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TARBUCK\users\amam\lchance\HOME-Rent-Review\"/>
    </mc:Choice>
  </mc:AlternateContent>
  <workbookProtection workbookPassword="8403" lockStructure="1"/>
  <bookViews>
    <workbookView xWindow="0" yWindow="0" windowWidth="21492" windowHeight="7140" tabRatio="872" firstSheet="11" activeTab="11"/>
  </bookViews>
  <sheets>
    <sheet name="Approval_Staff_Only" sheetId="8" state="hidden" r:id="rId1"/>
    <sheet name="ReviewSheet" sheetId="9" state="hidden" r:id="rId2"/>
    <sheet name="Rent Schedule" sheetId="11" state="hidden" r:id="rId3"/>
    <sheet name="Program Rent Review" sheetId="10" state="hidden" r:id="rId4"/>
    <sheet name="Income-Rent Tool HTC" sheetId="12" state="hidden" r:id="rId5"/>
    <sheet name="Income-Rent Tool HOME" sheetId="14" state="hidden" r:id="rId6"/>
    <sheet name="Income-Rent Tool MRB" sheetId="13" state="hidden" r:id="rId7"/>
    <sheet name="Income-Rent Tool NHTF" sheetId="15" state="hidden" r:id="rId8"/>
    <sheet name="Income-Rent Tool NSP" sheetId="19" state="hidden" r:id="rId9"/>
    <sheet name="PropertySummary_Current" sheetId="16" state="hidden" r:id="rId10"/>
    <sheet name="PropertySummary_Proposed" sheetId="18" state="hidden" r:id="rId11"/>
    <sheet name="Rent Request" sheetId="2" r:id="rId12"/>
    <sheet name="Exhibit 1 (UA)" sheetId="3" r:id="rId13"/>
    <sheet name="Exhibit 2 (UA back up)" sheetId="4" r:id="rId14"/>
    <sheet name="Exhibit 3 (Rent Schedule)" sheetId="5" r:id="rId15"/>
    <sheet name="Exhibit 4 (Rent Roll)" sheetId="6" r:id="rId16"/>
    <sheet name="Exhibit 5 (Operating Statement)" sheetId="7" r:id="rId17"/>
  </sheets>
  <externalReferences>
    <externalReference r:id="rId18"/>
  </externalReferences>
  <definedNames>
    <definedName name="GA" localSheetId="14">#REF!</definedName>
    <definedName name="GA" localSheetId="5">#REF!</definedName>
    <definedName name="GA" localSheetId="4">#REF!</definedName>
    <definedName name="GA" localSheetId="6">#REF!</definedName>
    <definedName name="GA" localSheetId="7">#REF!</definedName>
    <definedName name="GA" localSheetId="9">#REF!</definedName>
    <definedName name="GA" localSheetId="10">#REF!</definedName>
    <definedName name="GA">#REF!</definedName>
    <definedName name="Ins" localSheetId="14">#REF!</definedName>
    <definedName name="Ins" localSheetId="5">#REF!</definedName>
    <definedName name="Ins" localSheetId="4">#REF!</definedName>
    <definedName name="Ins" localSheetId="6">#REF!</definedName>
    <definedName name="Ins" localSheetId="7">#REF!</definedName>
    <definedName name="Ins" localSheetId="9">#REF!</definedName>
    <definedName name="Ins" localSheetId="10">#REF!</definedName>
    <definedName name="Ins">#REF!</definedName>
    <definedName name="Mgmnt" localSheetId="14">#REF!</definedName>
    <definedName name="Mgmnt" localSheetId="5">#REF!</definedName>
    <definedName name="Mgmnt" localSheetId="4">#REF!</definedName>
    <definedName name="Mgmnt" localSheetId="6">#REF!</definedName>
    <definedName name="Mgmnt" localSheetId="7">#REF!</definedName>
    <definedName name="Mgmnt" localSheetId="9">#REF!</definedName>
    <definedName name="Mgmnt" localSheetId="10">#REF!</definedName>
    <definedName name="Mgmnt">#REF!</definedName>
    <definedName name="MTSP2016" localSheetId="5">#REF!</definedName>
    <definedName name="MTSP2016" localSheetId="4">#REF!</definedName>
    <definedName name="MTSP2016" localSheetId="6">#REF!</definedName>
    <definedName name="MTSP2016" localSheetId="7">#REF!</definedName>
    <definedName name="MTSP2016" localSheetId="9">#REF!</definedName>
    <definedName name="MTSP2016" localSheetId="10">#REF!</definedName>
    <definedName name="MTSP2016">#REF!</definedName>
    <definedName name="PR_PRT" localSheetId="14">#REF!</definedName>
    <definedName name="PR_PRT" localSheetId="5">#REF!</definedName>
    <definedName name="PR_PRT" localSheetId="4">#REF!</definedName>
    <definedName name="PR_PRT" localSheetId="6">#REF!</definedName>
    <definedName name="PR_PRT" localSheetId="7">#REF!</definedName>
    <definedName name="PR_PRT" localSheetId="9">#REF!</definedName>
    <definedName name="PR_PRT" localSheetId="10">#REF!</definedName>
    <definedName name="PR_PRT">#REF!</definedName>
    <definedName name="_xlnm.Print_Area" localSheetId="12">'Exhibit 1 (UA)'!$C$1:$M$39</definedName>
    <definedName name="_xlnm.Print_Area" localSheetId="14">'Exhibit 3 (Rent Schedule)'!$A$1:$O$103</definedName>
    <definedName name="_xlnm.Print_Area" localSheetId="5">'Income-Rent Tool HOME'!$A$2:$M$42</definedName>
    <definedName name="_xlnm.Print_Area" localSheetId="4">'Income-Rent Tool HTC'!$A$2:$M$42</definedName>
    <definedName name="_xlnm.Print_Area" localSheetId="6">'Income-Rent Tool MRB'!$A$2:$M$42</definedName>
    <definedName name="_xlnm.Print_Area" localSheetId="7">'Income-Rent Tool NHTF'!$A$2:$M$42</definedName>
    <definedName name="_xlnm.Print_Area" localSheetId="3">'Program Rent Review'!$B$1:$AG$266</definedName>
    <definedName name="_xlnm.Print_Area" localSheetId="11">'Rent Request'!$C$2:$R$46</definedName>
    <definedName name="ratings">'[1]Site Information Form'!$CI$23:$CI$26</definedName>
    <definedName name="RM" localSheetId="14">#REF!</definedName>
    <definedName name="RM" localSheetId="5">#REF!</definedName>
    <definedName name="RM" localSheetId="4">#REF!</definedName>
    <definedName name="RM" localSheetId="6">#REF!</definedName>
    <definedName name="RM" localSheetId="7">#REF!</definedName>
    <definedName name="RM" localSheetId="9">#REF!</definedName>
    <definedName name="RM" localSheetId="10">#REF!</definedName>
    <definedName name="RM">#REF!</definedName>
    <definedName name="rr" localSheetId="14">#REF!</definedName>
    <definedName name="rr" localSheetId="5">#REF!</definedName>
    <definedName name="rr" localSheetId="4">#REF!</definedName>
    <definedName name="rr" localSheetId="6">#REF!</definedName>
    <definedName name="rr" localSheetId="7">#REF!</definedName>
    <definedName name="rr" localSheetId="9">#REF!</definedName>
    <definedName name="rr" localSheetId="10">#REF!</definedName>
    <definedName name="rr">#REF!</definedName>
    <definedName name="Util" localSheetId="14">#REF!</definedName>
    <definedName name="Util" localSheetId="5">#REF!</definedName>
    <definedName name="Util" localSheetId="4">#REF!</definedName>
    <definedName name="Util" localSheetId="6">#REF!</definedName>
    <definedName name="Util" localSheetId="7">#REF!</definedName>
    <definedName name="Util" localSheetId="9">#REF!</definedName>
    <definedName name="Util" localSheetId="10">#REF!</definedName>
    <definedName name="Util">#REF!</definedName>
    <definedName name="WST" localSheetId="14">#REF!</definedName>
    <definedName name="WST" localSheetId="5">#REF!</definedName>
    <definedName name="WST" localSheetId="4">#REF!</definedName>
    <definedName name="WST" localSheetId="6">#REF!</definedName>
    <definedName name="WST" localSheetId="7">#REF!</definedName>
    <definedName name="WST" localSheetId="9">#REF!</definedName>
    <definedName name="WST" localSheetId="10">#REF!</definedName>
    <definedName name="WST">#REF!</definedName>
  </definedNames>
  <calcPr calcId="162913" iterate="1"/>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 i="5" l="1"/>
  <c r="S6" i="5"/>
  <c r="S7" i="5"/>
  <c r="S11" i="5"/>
  <c r="S12" i="5"/>
  <c r="O88" i="11" l="1"/>
  <c r="O87" i="11"/>
  <c r="O89" i="11" s="1"/>
  <c r="F87" i="11"/>
  <c r="F89" i="11" s="1"/>
  <c r="O85" i="11"/>
  <c r="N85" i="11" s="1"/>
  <c r="F85" i="11"/>
  <c r="E85" i="11" s="1"/>
  <c r="D85" i="11"/>
  <c r="O84" i="11"/>
  <c r="N84" i="11" s="1"/>
  <c r="M84" i="11"/>
  <c r="F84" i="11"/>
  <c r="E84" i="11" s="1"/>
  <c r="D84" i="11"/>
  <c r="O83" i="11"/>
  <c r="M83" i="11" s="1"/>
  <c r="N83" i="11"/>
  <c r="F83" i="11"/>
  <c r="E83" i="11"/>
  <c r="D83" i="11"/>
  <c r="O82" i="11"/>
  <c r="O86" i="11" s="1"/>
  <c r="N82" i="11"/>
  <c r="M82" i="11"/>
  <c r="F82" i="11"/>
  <c r="F86" i="11" s="1"/>
  <c r="F90" i="11" s="1"/>
  <c r="O79" i="11"/>
  <c r="O80" i="11" s="1"/>
  <c r="F79" i="11"/>
  <c r="F80" i="11" s="1"/>
  <c r="E79" i="11"/>
  <c r="E78" i="11"/>
  <c r="O77" i="11"/>
  <c r="N77" i="11"/>
  <c r="M77" i="11"/>
  <c r="F77" i="11"/>
  <c r="D77" i="11" s="1"/>
  <c r="O76" i="11"/>
  <c r="M76" i="11" s="1"/>
  <c r="N76" i="11"/>
  <c r="F76" i="11"/>
  <c r="E76" i="11" s="1"/>
  <c r="D76" i="11"/>
  <c r="O75" i="11"/>
  <c r="N75" i="11"/>
  <c r="M75" i="11"/>
  <c r="F75" i="11"/>
  <c r="E75" i="11" s="1"/>
  <c r="D75" i="11"/>
  <c r="O74" i="11"/>
  <c r="M74" i="11" s="1"/>
  <c r="N74" i="11"/>
  <c r="F74" i="11"/>
  <c r="E74" i="11"/>
  <c r="D74" i="11"/>
  <c r="O73" i="11"/>
  <c r="N73" i="11"/>
  <c r="M73" i="11"/>
  <c r="F73" i="11"/>
  <c r="D73" i="11" s="1"/>
  <c r="O72" i="11"/>
  <c r="M72" i="11" s="1"/>
  <c r="N72" i="11"/>
  <c r="F72" i="11"/>
  <c r="E72" i="11" s="1"/>
  <c r="D72" i="11"/>
  <c r="O71" i="11"/>
  <c r="N71" i="11"/>
  <c r="M71" i="11"/>
  <c r="F71" i="11"/>
  <c r="E71" i="11" s="1"/>
  <c r="D71" i="11"/>
  <c r="O70" i="11"/>
  <c r="O78" i="11" s="1"/>
  <c r="O81" i="11" s="1"/>
  <c r="N70" i="11"/>
  <c r="F70" i="11"/>
  <c r="F78" i="11" s="1"/>
  <c r="E70" i="11"/>
  <c r="D70" i="11"/>
  <c r="O68" i="11"/>
  <c r="F68" i="11"/>
  <c r="O67" i="11"/>
  <c r="F67" i="11"/>
  <c r="F66" i="11"/>
  <c r="F64" i="11"/>
  <c r="E64" i="11" s="1"/>
  <c r="D64" i="11"/>
  <c r="F63" i="11"/>
  <c r="E63" i="11" s="1"/>
  <c r="F62" i="11"/>
  <c r="E62" i="11" s="1"/>
  <c r="F61" i="11"/>
  <c r="D61" i="11" s="1"/>
  <c r="E61" i="11"/>
  <c r="F60" i="11"/>
  <c r="E60" i="11" s="1"/>
  <c r="D60" i="11"/>
  <c r="F59" i="11"/>
  <c r="E59" i="11"/>
  <c r="D59" i="11"/>
  <c r="O58" i="11"/>
  <c r="M58" i="11" s="1"/>
  <c r="F58" i="11"/>
  <c r="D58" i="11" s="1"/>
  <c r="E58" i="11"/>
  <c r="O57" i="11"/>
  <c r="N57" i="11" s="1"/>
  <c r="F57" i="11"/>
  <c r="E57" i="11" s="1"/>
  <c r="N56" i="11"/>
  <c r="M56" i="11"/>
  <c r="O87" i="5"/>
  <c r="F87" i="5"/>
  <c r="O90" i="11" l="1"/>
  <c r="F81" i="11"/>
  <c r="N58" i="11"/>
  <c r="M70" i="11"/>
  <c r="E73" i="11"/>
  <c r="E77" i="11"/>
  <c r="E82" i="11"/>
  <c r="D62" i="11"/>
  <c r="F65" i="11"/>
  <c r="F69" i="11" s="1"/>
  <c r="M85" i="11"/>
  <c r="M57" i="11"/>
  <c r="D57" i="11"/>
  <c r="D63" i="11"/>
  <c r="O66" i="11"/>
  <c r="O69" i="11" s="1"/>
  <c r="D82" i="11"/>
  <c r="U49" i="10"/>
  <c r="U50" i="10"/>
  <c r="U51" i="10"/>
  <c r="U52" i="10"/>
  <c r="U53" i="10"/>
  <c r="U54" i="10"/>
  <c r="U55" i="10"/>
  <c r="U56" i="10"/>
  <c r="U57" i="10"/>
  <c r="U58" i="10"/>
  <c r="U59" i="10"/>
  <c r="U60" i="10"/>
  <c r="U61" i="10"/>
  <c r="U62" i="10"/>
  <c r="U63" i="10"/>
  <c r="B30" i="10"/>
  <c r="I2" i="18" l="1"/>
  <c r="I4" i="18"/>
  <c r="I5" i="18"/>
  <c r="I8" i="18"/>
  <c r="I9" i="18"/>
  <c r="I12" i="18"/>
  <c r="I13" i="18"/>
  <c r="I14" i="18"/>
  <c r="I15" i="18"/>
  <c r="I16" i="18"/>
  <c r="I17" i="18"/>
  <c r="I18" i="18"/>
  <c r="I19" i="18"/>
  <c r="I20" i="18"/>
  <c r="I23" i="18"/>
  <c r="I25" i="18"/>
  <c r="I26" i="18"/>
  <c r="I27" i="18"/>
  <c r="I30" i="18"/>
  <c r="I31" i="18"/>
  <c r="I32" i="18"/>
  <c r="I33" i="18"/>
  <c r="I34" i="18"/>
  <c r="I35" i="18"/>
  <c r="I36" i="18"/>
  <c r="I39" i="18"/>
  <c r="I45" i="18" s="1"/>
  <c r="I40" i="18"/>
  <c r="I41" i="18"/>
  <c r="I42" i="18"/>
  <c r="I43" i="18"/>
  <c r="I44" i="18"/>
  <c r="I47" i="18"/>
  <c r="I48" i="18"/>
  <c r="I49" i="18"/>
  <c r="I50" i="18"/>
  <c r="I51" i="18"/>
  <c r="I52" i="18"/>
  <c r="I53" i="18"/>
  <c r="I54" i="18"/>
  <c r="I55" i="18"/>
  <c r="I61" i="18"/>
  <c r="I64" i="18" s="1"/>
  <c r="I62" i="18"/>
  <c r="I63" i="18"/>
  <c r="I28" i="18" l="1"/>
  <c r="I37" i="18"/>
  <c r="I56" i="18"/>
  <c r="I21" i="18"/>
  <c r="I58" i="18" l="1"/>
  <c r="R12" i="11"/>
  <c r="Y9" i="11"/>
  <c r="Y10" i="11"/>
  <c r="Y11" i="11"/>
  <c r="Y12" i="11"/>
  <c r="T8" i="11"/>
  <c r="T9" i="11"/>
  <c r="U9" i="11"/>
  <c r="V9" i="11"/>
  <c r="W9" i="11"/>
  <c r="X9" i="11"/>
  <c r="T10" i="11"/>
  <c r="U10" i="11"/>
  <c r="V10" i="11"/>
  <c r="W10" i="11"/>
  <c r="X10" i="11"/>
  <c r="T11" i="11"/>
  <c r="U11" i="11"/>
  <c r="V11" i="11"/>
  <c r="W11" i="11"/>
  <c r="X11" i="11"/>
  <c r="T12" i="11"/>
  <c r="U12" i="11"/>
  <c r="V12" i="11"/>
  <c r="W12" i="11"/>
  <c r="X12" i="11"/>
  <c r="S8" i="11"/>
  <c r="S9" i="11"/>
  <c r="S10" i="11"/>
  <c r="S11" i="11"/>
  <c r="S12" i="11"/>
  <c r="O58" i="5"/>
  <c r="O88" i="5"/>
  <c r="O85" i="5"/>
  <c r="O84" i="5"/>
  <c r="O83" i="5"/>
  <c r="F84" i="5"/>
  <c r="F83" i="5"/>
  <c r="F76" i="5"/>
  <c r="F74" i="5"/>
  <c r="F73" i="5"/>
  <c r="F71" i="5"/>
  <c r="F64" i="5"/>
  <c r="F62" i="5"/>
  <c r="F61" i="5"/>
  <c r="F59" i="5"/>
  <c r="F58" i="5"/>
  <c r="F57" i="5"/>
  <c r="K50" i="10" l="1"/>
  <c r="K51" i="10"/>
  <c r="K52" i="10"/>
  <c r="K53" i="10"/>
  <c r="K54" i="10"/>
  <c r="K55" i="10"/>
  <c r="K56" i="10"/>
  <c r="K57" i="10"/>
  <c r="K58" i="10"/>
  <c r="K59" i="10"/>
  <c r="K60" i="10"/>
  <c r="K61" i="10"/>
  <c r="K62" i="10"/>
  <c r="K63" i="10"/>
  <c r="AM50" i="10"/>
  <c r="AM51" i="10"/>
  <c r="AM52" i="10"/>
  <c r="AM53" i="10"/>
  <c r="AM54" i="10"/>
  <c r="AM55" i="10"/>
  <c r="AM56" i="10"/>
  <c r="AM57" i="10"/>
  <c r="AM58" i="10"/>
  <c r="AM59" i="10"/>
  <c r="AM60" i="10"/>
  <c r="AM61" i="10"/>
  <c r="AM62" i="10"/>
  <c r="AM63" i="10"/>
  <c r="G50" i="10"/>
  <c r="G51" i="10"/>
  <c r="G52" i="10"/>
  <c r="G53" i="10"/>
  <c r="G54" i="10"/>
  <c r="G55" i="10"/>
  <c r="G56" i="10"/>
  <c r="G57" i="10"/>
  <c r="G58" i="10"/>
  <c r="G59" i="10"/>
  <c r="G60" i="10"/>
  <c r="G61" i="10"/>
  <c r="G62" i="10"/>
  <c r="G63" i="10"/>
  <c r="AL50" i="10"/>
  <c r="AL51" i="10"/>
  <c r="AL52" i="10"/>
  <c r="AL53" i="10"/>
  <c r="AL54" i="10"/>
  <c r="AL55" i="10"/>
  <c r="AL56" i="10"/>
  <c r="AL57" i="10"/>
  <c r="AL58" i="10"/>
  <c r="AL59" i="10"/>
  <c r="AL60" i="10"/>
  <c r="AL61" i="10"/>
  <c r="AL62" i="10"/>
  <c r="AL63" i="10"/>
  <c r="H5" i="11" l="1"/>
  <c r="H6" i="11"/>
  <c r="H7" i="11"/>
  <c r="H8" i="11"/>
  <c r="H9" i="11"/>
  <c r="H10" i="11"/>
  <c r="H11" i="11"/>
  <c r="H12" i="11"/>
  <c r="H13" i="11"/>
  <c r="H14" i="11"/>
  <c r="H15" i="11"/>
  <c r="H16" i="11"/>
  <c r="H17" i="11"/>
  <c r="I5" i="11"/>
  <c r="I6" i="11"/>
  <c r="I7" i="11"/>
  <c r="I8" i="11"/>
  <c r="I9" i="11"/>
  <c r="I10" i="11"/>
  <c r="I11" i="11"/>
  <c r="I12" i="11"/>
  <c r="I13" i="11"/>
  <c r="I14" i="11"/>
  <c r="I15" i="11"/>
  <c r="I16" i="11"/>
  <c r="I17" i="11"/>
  <c r="H18" i="11"/>
  <c r="H19" i="11"/>
  <c r="H20" i="11"/>
  <c r="H21" i="11"/>
  <c r="H22" i="11"/>
  <c r="H23" i="11"/>
  <c r="H24" i="11"/>
  <c r="J18" i="10" l="1"/>
  <c r="J19" i="10"/>
  <c r="J20" i="10"/>
  <c r="J21" i="10"/>
  <c r="K21" i="10" s="1"/>
  <c r="J22" i="10"/>
  <c r="K22" i="10" s="1"/>
  <c r="J23" i="10"/>
  <c r="K23" i="10" s="1"/>
  <c r="J24" i="10"/>
  <c r="K24" i="10" s="1"/>
  <c r="J25" i="10"/>
  <c r="K25" i="10" s="1"/>
  <c r="J26" i="10"/>
  <c r="K26" i="10" s="1"/>
  <c r="J27" i="10"/>
  <c r="K27" i="10" s="1"/>
  <c r="J28" i="10"/>
  <c r="K28" i="10" s="1"/>
  <c r="J29" i="10"/>
  <c r="K29" i="10" s="1"/>
  <c r="J30" i="10"/>
  <c r="J31" i="10"/>
  <c r="J32" i="10"/>
  <c r="J33" i="10"/>
  <c r="J34" i="10"/>
  <c r="K34" i="10" s="1"/>
  <c r="J35" i="10"/>
  <c r="K35" i="10" s="1"/>
  <c r="J36" i="10"/>
  <c r="K36" i="10" s="1"/>
  <c r="J37" i="10"/>
  <c r="K37" i="10" s="1"/>
  <c r="J38" i="10"/>
  <c r="K38" i="10" s="1"/>
  <c r="J39" i="10"/>
  <c r="K39" i="10" s="1"/>
  <c r="J40" i="10"/>
  <c r="K40" i="10" s="1"/>
  <c r="J41" i="10"/>
  <c r="K41" i="10" s="1"/>
  <c r="J42" i="10"/>
  <c r="K42" i="10" s="1"/>
  <c r="J43" i="10"/>
  <c r="K43" i="10" s="1"/>
  <c r="J44" i="10"/>
  <c r="K44" i="10" s="1"/>
  <c r="J45" i="10"/>
  <c r="K45" i="10" s="1"/>
  <c r="J46" i="10"/>
  <c r="K46" i="10" s="1"/>
  <c r="J47" i="10"/>
  <c r="K47" i="10" s="1"/>
  <c r="J48" i="10"/>
  <c r="K48" i="10" s="1"/>
  <c r="J49" i="10"/>
  <c r="K49" i="10" s="1"/>
  <c r="J50" i="10"/>
  <c r="J51" i="10"/>
  <c r="J52" i="10"/>
  <c r="J53" i="10"/>
  <c r="J54" i="10"/>
  <c r="J55" i="10"/>
  <c r="J56" i="10"/>
  <c r="J57" i="10"/>
  <c r="J58" i="10"/>
  <c r="J59" i="10"/>
  <c r="J60" i="10"/>
  <c r="J61" i="10"/>
  <c r="J62" i="10"/>
  <c r="J63" i="10"/>
  <c r="J17" i="10"/>
  <c r="K17" i="10" s="1"/>
  <c r="F18" i="10"/>
  <c r="AL18" i="10" s="1"/>
  <c r="F19" i="10"/>
  <c r="AL19" i="10" s="1"/>
  <c r="F20" i="10"/>
  <c r="AL20" i="10" s="1"/>
  <c r="F21" i="10"/>
  <c r="F22" i="10"/>
  <c r="F23" i="10"/>
  <c r="F24" i="10"/>
  <c r="F25" i="10"/>
  <c r="F26" i="10"/>
  <c r="F27" i="10"/>
  <c r="F28" i="10"/>
  <c r="F29" i="10"/>
  <c r="F30" i="10"/>
  <c r="F31" i="10"/>
  <c r="F32" i="10"/>
  <c r="F33" i="10"/>
  <c r="F34" i="10"/>
  <c r="F35" i="10"/>
  <c r="F36" i="10"/>
  <c r="F37" i="10"/>
  <c r="F38" i="10"/>
  <c r="AL38" i="10" s="1"/>
  <c r="F39" i="10"/>
  <c r="AL39" i="10" s="1"/>
  <c r="F40" i="10"/>
  <c r="F41" i="10"/>
  <c r="F42" i="10"/>
  <c r="F43" i="10"/>
  <c r="F44" i="10"/>
  <c r="F45" i="10"/>
  <c r="F46" i="10"/>
  <c r="F47" i="10"/>
  <c r="F48" i="10"/>
  <c r="F49" i="10"/>
  <c r="F50" i="10"/>
  <c r="F51" i="10"/>
  <c r="F52" i="10"/>
  <c r="F53" i="10"/>
  <c r="F54" i="10"/>
  <c r="F55" i="10"/>
  <c r="F56" i="10"/>
  <c r="F57" i="10"/>
  <c r="F58" i="10"/>
  <c r="F59" i="10"/>
  <c r="F60" i="10"/>
  <c r="F61" i="10"/>
  <c r="F62" i="10"/>
  <c r="F63" i="10"/>
  <c r="F17" i="10"/>
  <c r="A6" i="11"/>
  <c r="B6" i="11"/>
  <c r="C6" i="11"/>
  <c r="D6" i="11"/>
  <c r="E6" i="11"/>
  <c r="F6" i="11"/>
  <c r="G6" i="11"/>
  <c r="J6" i="11"/>
  <c r="K6" i="11"/>
  <c r="L6" i="11"/>
  <c r="M6" i="11"/>
  <c r="N6" i="11"/>
  <c r="A7" i="11"/>
  <c r="B7" i="11"/>
  <c r="C7" i="11"/>
  <c r="D7" i="11"/>
  <c r="E7" i="11"/>
  <c r="F7" i="11"/>
  <c r="G7" i="11"/>
  <c r="O7" i="11" s="1"/>
  <c r="J7" i="11"/>
  <c r="K7" i="11"/>
  <c r="L7" i="11"/>
  <c r="M7" i="11"/>
  <c r="N7" i="11"/>
  <c r="A8" i="11"/>
  <c r="B8" i="11"/>
  <c r="C8" i="11"/>
  <c r="D8" i="11"/>
  <c r="E8" i="11"/>
  <c r="F8" i="11"/>
  <c r="G8" i="11"/>
  <c r="J8" i="11"/>
  <c r="K8" i="11"/>
  <c r="L8" i="11"/>
  <c r="M8" i="11"/>
  <c r="N8" i="11"/>
  <c r="O8" i="11" s="1"/>
  <c r="A9" i="11"/>
  <c r="B9" i="11"/>
  <c r="C9" i="11"/>
  <c r="D9" i="11"/>
  <c r="E9" i="11"/>
  <c r="F9" i="11"/>
  <c r="G9" i="11"/>
  <c r="J9" i="11"/>
  <c r="K9" i="11"/>
  <c r="L9" i="11"/>
  <c r="M9" i="11"/>
  <c r="N9" i="11"/>
  <c r="A10" i="11"/>
  <c r="B10" i="11"/>
  <c r="C10" i="11"/>
  <c r="D10" i="11"/>
  <c r="E10" i="11"/>
  <c r="F10" i="11"/>
  <c r="G10" i="11"/>
  <c r="J10" i="11"/>
  <c r="K10" i="11"/>
  <c r="L10" i="11"/>
  <c r="M10" i="11"/>
  <c r="N10" i="11"/>
  <c r="A11" i="11"/>
  <c r="B11" i="11"/>
  <c r="C11" i="11"/>
  <c r="D11" i="11"/>
  <c r="E11" i="11"/>
  <c r="F11" i="11"/>
  <c r="G11" i="11"/>
  <c r="O11" i="11" s="1"/>
  <c r="J11" i="11"/>
  <c r="K11" i="11"/>
  <c r="L11" i="11"/>
  <c r="M11" i="11"/>
  <c r="N11" i="11"/>
  <c r="A12" i="11"/>
  <c r="B12" i="11"/>
  <c r="C12" i="11"/>
  <c r="D12" i="11"/>
  <c r="E12" i="11"/>
  <c r="F12" i="11"/>
  <c r="G12" i="11"/>
  <c r="J12" i="11"/>
  <c r="K12" i="11"/>
  <c r="L12" i="11"/>
  <c r="M12" i="11"/>
  <c r="N12" i="11"/>
  <c r="A13" i="11"/>
  <c r="B13" i="11"/>
  <c r="C13" i="11"/>
  <c r="D13" i="11"/>
  <c r="E13" i="11"/>
  <c r="F13" i="11"/>
  <c r="G13" i="11"/>
  <c r="J13" i="11"/>
  <c r="K13" i="11"/>
  <c r="L13" i="11"/>
  <c r="M13" i="11"/>
  <c r="N13" i="11"/>
  <c r="A14" i="11"/>
  <c r="B14" i="11"/>
  <c r="C14" i="11"/>
  <c r="D14" i="11"/>
  <c r="E14" i="11"/>
  <c r="F14" i="11"/>
  <c r="G14" i="11"/>
  <c r="J14" i="11"/>
  <c r="K14" i="11"/>
  <c r="L14" i="11"/>
  <c r="M14" i="11"/>
  <c r="N14" i="11"/>
  <c r="A15" i="11"/>
  <c r="B15" i="11"/>
  <c r="C15" i="11"/>
  <c r="D15" i="11"/>
  <c r="E15" i="11"/>
  <c r="F15" i="11"/>
  <c r="G15" i="11"/>
  <c r="J15" i="11"/>
  <c r="K15" i="11"/>
  <c r="L15" i="11"/>
  <c r="M15" i="11"/>
  <c r="N15" i="11"/>
  <c r="A16" i="11"/>
  <c r="B16" i="11"/>
  <c r="C16" i="11"/>
  <c r="D16" i="11"/>
  <c r="E16" i="11"/>
  <c r="F16" i="11"/>
  <c r="G16" i="11"/>
  <c r="J16" i="11"/>
  <c r="K16" i="11"/>
  <c r="L16" i="11"/>
  <c r="M16" i="11"/>
  <c r="N16" i="11"/>
  <c r="O16" i="11" s="1"/>
  <c r="A17" i="11"/>
  <c r="B17" i="11"/>
  <c r="C17" i="11"/>
  <c r="D17" i="11"/>
  <c r="E17" i="11"/>
  <c r="F17" i="11"/>
  <c r="G17" i="11"/>
  <c r="J17" i="11"/>
  <c r="K17" i="11"/>
  <c r="L17" i="11"/>
  <c r="M17" i="11"/>
  <c r="N17" i="11"/>
  <c r="A18" i="11"/>
  <c r="B18" i="11"/>
  <c r="C18" i="11"/>
  <c r="D18" i="11"/>
  <c r="E18" i="11"/>
  <c r="F18" i="11"/>
  <c r="G18" i="11"/>
  <c r="O18" i="11" s="1"/>
  <c r="I18" i="11"/>
  <c r="J18" i="11"/>
  <c r="K18" i="11"/>
  <c r="L18" i="11"/>
  <c r="M18" i="11"/>
  <c r="N18" i="11"/>
  <c r="A19" i="11"/>
  <c r="B19" i="11"/>
  <c r="C19" i="11"/>
  <c r="D19" i="11"/>
  <c r="E19" i="11"/>
  <c r="F19" i="11"/>
  <c r="G19" i="11"/>
  <c r="I19" i="11"/>
  <c r="J19" i="11"/>
  <c r="K19" i="11"/>
  <c r="L19" i="11"/>
  <c r="M19" i="11"/>
  <c r="N19" i="11"/>
  <c r="A20" i="11"/>
  <c r="B20" i="11"/>
  <c r="C20" i="11"/>
  <c r="D20" i="11"/>
  <c r="E20" i="11"/>
  <c r="F20" i="11"/>
  <c r="G20" i="11"/>
  <c r="I20" i="11"/>
  <c r="J20" i="11"/>
  <c r="K20" i="11"/>
  <c r="L20" i="11"/>
  <c r="M20" i="11"/>
  <c r="N20" i="11"/>
  <c r="A21" i="11"/>
  <c r="B21" i="11"/>
  <c r="C21" i="11"/>
  <c r="D21" i="11"/>
  <c r="E21" i="11"/>
  <c r="F21" i="11"/>
  <c r="G21" i="11"/>
  <c r="I21" i="11"/>
  <c r="J21" i="11"/>
  <c r="K21" i="11"/>
  <c r="L21" i="11"/>
  <c r="M21" i="11"/>
  <c r="N21" i="11"/>
  <c r="A22" i="11"/>
  <c r="B22" i="11"/>
  <c r="C22" i="11"/>
  <c r="D22" i="11"/>
  <c r="E22" i="11"/>
  <c r="F22" i="11"/>
  <c r="G22" i="11"/>
  <c r="I22" i="11"/>
  <c r="J22" i="11"/>
  <c r="K22" i="11"/>
  <c r="L22" i="11"/>
  <c r="M22" i="11"/>
  <c r="N22" i="11"/>
  <c r="O22" i="11" s="1"/>
  <c r="A23" i="11"/>
  <c r="B23" i="11"/>
  <c r="C23" i="11"/>
  <c r="D23" i="11"/>
  <c r="E23" i="11"/>
  <c r="F23" i="11"/>
  <c r="G23" i="11"/>
  <c r="I23" i="11"/>
  <c r="J23" i="11"/>
  <c r="K23" i="11"/>
  <c r="L23" i="11"/>
  <c r="M23" i="11"/>
  <c r="N23" i="11"/>
  <c r="A24" i="11"/>
  <c r="B24" i="11"/>
  <c r="C24" i="11"/>
  <c r="D24" i="11"/>
  <c r="E24" i="11"/>
  <c r="F24" i="11"/>
  <c r="G24" i="11"/>
  <c r="I24" i="11"/>
  <c r="J24" i="11"/>
  <c r="K24" i="11"/>
  <c r="L24" i="11"/>
  <c r="M24" i="11"/>
  <c r="N24" i="11"/>
  <c r="A25" i="11"/>
  <c r="B25" i="11"/>
  <c r="C25" i="11"/>
  <c r="D25" i="11"/>
  <c r="E25" i="11"/>
  <c r="F25" i="11"/>
  <c r="G25" i="11"/>
  <c r="H25" i="11"/>
  <c r="I25" i="11"/>
  <c r="J25" i="11"/>
  <c r="K25" i="11"/>
  <c r="L25" i="11"/>
  <c r="M25" i="11"/>
  <c r="N25" i="11"/>
  <c r="A26" i="11"/>
  <c r="B26" i="11"/>
  <c r="C26" i="11"/>
  <c r="D26" i="11"/>
  <c r="E26" i="11"/>
  <c r="F26" i="11"/>
  <c r="G26" i="11"/>
  <c r="H26" i="11"/>
  <c r="I26" i="11"/>
  <c r="J26" i="11"/>
  <c r="K26" i="11"/>
  <c r="L26" i="11"/>
  <c r="M26" i="11"/>
  <c r="N26" i="11"/>
  <c r="A27" i="11"/>
  <c r="B27" i="11"/>
  <c r="C27" i="11"/>
  <c r="D27" i="11"/>
  <c r="E27" i="11"/>
  <c r="F27" i="11"/>
  <c r="G27" i="11"/>
  <c r="H27" i="11"/>
  <c r="I27" i="11"/>
  <c r="J27" i="11"/>
  <c r="K27" i="11"/>
  <c r="L27" i="11"/>
  <c r="M27" i="11"/>
  <c r="N27" i="11"/>
  <c r="O27" i="11" s="1"/>
  <c r="A28" i="11"/>
  <c r="B28" i="11"/>
  <c r="C28" i="11"/>
  <c r="D28" i="11"/>
  <c r="E28" i="11"/>
  <c r="F28" i="11"/>
  <c r="G28" i="11"/>
  <c r="H28" i="11"/>
  <c r="I28" i="11"/>
  <c r="J28" i="11"/>
  <c r="K28" i="11"/>
  <c r="L28" i="11"/>
  <c r="M28" i="11"/>
  <c r="N28" i="11"/>
  <c r="A29" i="11"/>
  <c r="B29" i="11"/>
  <c r="C29" i="11"/>
  <c r="D29" i="11"/>
  <c r="E29" i="11"/>
  <c r="F29" i="11"/>
  <c r="G29" i="11"/>
  <c r="H29" i="11"/>
  <c r="I29" i="11"/>
  <c r="J29" i="11"/>
  <c r="K29" i="11"/>
  <c r="L29" i="11"/>
  <c r="M29" i="11"/>
  <c r="N29" i="11"/>
  <c r="O29" i="11" s="1"/>
  <c r="A30" i="11"/>
  <c r="B30" i="11"/>
  <c r="C30" i="11"/>
  <c r="D30" i="11"/>
  <c r="E30" i="11"/>
  <c r="F30" i="11"/>
  <c r="G30" i="11"/>
  <c r="H30" i="11"/>
  <c r="I30" i="11"/>
  <c r="J30" i="11"/>
  <c r="K30" i="11"/>
  <c r="L30" i="11"/>
  <c r="M30" i="11"/>
  <c r="N30" i="11"/>
  <c r="A31" i="11"/>
  <c r="B31" i="11"/>
  <c r="C31" i="11"/>
  <c r="D31" i="11"/>
  <c r="E31" i="11"/>
  <c r="F31" i="11"/>
  <c r="G31" i="11"/>
  <c r="H31" i="11"/>
  <c r="I31" i="11"/>
  <c r="J31" i="11"/>
  <c r="K31" i="11"/>
  <c r="L31" i="11"/>
  <c r="M31" i="11"/>
  <c r="N31" i="11"/>
  <c r="A32" i="11"/>
  <c r="B32" i="11"/>
  <c r="C32" i="11"/>
  <c r="D32" i="11"/>
  <c r="E32" i="11"/>
  <c r="F32" i="11"/>
  <c r="G32" i="11"/>
  <c r="H32" i="11"/>
  <c r="I32" i="11"/>
  <c r="J32" i="11"/>
  <c r="K32" i="11"/>
  <c r="L32" i="11"/>
  <c r="M32" i="11"/>
  <c r="N32" i="11"/>
  <c r="O32" i="11" s="1"/>
  <c r="A33" i="11"/>
  <c r="B33" i="11"/>
  <c r="C33" i="11"/>
  <c r="D33" i="11"/>
  <c r="E33" i="11"/>
  <c r="F33" i="11"/>
  <c r="G33" i="11"/>
  <c r="H33" i="11"/>
  <c r="I33" i="11"/>
  <c r="J33" i="11"/>
  <c r="K33" i="11"/>
  <c r="L33" i="11"/>
  <c r="M33" i="11"/>
  <c r="N33" i="11"/>
  <c r="O33" i="11" s="1"/>
  <c r="A34" i="11"/>
  <c r="B34" i="11"/>
  <c r="C34" i="11"/>
  <c r="D34" i="11"/>
  <c r="E34" i="11"/>
  <c r="F34" i="11"/>
  <c r="G34" i="11"/>
  <c r="H34" i="11"/>
  <c r="I34" i="11"/>
  <c r="J34" i="11"/>
  <c r="K34" i="11"/>
  <c r="L34" i="11"/>
  <c r="M34" i="11"/>
  <c r="N34" i="11"/>
  <c r="A35" i="11"/>
  <c r="B35" i="11"/>
  <c r="C35" i="11"/>
  <c r="D35" i="11"/>
  <c r="E35" i="11"/>
  <c r="F35" i="11"/>
  <c r="G35" i="11"/>
  <c r="O35" i="11" s="1"/>
  <c r="H35" i="11"/>
  <c r="I35" i="11"/>
  <c r="J35" i="11"/>
  <c r="K35" i="11"/>
  <c r="L35" i="11"/>
  <c r="M35" i="11"/>
  <c r="N35" i="11"/>
  <c r="A36" i="11"/>
  <c r="B36" i="11"/>
  <c r="C36" i="11"/>
  <c r="D36" i="11"/>
  <c r="E36" i="11"/>
  <c r="F36" i="11"/>
  <c r="G36" i="11"/>
  <c r="H36" i="11"/>
  <c r="I36" i="11"/>
  <c r="J36" i="11"/>
  <c r="K36" i="11"/>
  <c r="L36" i="11"/>
  <c r="M36" i="11"/>
  <c r="N36" i="11"/>
  <c r="A37" i="11"/>
  <c r="B37" i="11"/>
  <c r="C37" i="11"/>
  <c r="D37" i="11"/>
  <c r="E37" i="11"/>
  <c r="F37" i="11"/>
  <c r="G37" i="11"/>
  <c r="H37" i="11"/>
  <c r="I37" i="11"/>
  <c r="J37" i="11"/>
  <c r="K37" i="11"/>
  <c r="L37" i="11"/>
  <c r="M37" i="11"/>
  <c r="N37" i="11"/>
  <c r="O37" i="11" s="1"/>
  <c r="A38" i="11"/>
  <c r="B38" i="11"/>
  <c r="C38" i="11"/>
  <c r="D38" i="11"/>
  <c r="E38" i="11"/>
  <c r="F38" i="11"/>
  <c r="G38" i="11"/>
  <c r="H38" i="11"/>
  <c r="I38" i="11"/>
  <c r="J38" i="11"/>
  <c r="K38" i="11"/>
  <c r="L38" i="11"/>
  <c r="M38" i="11"/>
  <c r="N38" i="11"/>
  <c r="A39" i="11"/>
  <c r="B39" i="11"/>
  <c r="C39" i="11"/>
  <c r="D39" i="11"/>
  <c r="E39" i="11"/>
  <c r="F39" i="11"/>
  <c r="G39" i="11"/>
  <c r="H39" i="11"/>
  <c r="I39" i="11"/>
  <c r="J39" i="11"/>
  <c r="K39" i="11"/>
  <c r="L39" i="11"/>
  <c r="M39" i="11"/>
  <c r="N39" i="11"/>
  <c r="A40" i="11"/>
  <c r="B40" i="11"/>
  <c r="C40" i="11"/>
  <c r="D40" i="11"/>
  <c r="E40" i="11"/>
  <c r="F40" i="11"/>
  <c r="G40" i="11"/>
  <c r="H40" i="11"/>
  <c r="I40" i="11"/>
  <c r="J40" i="11"/>
  <c r="K40" i="11"/>
  <c r="L40" i="11"/>
  <c r="M40" i="11"/>
  <c r="N40" i="11"/>
  <c r="A41" i="11"/>
  <c r="B41" i="11"/>
  <c r="C41" i="11"/>
  <c r="D41" i="11"/>
  <c r="E41" i="11"/>
  <c r="F41" i="11"/>
  <c r="G41" i="11"/>
  <c r="H41" i="11"/>
  <c r="I41" i="11"/>
  <c r="J41" i="11"/>
  <c r="K41" i="11"/>
  <c r="L41" i="11"/>
  <c r="M41" i="11"/>
  <c r="N41" i="11"/>
  <c r="O41" i="11" s="1"/>
  <c r="A42" i="11"/>
  <c r="B42" i="11"/>
  <c r="C42" i="11"/>
  <c r="D42" i="11"/>
  <c r="E42" i="11"/>
  <c r="F42" i="11"/>
  <c r="G42" i="11"/>
  <c r="H42" i="11"/>
  <c r="I42" i="11"/>
  <c r="J42" i="11"/>
  <c r="K42" i="11"/>
  <c r="L42" i="11"/>
  <c r="M42" i="11"/>
  <c r="N42" i="11"/>
  <c r="A43" i="11"/>
  <c r="B43" i="11"/>
  <c r="C43" i="11"/>
  <c r="D43" i="11"/>
  <c r="E43" i="11"/>
  <c r="F43" i="11"/>
  <c r="G43" i="11"/>
  <c r="H43" i="11"/>
  <c r="I43" i="11"/>
  <c r="J43" i="11"/>
  <c r="K43" i="11"/>
  <c r="L43" i="11"/>
  <c r="M43" i="11"/>
  <c r="N43" i="11"/>
  <c r="A44" i="11"/>
  <c r="B44" i="11"/>
  <c r="C44" i="11"/>
  <c r="D44" i="11"/>
  <c r="E44" i="11"/>
  <c r="F44" i="11"/>
  <c r="G44" i="11"/>
  <c r="H44" i="11"/>
  <c r="I44" i="11"/>
  <c r="J44" i="11"/>
  <c r="K44" i="11"/>
  <c r="L44" i="11"/>
  <c r="M44" i="11"/>
  <c r="N44" i="11"/>
  <c r="A45" i="11"/>
  <c r="B45" i="11"/>
  <c r="C45" i="11"/>
  <c r="D45" i="11"/>
  <c r="E45" i="11"/>
  <c r="F45" i="11"/>
  <c r="G45" i="11"/>
  <c r="H45" i="11"/>
  <c r="I45" i="11"/>
  <c r="J45" i="11"/>
  <c r="K45" i="11"/>
  <c r="L45" i="11"/>
  <c r="M45" i="11"/>
  <c r="N45" i="11"/>
  <c r="O45" i="11" s="1"/>
  <c r="A46" i="11"/>
  <c r="B46" i="11"/>
  <c r="C46" i="11"/>
  <c r="D46" i="11"/>
  <c r="E46" i="11"/>
  <c r="F46" i="11"/>
  <c r="G46" i="11"/>
  <c r="H46" i="11"/>
  <c r="I46" i="11"/>
  <c r="J46" i="11"/>
  <c r="K46" i="11"/>
  <c r="L46" i="11"/>
  <c r="M46" i="11"/>
  <c r="N46" i="11"/>
  <c r="O46" i="11" s="1"/>
  <c r="A47" i="11"/>
  <c r="B47" i="11"/>
  <c r="C47" i="11"/>
  <c r="D47" i="11"/>
  <c r="E47" i="11"/>
  <c r="F47" i="11"/>
  <c r="G47" i="11"/>
  <c r="O47" i="11" s="1"/>
  <c r="H47" i="11"/>
  <c r="I47" i="11"/>
  <c r="J47" i="11"/>
  <c r="K47" i="11"/>
  <c r="L47" i="11"/>
  <c r="M47" i="11"/>
  <c r="N47" i="11"/>
  <c r="A48" i="11"/>
  <c r="B48" i="11"/>
  <c r="C48" i="11"/>
  <c r="D48" i="11"/>
  <c r="E48" i="11"/>
  <c r="F48" i="11"/>
  <c r="G48" i="11"/>
  <c r="H48" i="11"/>
  <c r="I48" i="11"/>
  <c r="J48" i="11"/>
  <c r="K48" i="11"/>
  <c r="L48" i="11"/>
  <c r="M48" i="11"/>
  <c r="N48" i="11"/>
  <c r="O48" i="11" s="1"/>
  <c r="A49" i="11"/>
  <c r="B49" i="11"/>
  <c r="C49" i="11"/>
  <c r="D49" i="11"/>
  <c r="E49" i="11"/>
  <c r="F49" i="11"/>
  <c r="G49" i="11"/>
  <c r="H49" i="11"/>
  <c r="I49" i="11"/>
  <c r="J49" i="11"/>
  <c r="K49" i="11"/>
  <c r="L49" i="11"/>
  <c r="M49" i="11"/>
  <c r="N49" i="11"/>
  <c r="O49" i="11" s="1"/>
  <c r="A50" i="11"/>
  <c r="B50" i="11"/>
  <c r="C50" i="11"/>
  <c r="D50" i="11"/>
  <c r="E50" i="11"/>
  <c r="F50" i="11"/>
  <c r="G50" i="11"/>
  <c r="H50" i="11"/>
  <c r="I50" i="11"/>
  <c r="J50" i="11"/>
  <c r="K50" i="11"/>
  <c r="L50" i="11"/>
  <c r="M50" i="11"/>
  <c r="N50" i="11"/>
  <c r="O50" i="11" s="1"/>
  <c r="A51" i="11"/>
  <c r="B51" i="11"/>
  <c r="C51" i="11"/>
  <c r="D51" i="11"/>
  <c r="E51" i="11"/>
  <c r="F51" i="11"/>
  <c r="G51" i="11"/>
  <c r="H51" i="11"/>
  <c r="I51" i="11"/>
  <c r="J51" i="11"/>
  <c r="K51" i="11"/>
  <c r="L51" i="11"/>
  <c r="M51" i="11"/>
  <c r="N51" i="11"/>
  <c r="O10" i="11"/>
  <c r="O17" i="11"/>
  <c r="O26" i="11"/>
  <c r="O38" i="11"/>
  <c r="O42" i="11"/>
  <c r="L5" i="11"/>
  <c r="C5" i="11"/>
  <c r="D5" i="11"/>
  <c r="E5" i="11"/>
  <c r="F5" i="11"/>
  <c r="G5" i="11"/>
  <c r="J5" i="11"/>
  <c r="K5" i="11"/>
  <c r="M5" i="11"/>
  <c r="N5" i="11"/>
  <c r="B5" i="11"/>
  <c r="A5" i="11"/>
  <c r="O51" i="11"/>
  <c r="O43" i="11"/>
  <c r="O39" i="11"/>
  <c r="O31" i="11"/>
  <c r="O15" i="11"/>
  <c r="O13" i="11"/>
  <c r="O12" i="11"/>
  <c r="O9" i="11"/>
  <c r="O23" i="11" l="1"/>
  <c r="O6" i="11"/>
  <c r="O19" i="11"/>
  <c r="O36" i="11"/>
  <c r="O34" i="11"/>
  <c r="O30" i="11"/>
  <c r="G49" i="10"/>
  <c r="AL49" i="10"/>
  <c r="G48" i="10"/>
  <c r="AL48" i="10"/>
  <c r="O28" i="11"/>
  <c r="O20" i="11"/>
  <c r="O44" i="11"/>
  <c r="O40" i="11"/>
  <c r="G42" i="10"/>
  <c r="AL42" i="10"/>
  <c r="AL34" i="10"/>
  <c r="G34" i="10"/>
  <c r="AL26" i="10"/>
  <c r="G26" i="10"/>
  <c r="AL41" i="10"/>
  <c r="G41" i="10"/>
  <c r="AL33" i="10"/>
  <c r="G33" i="10"/>
  <c r="AL25" i="10"/>
  <c r="G25" i="10"/>
  <c r="AL17" i="10"/>
  <c r="G17" i="10"/>
  <c r="AL40" i="10"/>
  <c r="G40" i="10"/>
  <c r="AL32" i="10"/>
  <c r="G32" i="10"/>
  <c r="AL24" i="10"/>
  <c r="G24" i="10"/>
  <c r="G47" i="10"/>
  <c r="AL47" i="10"/>
  <c r="AL31" i="10"/>
  <c r="G31" i="10"/>
  <c r="G23" i="10"/>
  <c r="AL23" i="10"/>
  <c r="AL46" i="10"/>
  <c r="G46" i="10"/>
  <c r="G30" i="10"/>
  <c r="AL30" i="10"/>
  <c r="G22" i="10"/>
  <c r="AL22" i="10"/>
  <c r="AL45" i="10"/>
  <c r="G45" i="10"/>
  <c r="G37" i="10"/>
  <c r="AL37" i="10"/>
  <c r="G29" i="10"/>
  <c r="AL29" i="10"/>
  <c r="G21" i="10"/>
  <c r="AL21" i="10"/>
  <c r="G44" i="10"/>
  <c r="AL44" i="10"/>
  <c r="AL36" i="10"/>
  <c r="G36" i="10"/>
  <c r="AL28" i="10"/>
  <c r="G28" i="10"/>
  <c r="AL43" i="10"/>
  <c r="G43" i="10"/>
  <c r="AL35" i="10"/>
  <c r="G35" i="10"/>
  <c r="AL27" i="10"/>
  <c r="G27" i="10"/>
  <c r="O24" i="11"/>
  <c r="O25" i="11"/>
  <c r="O21" i="11"/>
  <c r="O5" i="11"/>
  <c r="O14" i="11"/>
  <c r="C96" i="11"/>
  <c r="N70" i="5"/>
  <c r="O70" i="5"/>
  <c r="M70" i="5" s="1"/>
  <c r="N71" i="5"/>
  <c r="O71" i="5"/>
  <c r="M71" i="5" s="1"/>
  <c r="N72" i="5"/>
  <c r="O72" i="5"/>
  <c r="M72" i="5" s="1"/>
  <c r="N73" i="5"/>
  <c r="O73" i="5"/>
  <c r="M73" i="5" s="1"/>
  <c r="N74" i="5"/>
  <c r="O74" i="5"/>
  <c r="N75" i="5"/>
  <c r="O75" i="5"/>
  <c r="M75" i="5" s="1"/>
  <c r="N76" i="5"/>
  <c r="O76" i="5"/>
  <c r="M76" i="5" s="1"/>
  <c r="N77" i="5"/>
  <c r="O77" i="5"/>
  <c r="M77" i="5" s="1"/>
  <c r="O79" i="5"/>
  <c r="O80" i="5" s="1"/>
  <c r="O82" i="5"/>
  <c r="O57" i="5"/>
  <c r="D62" i="5"/>
  <c r="D76" i="5"/>
  <c r="E78" i="5"/>
  <c r="E79" i="5"/>
  <c r="F63" i="5"/>
  <c r="F77" i="5"/>
  <c r="D77" i="5" s="1"/>
  <c r="F85" i="5"/>
  <c r="F82" i="5"/>
  <c r="C97" i="11" l="1"/>
  <c r="C98" i="11"/>
  <c r="C99" i="11"/>
  <c r="C100" i="11"/>
  <c r="C101" i="11"/>
  <c r="C102" i="11"/>
  <c r="O78" i="5"/>
  <c r="O81" i="5" s="1"/>
  <c r="M74" i="5"/>
  <c r="E76" i="5"/>
  <c r="E77" i="5"/>
  <c r="E62" i="5"/>
  <c r="F70" i="5"/>
  <c r="C103" i="11" l="1"/>
  <c r="C102" i="5" l="1"/>
  <c r="C101" i="5"/>
  <c r="C100" i="5"/>
  <c r="C99" i="5"/>
  <c r="C98" i="5"/>
  <c r="C97" i="5"/>
  <c r="C96" i="5"/>
  <c r="F79" i="5"/>
  <c r="F80" i="5" s="1"/>
  <c r="F75" i="5"/>
  <c r="F72" i="5"/>
  <c r="O67" i="5"/>
  <c r="O68" i="5" s="1"/>
  <c r="F67" i="5"/>
  <c r="F66" i="5"/>
  <c r="F60" i="5"/>
  <c r="N56" i="5"/>
  <c r="M56" i="5"/>
  <c r="F89" i="5" l="1"/>
  <c r="F65" i="5"/>
  <c r="D59" i="5" s="1"/>
  <c r="F68" i="5"/>
  <c r="O66" i="5"/>
  <c r="M57" i="5" s="1"/>
  <c r="C103" i="5"/>
  <c r="O86" i="5"/>
  <c r="O89" i="5"/>
  <c r="F78" i="5"/>
  <c r="D72" i="5" s="1"/>
  <c r="F86" i="5"/>
  <c r="E59" i="5" l="1"/>
  <c r="D58" i="5"/>
  <c r="E58" i="5"/>
  <c r="N57" i="5"/>
  <c r="D75" i="5"/>
  <c r="E75" i="5"/>
  <c r="E74" i="5"/>
  <c r="D74" i="5"/>
  <c r="E72" i="5"/>
  <c r="D73" i="5"/>
  <c r="E73" i="5"/>
  <c r="M82" i="5"/>
  <c r="N82" i="5"/>
  <c r="O69" i="5"/>
  <c r="M58" i="5"/>
  <c r="N58" i="5"/>
  <c r="D71" i="5"/>
  <c r="E71" i="5"/>
  <c r="N85" i="5"/>
  <c r="M85" i="5"/>
  <c r="M84" i="5"/>
  <c r="N84" i="5"/>
  <c r="N83" i="5"/>
  <c r="M83" i="5"/>
  <c r="F81" i="5"/>
  <c r="E70" i="5"/>
  <c r="D70" i="5"/>
  <c r="D83" i="5"/>
  <c r="E83" i="5"/>
  <c r="D63" i="5"/>
  <c r="D60" i="5"/>
  <c r="E64" i="5"/>
  <c r="E63" i="5"/>
  <c r="E60" i="5"/>
  <c r="D64" i="5"/>
  <c r="D61" i="5"/>
  <c r="E61" i="5"/>
  <c r="F90" i="5"/>
  <c r="D84" i="5"/>
  <c r="E84" i="5"/>
  <c r="E57" i="5"/>
  <c r="D57" i="5"/>
  <c r="F69" i="5"/>
  <c r="E85" i="5"/>
  <c r="O90" i="5"/>
  <c r="E82" i="5"/>
  <c r="D85" i="5"/>
  <c r="D82" i="5"/>
  <c r="AN18" i="10" l="1"/>
  <c r="AN19" i="10"/>
  <c r="AN20" i="10"/>
  <c r="AN21" i="10"/>
  <c r="AN22" i="10"/>
  <c r="AN26" i="10"/>
  <c r="AN27" i="10"/>
  <c r="AN28" i="10"/>
  <c r="AN29" i="10"/>
  <c r="AN30" i="10"/>
  <c r="AN34" i="10"/>
  <c r="AN35" i="10"/>
  <c r="AN36" i="10"/>
  <c r="AN37" i="10"/>
  <c r="AN38" i="10"/>
  <c r="AN43" i="10"/>
  <c r="AN44" i="10"/>
  <c r="AN45" i="10"/>
  <c r="AN46" i="10"/>
  <c r="AN51" i="10"/>
  <c r="AN52" i="10"/>
  <c r="AN53" i="10"/>
  <c r="AN54" i="10"/>
  <c r="AN59" i="10"/>
  <c r="AN60" i="10"/>
  <c r="AN61" i="10"/>
  <c r="AN62" i="10"/>
  <c r="AN17" i="10"/>
  <c r="H17" i="10"/>
  <c r="AM17" i="10" s="1"/>
  <c r="H18" i="10"/>
  <c r="AM18" i="10" s="1"/>
  <c r="H19" i="10"/>
  <c r="AM19" i="10" s="1"/>
  <c r="H20" i="10"/>
  <c r="AM20" i="10" s="1"/>
  <c r="H21" i="10"/>
  <c r="H22" i="10"/>
  <c r="H23" i="10"/>
  <c r="H24" i="10"/>
  <c r="H25" i="10"/>
  <c r="H26" i="10"/>
  <c r="H27" i="10"/>
  <c r="H28" i="10"/>
  <c r="H29" i="10"/>
  <c r="H30" i="10"/>
  <c r="H31" i="10"/>
  <c r="H32" i="10"/>
  <c r="H33" i="10"/>
  <c r="H34" i="10"/>
  <c r="AM34" i="10" s="1"/>
  <c r="H35" i="10"/>
  <c r="AM35" i="10" s="1"/>
  <c r="H36" i="10"/>
  <c r="AM36" i="10" s="1"/>
  <c r="H37" i="10"/>
  <c r="H38" i="10"/>
  <c r="H39" i="10"/>
  <c r="H40" i="10"/>
  <c r="H41" i="10"/>
  <c r="H42" i="10"/>
  <c r="H43" i="10"/>
  <c r="H44" i="10"/>
  <c r="H45" i="10"/>
  <c r="H46" i="10"/>
  <c r="H47" i="10"/>
  <c r="H48" i="10"/>
  <c r="H49" i="10"/>
  <c r="H50" i="10"/>
  <c r="I50" i="10" s="1"/>
  <c r="H51" i="10"/>
  <c r="I51" i="10" s="1"/>
  <c r="H52" i="10"/>
  <c r="I52" i="10" s="1"/>
  <c r="H53" i="10"/>
  <c r="I53" i="10" s="1"/>
  <c r="H54" i="10"/>
  <c r="I54" i="10" s="1"/>
  <c r="H55" i="10"/>
  <c r="I55" i="10" s="1"/>
  <c r="H56" i="10"/>
  <c r="I56" i="10" s="1"/>
  <c r="H57" i="10"/>
  <c r="I57" i="10" s="1"/>
  <c r="H58" i="10"/>
  <c r="I58" i="10" s="1"/>
  <c r="H59" i="10"/>
  <c r="I59" i="10" s="1"/>
  <c r="H60" i="10"/>
  <c r="I60" i="10" s="1"/>
  <c r="H61" i="10"/>
  <c r="I61" i="10" s="1"/>
  <c r="H62" i="10"/>
  <c r="I62" i="10" s="1"/>
  <c r="H63" i="10"/>
  <c r="I63" i="10" s="1"/>
  <c r="I49" i="10" l="1"/>
  <c r="AM49" i="10"/>
  <c r="I48" i="10"/>
  <c r="AM48" i="10"/>
  <c r="I43" i="10"/>
  <c r="AM43" i="10"/>
  <c r="I33" i="10"/>
  <c r="AM33" i="10"/>
  <c r="I40" i="10"/>
  <c r="AM40" i="10"/>
  <c r="I32" i="10"/>
  <c r="AM32" i="10"/>
  <c r="I24" i="10"/>
  <c r="AM24" i="10"/>
  <c r="I44" i="10"/>
  <c r="AM44" i="10"/>
  <c r="I28" i="10"/>
  <c r="AM28" i="10"/>
  <c r="I41" i="10"/>
  <c r="AM41" i="10"/>
  <c r="I47" i="10"/>
  <c r="AM47" i="10"/>
  <c r="I23" i="10"/>
  <c r="AM23" i="10"/>
  <c r="I26" i="10"/>
  <c r="AM26" i="10"/>
  <c r="I31" i="10"/>
  <c r="AM31" i="10"/>
  <c r="I46" i="10"/>
  <c r="AM46" i="10"/>
  <c r="I38" i="10"/>
  <c r="AM38" i="10"/>
  <c r="I30" i="10"/>
  <c r="AM30" i="10"/>
  <c r="I22" i="10"/>
  <c r="AM22" i="10"/>
  <c r="I27" i="10"/>
  <c r="AM27" i="10"/>
  <c r="I42" i="10"/>
  <c r="AM42" i="10"/>
  <c r="I25" i="10"/>
  <c r="AM25" i="10"/>
  <c r="I39" i="10"/>
  <c r="AM39" i="10"/>
  <c r="I45" i="10"/>
  <c r="AM45" i="10"/>
  <c r="I37" i="10"/>
  <c r="AM37" i="10"/>
  <c r="I29" i="10"/>
  <c r="AM29" i="10"/>
  <c r="I21" i="10"/>
  <c r="AM21" i="10"/>
  <c r="AN50" i="10"/>
  <c r="AN47" i="10"/>
  <c r="AN42" i="10"/>
  <c r="AN39" i="10"/>
  <c r="AN63" i="10"/>
  <c r="AN31" i="10"/>
  <c r="AN58" i="10"/>
  <c r="AN55" i="10"/>
  <c r="AN23" i="10"/>
  <c r="AN57" i="10"/>
  <c r="AN49" i="10"/>
  <c r="AN41" i="10"/>
  <c r="AN33" i="10"/>
  <c r="AN25" i="10"/>
  <c r="AN56" i="10"/>
  <c r="AN48" i="10"/>
  <c r="AN40" i="10"/>
  <c r="AN32" i="10"/>
  <c r="AN24" i="10"/>
  <c r="A25" i="14"/>
  <c r="A25" i="12"/>
  <c r="A25" i="13"/>
  <c r="A25" i="15"/>
  <c r="O40" i="10" l="1"/>
  <c r="N40" i="10"/>
  <c r="B40" i="10"/>
  <c r="D40" i="10"/>
  <c r="P40" i="10"/>
  <c r="BK40" i="10"/>
  <c r="B41" i="10"/>
  <c r="AJ41" i="10" s="1"/>
  <c r="D41" i="10"/>
  <c r="AK41" i="10" s="1"/>
  <c r="N41" i="10"/>
  <c r="O41" i="10"/>
  <c r="AR41" i="10" s="1"/>
  <c r="P41" i="10"/>
  <c r="BK41" i="10"/>
  <c r="B42" i="10"/>
  <c r="D42" i="10"/>
  <c r="N42" i="10"/>
  <c r="O42" i="10"/>
  <c r="AV42" i="10" s="1"/>
  <c r="P42" i="10"/>
  <c r="BK42" i="10"/>
  <c r="B43" i="10"/>
  <c r="D43" i="10"/>
  <c r="N43" i="10"/>
  <c r="O43" i="10"/>
  <c r="AU43" i="10" s="1"/>
  <c r="P43" i="10"/>
  <c r="BK43" i="10"/>
  <c r="B44" i="10"/>
  <c r="D44" i="10"/>
  <c r="N44" i="10"/>
  <c r="O44" i="10"/>
  <c r="AW44" i="10" s="1"/>
  <c r="P44" i="10"/>
  <c r="BK44" i="10"/>
  <c r="B45" i="10"/>
  <c r="D45" i="10"/>
  <c r="N45" i="10"/>
  <c r="O45" i="10"/>
  <c r="P45" i="10"/>
  <c r="BK45" i="10"/>
  <c r="B46" i="10"/>
  <c r="D46" i="10"/>
  <c r="AK46" i="10" s="1"/>
  <c r="N46" i="10"/>
  <c r="O46" i="10"/>
  <c r="AR46" i="10" s="1"/>
  <c r="P46" i="10"/>
  <c r="BK46" i="10"/>
  <c r="B47" i="10"/>
  <c r="D47" i="10"/>
  <c r="AK47" i="10" s="1"/>
  <c r="N47" i="10"/>
  <c r="O47" i="10"/>
  <c r="AV47" i="10" s="1"/>
  <c r="P47" i="10"/>
  <c r="BK47" i="10"/>
  <c r="B48" i="10"/>
  <c r="D48" i="10"/>
  <c r="N48" i="10"/>
  <c r="O48" i="10"/>
  <c r="AR48" i="10" s="1"/>
  <c r="P48" i="10"/>
  <c r="BK48" i="10"/>
  <c r="B49" i="10"/>
  <c r="D49" i="10"/>
  <c r="N49" i="10"/>
  <c r="O49" i="10"/>
  <c r="AV49" i="10" s="1"/>
  <c r="P49" i="10"/>
  <c r="BK49" i="10"/>
  <c r="B50" i="10"/>
  <c r="AJ50" i="10" s="1"/>
  <c r="D50" i="10"/>
  <c r="AK50" i="10" s="1"/>
  <c r="N50" i="10"/>
  <c r="AD50" i="10" s="1"/>
  <c r="O50" i="10"/>
  <c r="AR50" i="10" s="1"/>
  <c r="P50" i="10"/>
  <c r="BK50" i="10"/>
  <c r="B51" i="10"/>
  <c r="D51" i="10"/>
  <c r="N51" i="10"/>
  <c r="AD51" i="10" s="1"/>
  <c r="O51" i="10"/>
  <c r="AW51" i="10" s="1"/>
  <c r="P51" i="10"/>
  <c r="BK51" i="10"/>
  <c r="B52" i="10"/>
  <c r="D52" i="10"/>
  <c r="N52" i="10"/>
  <c r="O52" i="10"/>
  <c r="AV52" i="10" s="1"/>
  <c r="P52" i="10"/>
  <c r="BK52" i="10"/>
  <c r="B53" i="10"/>
  <c r="AJ53" i="10" s="1"/>
  <c r="D53" i="10"/>
  <c r="N53" i="10"/>
  <c r="O53" i="10"/>
  <c r="AV53" i="10" s="1"/>
  <c r="P53" i="10"/>
  <c r="BK53" i="10"/>
  <c r="B54" i="10"/>
  <c r="D54" i="10"/>
  <c r="N54" i="10"/>
  <c r="O54" i="10"/>
  <c r="AR54" i="10" s="1"/>
  <c r="P54" i="10"/>
  <c r="BK54" i="10"/>
  <c r="B55" i="10"/>
  <c r="D55" i="10"/>
  <c r="N55" i="10"/>
  <c r="O55" i="10"/>
  <c r="AR55" i="10" s="1"/>
  <c r="P55" i="10"/>
  <c r="BK55" i="10"/>
  <c r="B56" i="10"/>
  <c r="D56" i="10"/>
  <c r="N56" i="10"/>
  <c r="O56" i="10"/>
  <c r="AV56" i="10" s="1"/>
  <c r="P56" i="10"/>
  <c r="BK56" i="10"/>
  <c r="B57" i="10"/>
  <c r="AJ57" i="10" s="1"/>
  <c r="D57" i="10"/>
  <c r="N57" i="10"/>
  <c r="O57" i="10"/>
  <c r="AR57" i="10" s="1"/>
  <c r="P57" i="10"/>
  <c r="BK57" i="10"/>
  <c r="B58" i="10"/>
  <c r="D58" i="10"/>
  <c r="N58" i="10"/>
  <c r="O58" i="10"/>
  <c r="AW58" i="10" s="1"/>
  <c r="P58" i="10"/>
  <c r="BK58" i="10"/>
  <c r="B59" i="10"/>
  <c r="AJ59" i="10" s="1"/>
  <c r="D59" i="10"/>
  <c r="N59" i="10"/>
  <c r="O59" i="10"/>
  <c r="AU59" i="10" s="1"/>
  <c r="P59" i="10"/>
  <c r="BK59" i="10"/>
  <c r="B60" i="10"/>
  <c r="D60" i="10"/>
  <c r="N60" i="10"/>
  <c r="AD60" i="10" s="1"/>
  <c r="O60" i="10"/>
  <c r="AR60" i="10" s="1"/>
  <c r="P60" i="10"/>
  <c r="BK60" i="10"/>
  <c r="B61" i="10"/>
  <c r="AJ61" i="10" s="1"/>
  <c r="D61" i="10"/>
  <c r="N61" i="10"/>
  <c r="O61" i="10"/>
  <c r="AV61" i="10" s="1"/>
  <c r="P61" i="10"/>
  <c r="BK61" i="10"/>
  <c r="B62" i="10"/>
  <c r="D62" i="10"/>
  <c r="N62" i="10"/>
  <c r="AD62" i="10" s="1"/>
  <c r="O62" i="10"/>
  <c r="AU62" i="10" s="1"/>
  <c r="P62" i="10"/>
  <c r="BK62" i="10"/>
  <c r="B63" i="10"/>
  <c r="D63" i="10"/>
  <c r="N63" i="10"/>
  <c r="O63" i="10"/>
  <c r="AW63" i="10" s="1"/>
  <c r="P63" i="10"/>
  <c r="BK63" i="10"/>
  <c r="AA56" i="10" l="1"/>
  <c r="AU50" i="10"/>
  <c r="AS46" i="10"/>
  <c r="AZ63" i="10"/>
  <c r="BC63" i="10" s="1"/>
  <c r="AA61" i="10"/>
  <c r="AA54" i="10"/>
  <c r="AK43" i="10"/>
  <c r="E43" i="10" s="1"/>
  <c r="E49" i="10"/>
  <c r="E48" i="10"/>
  <c r="E50" i="10"/>
  <c r="AJ54" i="10"/>
  <c r="C54" i="10" s="1"/>
  <c r="AK60" i="10"/>
  <c r="E60" i="10" s="1"/>
  <c r="AK56" i="10"/>
  <c r="E56" i="10" s="1"/>
  <c r="AK54" i="10"/>
  <c r="E54" i="10" s="1"/>
  <c r="AC56" i="10"/>
  <c r="AV63" i="10"/>
  <c r="AR59" i="10"/>
  <c r="AS59" i="10" s="1"/>
  <c r="AX57" i="10"/>
  <c r="AW57" i="10"/>
  <c r="AV57" i="10"/>
  <c r="AR56" i="10"/>
  <c r="AS56" i="10" s="1"/>
  <c r="AZ52" i="10"/>
  <c r="BC52" i="10" s="1"/>
  <c r="AX54" i="10"/>
  <c r="AT40" i="10"/>
  <c r="AX60" i="10"/>
  <c r="AT59" i="10"/>
  <c r="AX55" i="10"/>
  <c r="AU47" i="10"/>
  <c r="AT46" i="10"/>
  <c r="AZ46" i="10"/>
  <c r="BC46" i="10" s="1"/>
  <c r="AZ45" i="10"/>
  <c r="BC45" i="10" s="1"/>
  <c r="AC60" i="10"/>
  <c r="AA58" i="10"/>
  <c r="AA60" i="10"/>
  <c r="AW59" i="10"/>
  <c r="AX62" i="10"/>
  <c r="AT50" i="10"/>
  <c r="AW62" i="10"/>
  <c r="AS60" i="10"/>
  <c r="AT62" i="10"/>
  <c r="AZ43" i="10"/>
  <c r="AU49" i="10"/>
  <c r="C53" i="10"/>
  <c r="AS41" i="10"/>
  <c r="AT63" i="10"/>
  <c r="AS50" i="10"/>
  <c r="AK48" i="10"/>
  <c r="AD63" i="10"/>
  <c r="AK61" i="10"/>
  <c r="E61" i="10" s="1"/>
  <c r="AW56" i="10"/>
  <c r="AU54" i="10"/>
  <c r="AR47" i="10"/>
  <c r="AS47" i="10" s="1"/>
  <c r="AA63" i="10"/>
  <c r="AK59" i="10"/>
  <c r="E59" i="10" s="1"/>
  <c r="AU56" i="10"/>
  <c r="AS55" i="10"/>
  <c r="AR51" i="10"/>
  <c r="AS51" i="10" s="1"/>
  <c r="AS48" i="10"/>
  <c r="AV46" i="10"/>
  <c r="AV44" i="10"/>
  <c r="AU41" i="10"/>
  <c r="AV58" i="10"/>
  <c r="AT43" i="10"/>
  <c r="AU58" i="10"/>
  <c r="AX49" i="10"/>
  <c r="AJ46" i="10"/>
  <c r="C46" i="10" s="1"/>
  <c r="E46" i="10"/>
  <c r="AR43" i="10"/>
  <c r="AS43" i="10" s="1"/>
  <c r="AK49" i="10"/>
  <c r="AK58" i="10"/>
  <c r="E58" i="10" s="1"/>
  <c r="AZ57" i="10"/>
  <c r="BC57" i="10" s="1"/>
  <c r="AA50" i="10"/>
  <c r="AJ58" i="10"/>
  <c r="C58" i="10" s="1"/>
  <c r="AC57" i="10"/>
  <c r="AK42" i="10"/>
  <c r="E42" i="10" s="1"/>
  <c r="AC58" i="10"/>
  <c r="C59" i="10"/>
  <c r="AJ45" i="10"/>
  <c r="C45" i="10" s="1"/>
  <c r="AC53" i="10"/>
  <c r="AK55" i="10"/>
  <c r="E55" i="10" s="1"/>
  <c r="AD54" i="10"/>
  <c r="AZ53" i="10"/>
  <c r="BC53" i="10" s="1"/>
  <c r="AT52" i="10"/>
  <c r="E47" i="10"/>
  <c r="AU46" i="10"/>
  <c r="AT44" i="10"/>
  <c r="AT41" i="10"/>
  <c r="E41" i="10"/>
  <c r="AK40" i="10"/>
  <c r="E40" i="10" s="1"/>
  <c r="AR62" i="10"/>
  <c r="AS62" i="10" s="1"/>
  <c r="AW60" i="10"/>
  <c r="AX59" i="10"/>
  <c r="AW55" i="10"/>
  <c r="AA55" i="10"/>
  <c r="AZ54" i="10"/>
  <c r="BC54" i="10" s="1"/>
  <c r="AT53" i="10"/>
  <c r="AC52" i="10"/>
  <c r="AW49" i="10"/>
  <c r="AJ44" i="10"/>
  <c r="C44" i="10" s="1"/>
  <c r="C41" i="10"/>
  <c r="AV60" i="10"/>
  <c r="AX48" i="10"/>
  <c r="AU60" i="10"/>
  <c r="AV59" i="10"/>
  <c r="AX56" i="10"/>
  <c r="AU55" i="10"/>
  <c r="AV54" i="10"/>
  <c r="AD52" i="10"/>
  <c r="AT49" i="10"/>
  <c r="AW48" i="10"/>
  <c r="AX47" i="10"/>
  <c r="AW43" i="10"/>
  <c r="AU42" i="10"/>
  <c r="AJ52" i="10"/>
  <c r="C52" i="10" s="1"/>
  <c r="AU61" i="10"/>
  <c r="AD53" i="10"/>
  <c r="AA52" i="10"/>
  <c r="AZ51" i="10"/>
  <c r="BC51" i="10" s="1"/>
  <c r="AR49" i="10"/>
  <c r="AS49" i="10" s="1"/>
  <c r="AV48" i="10"/>
  <c r="AW47" i="10"/>
  <c r="AV43" i="10"/>
  <c r="AT42" i="10"/>
  <c r="AX41" i="10"/>
  <c r="AV55" i="10"/>
  <c r="AC63" i="10"/>
  <c r="AJ63" i="10"/>
  <c r="C63" i="10" s="1"/>
  <c r="R63" i="10" s="1"/>
  <c r="AU48" i="10"/>
  <c r="AX46" i="10"/>
  <c r="AR42" i="10"/>
  <c r="AS42" i="10" s="1"/>
  <c r="AW41" i="10"/>
  <c r="AX40" i="10"/>
  <c r="AV40" i="10"/>
  <c r="AW40" i="10"/>
  <c r="AR40" i="10"/>
  <c r="AS40" i="10" s="1"/>
  <c r="AU40" i="10"/>
  <c r="AU63" i="10"/>
  <c r="AK63" i="10"/>
  <c r="E63" i="10" s="1"/>
  <c r="AC62" i="10"/>
  <c r="C61" i="10"/>
  <c r="R61" i="10" s="1"/>
  <c r="AZ59" i="10"/>
  <c r="AD59" i="10"/>
  <c r="AT58" i="10"/>
  <c r="C57" i="10"/>
  <c r="AD55" i="10"/>
  <c r="AT55" i="10"/>
  <c r="AJ42" i="10"/>
  <c r="AZ42" i="10"/>
  <c r="C42" i="10"/>
  <c r="AD57" i="10"/>
  <c r="AA57" i="10"/>
  <c r="AK53" i="10"/>
  <c r="E53" i="10" s="1"/>
  <c r="AK52" i="10"/>
  <c r="E52" i="10" s="1"/>
  <c r="AV62" i="10"/>
  <c r="AA62" i="10"/>
  <c r="AZ61" i="10"/>
  <c r="AD61" i="10"/>
  <c r="AT60" i="10"/>
  <c r="AJ60" i="10"/>
  <c r="AR58" i="10"/>
  <c r="AS58" i="10" s="1"/>
  <c r="AU57" i="10"/>
  <c r="AK57" i="10"/>
  <c r="E57" i="10" s="1"/>
  <c r="AT56" i="10"/>
  <c r="AD56" i="10"/>
  <c r="AJ56" i="10"/>
  <c r="C56" i="10" s="1"/>
  <c r="R56" i="10" s="1"/>
  <c r="AZ56" i="10"/>
  <c r="AS54" i="10"/>
  <c r="AC54" i="10"/>
  <c r="AX52" i="10"/>
  <c r="AR52" i="10"/>
  <c r="AS52" i="10" s="1"/>
  <c r="AU52" i="10"/>
  <c r="AJ51" i="10"/>
  <c r="C51" i="10" s="1"/>
  <c r="AV50" i="10"/>
  <c r="AW50" i="10"/>
  <c r="AX50" i="10"/>
  <c r="AK44" i="10"/>
  <c r="E44" i="10" s="1"/>
  <c r="BC43" i="10"/>
  <c r="AZ62" i="10"/>
  <c r="AU45" i="10"/>
  <c r="AV45" i="10"/>
  <c r="AW45" i="10"/>
  <c r="AX45" i="10"/>
  <c r="AR45" i="10"/>
  <c r="AS45" i="10" s="1"/>
  <c r="AR63" i="10"/>
  <c r="AS63" i="10" s="1"/>
  <c r="AK62" i="10"/>
  <c r="E62" i="10" s="1"/>
  <c r="AX61" i="10"/>
  <c r="AC61" i="10"/>
  <c r="C60" i="10"/>
  <c r="R60" i="10" s="1"/>
  <c r="AA59" i="10"/>
  <c r="AZ58" i="10"/>
  <c r="AD58" i="10"/>
  <c r="AT57" i="10"/>
  <c r="AU53" i="10"/>
  <c r="AW53" i="10"/>
  <c r="AX53" i="10"/>
  <c r="AR53" i="10"/>
  <c r="AS53" i="10" s="1"/>
  <c r="AW52" i="10"/>
  <c r="AK51" i="10"/>
  <c r="E51" i="10" s="1"/>
  <c r="AC50" i="10"/>
  <c r="AZ50" i="10"/>
  <c r="C50" i="10"/>
  <c r="R50" i="10" s="1"/>
  <c r="AX44" i="10"/>
  <c r="AR44" i="10"/>
  <c r="AS44" i="10" s="1"/>
  <c r="AU44" i="10"/>
  <c r="AW61" i="10"/>
  <c r="AS57" i="10"/>
  <c r="AT54" i="10"/>
  <c r="AU51" i="10"/>
  <c r="AV51" i="10"/>
  <c r="AX51" i="10"/>
  <c r="AA51" i="10"/>
  <c r="AC51" i="10"/>
  <c r="AT61" i="10"/>
  <c r="AR61" i="10"/>
  <c r="AS61" i="10" s="1"/>
  <c r="AC59" i="10"/>
  <c r="AJ62" i="10"/>
  <c r="C62" i="10" s="1"/>
  <c r="R62" i="10" s="1"/>
  <c r="AX58" i="10"/>
  <c r="AX63" i="10"/>
  <c r="AZ60" i="10"/>
  <c r="AA53" i="10"/>
  <c r="AT51" i="10"/>
  <c r="AT48" i="10"/>
  <c r="AJ48" i="10"/>
  <c r="C48" i="10" s="1"/>
  <c r="AZ48" i="10"/>
  <c r="AT47" i="10"/>
  <c r="AT45" i="10"/>
  <c r="C43" i="10"/>
  <c r="AJ43" i="10"/>
  <c r="AC55" i="10"/>
  <c r="AZ55" i="10"/>
  <c r="AJ55" i="10"/>
  <c r="C55" i="10" s="1"/>
  <c r="R55" i="10" s="1"/>
  <c r="AK45" i="10"/>
  <c r="E45" i="10" s="1"/>
  <c r="AW54" i="10"/>
  <c r="AJ47" i="10"/>
  <c r="C47" i="10" s="1"/>
  <c r="R47" i="10" s="1"/>
  <c r="AW46" i="10"/>
  <c r="AX43" i="10"/>
  <c r="AV41" i="10"/>
  <c r="AZ40" i="10"/>
  <c r="AJ49" i="10"/>
  <c r="C49" i="10"/>
  <c r="AZ47" i="10"/>
  <c r="BC47" i="10" s="1"/>
  <c r="AX42" i="10"/>
  <c r="AZ44" i="10"/>
  <c r="AW42" i="10"/>
  <c r="AZ49" i="10"/>
  <c r="AZ41" i="10"/>
  <c r="AJ40" i="10"/>
  <c r="C40" i="10" s="1"/>
  <c r="R40" i="10" l="1"/>
  <c r="R45" i="10"/>
  <c r="R51" i="10"/>
  <c r="R59" i="10"/>
  <c r="R41" i="10"/>
  <c r="R44" i="10"/>
  <c r="R53" i="10"/>
  <c r="R54" i="10"/>
  <c r="R49" i="10"/>
  <c r="R52" i="10"/>
  <c r="R57" i="10"/>
  <c r="R58" i="10"/>
  <c r="R43" i="10"/>
  <c r="R42" i="10"/>
  <c r="R48" i="10"/>
  <c r="R46" i="10"/>
  <c r="BC58" i="10"/>
  <c r="BC55" i="10"/>
  <c r="BC59" i="10"/>
  <c r="BC40" i="10"/>
  <c r="BC61" i="10"/>
  <c r="BC42" i="10"/>
  <c r="BC50" i="10"/>
  <c r="BC41" i="10"/>
  <c r="BC56" i="10"/>
  <c r="BC44" i="10"/>
  <c r="BC48" i="10"/>
  <c r="BC62" i="10"/>
  <c r="BC49" i="10"/>
  <c r="BC60" i="10"/>
  <c r="D18" i="10" l="1"/>
  <c r="D19" i="10"/>
  <c r="D20" i="10"/>
  <c r="D21" i="10"/>
  <c r="D22" i="10"/>
  <c r="D23" i="10"/>
  <c r="D24" i="10"/>
  <c r="D25" i="10"/>
  <c r="D26" i="10"/>
  <c r="D27" i="10"/>
  <c r="D28" i="10"/>
  <c r="D29" i="10"/>
  <c r="D30" i="10"/>
  <c r="D31" i="10"/>
  <c r="D32" i="10"/>
  <c r="D33" i="10"/>
  <c r="D34" i="10"/>
  <c r="D35" i="10"/>
  <c r="D36" i="10"/>
  <c r="D37" i="10"/>
  <c r="D38" i="10"/>
  <c r="D39" i="10"/>
  <c r="AK39" i="10" s="1"/>
  <c r="D17" i="10"/>
  <c r="B18" i="10"/>
  <c r="B19" i="10"/>
  <c r="B20" i="10"/>
  <c r="B21" i="10"/>
  <c r="B22" i="10"/>
  <c r="B23" i="10"/>
  <c r="B24" i="10"/>
  <c r="B25" i="10"/>
  <c r="B26" i="10"/>
  <c r="B27" i="10"/>
  <c r="B28" i="10"/>
  <c r="B29" i="10"/>
  <c r="B31" i="10"/>
  <c r="B32" i="10"/>
  <c r="B33" i="10"/>
  <c r="B34" i="10"/>
  <c r="B35" i="10"/>
  <c r="B36" i="10"/>
  <c r="B37" i="10"/>
  <c r="B38" i="10"/>
  <c r="B39" i="10"/>
  <c r="AJ39" i="10" s="1"/>
  <c r="B17" i="10"/>
  <c r="L40" i="10" l="1"/>
  <c r="W40" i="10"/>
  <c r="L41" i="10"/>
  <c r="Q41" i="10"/>
  <c r="W41" i="10"/>
  <c r="L42" i="10"/>
  <c r="W42" i="10"/>
  <c r="L43" i="10"/>
  <c r="Q43" i="10"/>
  <c r="W43" i="10"/>
  <c r="L44" i="10"/>
  <c r="Q44" i="10"/>
  <c r="W44" i="10"/>
  <c r="L45" i="10"/>
  <c r="Q45" i="10"/>
  <c r="W45" i="10"/>
  <c r="U45" i="10" s="1"/>
  <c r="L46" i="10"/>
  <c r="Q46" i="10"/>
  <c r="W46" i="10"/>
  <c r="L47" i="10"/>
  <c r="Q47" i="10"/>
  <c r="W47" i="10"/>
  <c r="U47" i="10" s="1"/>
  <c r="L48" i="10"/>
  <c r="W48" i="10"/>
  <c r="L49" i="10"/>
  <c r="Q49" i="10"/>
  <c r="W49" i="10"/>
  <c r="L50" i="10"/>
  <c r="W50" i="10"/>
  <c r="L51" i="10"/>
  <c r="Q51" i="10"/>
  <c r="W51" i="10"/>
  <c r="L52" i="10"/>
  <c r="Q52" i="10"/>
  <c r="W52" i="10"/>
  <c r="L53" i="10"/>
  <c r="Q53" i="10"/>
  <c r="W53" i="10"/>
  <c r="L54" i="10"/>
  <c r="Q54" i="10"/>
  <c r="W54" i="10"/>
  <c r="L55" i="10"/>
  <c r="Q55" i="10"/>
  <c r="W55" i="10"/>
  <c r="L56" i="10"/>
  <c r="W56" i="10"/>
  <c r="L57" i="10"/>
  <c r="Q57" i="10"/>
  <c r="W57" i="10"/>
  <c r="L58" i="10"/>
  <c r="W58" i="10"/>
  <c r="L59" i="10"/>
  <c r="Q59" i="10"/>
  <c r="W59" i="10"/>
  <c r="L60" i="10"/>
  <c r="Q60" i="10"/>
  <c r="W60" i="10"/>
  <c r="L61" i="10"/>
  <c r="Q61" i="10"/>
  <c r="W61" i="10"/>
  <c r="L62" i="10"/>
  <c r="Q62" i="10"/>
  <c r="W62" i="10"/>
  <c r="L63" i="10"/>
  <c r="Q63" i="10"/>
  <c r="W63" i="10"/>
  <c r="AF63" i="10" l="1"/>
  <c r="BA63" i="10"/>
  <c r="BA57" i="10"/>
  <c r="AF57" i="10"/>
  <c r="Q56" i="10"/>
  <c r="V56" i="10" s="1"/>
  <c r="V55" i="10"/>
  <c r="AF55" i="10"/>
  <c r="BA55" i="10"/>
  <c r="AF53" i="10"/>
  <c r="BA53" i="10"/>
  <c r="BI47" i="10"/>
  <c r="Z47" i="10"/>
  <c r="BI44" i="10"/>
  <c r="V44" i="10"/>
  <c r="Z44" i="10"/>
  <c r="BI43" i="10"/>
  <c r="V43" i="10"/>
  <c r="Z43" i="10"/>
  <c r="BI42" i="10"/>
  <c r="Z42" i="10"/>
  <c r="Z45" i="10"/>
  <c r="BI45" i="10"/>
  <c r="V45" i="10"/>
  <c r="V49" i="10"/>
  <c r="BI49" i="10"/>
  <c r="Z49" i="10"/>
  <c r="BI48" i="10"/>
  <c r="Z48" i="10"/>
  <c r="Q58" i="10"/>
  <c r="V58" i="10" s="1"/>
  <c r="BA61" i="10"/>
  <c r="AF61" i="10"/>
  <c r="Z46" i="10"/>
  <c r="V46" i="10"/>
  <c r="BI46" i="10"/>
  <c r="BI55" i="10"/>
  <c r="Z55" i="10"/>
  <c r="V54" i="10"/>
  <c r="Z54" i="10"/>
  <c r="BI54" i="10"/>
  <c r="V53" i="10"/>
  <c r="BI53" i="10"/>
  <c r="Z53" i="10"/>
  <c r="BI52" i="10"/>
  <c r="Z52" i="10"/>
  <c r="V52" i="10"/>
  <c r="BI51" i="10"/>
  <c r="V51" i="10"/>
  <c r="Z51" i="10"/>
  <c r="BI50" i="10"/>
  <c r="Z50" i="10"/>
  <c r="AF41" i="10"/>
  <c r="BA41" i="10"/>
  <c r="Q40" i="10"/>
  <c r="V40" i="10" s="1"/>
  <c r="BA60" i="10"/>
  <c r="AF60" i="10"/>
  <c r="Z41" i="10"/>
  <c r="BI41" i="10"/>
  <c r="V41" i="10"/>
  <c r="Z57" i="10"/>
  <c r="V57" i="10"/>
  <c r="BI57" i="10"/>
  <c r="Z56" i="10"/>
  <c r="BI56" i="10"/>
  <c r="AF46" i="10"/>
  <c r="BA46" i="10"/>
  <c r="AF44" i="10"/>
  <c r="BA44" i="10"/>
  <c r="AF43" i="10"/>
  <c r="BA43" i="10"/>
  <c r="Q42" i="10"/>
  <c r="BA62" i="10"/>
  <c r="AF62" i="10"/>
  <c r="BI40" i="10"/>
  <c r="Z40" i="10"/>
  <c r="V62" i="10"/>
  <c r="BI62" i="10"/>
  <c r="Z62" i="10"/>
  <c r="BI61" i="10"/>
  <c r="Z61" i="10"/>
  <c r="V61" i="10"/>
  <c r="BI60" i="10"/>
  <c r="Z60" i="10"/>
  <c r="V60" i="10"/>
  <c r="BI59" i="10"/>
  <c r="V59" i="10"/>
  <c r="Z59" i="10"/>
  <c r="BI58" i="10"/>
  <c r="Z58" i="10"/>
  <c r="BA49" i="10"/>
  <c r="AF49" i="10"/>
  <c r="Q48" i="10"/>
  <c r="V48" i="10" s="1"/>
  <c r="V47" i="10"/>
  <c r="BA47" i="10"/>
  <c r="AF47" i="10"/>
  <c r="AF45" i="10"/>
  <c r="BA45" i="10"/>
  <c r="BA59" i="10"/>
  <c r="AF59" i="10"/>
  <c r="V63" i="10"/>
  <c r="BI63" i="10"/>
  <c r="Z63" i="10"/>
  <c r="AF54" i="10"/>
  <c r="BA54" i="10"/>
  <c r="AF52" i="10"/>
  <c r="BA52" i="10"/>
  <c r="BA51" i="10"/>
  <c r="AF51" i="10"/>
  <c r="Q50" i="10"/>
  <c r="V50" i="10" s="1"/>
  <c r="BB43" i="10" l="1"/>
  <c r="BD43" i="10"/>
  <c r="BB49" i="10"/>
  <c r="BD49" i="10"/>
  <c r="BB44" i="10"/>
  <c r="BD44" i="10"/>
  <c r="BA56" i="10"/>
  <c r="AF56" i="10"/>
  <c r="BD51" i="10"/>
  <c r="BB51" i="10"/>
  <c r="BD52" i="10"/>
  <c r="BB52" i="10"/>
  <c r="BB62" i="10"/>
  <c r="BD62" i="10"/>
  <c r="BD46" i="10"/>
  <c r="BB46" i="10"/>
  <c r="BB60" i="10"/>
  <c r="BD60" i="10"/>
  <c r="BD45" i="10"/>
  <c r="BB45" i="10"/>
  <c r="BD47" i="10"/>
  <c r="BB47" i="10"/>
  <c r="AF40" i="10"/>
  <c r="BA40" i="10"/>
  <c r="BB61" i="10"/>
  <c r="BD61" i="10"/>
  <c r="BB53" i="10"/>
  <c r="BD53" i="10"/>
  <c r="BB57" i="10"/>
  <c r="BD57" i="10"/>
  <c r="BB54" i="10"/>
  <c r="BD54" i="10"/>
  <c r="BB59" i="10"/>
  <c r="BD59" i="10"/>
  <c r="AF42" i="10"/>
  <c r="BA42" i="10"/>
  <c r="AF58" i="10"/>
  <c r="BA58" i="10"/>
  <c r="V42" i="10"/>
  <c r="BD63" i="10"/>
  <c r="BB63" i="10"/>
  <c r="BA50" i="10"/>
  <c r="AF50" i="10"/>
  <c r="AF48" i="10"/>
  <c r="BA48" i="10"/>
  <c r="BB41" i="10"/>
  <c r="BD41" i="10"/>
  <c r="BB55" i="10"/>
  <c r="BD55" i="10"/>
  <c r="BB58" i="10" l="1"/>
  <c r="BD58" i="10"/>
  <c r="BB42" i="10"/>
  <c r="BD42" i="10"/>
  <c r="BB40" i="10"/>
  <c r="BD40" i="10"/>
  <c r="BB50" i="10"/>
  <c r="BD50" i="10"/>
  <c r="BB56" i="10"/>
  <c r="BD56" i="10"/>
  <c r="BB48" i="10"/>
  <c r="BD48" i="10"/>
  <c r="BA19" i="10" l="1"/>
  <c r="AJ19" i="10"/>
  <c r="AK19" i="10"/>
  <c r="BK19" i="10"/>
  <c r="AF19" i="10" l="1"/>
  <c r="O19" i="10" l="1"/>
  <c r="E19" i="10" l="1"/>
  <c r="K19" i="10"/>
  <c r="G19" i="10"/>
  <c r="AR19" i="10"/>
  <c r="AU19" i="10"/>
  <c r="AV19" i="10"/>
  <c r="AW19" i="10"/>
  <c r="AX19" i="10"/>
  <c r="C19" i="10"/>
  <c r="BK23" i="10" l="1"/>
  <c r="BK25" i="10"/>
  <c r="BK27" i="10"/>
  <c r="BK31" i="10"/>
  <c r="BK34" i="10"/>
  <c r="BK37" i="10"/>
  <c r="C39" i="10"/>
  <c r="E39" i="10"/>
  <c r="BK39" i="10"/>
  <c r="AJ23" i="10" l="1"/>
  <c r="AK27" i="10"/>
  <c r="E27" i="10" s="1"/>
  <c r="AK25" i="10"/>
  <c r="E25" i="10" s="1"/>
  <c r="AK31" i="10"/>
  <c r="E31" i="10" s="1"/>
  <c r="AK23" i="10"/>
  <c r="E23" i="10" s="1"/>
  <c r="AK34" i="10"/>
  <c r="E34" i="10" s="1"/>
  <c r="AJ25" i="10"/>
  <c r="AJ37" i="10"/>
  <c r="C37" i="10" s="1"/>
  <c r="AJ27" i="10"/>
  <c r="C27" i="10" s="1"/>
  <c r="AJ31" i="10"/>
  <c r="C31" i="10" s="1"/>
  <c r="AJ34" i="10"/>
  <c r="C34" i="10" s="1"/>
  <c r="AK37" i="10"/>
  <c r="E37" i="10" s="1"/>
  <c r="R27" i="10" l="1"/>
  <c r="R37" i="10"/>
  <c r="A51" i="8"/>
  <c r="H21" i="8" l="1"/>
  <c r="W18" i="10" l="1"/>
  <c r="W19" i="10"/>
  <c r="W20" i="10"/>
  <c r="W21" i="10"/>
  <c r="W22" i="10"/>
  <c r="W23" i="10"/>
  <c r="W24" i="10"/>
  <c r="W25" i="10"/>
  <c r="W26" i="10"/>
  <c r="W27" i="10"/>
  <c r="W28" i="10"/>
  <c r="W29" i="10"/>
  <c r="W30" i="10"/>
  <c r="W31" i="10"/>
  <c r="W32" i="10"/>
  <c r="W33" i="10"/>
  <c r="W34" i="10"/>
  <c r="W35" i="10"/>
  <c r="W36" i="10"/>
  <c r="W37" i="10"/>
  <c r="W38" i="10"/>
  <c r="W39" i="10"/>
  <c r="W17" i="10"/>
  <c r="BI19" i="10" l="1"/>
  <c r="BI39" i="10"/>
  <c r="BI37" i="10"/>
  <c r="BI34" i="10"/>
  <c r="BI31" i="10"/>
  <c r="BI27" i="10"/>
  <c r="BI25" i="10"/>
  <c r="BI23" i="10"/>
  <c r="H11" i="12"/>
  <c r="P19" i="10" l="1"/>
  <c r="O23" i="10"/>
  <c r="C23" i="10" s="1"/>
  <c r="R23" i="10" s="1"/>
  <c r="P23" i="10"/>
  <c r="Q23" i="10"/>
  <c r="O25" i="10"/>
  <c r="C25" i="10" s="1"/>
  <c r="R25" i="10" s="1"/>
  <c r="P25" i="10"/>
  <c r="Q25" i="10"/>
  <c r="O27" i="10"/>
  <c r="P27" i="10"/>
  <c r="Q27" i="10"/>
  <c r="O31" i="10"/>
  <c r="K31" i="10" s="1"/>
  <c r="R31" i="10" s="1"/>
  <c r="P31" i="10"/>
  <c r="Q31" i="10"/>
  <c r="O34" i="10"/>
  <c r="I34" i="10" s="1"/>
  <c r="R34" i="10" s="1"/>
  <c r="P34" i="10"/>
  <c r="Q34" i="10"/>
  <c r="O37" i="10"/>
  <c r="P37" i="10"/>
  <c r="Q37" i="10"/>
  <c r="O39" i="10"/>
  <c r="G39" i="10" s="1"/>
  <c r="R39" i="10" s="1"/>
  <c r="P39" i="10"/>
  <c r="Q39" i="10"/>
  <c r="L19" i="10"/>
  <c r="L23" i="10"/>
  <c r="L27" i="10"/>
  <c r="L31" i="10"/>
  <c r="L34" i="10"/>
  <c r="L37" i="10"/>
  <c r="L39" i="10"/>
  <c r="H11" i="14"/>
  <c r="L25" i="10" l="1"/>
  <c r="N39" i="10"/>
  <c r="AT39" i="10" s="1"/>
  <c r="N37" i="10"/>
  <c r="N31" i="10"/>
  <c r="N27" i="10"/>
  <c r="AT27" i="10" s="1"/>
  <c r="N25" i="10"/>
  <c r="N23" i="10"/>
  <c r="AT23" i="10" s="1"/>
  <c r="AF34" i="10"/>
  <c r="BA34" i="10"/>
  <c r="V34" i="10"/>
  <c r="AW34" i="10"/>
  <c r="AR34" i="10"/>
  <c r="AU34" i="10"/>
  <c r="AX34" i="10"/>
  <c r="N34" i="10"/>
  <c r="AF39" i="10"/>
  <c r="BA39" i="10"/>
  <c r="V39" i="10"/>
  <c r="AF37" i="10"/>
  <c r="BA37" i="10"/>
  <c r="V37" i="10"/>
  <c r="AF31" i="10"/>
  <c r="BA31" i="10"/>
  <c r="V31" i="10"/>
  <c r="BA27" i="10"/>
  <c r="AF27" i="10"/>
  <c r="V27" i="10"/>
  <c r="AF25" i="10"/>
  <c r="BA25" i="10"/>
  <c r="V25" i="10"/>
  <c r="BA23" i="10"/>
  <c r="AF23" i="10"/>
  <c r="V23" i="10"/>
  <c r="AW39" i="10"/>
  <c r="AX39" i="10"/>
  <c r="AR39" i="10"/>
  <c r="AU39" i="10"/>
  <c r="AT37" i="10"/>
  <c r="AU37" i="10"/>
  <c r="AR37" i="10"/>
  <c r="AW37" i="10"/>
  <c r="AX37" i="10"/>
  <c r="AR31" i="10"/>
  <c r="AX31" i="10"/>
  <c r="AW31" i="10"/>
  <c r="AT31" i="10"/>
  <c r="AU31" i="10"/>
  <c r="AW27" i="10"/>
  <c r="AR27" i="10"/>
  <c r="AV27" i="10"/>
  <c r="AX27" i="10"/>
  <c r="AR25" i="10"/>
  <c r="AV25" i="10"/>
  <c r="AT25" i="10"/>
  <c r="AX25" i="10"/>
  <c r="AW25" i="10"/>
  <c r="AR23" i="10"/>
  <c r="AX23" i="10"/>
  <c r="AV23" i="10"/>
  <c r="AW23" i="10"/>
  <c r="N19" i="10"/>
  <c r="AZ19" i="10" s="1"/>
  <c r="BB19" i="10" s="1"/>
  <c r="B13" i="14"/>
  <c r="B11" i="14"/>
  <c r="B13" i="15"/>
  <c r="B11" i="15"/>
  <c r="B13" i="13"/>
  <c r="B11" i="13"/>
  <c r="D19" i="8"/>
  <c r="H17" i="8"/>
  <c r="D17" i="8"/>
  <c r="I14" i="8"/>
  <c r="H14" i="8"/>
  <c r="D14" i="8"/>
  <c r="D12" i="8"/>
  <c r="D10" i="8"/>
  <c r="AZ37" i="10" l="1"/>
  <c r="BC37" i="10" s="1"/>
  <c r="BD37" i="10" s="1"/>
  <c r="AV34" i="10"/>
  <c r="AZ34" i="10"/>
  <c r="BB34" i="10" s="1"/>
  <c r="AU23" i="10"/>
  <c r="AZ23" i="10"/>
  <c r="BB23" i="10" s="1"/>
  <c r="AZ25" i="10"/>
  <c r="BB25" i="10" s="1"/>
  <c r="AV39" i="10"/>
  <c r="AZ39" i="10"/>
  <c r="BB39" i="10" s="1"/>
  <c r="AT34" i="10"/>
  <c r="AU27" i="10"/>
  <c r="AZ27" i="10"/>
  <c r="BB27" i="10" s="1"/>
  <c r="AZ31" i="10"/>
  <c r="BB31" i="10" s="1"/>
  <c r="AU25" i="10"/>
  <c r="AS25" i="10"/>
  <c r="AS39" i="10"/>
  <c r="AV37" i="10"/>
  <c r="AS27" i="10"/>
  <c r="AS37" i="10"/>
  <c r="AS31" i="10"/>
  <c r="AS23" i="10"/>
  <c r="Z27" i="10"/>
  <c r="BC19" i="10"/>
  <c r="BD19" i="10" s="1"/>
  <c r="AT19" i="10"/>
  <c r="AS19" i="10"/>
  <c r="Z19" i="10"/>
  <c r="Z31" i="10"/>
  <c r="AV31" i="10"/>
  <c r="Z23" i="10"/>
  <c r="Z37" i="10"/>
  <c r="AS34" i="10"/>
  <c r="Z25" i="10"/>
  <c r="Z39" i="10"/>
  <c r="Z34" i="10"/>
  <c r="M1" i="5"/>
  <c r="M1" i="11" s="1"/>
  <c r="C1" i="11"/>
  <c r="L18" i="10"/>
  <c r="L20" i="10"/>
  <c r="L21" i="10"/>
  <c r="L22" i="10"/>
  <c r="L24" i="10"/>
  <c r="L26" i="10"/>
  <c r="L28" i="10"/>
  <c r="L29" i="10"/>
  <c r="L30" i="10"/>
  <c r="L32" i="10"/>
  <c r="L33" i="10"/>
  <c r="L35" i="10"/>
  <c r="L36" i="10"/>
  <c r="L38" i="10"/>
  <c r="AJ20" i="10"/>
  <c r="AJ21" i="10"/>
  <c r="AJ22" i="10"/>
  <c r="AJ24" i="10"/>
  <c r="AJ28" i="10"/>
  <c r="AJ30" i="10"/>
  <c r="AJ35" i="10"/>
  <c r="L17" i="10"/>
  <c r="AK18" i="10"/>
  <c r="N18" i="10"/>
  <c r="O18" i="10"/>
  <c r="P18" i="10"/>
  <c r="Q18" i="10"/>
  <c r="N20" i="10"/>
  <c r="O20" i="10"/>
  <c r="P20" i="10"/>
  <c r="Q20" i="10"/>
  <c r="N21" i="10"/>
  <c r="O21" i="10"/>
  <c r="P21" i="10"/>
  <c r="Q21" i="10"/>
  <c r="N22" i="10"/>
  <c r="O22" i="10"/>
  <c r="P22" i="10"/>
  <c r="Q22" i="10"/>
  <c r="N24" i="10"/>
  <c r="O24" i="10"/>
  <c r="P24" i="10"/>
  <c r="Q24" i="10"/>
  <c r="N26" i="10"/>
  <c r="O26" i="10"/>
  <c r="P26" i="10"/>
  <c r="Q26" i="10"/>
  <c r="N28" i="10"/>
  <c r="O28" i="10"/>
  <c r="P28" i="10"/>
  <c r="Q28" i="10"/>
  <c r="N29" i="10"/>
  <c r="O29" i="10"/>
  <c r="P29" i="10"/>
  <c r="Q29" i="10"/>
  <c r="N30" i="10"/>
  <c r="O30" i="10"/>
  <c r="K30" i="10" s="1"/>
  <c r="P30" i="10"/>
  <c r="Q30" i="10"/>
  <c r="N32" i="10"/>
  <c r="O32" i="10"/>
  <c r="K32" i="10" s="1"/>
  <c r="P32" i="10"/>
  <c r="Q32" i="10"/>
  <c r="N33" i="10"/>
  <c r="O33" i="10"/>
  <c r="K33" i="10" s="1"/>
  <c r="P33" i="10"/>
  <c r="Q33" i="10"/>
  <c r="N35" i="10"/>
  <c r="O35" i="10"/>
  <c r="P35" i="10"/>
  <c r="Q35" i="10"/>
  <c r="N36" i="10"/>
  <c r="O36" i="10"/>
  <c r="P36" i="10"/>
  <c r="Q36" i="10"/>
  <c r="N38" i="10"/>
  <c r="O38" i="10"/>
  <c r="G38" i="10" s="1"/>
  <c r="P38" i="10"/>
  <c r="Q38" i="10"/>
  <c r="Q17" i="10"/>
  <c r="P17" i="10"/>
  <c r="O17" i="10"/>
  <c r="N17" i="10"/>
  <c r="BB37" i="10" l="1"/>
  <c r="BC39" i="10"/>
  <c r="BD39" i="10" s="1"/>
  <c r="K20" i="10"/>
  <c r="G20" i="10"/>
  <c r="K18" i="10"/>
  <c r="G18" i="10"/>
  <c r="I17" i="10"/>
  <c r="BC34" i="10"/>
  <c r="BD34" i="10" s="1"/>
  <c r="B2" i="10"/>
  <c r="BC31" i="10"/>
  <c r="BD31" i="10" s="1"/>
  <c r="BC25" i="10"/>
  <c r="BD25" i="10" s="1"/>
  <c r="O53" i="11"/>
  <c r="O54" i="11" s="1"/>
  <c r="I3" i="18" s="1"/>
  <c r="I6" i="18" s="1"/>
  <c r="I7" i="18" s="1"/>
  <c r="I10" i="18" s="1"/>
  <c r="BC27" i="10"/>
  <c r="BD27" i="10" s="1"/>
  <c r="BC23" i="10"/>
  <c r="BD23" i="10" s="1"/>
  <c r="I36" i="10"/>
  <c r="I35" i="10"/>
  <c r="N64" i="10"/>
  <c r="C35" i="10"/>
  <c r="E18" i="10"/>
  <c r="C30" i="10"/>
  <c r="C28" i="10"/>
  <c r="AK32" i="10"/>
  <c r="E32" i="10" s="1"/>
  <c r="AJ32" i="10"/>
  <c r="C32" i="10" s="1"/>
  <c r="AK24" i="10"/>
  <c r="E24" i="10" s="1"/>
  <c r="AJ33" i="10"/>
  <c r="C33" i="10" s="1"/>
  <c r="AK38" i="10"/>
  <c r="E38" i="10" s="1"/>
  <c r="AK30" i="10"/>
  <c r="E30" i="10" s="1"/>
  <c r="AK22" i="10"/>
  <c r="E22" i="10" s="1"/>
  <c r="AK21" i="10"/>
  <c r="E21" i="10" s="1"/>
  <c r="AK36" i="10"/>
  <c r="E36" i="10" s="1"/>
  <c r="AK28" i="10"/>
  <c r="E28" i="10" s="1"/>
  <c r="AK20" i="10"/>
  <c r="E20" i="10" s="1"/>
  <c r="AJ29" i="10"/>
  <c r="C29" i="10" s="1"/>
  <c r="AJ38" i="10"/>
  <c r="C38" i="10" s="1"/>
  <c r="R38" i="10" s="1"/>
  <c r="AK35" i="10"/>
  <c r="E35" i="10" s="1"/>
  <c r="AJ36" i="10"/>
  <c r="C36" i="10" s="1"/>
  <c r="AK29" i="10"/>
  <c r="E29" i="10" s="1"/>
  <c r="AK26" i="10"/>
  <c r="E26" i="10" s="1"/>
  <c r="AK33" i="10"/>
  <c r="E33" i="10" s="1"/>
  <c r="AJ26" i="10"/>
  <c r="C26" i="10" s="1"/>
  <c r="C22" i="10"/>
  <c r="AK17" i="10"/>
  <c r="E17" i="10" s="1"/>
  <c r="C24" i="10"/>
  <c r="AJ18" i="10"/>
  <c r="C18" i="10" s="1"/>
  <c r="AJ17" i="10"/>
  <c r="C17" i="10" s="1"/>
  <c r="C21" i="10"/>
  <c r="R21" i="10" s="1"/>
  <c r="C20" i="10"/>
  <c r="V9" i="10"/>
  <c r="BK38" i="10"/>
  <c r="AX38" i="10"/>
  <c r="AZ38" i="10"/>
  <c r="BK36" i="10"/>
  <c r="BA36" i="10"/>
  <c r="V36" i="10"/>
  <c r="AF36" i="10"/>
  <c r="AZ36" i="10"/>
  <c r="BK35" i="10"/>
  <c r="BI35" i="10"/>
  <c r="BA35" i="10"/>
  <c r="AZ35" i="10"/>
  <c r="AW35" i="10"/>
  <c r="AV35" i="10"/>
  <c r="AT35" i="10"/>
  <c r="AF35" i="10"/>
  <c r="V35" i="10"/>
  <c r="AU35" i="10"/>
  <c r="BK33" i="10"/>
  <c r="BI33" i="10"/>
  <c r="BA33" i="10"/>
  <c r="AX33" i="10"/>
  <c r="AW33" i="10"/>
  <c r="AF33" i="10"/>
  <c r="V33" i="10"/>
  <c r="BK32" i="10"/>
  <c r="BA32" i="10"/>
  <c r="AV32" i="10"/>
  <c r="AT32" i="10"/>
  <c r="AF32" i="10"/>
  <c r="V32" i="10"/>
  <c r="AZ32" i="10"/>
  <c r="BK30" i="10"/>
  <c r="BI30" i="10"/>
  <c r="BA30" i="10"/>
  <c r="AF30" i="10"/>
  <c r="AT30" i="10"/>
  <c r="AZ30" i="10"/>
  <c r="BC30" i="10" s="1"/>
  <c r="BK29" i="10"/>
  <c r="BI29" i="10"/>
  <c r="BA29" i="10"/>
  <c r="AF29" i="10"/>
  <c r="V29" i="10"/>
  <c r="BK28" i="10"/>
  <c r="BA28" i="10"/>
  <c r="AW28" i="10"/>
  <c r="AV28" i="10"/>
  <c r="AF28" i="10"/>
  <c r="AZ28" i="10"/>
  <c r="BK26" i="10"/>
  <c r="BA26" i="10"/>
  <c r="AW26" i="10"/>
  <c r="AV26" i="10"/>
  <c r="AT26" i="10"/>
  <c r="AF26" i="10"/>
  <c r="V26" i="10"/>
  <c r="AZ26" i="10"/>
  <c r="BC26" i="10" s="1"/>
  <c r="BK24" i="10"/>
  <c r="BI24" i="10"/>
  <c r="BA24" i="10"/>
  <c r="AT24" i="10"/>
  <c r="AF24" i="10"/>
  <c r="V24" i="10"/>
  <c r="AR24" i="10"/>
  <c r="AS24" i="10" s="1"/>
  <c r="AZ24" i="10"/>
  <c r="BC24" i="10" s="1"/>
  <c r="BK22" i="10"/>
  <c r="BI22" i="10"/>
  <c r="AW22" i="10"/>
  <c r="AV22" i="10"/>
  <c r="AU22" i="10"/>
  <c r="Z22" i="10"/>
  <c r="BA22" i="10"/>
  <c r="AX22" i="10"/>
  <c r="BK21" i="10"/>
  <c r="BA21" i="10"/>
  <c r="AR21" i="10"/>
  <c r="AF21" i="10"/>
  <c r="BI21" i="10"/>
  <c r="V21" i="10"/>
  <c r="AT21" i="10"/>
  <c r="BK20" i="10"/>
  <c r="BI20" i="10"/>
  <c r="AW20" i="10"/>
  <c r="AV20" i="10"/>
  <c r="AU20" i="10"/>
  <c r="Z20" i="10"/>
  <c r="BA20" i="10"/>
  <c r="AX20" i="10"/>
  <c r="BK18" i="10"/>
  <c r="AV18" i="10"/>
  <c r="BI18" i="10"/>
  <c r="BA18" i="10"/>
  <c r="AX18" i="10"/>
  <c r="BK17" i="10"/>
  <c r="BI17" i="10"/>
  <c r="BA17" i="10"/>
  <c r="AW17" i="10"/>
  <c r="AU17" i="10"/>
  <c r="AR17" i="10"/>
  <c r="AF17" i="10"/>
  <c r="V17" i="10"/>
  <c r="AT17" i="10"/>
  <c r="AU13" i="10"/>
  <c r="AU12" i="10"/>
  <c r="AU11" i="10"/>
  <c r="BO10" i="10"/>
  <c r="AU10" i="10"/>
  <c r="Q10" i="10"/>
  <c r="BO9" i="10"/>
  <c r="AR26" i="10"/>
  <c r="AU9" i="10"/>
  <c r="Q9" i="10"/>
  <c r="BO8" i="10"/>
  <c r="Q8" i="10"/>
  <c r="BO7" i="10"/>
  <c r="AT7" i="10"/>
  <c r="Q7" i="10"/>
  <c r="BO6" i="10"/>
  <c r="AT6" i="10"/>
  <c r="Q6" i="10"/>
  <c r="BO5" i="10"/>
  <c r="AT5" i="10"/>
  <c r="AT4" i="10"/>
  <c r="R24" i="10" l="1"/>
  <c r="R26" i="10"/>
  <c r="R32" i="10"/>
  <c r="R17" i="10"/>
  <c r="R28" i="10"/>
  <c r="R36" i="10"/>
  <c r="R30" i="10"/>
  <c r="R35" i="10"/>
  <c r="R22" i="10"/>
  <c r="R29" i="10"/>
  <c r="R33" i="10"/>
  <c r="I59" i="18"/>
  <c r="I68" i="18"/>
  <c r="BB28" i="10"/>
  <c r="BB35" i="10"/>
  <c r="BB30" i="10"/>
  <c r="BB32" i="10"/>
  <c r="BB36" i="10"/>
  <c r="BC35" i="10"/>
  <c r="BD35" i="10" s="1"/>
  <c r="BC32" i="10"/>
  <c r="BD32" i="10" s="1"/>
  <c r="BB26" i="10"/>
  <c r="BD24" i="10"/>
  <c r="BC28" i="10"/>
  <c r="BD28" i="10" s="1"/>
  <c r="AZ18" i="10"/>
  <c r="BB18" i="10" s="1"/>
  <c r="AZ20" i="10"/>
  <c r="BB20" i="10" s="1"/>
  <c r="Z21" i="10"/>
  <c r="AU21" i="10"/>
  <c r="AZ22" i="10"/>
  <c r="BB22" i="10" s="1"/>
  <c r="Z28" i="10"/>
  <c r="AV29" i="10"/>
  <c r="AU29" i="10"/>
  <c r="AT29" i="10"/>
  <c r="AR29" i="10"/>
  <c r="AS29" i="10" s="1"/>
  <c r="AW36" i="10"/>
  <c r="AT36" i="10"/>
  <c r="AX36" i="10"/>
  <c r="AV36" i="10"/>
  <c r="AU36" i="10"/>
  <c r="AR36" i="10"/>
  <c r="AS36" i="10" s="1"/>
  <c r="Q64" i="10"/>
  <c r="V64" i="10" s="1"/>
  <c r="AE64" i="10"/>
  <c r="V10" i="10"/>
  <c r="AV17" i="10"/>
  <c r="V18" i="10"/>
  <c r="AF18" i="10"/>
  <c r="AR18" i="10"/>
  <c r="AS18" i="10" s="1"/>
  <c r="V20" i="10"/>
  <c r="AF20" i="10"/>
  <c r="AR20" i="10"/>
  <c r="AS20" i="10" s="1"/>
  <c r="AV21" i="10"/>
  <c r="V22" i="10"/>
  <c r="AF22" i="10"/>
  <c r="AR22" i="10"/>
  <c r="AS22" i="10" s="1"/>
  <c r="BB24" i="10"/>
  <c r="AR28" i="10"/>
  <c r="AS28" i="10" s="1"/>
  <c r="AW21" i="10"/>
  <c r="Z24" i="10"/>
  <c r="AX28" i="10"/>
  <c r="AU28" i="10"/>
  <c r="BI28" i="10"/>
  <c r="AW29" i="10"/>
  <c r="AR30" i="10"/>
  <c r="AS30" i="10" s="1"/>
  <c r="AX30" i="10"/>
  <c r="AU30" i="10"/>
  <c r="AV30" i="10"/>
  <c r="Z17" i="10"/>
  <c r="V6" i="10"/>
  <c r="V8" i="10"/>
  <c r="AX17" i="10"/>
  <c r="AT18" i="10"/>
  <c r="AT20" i="10"/>
  <c r="AX21" i="10"/>
  <c r="AT22" i="10"/>
  <c r="BD26" i="10"/>
  <c r="AT28" i="10"/>
  <c r="AX29" i="10"/>
  <c r="AW30" i="10"/>
  <c r="AR32" i="10"/>
  <c r="AS32" i="10" s="1"/>
  <c r="Z33" i="10"/>
  <c r="AZ17" i="10"/>
  <c r="BC17" i="10" s="1"/>
  <c r="Z18" i="10"/>
  <c r="AU18" i="10"/>
  <c r="AZ21" i="10"/>
  <c r="BB21" i="10" s="1"/>
  <c r="AX24" i="10"/>
  <c r="AU24" i="10"/>
  <c r="BD30" i="10"/>
  <c r="AR38" i="10"/>
  <c r="AS38" i="10" s="1"/>
  <c r="AW38" i="10"/>
  <c r="AT38" i="10"/>
  <c r="AV38" i="10"/>
  <c r="AU38" i="10"/>
  <c r="Z26" i="10"/>
  <c r="AS17" i="10"/>
  <c r="AW18" i="10"/>
  <c r="AS21" i="10"/>
  <c r="AV24" i="10"/>
  <c r="AV33" i="10"/>
  <c r="V7" i="10"/>
  <c r="AR35" i="10"/>
  <c r="AS35" i="10" s="1"/>
  <c r="AW24" i="10"/>
  <c r="AX26" i="10"/>
  <c r="AU26" i="10"/>
  <c r="AS26" i="10"/>
  <c r="BI26" i="10"/>
  <c r="V28" i="10"/>
  <c r="Z29" i="10"/>
  <c r="V30" i="10"/>
  <c r="Z30" i="10"/>
  <c r="AR33" i="10"/>
  <c r="AS33" i="10" s="1"/>
  <c r="V38" i="10"/>
  <c r="BI38" i="10"/>
  <c r="BI36" i="10"/>
  <c r="Z38" i="10"/>
  <c r="AZ29" i="10"/>
  <c r="BB29" i="10" s="1"/>
  <c r="Z32" i="10"/>
  <c r="AU32" i="10"/>
  <c r="AZ33" i="10"/>
  <c r="BB33" i="10" s="1"/>
  <c r="Z35" i="10"/>
  <c r="BC36" i="10"/>
  <c r="BD36" i="10" s="1"/>
  <c r="Z36" i="10"/>
  <c r="AW32" i="10"/>
  <c r="BI32" i="10"/>
  <c r="AX32" i="10"/>
  <c r="AT33" i="10"/>
  <c r="BA38" i="10"/>
  <c r="BA64" i="10" s="1"/>
  <c r="AF38" i="10"/>
  <c r="AU33" i="10"/>
  <c r="AX35" i="10"/>
  <c r="BC38" i="10"/>
  <c r="I66" i="18" l="1"/>
  <c r="I67" i="18"/>
  <c r="BC18" i="10"/>
  <c r="BD18" i="10" s="1"/>
  <c r="BC20" i="10"/>
  <c r="BD20" i="10" s="1"/>
  <c r="AW64" i="10"/>
  <c r="R9" i="10" s="1"/>
  <c r="AF64" i="10"/>
  <c r="AU64" i="10"/>
  <c r="R7" i="10" s="1"/>
  <c r="AT64" i="10"/>
  <c r="R6" i="10" s="1"/>
  <c r="BD38" i="10"/>
  <c r="BC22" i="10"/>
  <c r="BD22" i="10" s="1"/>
  <c r="W64" i="10"/>
  <c r="BB38" i="10"/>
  <c r="AS64" i="10"/>
  <c r="AS66" i="10" s="1"/>
  <c r="AX64" i="10"/>
  <c r="R10" i="10" s="1"/>
  <c r="S10" i="10" s="1"/>
  <c r="AV64" i="10"/>
  <c r="R8" i="10" s="1"/>
  <c r="V11" i="10"/>
  <c r="Z64" i="10"/>
  <c r="Z66" i="10" s="1"/>
  <c r="BC21" i="10"/>
  <c r="BD21" i="10" s="1"/>
  <c r="BC29" i="10"/>
  <c r="BD29" i="10" s="1"/>
  <c r="BC33" i="10"/>
  <c r="BD33" i="10" s="1"/>
  <c r="AZ64" i="10"/>
  <c r="AZ66" i="10" s="1"/>
  <c r="BB17" i="10"/>
  <c r="BD17" i="10"/>
  <c r="R11" i="10" l="1"/>
  <c r="S11" i="10" s="1"/>
  <c r="BD64" i="10"/>
  <c r="BC64" i="10"/>
  <c r="BB64" i="10"/>
  <c r="BB66" i="10" s="1"/>
  <c r="S6" i="10" l="1"/>
  <c r="S7" i="10"/>
  <c r="S9" i="10"/>
  <c r="S8" i="10"/>
  <c r="BE370" i="15" l="1"/>
  <c r="BE369" i="15"/>
  <c r="BE368" i="15"/>
  <c r="BE367" i="15"/>
  <c r="BE366" i="15"/>
  <c r="BE365" i="15"/>
  <c r="BE364" i="15"/>
  <c r="BE363" i="15"/>
  <c r="BE362" i="15"/>
  <c r="BE361" i="15"/>
  <c r="BE360" i="15"/>
  <c r="BE359" i="15"/>
  <c r="BE358" i="15"/>
  <c r="BE357" i="15"/>
  <c r="BE356" i="15"/>
  <c r="BE355" i="15"/>
  <c r="BE354" i="15"/>
  <c r="BE353" i="15"/>
  <c r="BE352" i="15"/>
  <c r="BE351" i="15"/>
  <c r="BE350" i="15"/>
  <c r="BE349" i="15"/>
  <c r="BE348" i="15"/>
  <c r="BE347" i="15"/>
  <c r="BE346" i="15"/>
  <c r="BE345" i="15"/>
  <c r="BE344" i="15"/>
  <c r="BE343" i="15"/>
  <c r="BE342" i="15"/>
  <c r="BE341" i="15"/>
  <c r="BE340" i="15"/>
  <c r="BE339" i="15"/>
  <c r="BE338" i="15"/>
  <c r="BE337" i="15"/>
  <c r="BE336" i="15"/>
  <c r="BE335" i="15"/>
  <c r="BE334" i="15"/>
  <c r="BE333" i="15"/>
  <c r="BE332" i="15"/>
  <c r="BE331" i="15"/>
  <c r="BE330" i="15"/>
  <c r="BE329" i="15"/>
  <c r="BE328" i="15"/>
  <c r="BE327" i="15"/>
  <c r="BE326" i="15"/>
  <c r="BE325" i="15"/>
  <c r="BE324" i="15"/>
  <c r="BE323" i="15"/>
  <c r="BE322" i="15"/>
  <c r="BE321" i="15"/>
  <c r="BE320" i="15"/>
  <c r="BE319" i="15"/>
  <c r="BE318" i="15"/>
  <c r="BE317" i="15"/>
  <c r="BE316" i="15"/>
  <c r="BE315" i="15"/>
  <c r="BE314" i="15"/>
  <c r="BE313" i="15"/>
  <c r="BE312" i="15"/>
  <c r="BE311" i="15"/>
  <c r="BE310" i="15"/>
  <c r="BE309" i="15"/>
  <c r="BE308" i="15"/>
  <c r="BE307" i="15"/>
  <c r="BE306" i="15"/>
  <c r="BE305" i="15"/>
  <c r="BE304" i="15"/>
  <c r="BE303" i="15"/>
  <c r="BE302" i="15"/>
  <c r="BE301" i="15"/>
  <c r="BE300" i="15"/>
  <c r="BE299" i="15"/>
  <c r="BE298" i="15"/>
  <c r="BE297" i="15"/>
  <c r="BE296" i="15"/>
  <c r="BE295" i="15"/>
  <c r="BE294" i="15"/>
  <c r="BE293" i="15"/>
  <c r="BE292" i="15"/>
  <c r="BE291" i="15"/>
  <c r="BE290" i="15"/>
  <c r="BE289" i="15"/>
  <c r="BE288" i="15"/>
  <c r="BE287" i="15"/>
  <c r="BE286" i="15"/>
  <c r="BE285" i="15"/>
  <c r="BE284" i="15"/>
  <c r="BE283" i="15"/>
  <c r="BE282" i="15"/>
  <c r="BE281" i="15"/>
  <c r="BE280" i="15"/>
  <c r="BE279" i="15"/>
  <c r="BE278" i="15"/>
  <c r="BE277" i="15"/>
  <c r="BE276" i="15"/>
  <c r="BE275" i="15"/>
  <c r="BE274" i="15"/>
  <c r="BE273" i="15"/>
  <c r="BE272" i="15"/>
  <c r="BE271" i="15"/>
  <c r="BE270" i="15"/>
  <c r="BE269" i="15"/>
  <c r="BE268" i="15"/>
  <c r="BE267" i="15"/>
  <c r="BE266" i="15"/>
  <c r="BE265" i="15"/>
  <c r="BE264" i="15"/>
  <c r="BE263" i="15"/>
  <c r="BE262" i="15"/>
  <c r="BE261" i="15"/>
  <c r="BE260" i="15"/>
  <c r="BE259" i="15"/>
  <c r="BE258" i="15"/>
  <c r="BE257" i="15"/>
  <c r="BE256" i="15"/>
  <c r="BE255" i="15"/>
  <c r="BE254" i="15"/>
  <c r="BE253" i="15"/>
  <c r="BE252" i="15"/>
  <c r="BE251" i="15"/>
  <c r="BE250" i="15"/>
  <c r="BE249" i="15"/>
  <c r="BE248" i="15"/>
  <c r="BE247" i="15"/>
  <c r="BE246" i="15"/>
  <c r="BE245" i="15"/>
  <c r="BE244" i="15"/>
  <c r="BE243" i="15"/>
  <c r="BE242" i="15"/>
  <c r="BE241" i="15"/>
  <c r="BE240" i="15"/>
  <c r="BE239" i="15"/>
  <c r="BE238" i="15"/>
  <c r="BE237" i="15"/>
  <c r="BE236" i="15"/>
  <c r="BE235" i="15"/>
  <c r="BE234" i="15"/>
  <c r="BE233" i="15"/>
  <c r="BE232" i="15"/>
  <c r="BE231" i="15"/>
  <c r="BE230" i="15"/>
  <c r="BE229" i="15"/>
  <c r="BE228" i="15"/>
  <c r="BE227" i="15"/>
  <c r="BE226" i="15"/>
  <c r="BE225" i="15"/>
  <c r="BE224" i="15"/>
  <c r="BE223" i="15"/>
  <c r="BE222" i="15"/>
  <c r="BE221" i="15"/>
  <c r="BE220" i="15"/>
  <c r="BE219" i="15"/>
  <c r="BE218" i="15"/>
  <c r="BE217" i="15"/>
  <c r="BE216" i="15"/>
  <c r="BE215" i="15"/>
  <c r="BE214" i="15"/>
  <c r="BE213" i="15"/>
  <c r="BE212" i="15"/>
  <c r="BE211" i="15"/>
  <c r="BE210" i="15"/>
  <c r="BE209" i="15"/>
  <c r="BE208" i="15"/>
  <c r="BE207" i="15"/>
  <c r="BE206" i="15"/>
  <c r="BE205" i="15"/>
  <c r="BE204" i="15"/>
  <c r="BE203" i="15"/>
  <c r="BE202" i="15"/>
  <c r="BE201" i="15"/>
  <c r="BE200" i="15"/>
  <c r="BE199" i="15"/>
  <c r="L199" i="15"/>
  <c r="K199" i="15"/>
  <c r="J199" i="15"/>
  <c r="I199" i="15"/>
  <c r="H199" i="15"/>
  <c r="G199" i="15"/>
  <c r="F199" i="15"/>
  <c r="E199" i="15"/>
  <c r="BE198" i="15"/>
  <c r="L198" i="15"/>
  <c r="K198" i="15"/>
  <c r="J198" i="15"/>
  <c r="I198" i="15"/>
  <c r="H198" i="15"/>
  <c r="G198" i="15"/>
  <c r="F198" i="15"/>
  <c r="E198" i="15"/>
  <c r="BE197" i="15"/>
  <c r="BE196" i="15"/>
  <c r="L196" i="15"/>
  <c r="K196" i="15"/>
  <c r="J196" i="15"/>
  <c r="I196" i="15"/>
  <c r="H196" i="15"/>
  <c r="G196" i="15"/>
  <c r="F196" i="15"/>
  <c r="E196" i="15"/>
  <c r="BE195" i="15"/>
  <c r="L195" i="15"/>
  <c r="K195" i="15"/>
  <c r="J195" i="15"/>
  <c r="I195" i="15"/>
  <c r="H195" i="15"/>
  <c r="G195" i="15"/>
  <c r="F195" i="15"/>
  <c r="E195" i="15"/>
  <c r="BE194" i="15"/>
  <c r="BE193" i="15"/>
  <c r="BE192" i="15"/>
  <c r="BE191" i="15"/>
  <c r="BE190" i="15"/>
  <c r="BE189" i="15"/>
  <c r="BE188" i="15"/>
  <c r="H188" i="15"/>
  <c r="BE187" i="15"/>
  <c r="J187" i="15"/>
  <c r="I187" i="15"/>
  <c r="H187" i="15"/>
  <c r="G187" i="15"/>
  <c r="F187" i="15"/>
  <c r="E187" i="15"/>
  <c r="BE186" i="15"/>
  <c r="BE185" i="15"/>
  <c r="BE184" i="15"/>
  <c r="BE183" i="15"/>
  <c r="BE182" i="15"/>
  <c r="BE181" i="15"/>
  <c r="H181" i="15"/>
  <c r="BE180" i="15"/>
  <c r="J180" i="15"/>
  <c r="I180" i="15"/>
  <c r="H180" i="15"/>
  <c r="G180" i="15"/>
  <c r="F180" i="15"/>
  <c r="E180" i="15"/>
  <c r="BE179" i="15"/>
  <c r="BE178" i="15"/>
  <c r="BE177" i="15"/>
  <c r="BE176" i="15"/>
  <c r="BE175" i="15"/>
  <c r="BE174" i="15"/>
  <c r="BE173" i="15"/>
  <c r="BE172" i="15"/>
  <c r="L172" i="15"/>
  <c r="K172" i="15"/>
  <c r="J188" i="15" s="1"/>
  <c r="J172" i="15"/>
  <c r="I188" i="15" s="1"/>
  <c r="I172" i="15"/>
  <c r="H172" i="15"/>
  <c r="G172" i="15"/>
  <c r="G188" i="15" s="1"/>
  <c r="F172" i="15"/>
  <c r="E172" i="15"/>
  <c r="BE171" i="15"/>
  <c r="BE170" i="15"/>
  <c r="BE169" i="15"/>
  <c r="BE168" i="15"/>
  <c r="BE167" i="15"/>
  <c r="BE166" i="15"/>
  <c r="S166" i="15"/>
  <c r="BE165" i="15"/>
  <c r="BE164" i="15"/>
  <c r="S164" i="15"/>
  <c r="BE163" i="15"/>
  <c r="BE162" i="15"/>
  <c r="S162" i="15"/>
  <c r="BE161" i="15"/>
  <c r="BE160" i="15"/>
  <c r="S160" i="15"/>
  <c r="BE159" i="15"/>
  <c r="BE158" i="15"/>
  <c r="S158" i="15"/>
  <c r="BE157" i="15"/>
  <c r="BE156" i="15"/>
  <c r="S156" i="15"/>
  <c r="BE155" i="15"/>
  <c r="S155" i="15"/>
  <c r="BE153" i="15"/>
  <c r="S153" i="15"/>
  <c r="S154" i="15" s="1"/>
  <c r="N153" i="15"/>
  <c r="BE152" i="15"/>
  <c r="BE151" i="15"/>
  <c r="BE150" i="15"/>
  <c r="BE149" i="15"/>
  <c r="AF149" i="15"/>
  <c r="AE149" i="15"/>
  <c r="AD149" i="15"/>
  <c r="AC149" i="15"/>
  <c r="AB149" i="15"/>
  <c r="AA149" i="15"/>
  <c r="Z149" i="15"/>
  <c r="Y149" i="15"/>
  <c r="W149" i="15"/>
  <c r="V149" i="15"/>
  <c r="U149" i="15"/>
  <c r="T149" i="15"/>
  <c r="S149" i="15"/>
  <c r="R149" i="15"/>
  <c r="Q149" i="15"/>
  <c r="P149" i="15"/>
  <c r="BE148" i="15"/>
  <c r="BE147" i="15"/>
  <c r="AF147" i="15"/>
  <c r="AE147" i="15"/>
  <c r="AD147" i="15"/>
  <c r="AC147" i="15"/>
  <c r="AB147" i="15"/>
  <c r="AA147" i="15"/>
  <c r="Z147" i="15"/>
  <c r="Y147" i="15"/>
  <c r="W147" i="15"/>
  <c r="V147" i="15"/>
  <c r="U147" i="15"/>
  <c r="T147" i="15"/>
  <c r="S147" i="15"/>
  <c r="R147" i="15"/>
  <c r="Q147" i="15"/>
  <c r="P147" i="15"/>
  <c r="BE146" i="15"/>
  <c r="BE145" i="15"/>
  <c r="AF145" i="15"/>
  <c r="AE145" i="15"/>
  <c r="AD145" i="15"/>
  <c r="AC145" i="15"/>
  <c r="AB145" i="15"/>
  <c r="AA145" i="15"/>
  <c r="Z145" i="15"/>
  <c r="Y145" i="15"/>
  <c r="W145" i="15"/>
  <c r="V145" i="15"/>
  <c r="U145" i="15"/>
  <c r="T145" i="15"/>
  <c r="S145" i="15"/>
  <c r="R145" i="15"/>
  <c r="Q145" i="15"/>
  <c r="P145" i="15"/>
  <c r="BE144" i="15"/>
  <c r="BE143" i="15"/>
  <c r="AF143" i="15"/>
  <c r="AE143" i="15"/>
  <c r="AD143" i="15"/>
  <c r="AC143" i="15"/>
  <c r="AB143" i="15"/>
  <c r="AA143" i="15"/>
  <c r="Z143" i="15"/>
  <c r="Y143" i="15"/>
  <c r="W143" i="15"/>
  <c r="V143" i="15"/>
  <c r="U143" i="15"/>
  <c r="T143" i="15"/>
  <c r="S143" i="15"/>
  <c r="R143" i="15"/>
  <c r="Q143" i="15"/>
  <c r="P143" i="15"/>
  <c r="BE142" i="15"/>
  <c r="BE141" i="15"/>
  <c r="AF141" i="15"/>
  <c r="AE141" i="15"/>
  <c r="AD141" i="15"/>
  <c r="AC141" i="15"/>
  <c r="AB141" i="15"/>
  <c r="AA141" i="15"/>
  <c r="Z141" i="15"/>
  <c r="Y141" i="15"/>
  <c r="W141" i="15"/>
  <c r="V141" i="15"/>
  <c r="U141" i="15"/>
  <c r="T141" i="15"/>
  <c r="S141" i="15"/>
  <c r="R141" i="15"/>
  <c r="Q141" i="15"/>
  <c r="P141" i="15"/>
  <c r="BE140" i="15"/>
  <c r="AF139" i="15"/>
  <c r="AE139" i="15"/>
  <c r="AD139" i="15"/>
  <c r="AC139" i="15"/>
  <c r="AB139" i="15"/>
  <c r="AA139" i="15"/>
  <c r="Z139" i="15"/>
  <c r="Y139" i="15"/>
  <c r="W139" i="15"/>
  <c r="V139" i="15"/>
  <c r="U139" i="15"/>
  <c r="T139" i="15"/>
  <c r="S139" i="15"/>
  <c r="R139" i="15"/>
  <c r="Q139" i="15"/>
  <c r="P139" i="15"/>
  <c r="BE137" i="15"/>
  <c r="BE136" i="15"/>
  <c r="BE135" i="15"/>
  <c r="BE134" i="15"/>
  <c r="L134" i="15"/>
  <c r="K134" i="15"/>
  <c r="J134" i="15"/>
  <c r="I134" i="15"/>
  <c r="H134" i="15"/>
  <c r="G134" i="15"/>
  <c r="F134" i="15"/>
  <c r="E134" i="15"/>
  <c r="BE133" i="15"/>
  <c r="BE132" i="15"/>
  <c r="BE131" i="15"/>
  <c r="BE130" i="15"/>
  <c r="BE129" i="15"/>
  <c r="BE128" i="15"/>
  <c r="BE127" i="15"/>
  <c r="BE126" i="15"/>
  <c r="BE125" i="15"/>
  <c r="BE124" i="15"/>
  <c r="BE121" i="15"/>
  <c r="BE120" i="15"/>
  <c r="BE119" i="15"/>
  <c r="BE118" i="15"/>
  <c r="BE117" i="15"/>
  <c r="A117" i="15"/>
  <c r="BE116" i="15"/>
  <c r="L116" i="15"/>
  <c r="K116" i="15"/>
  <c r="J116" i="15"/>
  <c r="I116" i="15"/>
  <c r="H116" i="15"/>
  <c r="G116" i="15"/>
  <c r="F116" i="15"/>
  <c r="E116" i="15"/>
  <c r="BE115" i="15"/>
  <c r="BE114" i="15"/>
  <c r="BE113" i="15"/>
  <c r="BE112" i="15"/>
  <c r="BE111" i="15"/>
  <c r="BE110" i="15"/>
  <c r="BE109" i="15"/>
  <c r="BE108" i="15"/>
  <c r="BE105" i="15"/>
  <c r="BE104" i="15"/>
  <c r="BE103" i="15"/>
  <c r="BE102" i="15"/>
  <c r="A102" i="15"/>
  <c r="BE101" i="15"/>
  <c r="BE100" i="15"/>
  <c r="BE99" i="15"/>
  <c r="BE98" i="15"/>
  <c r="L98" i="15"/>
  <c r="K98" i="15"/>
  <c r="J98" i="15"/>
  <c r="I98" i="15"/>
  <c r="H98" i="15"/>
  <c r="G98" i="15"/>
  <c r="F98" i="15"/>
  <c r="E98" i="15"/>
  <c r="BE97" i="15"/>
  <c r="BE96" i="15"/>
  <c r="BE95" i="15"/>
  <c r="AF95" i="15"/>
  <c r="AE95" i="15"/>
  <c r="AD95" i="15"/>
  <c r="AC95" i="15"/>
  <c r="AB95" i="15"/>
  <c r="AA95" i="15"/>
  <c r="Z95" i="15"/>
  <c r="Y95" i="15"/>
  <c r="W95" i="15"/>
  <c r="V95" i="15"/>
  <c r="U95" i="15"/>
  <c r="T95" i="15"/>
  <c r="S95" i="15"/>
  <c r="R95" i="15"/>
  <c r="Q95" i="15"/>
  <c r="P95" i="15"/>
  <c r="BE94" i="15"/>
  <c r="BE93" i="15"/>
  <c r="AF93" i="15"/>
  <c r="AE93" i="15"/>
  <c r="AD93" i="15"/>
  <c r="AC93" i="15"/>
  <c r="AB93" i="15"/>
  <c r="AA93" i="15"/>
  <c r="Z93" i="15"/>
  <c r="Y93" i="15"/>
  <c r="W93" i="15"/>
  <c r="V93" i="15"/>
  <c r="U93" i="15"/>
  <c r="T93" i="15"/>
  <c r="S93" i="15"/>
  <c r="R93" i="15"/>
  <c r="Q93" i="15"/>
  <c r="P93" i="15"/>
  <c r="BE92" i="15"/>
  <c r="AF91" i="15"/>
  <c r="AE91" i="15"/>
  <c r="AD91" i="15"/>
  <c r="AC91" i="15"/>
  <c r="AB91" i="15"/>
  <c r="AA91" i="15"/>
  <c r="Z91" i="15"/>
  <c r="Y91" i="15"/>
  <c r="W91" i="15"/>
  <c r="V91" i="15"/>
  <c r="U91" i="15"/>
  <c r="T91" i="15"/>
  <c r="S91" i="15"/>
  <c r="R91" i="15"/>
  <c r="Q91" i="15"/>
  <c r="P91" i="15"/>
  <c r="BE89" i="15"/>
  <c r="AF89" i="15"/>
  <c r="AE89" i="15"/>
  <c r="AD89" i="15"/>
  <c r="AC89" i="15"/>
  <c r="AB89" i="15"/>
  <c r="AA89" i="15"/>
  <c r="Z89" i="15"/>
  <c r="Y89" i="15"/>
  <c r="W89" i="15"/>
  <c r="V89" i="15"/>
  <c r="U89" i="15"/>
  <c r="T89" i="15"/>
  <c r="S89" i="15"/>
  <c r="R89" i="15"/>
  <c r="Q89" i="15"/>
  <c r="P89" i="15"/>
  <c r="BE88" i="15"/>
  <c r="BE87" i="15"/>
  <c r="AF87" i="15"/>
  <c r="AE87" i="15"/>
  <c r="AD87" i="15"/>
  <c r="AC87" i="15"/>
  <c r="AB87" i="15"/>
  <c r="AA87" i="15"/>
  <c r="Z87" i="15"/>
  <c r="Y87" i="15"/>
  <c r="W87" i="15"/>
  <c r="V87" i="15"/>
  <c r="U87" i="15"/>
  <c r="T87" i="15"/>
  <c r="S87" i="15"/>
  <c r="R87" i="15"/>
  <c r="Q87" i="15"/>
  <c r="P87" i="15"/>
  <c r="BE86" i="15"/>
  <c r="BE85" i="15"/>
  <c r="AF85" i="15"/>
  <c r="AE85" i="15"/>
  <c r="AD85" i="15"/>
  <c r="AC85" i="15"/>
  <c r="AB85" i="15"/>
  <c r="AA85" i="15"/>
  <c r="Z85" i="15"/>
  <c r="Y85" i="15"/>
  <c r="W85" i="15"/>
  <c r="V85" i="15"/>
  <c r="U85" i="15"/>
  <c r="T85" i="15"/>
  <c r="S85" i="15"/>
  <c r="R85" i="15"/>
  <c r="Q85" i="15"/>
  <c r="P85" i="15"/>
  <c r="BE84" i="15"/>
  <c r="BE83" i="15"/>
  <c r="BE82" i="15"/>
  <c r="BE81" i="15"/>
  <c r="BE80" i="15"/>
  <c r="L80" i="15"/>
  <c r="K80" i="15"/>
  <c r="J80" i="15"/>
  <c r="I80" i="15"/>
  <c r="H80" i="15"/>
  <c r="G80" i="15"/>
  <c r="F80" i="15"/>
  <c r="E80" i="15"/>
  <c r="BE79" i="15"/>
  <c r="BE78" i="15"/>
  <c r="BE77" i="15"/>
  <c r="AF77" i="15"/>
  <c r="AE77" i="15"/>
  <c r="AD77" i="15"/>
  <c r="AC77" i="15"/>
  <c r="AB77" i="15"/>
  <c r="AA77" i="15"/>
  <c r="Z77" i="15"/>
  <c r="Y77" i="15"/>
  <c r="W77" i="15"/>
  <c r="V77" i="15"/>
  <c r="U77" i="15"/>
  <c r="T77" i="15"/>
  <c r="S77" i="15"/>
  <c r="R77" i="15"/>
  <c r="Q77" i="15"/>
  <c r="P77" i="15"/>
  <c r="BE76" i="15"/>
  <c r="AF75" i="15"/>
  <c r="AE75" i="15"/>
  <c r="AD75" i="15"/>
  <c r="AC75" i="15"/>
  <c r="AB75" i="15"/>
  <c r="AA75" i="15"/>
  <c r="Z75" i="15"/>
  <c r="Y75" i="15"/>
  <c r="W75" i="15"/>
  <c r="V75" i="15"/>
  <c r="U75" i="15"/>
  <c r="T75" i="15"/>
  <c r="S75" i="15"/>
  <c r="R75" i="15"/>
  <c r="Q75" i="15"/>
  <c r="P75" i="15"/>
  <c r="BE73" i="15"/>
  <c r="AF73" i="15"/>
  <c r="AE73" i="15"/>
  <c r="AD73" i="15"/>
  <c r="AC73" i="15"/>
  <c r="AB73" i="15"/>
  <c r="AA73" i="15"/>
  <c r="Z73" i="15"/>
  <c r="Y73" i="15"/>
  <c r="W73" i="15"/>
  <c r="V73" i="15"/>
  <c r="U73" i="15"/>
  <c r="T73" i="15"/>
  <c r="S73" i="15"/>
  <c r="R73" i="15"/>
  <c r="Q73" i="15"/>
  <c r="P73" i="15"/>
  <c r="BE72" i="15"/>
  <c r="BE71" i="15"/>
  <c r="AF71" i="15"/>
  <c r="AE71" i="15"/>
  <c r="AD71" i="15"/>
  <c r="AC71" i="15"/>
  <c r="AB71" i="15"/>
  <c r="AA71" i="15"/>
  <c r="Z71" i="15"/>
  <c r="Y71" i="15"/>
  <c r="W71" i="15"/>
  <c r="V71" i="15"/>
  <c r="U71" i="15"/>
  <c r="T71" i="15"/>
  <c r="S71" i="15"/>
  <c r="R71" i="15"/>
  <c r="Q71" i="15"/>
  <c r="P71" i="15"/>
  <c r="BE70" i="15"/>
  <c r="BE69" i="15"/>
  <c r="AF69" i="15"/>
  <c r="AE69" i="15"/>
  <c r="AD69" i="15"/>
  <c r="AC69" i="15"/>
  <c r="AB69" i="15"/>
  <c r="AA69" i="15"/>
  <c r="Z69" i="15"/>
  <c r="Y69" i="15"/>
  <c r="W69" i="15"/>
  <c r="V69" i="15"/>
  <c r="U69" i="15"/>
  <c r="T69" i="15"/>
  <c r="S69" i="15"/>
  <c r="R69" i="15"/>
  <c r="Q69" i="15"/>
  <c r="P69" i="15"/>
  <c r="BE68" i="15"/>
  <c r="BE67" i="15"/>
  <c r="AF67" i="15"/>
  <c r="AE67" i="15"/>
  <c r="AD67" i="15"/>
  <c r="AC67" i="15"/>
  <c r="AB67" i="15"/>
  <c r="AA67" i="15"/>
  <c r="Z67" i="15"/>
  <c r="Y67" i="15"/>
  <c r="W67" i="15"/>
  <c r="V67" i="15"/>
  <c r="U67" i="15"/>
  <c r="T67" i="15"/>
  <c r="S67" i="15"/>
  <c r="R67" i="15"/>
  <c r="Q67" i="15"/>
  <c r="P67" i="15"/>
  <c r="BE66" i="15"/>
  <c r="BE65" i="15"/>
  <c r="BE64" i="15"/>
  <c r="A64" i="15"/>
  <c r="BE63" i="15"/>
  <c r="BE62" i="15"/>
  <c r="L62" i="15"/>
  <c r="K62" i="15"/>
  <c r="J62" i="15"/>
  <c r="I62" i="15"/>
  <c r="H62" i="15"/>
  <c r="G62" i="15"/>
  <c r="F62" i="15"/>
  <c r="E62" i="15"/>
  <c r="BE61" i="15"/>
  <c r="BE60" i="15"/>
  <c r="BE59" i="15"/>
  <c r="BE58" i="15"/>
  <c r="BE57" i="15"/>
  <c r="BE56" i="15"/>
  <c r="BE55" i="15"/>
  <c r="BE54" i="15"/>
  <c r="BE53" i="15"/>
  <c r="BE52" i="15"/>
  <c r="BE51" i="15"/>
  <c r="BE50" i="15"/>
  <c r="BE49" i="15"/>
  <c r="BE48" i="15"/>
  <c r="BE47" i="15"/>
  <c r="BE46" i="15"/>
  <c r="BE45" i="15"/>
  <c r="BE44" i="15"/>
  <c r="BE43" i="15"/>
  <c r="BE42" i="15"/>
  <c r="BE41" i="15"/>
  <c r="BE40" i="15"/>
  <c r="BE39" i="15"/>
  <c r="BE38" i="15"/>
  <c r="BE35" i="15"/>
  <c r="BE34" i="15"/>
  <c r="BE33" i="15"/>
  <c r="BE32" i="15"/>
  <c r="BE29" i="15"/>
  <c r="BE28" i="15"/>
  <c r="BE27" i="15"/>
  <c r="BE26" i="15"/>
  <c r="A75" i="15"/>
  <c r="BE25" i="15"/>
  <c r="BE24" i="15"/>
  <c r="BE23" i="15"/>
  <c r="BE22" i="15"/>
  <c r="L22" i="15"/>
  <c r="E22" i="15"/>
  <c r="BE19" i="15"/>
  <c r="F19" i="15"/>
  <c r="E19" i="15"/>
  <c r="BE18" i="15"/>
  <c r="G18" i="15"/>
  <c r="F18" i="15"/>
  <c r="B80" i="15"/>
  <c r="A18" i="15"/>
  <c r="BE17" i="15"/>
  <c r="J17" i="15"/>
  <c r="I17" i="15"/>
  <c r="BE16" i="15"/>
  <c r="K16" i="15"/>
  <c r="J16" i="15"/>
  <c r="BE15" i="15"/>
  <c r="L15" i="15"/>
  <c r="E15" i="15"/>
  <c r="BE14" i="15"/>
  <c r="BE13" i="15"/>
  <c r="AH103" i="15"/>
  <c r="BE12" i="15"/>
  <c r="BE11" i="15"/>
  <c r="K11" i="15"/>
  <c r="BE10" i="15"/>
  <c r="A10" i="15"/>
  <c r="BE370" i="14"/>
  <c r="BE369" i="14"/>
  <c r="BE368" i="14"/>
  <c r="BE367" i="14"/>
  <c r="BE366" i="14"/>
  <c r="BE365" i="14"/>
  <c r="BE364" i="14"/>
  <c r="BE363" i="14"/>
  <c r="BE362" i="14"/>
  <c r="BE361" i="14"/>
  <c r="BE360" i="14"/>
  <c r="BE359" i="14"/>
  <c r="BE358" i="14"/>
  <c r="BE357" i="14"/>
  <c r="BE356" i="14"/>
  <c r="BE355" i="14"/>
  <c r="BE354" i="14"/>
  <c r="BE353" i="14"/>
  <c r="BE352" i="14"/>
  <c r="BE351" i="14"/>
  <c r="BE350" i="14"/>
  <c r="BE349" i="14"/>
  <c r="BE348" i="14"/>
  <c r="BE347" i="14"/>
  <c r="BE346" i="14"/>
  <c r="BE345" i="14"/>
  <c r="BE344" i="14"/>
  <c r="BE343" i="14"/>
  <c r="BE342" i="14"/>
  <c r="BE341" i="14"/>
  <c r="BE340" i="14"/>
  <c r="BE339" i="14"/>
  <c r="BE338" i="14"/>
  <c r="BE337" i="14"/>
  <c r="BE336" i="14"/>
  <c r="BE335" i="14"/>
  <c r="BE334" i="14"/>
  <c r="BE333" i="14"/>
  <c r="BE332" i="14"/>
  <c r="BE331" i="14"/>
  <c r="BE330" i="14"/>
  <c r="BE329" i="14"/>
  <c r="BE328" i="14"/>
  <c r="BE327" i="14"/>
  <c r="BE326" i="14"/>
  <c r="BE325" i="14"/>
  <c r="BE324" i="14"/>
  <c r="BE323" i="14"/>
  <c r="BE322" i="14"/>
  <c r="BE321" i="14"/>
  <c r="BE320" i="14"/>
  <c r="BE319" i="14"/>
  <c r="BE318" i="14"/>
  <c r="BE317" i="14"/>
  <c r="BE316" i="14"/>
  <c r="BE315" i="14"/>
  <c r="BE314" i="14"/>
  <c r="BE313" i="14"/>
  <c r="BE312" i="14"/>
  <c r="BE311" i="14"/>
  <c r="BE310" i="14"/>
  <c r="BE309" i="14"/>
  <c r="BE308" i="14"/>
  <c r="BE307" i="14"/>
  <c r="BE306" i="14"/>
  <c r="BE305" i="14"/>
  <c r="BE304" i="14"/>
  <c r="BE303" i="14"/>
  <c r="BE302" i="14"/>
  <c r="BE301" i="14"/>
  <c r="BE300" i="14"/>
  <c r="BE299" i="14"/>
  <c r="BE298" i="14"/>
  <c r="BE297" i="14"/>
  <c r="BE296" i="14"/>
  <c r="BE295" i="14"/>
  <c r="BE294" i="14"/>
  <c r="BE293" i="14"/>
  <c r="BE292" i="14"/>
  <c r="BE291" i="14"/>
  <c r="BE290" i="14"/>
  <c r="BE289" i="14"/>
  <c r="BE288" i="14"/>
  <c r="BE287" i="14"/>
  <c r="BE286" i="14"/>
  <c r="BE285" i="14"/>
  <c r="BE284" i="14"/>
  <c r="BE283" i="14"/>
  <c r="BE282" i="14"/>
  <c r="BE281" i="14"/>
  <c r="BE280" i="14"/>
  <c r="BE279" i="14"/>
  <c r="BE278" i="14"/>
  <c r="BE277" i="14"/>
  <c r="BE276" i="14"/>
  <c r="BE275" i="14"/>
  <c r="BE274" i="14"/>
  <c r="BE273" i="14"/>
  <c r="BE272" i="14"/>
  <c r="BE271" i="14"/>
  <c r="BE270" i="14"/>
  <c r="BE269" i="14"/>
  <c r="BE268" i="14"/>
  <c r="BE267" i="14"/>
  <c r="BE266" i="14"/>
  <c r="BE265" i="14"/>
  <c r="BE264" i="14"/>
  <c r="BE263" i="14"/>
  <c r="BE262" i="14"/>
  <c r="BE261" i="14"/>
  <c r="BE260" i="14"/>
  <c r="BE259" i="14"/>
  <c r="BE258" i="14"/>
  <c r="BE257" i="14"/>
  <c r="BE256" i="14"/>
  <c r="BE255" i="14"/>
  <c r="BE254" i="14"/>
  <c r="BE253" i="14"/>
  <c r="BE252" i="14"/>
  <c r="BE251" i="14"/>
  <c r="BE250" i="14"/>
  <c r="BE249" i="14"/>
  <c r="BE248" i="14"/>
  <c r="BE247" i="14"/>
  <c r="BE246" i="14"/>
  <c r="BE245" i="14"/>
  <c r="BE244" i="14"/>
  <c r="BE243" i="14"/>
  <c r="BE242" i="14"/>
  <c r="BE241" i="14"/>
  <c r="BE240" i="14"/>
  <c r="BE239" i="14"/>
  <c r="BE238" i="14"/>
  <c r="BE237" i="14"/>
  <c r="BE236" i="14"/>
  <c r="BE235" i="14"/>
  <c r="BE234" i="14"/>
  <c r="BE233" i="14"/>
  <c r="BE232" i="14"/>
  <c r="BE231" i="14"/>
  <c r="BE230" i="14"/>
  <c r="BE229" i="14"/>
  <c r="BE228" i="14"/>
  <c r="BE227" i="14"/>
  <c r="BE226" i="14"/>
  <c r="BE225" i="14"/>
  <c r="BE224" i="14"/>
  <c r="BE223" i="14"/>
  <c r="BE222" i="14"/>
  <c r="BE221" i="14"/>
  <c r="BE220" i="14"/>
  <c r="BE219" i="14"/>
  <c r="BE218" i="14"/>
  <c r="BE217" i="14"/>
  <c r="BE216" i="14"/>
  <c r="BE215" i="14"/>
  <c r="BE214" i="14"/>
  <c r="BE213" i="14"/>
  <c r="BE212" i="14"/>
  <c r="BE211" i="14"/>
  <c r="BE210" i="14"/>
  <c r="BE209" i="14"/>
  <c r="BE208" i="14"/>
  <c r="BE207" i="14"/>
  <c r="BE206" i="14"/>
  <c r="BE205" i="14"/>
  <c r="BE204" i="14"/>
  <c r="BE203" i="14"/>
  <c r="BE202" i="14"/>
  <c r="BE201" i="14"/>
  <c r="BE200" i="14"/>
  <c r="BE199" i="14"/>
  <c r="L199" i="14"/>
  <c r="K199" i="14"/>
  <c r="J199" i="14"/>
  <c r="I199" i="14"/>
  <c r="H199" i="14"/>
  <c r="G199" i="14"/>
  <c r="F199" i="14"/>
  <c r="E199" i="14"/>
  <c r="BE198" i="14"/>
  <c r="L198" i="14"/>
  <c r="K198" i="14"/>
  <c r="J198" i="14"/>
  <c r="I198" i="14"/>
  <c r="H198" i="14"/>
  <c r="G198" i="14"/>
  <c r="F198" i="14"/>
  <c r="E198" i="14"/>
  <c r="BE197" i="14"/>
  <c r="BE196" i="14"/>
  <c r="L196" i="14"/>
  <c r="K196" i="14"/>
  <c r="J196" i="14"/>
  <c r="I196" i="14"/>
  <c r="H196" i="14"/>
  <c r="G196" i="14"/>
  <c r="F196" i="14"/>
  <c r="E196" i="14"/>
  <c r="BE195" i="14"/>
  <c r="L195" i="14"/>
  <c r="K195" i="14"/>
  <c r="J195" i="14"/>
  <c r="I195" i="14"/>
  <c r="H195" i="14"/>
  <c r="G195" i="14"/>
  <c r="F195" i="14"/>
  <c r="E195" i="14"/>
  <c r="BE194" i="14"/>
  <c r="BE193" i="14"/>
  <c r="BE192" i="14"/>
  <c r="BE191" i="14"/>
  <c r="BE190" i="14"/>
  <c r="BE189" i="14"/>
  <c r="BE188" i="14"/>
  <c r="I188" i="14"/>
  <c r="H188" i="14"/>
  <c r="BE187" i="14"/>
  <c r="J187" i="14"/>
  <c r="I187" i="14"/>
  <c r="H187" i="14"/>
  <c r="G187" i="14"/>
  <c r="F187" i="14"/>
  <c r="E187" i="14"/>
  <c r="BE186" i="14"/>
  <c r="BE185" i="14"/>
  <c r="BE184" i="14"/>
  <c r="BE183" i="14"/>
  <c r="BE182" i="14"/>
  <c r="BE181" i="14"/>
  <c r="I181" i="14"/>
  <c r="H181" i="14"/>
  <c r="BE180" i="14"/>
  <c r="J180" i="14"/>
  <c r="I180" i="14"/>
  <c r="H180" i="14"/>
  <c r="G180" i="14"/>
  <c r="F180" i="14"/>
  <c r="E180" i="14"/>
  <c r="BE179" i="14"/>
  <c r="BE178" i="14"/>
  <c r="BE177" i="14"/>
  <c r="BE176" i="14"/>
  <c r="BE175" i="14"/>
  <c r="BE174" i="14"/>
  <c r="BE173" i="14"/>
  <c r="BE172" i="14"/>
  <c r="L172" i="14"/>
  <c r="K172" i="14"/>
  <c r="J188" i="14" s="1"/>
  <c r="J172" i="14"/>
  <c r="I172" i="14"/>
  <c r="H172" i="14"/>
  <c r="G172" i="14"/>
  <c r="G188" i="14" s="1"/>
  <c r="F172" i="14"/>
  <c r="E172" i="14"/>
  <c r="BE171" i="14"/>
  <c r="BE170" i="14"/>
  <c r="BE169" i="14"/>
  <c r="BE168" i="14"/>
  <c r="BE167" i="14"/>
  <c r="BE166" i="14"/>
  <c r="S166" i="14"/>
  <c r="BE165" i="14"/>
  <c r="BE164" i="14"/>
  <c r="S164" i="14"/>
  <c r="BE163" i="14"/>
  <c r="BE162" i="14"/>
  <c r="S162" i="14"/>
  <c r="BE161" i="14"/>
  <c r="BE160" i="14"/>
  <c r="S160" i="14"/>
  <c r="BE159" i="14"/>
  <c r="BE158" i="14"/>
  <c r="S158" i="14"/>
  <c r="BE157" i="14"/>
  <c r="BE156" i="14"/>
  <c r="BE155" i="14"/>
  <c r="S155" i="14"/>
  <c r="S154" i="14" s="1"/>
  <c r="BE153" i="14"/>
  <c r="S153" i="14"/>
  <c r="BE152" i="14"/>
  <c r="BE151" i="14"/>
  <c r="BE150" i="14"/>
  <c r="BE149" i="14"/>
  <c r="AF149" i="14"/>
  <c r="AE149" i="14"/>
  <c r="AD149" i="14"/>
  <c r="AC149" i="14"/>
  <c r="AB149" i="14"/>
  <c r="AA149" i="14"/>
  <c r="Z149" i="14"/>
  <c r="Y149" i="14"/>
  <c r="W149" i="14"/>
  <c r="V149" i="14"/>
  <c r="U149" i="14"/>
  <c r="T149" i="14"/>
  <c r="S149" i="14"/>
  <c r="R149" i="14"/>
  <c r="Q149" i="14"/>
  <c r="P149" i="14"/>
  <c r="BE148" i="14"/>
  <c r="BE147" i="14"/>
  <c r="AF147" i="14"/>
  <c r="AE147" i="14"/>
  <c r="AD147" i="14"/>
  <c r="AC147" i="14"/>
  <c r="AB147" i="14"/>
  <c r="AA147" i="14"/>
  <c r="Z147" i="14"/>
  <c r="Y147" i="14"/>
  <c r="W147" i="14"/>
  <c r="V147" i="14"/>
  <c r="U147" i="14"/>
  <c r="T147" i="14"/>
  <c r="S147" i="14"/>
  <c r="R147" i="14"/>
  <c r="Q147" i="14"/>
  <c r="P147" i="14"/>
  <c r="BE146" i="14"/>
  <c r="BE145" i="14"/>
  <c r="AF145" i="14"/>
  <c r="AE145" i="14"/>
  <c r="AD145" i="14"/>
  <c r="AC145" i="14"/>
  <c r="AB145" i="14"/>
  <c r="AA145" i="14"/>
  <c r="Z145" i="14"/>
  <c r="Y145" i="14"/>
  <c r="W145" i="14"/>
  <c r="V145" i="14"/>
  <c r="U145" i="14"/>
  <c r="T145" i="14"/>
  <c r="S145" i="14"/>
  <c r="R145" i="14"/>
  <c r="Q145" i="14"/>
  <c r="P145" i="14"/>
  <c r="BE144" i="14"/>
  <c r="BE143" i="14"/>
  <c r="AF143" i="14"/>
  <c r="AE143" i="14"/>
  <c r="AD143" i="14"/>
  <c r="AC143" i="14"/>
  <c r="AB143" i="14"/>
  <c r="AA143" i="14"/>
  <c r="Z143" i="14"/>
  <c r="Y143" i="14"/>
  <c r="W143" i="14"/>
  <c r="V143" i="14"/>
  <c r="U143" i="14"/>
  <c r="T143" i="14"/>
  <c r="S143" i="14"/>
  <c r="R143" i="14"/>
  <c r="Q143" i="14"/>
  <c r="P143" i="14"/>
  <c r="BE142" i="14"/>
  <c r="BE141" i="14"/>
  <c r="AF141" i="14"/>
  <c r="AE141" i="14"/>
  <c r="AD141" i="14"/>
  <c r="AC141" i="14"/>
  <c r="AB141" i="14"/>
  <c r="AA141" i="14"/>
  <c r="Z141" i="14"/>
  <c r="Y141" i="14"/>
  <c r="W141" i="14"/>
  <c r="V141" i="14"/>
  <c r="U141" i="14"/>
  <c r="T141" i="14"/>
  <c r="S141" i="14"/>
  <c r="R141" i="14"/>
  <c r="Q141" i="14"/>
  <c r="P141" i="14"/>
  <c r="BE140" i="14"/>
  <c r="AF139" i="14"/>
  <c r="AE139" i="14"/>
  <c r="AD139" i="14"/>
  <c r="AC139" i="14"/>
  <c r="AB139" i="14"/>
  <c r="AA139" i="14"/>
  <c r="Z139" i="14"/>
  <c r="Y139" i="14"/>
  <c r="W139" i="14"/>
  <c r="V139" i="14"/>
  <c r="U139" i="14"/>
  <c r="T139" i="14"/>
  <c r="S139" i="14"/>
  <c r="R139" i="14"/>
  <c r="Q139" i="14"/>
  <c r="P139" i="14"/>
  <c r="BE137" i="14"/>
  <c r="BE136" i="14"/>
  <c r="BE135" i="14"/>
  <c r="BE134" i="14"/>
  <c r="L134" i="14"/>
  <c r="K134" i="14"/>
  <c r="J134" i="14"/>
  <c r="I134" i="14"/>
  <c r="H134" i="14"/>
  <c r="G134" i="14"/>
  <c r="F134" i="14"/>
  <c r="E134" i="14"/>
  <c r="BE133" i="14"/>
  <c r="BE132" i="14"/>
  <c r="BE131" i="14"/>
  <c r="BE130" i="14"/>
  <c r="BE129" i="14"/>
  <c r="BE128" i="14"/>
  <c r="BE127" i="14"/>
  <c r="BE126" i="14"/>
  <c r="BE125" i="14"/>
  <c r="BE124" i="14"/>
  <c r="BE121" i="14"/>
  <c r="BE120" i="14"/>
  <c r="BE119" i="14"/>
  <c r="BE118" i="14"/>
  <c r="BE117" i="14"/>
  <c r="BE116" i="14"/>
  <c r="L116" i="14"/>
  <c r="K116" i="14"/>
  <c r="J116" i="14"/>
  <c r="I116" i="14"/>
  <c r="H116" i="14"/>
  <c r="G116" i="14"/>
  <c r="F116" i="14"/>
  <c r="E116" i="14"/>
  <c r="BE115" i="14"/>
  <c r="BE114" i="14"/>
  <c r="BE113" i="14"/>
  <c r="BE112" i="14"/>
  <c r="BE111" i="14"/>
  <c r="BE110" i="14"/>
  <c r="BE109" i="14"/>
  <c r="BE108" i="14"/>
  <c r="BE105" i="14"/>
  <c r="BE104" i="14"/>
  <c r="BE103" i="14"/>
  <c r="BE102" i="14"/>
  <c r="BE101" i="14"/>
  <c r="BE100" i="14"/>
  <c r="A100" i="14"/>
  <c r="BE99" i="14"/>
  <c r="BE98" i="14"/>
  <c r="L98" i="14"/>
  <c r="K98" i="14"/>
  <c r="J98" i="14"/>
  <c r="I98" i="14"/>
  <c r="H98" i="14"/>
  <c r="G98" i="14"/>
  <c r="F98" i="14"/>
  <c r="E98" i="14"/>
  <c r="BE97" i="14"/>
  <c r="BE96" i="14"/>
  <c r="BE95" i="14"/>
  <c r="AF95" i="14"/>
  <c r="AE95" i="14"/>
  <c r="AD95" i="14"/>
  <c r="AC95" i="14"/>
  <c r="AB95" i="14"/>
  <c r="AA95" i="14"/>
  <c r="Z95" i="14"/>
  <c r="Y95" i="14"/>
  <c r="W95" i="14"/>
  <c r="V95" i="14"/>
  <c r="U95" i="14"/>
  <c r="T95" i="14"/>
  <c r="S95" i="14"/>
  <c r="R95" i="14"/>
  <c r="Q95" i="14"/>
  <c r="P95" i="14"/>
  <c r="BE94" i="14"/>
  <c r="BE93" i="14"/>
  <c r="AF93" i="14"/>
  <c r="AE93" i="14"/>
  <c r="AD93" i="14"/>
  <c r="AC93" i="14"/>
  <c r="AB93" i="14"/>
  <c r="AA93" i="14"/>
  <c r="Z93" i="14"/>
  <c r="Y93" i="14"/>
  <c r="W93" i="14"/>
  <c r="V93" i="14"/>
  <c r="U93" i="14"/>
  <c r="T93" i="14"/>
  <c r="S93" i="14"/>
  <c r="R93" i="14"/>
  <c r="Q93" i="14"/>
  <c r="P93" i="14"/>
  <c r="BE92" i="14"/>
  <c r="AF91" i="14"/>
  <c r="AE91" i="14"/>
  <c r="AD91" i="14"/>
  <c r="AC91" i="14"/>
  <c r="AB91" i="14"/>
  <c r="AA91" i="14"/>
  <c r="Z91" i="14"/>
  <c r="Y91" i="14"/>
  <c r="W91" i="14"/>
  <c r="V91" i="14"/>
  <c r="U91" i="14"/>
  <c r="T91" i="14"/>
  <c r="S91" i="14"/>
  <c r="R91" i="14"/>
  <c r="Q91" i="14"/>
  <c r="P91" i="14"/>
  <c r="BE89" i="14"/>
  <c r="AF89" i="14"/>
  <c r="AE89" i="14"/>
  <c r="AD89" i="14"/>
  <c r="AC89" i="14"/>
  <c r="AB89" i="14"/>
  <c r="AA89" i="14"/>
  <c r="Z89" i="14"/>
  <c r="Y89" i="14"/>
  <c r="W89" i="14"/>
  <c r="V89" i="14"/>
  <c r="U89" i="14"/>
  <c r="T89" i="14"/>
  <c r="S89" i="14"/>
  <c r="R89" i="14"/>
  <c r="Q89" i="14"/>
  <c r="P89" i="14"/>
  <c r="BE88" i="14"/>
  <c r="BE87" i="14"/>
  <c r="AF87" i="14"/>
  <c r="AE87" i="14"/>
  <c r="AD87" i="14"/>
  <c r="AC87" i="14"/>
  <c r="AB87" i="14"/>
  <c r="AA87" i="14"/>
  <c r="Z87" i="14"/>
  <c r="Y87" i="14"/>
  <c r="W87" i="14"/>
  <c r="V87" i="14"/>
  <c r="U87" i="14"/>
  <c r="T87" i="14"/>
  <c r="S87" i="14"/>
  <c r="R87" i="14"/>
  <c r="Q87" i="14"/>
  <c r="P87" i="14"/>
  <c r="BE86" i="14"/>
  <c r="BE85" i="14"/>
  <c r="AF85" i="14"/>
  <c r="AE85" i="14"/>
  <c r="AD85" i="14"/>
  <c r="AC85" i="14"/>
  <c r="AB85" i="14"/>
  <c r="AA85" i="14"/>
  <c r="Z85" i="14"/>
  <c r="Y85" i="14"/>
  <c r="W85" i="14"/>
  <c r="V85" i="14"/>
  <c r="U85" i="14"/>
  <c r="T85" i="14"/>
  <c r="S85" i="14"/>
  <c r="R85" i="14"/>
  <c r="Q85" i="14"/>
  <c r="P85" i="14"/>
  <c r="BE84" i="14"/>
  <c r="BE83" i="14"/>
  <c r="BE82" i="14"/>
  <c r="BE81" i="14"/>
  <c r="BE80" i="14"/>
  <c r="L80" i="14"/>
  <c r="K80" i="14"/>
  <c r="J80" i="14"/>
  <c r="I80" i="14"/>
  <c r="H80" i="14"/>
  <c r="G80" i="14"/>
  <c r="F80" i="14"/>
  <c r="E80" i="14"/>
  <c r="BE79" i="14"/>
  <c r="BE78" i="14"/>
  <c r="BE77" i="14"/>
  <c r="AF77" i="14"/>
  <c r="AE77" i="14"/>
  <c r="AD77" i="14"/>
  <c r="AC77" i="14"/>
  <c r="AB77" i="14"/>
  <c r="AA77" i="14"/>
  <c r="Z77" i="14"/>
  <c r="Y77" i="14"/>
  <c r="W77" i="14"/>
  <c r="V77" i="14"/>
  <c r="U77" i="14"/>
  <c r="T77" i="14"/>
  <c r="S77" i="14"/>
  <c r="R77" i="14"/>
  <c r="Q77" i="14"/>
  <c r="P77" i="14"/>
  <c r="BE76" i="14"/>
  <c r="AF75" i="14"/>
  <c r="AE75" i="14"/>
  <c r="AD75" i="14"/>
  <c r="AC75" i="14"/>
  <c r="AB75" i="14"/>
  <c r="AA75" i="14"/>
  <c r="Z75" i="14"/>
  <c r="Y75" i="14"/>
  <c r="W75" i="14"/>
  <c r="V75" i="14"/>
  <c r="U75" i="14"/>
  <c r="T75" i="14"/>
  <c r="S75" i="14"/>
  <c r="R75" i="14"/>
  <c r="Q75" i="14"/>
  <c r="P75" i="14"/>
  <c r="BE73" i="14"/>
  <c r="AF73" i="14"/>
  <c r="AE73" i="14"/>
  <c r="AD73" i="14"/>
  <c r="AC73" i="14"/>
  <c r="AB73" i="14"/>
  <c r="AA73" i="14"/>
  <c r="Z73" i="14"/>
  <c r="Y73" i="14"/>
  <c r="W73" i="14"/>
  <c r="V73" i="14"/>
  <c r="U73" i="14"/>
  <c r="T73" i="14"/>
  <c r="S73" i="14"/>
  <c r="R73" i="14"/>
  <c r="Q73" i="14"/>
  <c r="P73" i="14"/>
  <c r="BE72" i="14"/>
  <c r="BE71" i="14"/>
  <c r="AF71" i="14"/>
  <c r="AE71" i="14"/>
  <c r="AD71" i="14"/>
  <c r="AC71" i="14"/>
  <c r="AB71" i="14"/>
  <c r="AA71" i="14"/>
  <c r="Z71" i="14"/>
  <c r="Y71" i="14"/>
  <c r="W71" i="14"/>
  <c r="V71" i="14"/>
  <c r="U71" i="14"/>
  <c r="T71" i="14"/>
  <c r="S71" i="14"/>
  <c r="R71" i="14"/>
  <c r="Q71" i="14"/>
  <c r="P71" i="14"/>
  <c r="BE70" i="14"/>
  <c r="BE69" i="14"/>
  <c r="AF69" i="14"/>
  <c r="AE69" i="14"/>
  <c r="AD69" i="14"/>
  <c r="AC69" i="14"/>
  <c r="AB69" i="14"/>
  <c r="AA69" i="14"/>
  <c r="Z69" i="14"/>
  <c r="Y69" i="14"/>
  <c r="W69" i="14"/>
  <c r="V69" i="14"/>
  <c r="U69" i="14"/>
  <c r="T69" i="14"/>
  <c r="S69" i="14"/>
  <c r="R69" i="14"/>
  <c r="Q69" i="14"/>
  <c r="P69" i="14"/>
  <c r="BE68" i="14"/>
  <c r="BE67" i="14"/>
  <c r="AF67" i="14"/>
  <c r="AE67" i="14"/>
  <c r="AD67" i="14"/>
  <c r="AC67" i="14"/>
  <c r="AB67" i="14"/>
  <c r="AA67" i="14"/>
  <c r="Z67" i="14"/>
  <c r="Y67" i="14"/>
  <c r="W67" i="14"/>
  <c r="V67" i="14"/>
  <c r="U67" i="14"/>
  <c r="T67" i="14"/>
  <c r="S67" i="14"/>
  <c r="R67" i="14"/>
  <c r="Q67" i="14"/>
  <c r="P67" i="14"/>
  <c r="BE66" i="14"/>
  <c r="BE65" i="14"/>
  <c r="BE64" i="14"/>
  <c r="BE63" i="14"/>
  <c r="BE62" i="14"/>
  <c r="L62" i="14"/>
  <c r="K62" i="14"/>
  <c r="J62" i="14"/>
  <c r="I62" i="14"/>
  <c r="H62" i="14"/>
  <c r="G62" i="14"/>
  <c r="F62" i="14"/>
  <c r="E62" i="14"/>
  <c r="BE61" i="14"/>
  <c r="BE60" i="14"/>
  <c r="BE59" i="14"/>
  <c r="BE58" i="14"/>
  <c r="BE57" i="14"/>
  <c r="BE56" i="14"/>
  <c r="BE55" i="14"/>
  <c r="BE54" i="14"/>
  <c r="BE53" i="14"/>
  <c r="BE52" i="14"/>
  <c r="BE51" i="14"/>
  <c r="BE50" i="14"/>
  <c r="BE49" i="14"/>
  <c r="BE48" i="14"/>
  <c r="BE47" i="14"/>
  <c r="BE46" i="14"/>
  <c r="BE45" i="14"/>
  <c r="BE44" i="14"/>
  <c r="BE43" i="14"/>
  <c r="BE42" i="14"/>
  <c r="BE41" i="14"/>
  <c r="BE40" i="14"/>
  <c r="BE39" i="14"/>
  <c r="BE38" i="14"/>
  <c r="BE35" i="14"/>
  <c r="BE34" i="14"/>
  <c r="BE33" i="14"/>
  <c r="BE32" i="14"/>
  <c r="BE29" i="14"/>
  <c r="BE28" i="14"/>
  <c r="BE27" i="14"/>
  <c r="BE26" i="14"/>
  <c r="BE25" i="14"/>
  <c r="BE24" i="14"/>
  <c r="BE23" i="14"/>
  <c r="BE22" i="14"/>
  <c r="BE19" i="14"/>
  <c r="BE18" i="14"/>
  <c r="A18" i="14"/>
  <c r="BE17" i="14"/>
  <c r="BE16" i="14"/>
  <c r="BE15" i="14"/>
  <c r="BE14" i="14"/>
  <c r="BE13" i="14"/>
  <c r="BE12" i="14"/>
  <c r="BE11" i="14"/>
  <c r="N65" i="14"/>
  <c r="BE10" i="14"/>
  <c r="BE370" i="13"/>
  <c r="BE369" i="13"/>
  <c r="BE368"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2"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6"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60"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4"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L199" i="13"/>
  <c r="K199" i="13"/>
  <c r="J199" i="13"/>
  <c r="I199" i="13"/>
  <c r="H199" i="13"/>
  <c r="G199" i="13"/>
  <c r="F199" i="13"/>
  <c r="E199" i="13"/>
  <c r="BE198" i="13"/>
  <c r="L198" i="13"/>
  <c r="K198" i="13"/>
  <c r="J198" i="13"/>
  <c r="I198" i="13"/>
  <c r="H198" i="13"/>
  <c r="G198" i="13"/>
  <c r="F198" i="13"/>
  <c r="E198" i="13"/>
  <c r="BE197" i="13"/>
  <c r="BE196" i="13"/>
  <c r="L196" i="13"/>
  <c r="K196" i="13"/>
  <c r="J196" i="13"/>
  <c r="I196" i="13"/>
  <c r="H196" i="13"/>
  <c r="G196" i="13"/>
  <c r="F196" i="13"/>
  <c r="E196" i="13"/>
  <c r="BE195" i="13"/>
  <c r="L195" i="13"/>
  <c r="K195" i="13"/>
  <c r="J195" i="13"/>
  <c r="I195" i="13"/>
  <c r="H195" i="13"/>
  <c r="G195" i="13"/>
  <c r="F195" i="13"/>
  <c r="E195" i="13"/>
  <c r="BE194" i="13"/>
  <c r="BE193" i="13"/>
  <c r="BE192" i="13"/>
  <c r="BE191" i="13"/>
  <c r="BE190" i="13"/>
  <c r="BE189" i="13"/>
  <c r="BE188" i="13"/>
  <c r="H188" i="13"/>
  <c r="BE187" i="13"/>
  <c r="J187" i="13"/>
  <c r="I187" i="13"/>
  <c r="H187" i="13"/>
  <c r="G187" i="13"/>
  <c r="F187" i="13"/>
  <c r="E187" i="13"/>
  <c r="BE186" i="13"/>
  <c r="BE185" i="13"/>
  <c r="BE184" i="13"/>
  <c r="BE183" i="13"/>
  <c r="BE182" i="13"/>
  <c r="BE181" i="13"/>
  <c r="H181" i="13"/>
  <c r="BE180" i="13"/>
  <c r="J180" i="13"/>
  <c r="I180" i="13"/>
  <c r="H180" i="13"/>
  <c r="G180" i="13"/>
  <c r="F180" i="13"/>
  <c r="E180" i="13"/>
  <c r="BE179" i="13"/>
  <c r="BE178" i="13"/>
  <c r="BE177" i="13"/>
  <c r="BE176" i="13"/>
  <c r="BE175" i="13"/>
  <c r="BE174" i="13"/>
  <c r="BE173" i="13"/>
  <c r="BE172" i="13"/>
  <c r="L172" i="13"/>
  <c r="K172" i="13"/>
  <c r="J188" i="13" s="1"/>
  <c r="J172" i="13"/>
  <c r="I188" i="13" s="1"/>
  <c r="I172" i="13"/>
  <c r="H172" i="13"/>
  <c r="G172" i="13"/>
  <c r="G188" i="13" s="1"/>
  <c r="F172" i="13"/>
  <c r="E172" i="13"/>
  <c r="BE171" i="13"/>
  <c r="BE170" i="13"/>
  <c r="BE169" i="13"/>
  <c r="BE168" i="13"/>
  <c r="BE167" i="13"/>
  <c r="BE166" i="13"/>
  <c r="S166" i="13"/>
  <c r="BE165" i="13"/>
  <c r="BE164" i="13"/>
  <c r="S164" i="13"/>
  <c r="BE163" i="13"/>
  <c r="BE162" i="13"/>
  <c r="S162" i="13"/>
  <c r="BE161" i="13"/>
  <c r="BE160" i="13"/>
  <c r="S160" i="13"/>
  <c r="BE159" i="13"/>
  <c r="BE158" i="13"/>
  <c r="S158" i="13"/>
  <c r="BE157" i="13"/>
  <c r="BE156" i="13"/>
  <c r="S156" i="13"/>
  <c r="BE155" i="13"/>
  <c r="S155" i="13"/>
  <c r="BE153" i="13"/>
  <c r="S153" i="13"/>
  <c r="S154" i="13" s="1"/>
  <c r="BE152" i="13"/>
  <c r="BE151" i="13"/>
  <c r="BE150" i="13"/>
  <c r="BE149" i="13"/>
  <c r="AF149" i="13"/>
  <c r="AE149" i="13"/>
  <c r="AD149" i="13"/>
  <c r="AC149" i="13"/>
  <c r="AB149" i="13"/>
  <c r="AA149" i="13"/>
  <c r="Z149" i="13"/>
  <c r="Y149" i="13"/>
  <c r="W149" i="13"/>
  <c r="V149" i="13"/>
  <c r="U149" i="13"/>
  <c r="T149" i="13"/>
  <c r="S149" i="13"/>
  <c r="R149" i="13"/>
  <c r="Q149" i="13"/>
  <c r="P149" i="13"/>
  <c r="A149" i="13"/>
  <c r="BE148" i="13"/>
  <c r="A148" i="13"/>
  <c r="BE147" i="13"/>
  <c r="AF147" i="13"/>
  <c r="AE147" i="13"/>
  <c r="AD147" i="13"/>
  <c r="AC147" i="13"/>
  <c r="AB147" i="13"/>
  <c r="AA147" i="13"/>
  <c r="Z147" i="13"/>
  <c r="Y147" i="13"/>
  <c r="W147" i="13"/>
  <c r="V147" i="13"/>
  <c r="U147" i="13"/>
  <c r="T147" i="13"/>
  <c r="S147" i="13"/>
  <c r="R147" i="13"/>
  <c r="Q147" i="13"/>
  <c r="P147" i="13"/>
  <c r="A147" i="13"/>
  <c r="BE146" i="13"/>
  <c r="A146" i="13"/>
  <c r="BE145" i="13"/>
  <c r="AF145" i="13"/>
  <c r="AE145" i="13"/>
  <c r="AD145" i="13"/>
  <c r="AC145" i="13"/>
  <c r="AB145" i="13"/>
  <c r="AA145" i="13"/>
  <c r="Z145" i="13"/>
  <c r="Y145" i="13"/>
  <c r="W145" i="13"/>
  <c r="V145" i="13"/>
  <c r="U145" i="13"/>
  <c r="T145" i="13"/>
  <c r="S145" i="13"/>
  <c r="R145" i="13"/>
  <c r="Q145" i="13"/>
  <c r="P145" i="13"/>
  <c r="A145" i="13"/>
  <c r="BE144" i="13"/>
  <c r="A144" i="13"/>
  <c r="BE143" i="13"/>
  <c r="AF143" i="13"/>
  <c r="AE143" i="13"/>
  <c r="AD143" i="13"/>
  <c r="AC143" i="13"/>
  <c r="AB143" i="13"/>
  <c r="AA143" i="13"/>
  <c r="Z143" i="13"/>
  <c r="Y143" i="13"/>
  <c r="W143" i="13"/>
  <c r="V143" i="13"/>
  <c r="U143" i="13"/>
  <c r="T143" i="13"/>
  <c r="S143" i="13"/>
  <c r="R143" i="13"/>
  <c r="Q143" i="13"/>
  <c r="P143" i="13"/>
  <c r="A143" i="13"/>
  <c r="BE142" i="13"/>
  <c r="A142" i="13"/>
  <c r="BE141" i="13"/>
  <c r="AF141" i="13"/>
  <c r="AE141" i="13"/>
  <c r="AD141" i="13"/>
  <c r="AC141" i="13"/>
  <c r="AB141" i="13"/>
  <c r="AA141" i="13"/>
  <c r="Z141" i="13"/>
  <c r="Y141" i="13"/>
  <c r="W141" i="13"/>
  <c r="V141" i="13"/>
  <c r="U141" i="13"/>
  <c r="T141" i="13"/>
  <c r="S141" i="13"/>
  <c r="R141" i="13"/>
  <c r="Q141" i="13"/>
  <c r="P141" i="13"/>
  <c r="A141" i="13"/>
  <c r="BE140" i="13"/>
  <c r="A140" i="13"/>
  <c r="AF139" i="13"/>
  <c r="AE139" i="13"/>
  <c r="AD139" i="13"/>
  <c r="AC139" i="13"/>
  <c r="AB139" i="13"/>
  <c r="AA139" i="13"/>
  <c r="Z139" i="13"/>
  <c r="Y139" i="13"/>
  <c r="W139" i="13"/>
  <c r="V139" i="13"/>
  <c r="U139" i="13"/>
  <c r="T139" i="13"/>
  <c r="S139" i="13"/>
  <c r="R139" i="13"/>
  <c r="Q139" i="13"/>
  <c r="P139" i="13"/>
  <c r="A139" i="13"/>
  <c r="A138" i="13"/>
  <c r="BE137" i="13"/>
  <c r="A137" i="13"/>
  <c r="BE136" i="13"/>
  <c r="A136" i="13"/>
  <c r="BE135" i="13"/>
  <c r="A135" i="13"/>
  <c r="BE134" i="13"/>
  <c r="L134" i="13"/>
  <c r="K134" i="13"/>
  <c r="J134" i="13"/>
  <c r="I134" i="13"/>
  <c r="H134" i="13"/>
  <c r="G134" i="13"/>
  <c r="F134" i="13"/>
  <c r="E134" i="13"/>
  <c r="B134" i="13"/>
  <c r="A134" i="13"/>
  <c r="BE133" i="13"/>
  <c r="BE132" i="13"/>
  <c r="BE131" i="13"/>
  <c r="A131" i="13"/>
  <c r="BE130" i="13"/>
  <c r="A130" i="13"/>
  <c r="BE129" i="13"/>
  <c r="A129" i="13"/>
  <c r="BE128" i="13"/>
  <c r="A128" i="13"/>
  <c r="BE127" i="13"/>
  <c r="A127" i="13"/>
  <c r="BE126" i="13"/>
  <c r="A126" i="13"/>
  <c r="BE125" i="13"/>
  <c r="A125" i="13"/>
  <c r="BE124" i="13"/>
  <c r="A124" i="13"/>
  <c r="A123" i="13"/>
  <c r="A122" i="13"/>
  <c r="BE121" i="13"/>
  <c r="A121" i="13"/>
  <c r="BE120" i="13"/>
  <c r="A120" i="13"/>
  <c r="BE119" i="13"/>
  <c r="A119" i="13"/>
  <c r="BE118" i="13"/>
  <c r="A118" i="13"/>
  <c r="BE117" i="13"/>
  <c r="A117" i="13"/>
  <c r="BE116" i="13"/>
  <c r="L116" i="13"/>
  <c r="K116" i="13"/>
  <c r="J116" i="13"/>
  <c r="I116" i="13"/>
  <c r="H116" i="13"/>
  <c r="G116" i="13"/>
  <c r="F116" i="13"/>
  <c r="E116" i="13"/>
  <c r="B116" i="13"/>
  <c r="A116" i="13"/>
  <c r="BE115" i="13"/>
  <c r="BE114" i="13"/>
  <c r="BE113" i="13"/>
  <c r="B113" i="13"/>
  <c r="A113" i="13"/>
  <c r="BE112" i="13"/>
  <c r="A112" i="13"/>
  <c r="BE111" i="13"/>
  <c r="A111" i="13"/>
  <c r="BE110" i="13"/>
  <c r="A110" i="13"/>
  <c r="BE109" i="13"/>
  <c r="A109" i="13"/>
  <c r="BE108" i="13"/>
  <c r="A108" i="13"/>
  <c r="A107" i="13"/>
  <c r="A106" i="13"/>
  <c r="BE105" i="13"/>
  <c r="A105" i="13"/>
  <c r="BE104" i="13"/>
  <c r="A104" i="13"/>
  <c r="BE103" i="13"/>
  <c r="A103" i="13"/>
  <c r="BE102" i="13"/>
  <c r="A102" i="13"/>
  <c r="BE101" i="13"/>
  <c r="A101" i="13"/>
  <c r="BE100" i="13"/>
  <c r="A100" i="13"/>
  <c r="BE99" i="13"/>
  <c r="A99" i="13"/>
  <c r="BE98" i="13"/>
  <c r="L98" i="13"/>
  <c r="K98" i="13"/>
  <c r="J98" i="13"/>
  <c r="I98" i="13"/>
  <c r="H98" i="13"/>
  <c r="G98" i="13"/>
  <c r="F98" i="13"/>
  <c r="E98" i="13"/>
  <c r="B98" i="13"/>
  <c r="A98" i="13"/>
  <c r="BE97" i="13"/>
  <c r="BE96" i="13"/>
  <c r="BE95" i="13"/>
  <c r="AF95" i="13"/>
  <c r="AE95" i="13"/>
  <c r="AD95" i="13"/>
  <c r="AC95" i="13"/>
  <c r="AB95" i="13"/>
  <c r="AA95" i="13"/>
  <c r="Z95" i="13"/>
  <c r="Y95" i="13"/>
  <c r="W95" i="13"/>
  <c r="V95" i="13"/>
  <c r="U95" i="13"/>
  <c r="T95" i="13"/>
  <c r="S95" i="13"/>
  <c r="R95" i="13"/>
  <c r="Q95" i="13"/>
  <c r="P95" i="13"/>
  <c r="A95" i="13"/>
  <c r="BE94" i="13"/>
  <c r="A94" i="13"/>
  <c r="BE93" i="13"/>
  <c r="AF93" i="13"/>
  <c r="AE93" i="13"/>
  <c r="AD93" i="13"/>
  <c r="AC93" i="13"/>
  <c r="AB93" i="13"/>
  <c r="AA93" i="13"/>
  <c r="Z93" i="13"/>
  <c r="Y93" i="13"/>
  <c r="W93" i="13"/>
  <c r="V93" i="13"/>
  <c r="U93" i="13"/>
  <c r="T93" i="13"/>
  <c r="S93" i="13"/>
  <c r="R93" i="13"/>
  <c r="Q93" i="13"/>
  <c r="P93" i="13"/>
  <c r="A93" i="13"/>
  <c r="BE92" i="13"/>
  <c r="A92" i="13"/>
  <c r="AF91" i="13"/>
  <c r="AE91" i="13"/>
  <c r="AD91" i="13"/>
  <c r="AC91" i="13"/>
  <c r="AB91" i="13"/>
  <c r="AA91" i="13"/>
  <c r="Z91" i="13"/>
  <c r="Y91" i="13"/>
  <c r="W91" i="13"/>
  <c r="V91" i="13"/>
  <c r="U91" i="13"/>
  <c r="T91" i="13"/>
  <c r="S91" i="13"/>
  <c r="R91" i="13"/>
  <c r="Q91" i="13"/>
  <c r="P91" i="13"/>
  <c r="A91" i="13"/>
  <c r="A90" i="13"/>
  <c r="BE89" i="13"/>
  <c r="AF89" i="13"/>
  <c r="AE89" i="13"/>
  <c r="AD89" i="13"/>
  <c r="AC89" i="13"/>
  <c r="AB89" i="13"/>
  <c r="AA89" i="13"/>
  <c r="Z89" i="13"/>
  <c r="Y89" i="13"/>
  <c r="W89" i="13"/>
  <c r="V89" i="13"/>
  <c r="U89" i="13"/>
  <c r="T89" i="13"/>
  <c r="S89" i="13"/>
  <c r="R89" i="13"/>
  <c r="Q89" i="13"/>
  <c r="P89" i="13"/>
  <c r="A89" i="13"/>
  <c r="BE88" i="13"/>
  <c r="A88" i="13"/>
  <c r="BE87" i="13"/>
  <c r="AF87" i="13"/>
  <c r="AE87" i="13"/>
  <c r="AD87" i="13"/>
  <c r="AC87" i="13"/>
  <c r="AB87" i="13"/>
  <c r="AA87" i="13"/>
  <c r="Z87" i="13"/>
  <c r="Y87" i="13"/>
  <c r="W87" i="13"/>
  <c r="V87" i="13"/>
  <c r="U87" i="13"/>
  <c r="T87" i="13"/>
  <c r="S87" i="13"/>
  <c r="R87" i="13"/>
  <c r="Q87" i="13"/>
  <c r="P87" i="13"/>
  <c r="A87" i="13"/>
  <c r="BE86" i="13"/>
  <c r="A86" i="13"/>
  <c r="BE85" i="13"/>
  <c r="AF85" i="13"/>
  <c r="AE85" i="13"/>
  <c r="AD85" i="13"/>
  <c r="AC85" i="13"/>
  <c r="AB85" i="13"/>
  <c r="AA85" i="13"/>
  <c r="Z85" i="13"/>
  <c r="Y85" i="13"/>
  <c r="W85" i="13"/>
  <c r="V85" i="13"/>
  <c r="U85" i="13"/>
  <c r="T85" i="13"/>
  <c r="S85" i="13"/>
  <c r="R85" i="13"/>
  <c r="Q85" i="13"/>
  <c r="P85" i="13"/>
  <c r="A85" i="13"/>
  <c r="BE84" i="13"/>
  <c r="A84" i="13"/>
  <c r="BE83" i="13"/>
  <c r="A83" i="13"/>
  <c r="BE82" i="13"/>
  <c r="A82" i="13"/>
  <c r="BE81" i="13"/>
  <c r="A81" i="13"/>
  <c r="BE80" i="13"/>
  <c r="L80" i="13"/>
  <c r="K80" i="13"/>
  <c r="J80" i="13"/>
  <c r="I80" i="13"/>
  <c r="H80" i="13"/>
  <c r="G80" i="13"/>
  <c r="F80" i="13"/>
  <c r="E80" i="13"/>
  <c r="B80" i="13"/>
  <c r="A80" i="13"/>
  <c r="BE79" i="13"/>
  <c r="BE78" i="13"/>
  <c r="BE77" i="13"/>
  <c r="AF77" i="13"/>
  <c r="AE77" i="13"/>
  <c r="AD77" i="13"/>
  <c r="AC77" i="13"/>
  <c r="AB77" i="13"/>
  <c r="AA77" i="13"/>
  <c r="Z77" i="13"/>
  <c r="Y77" i="13"/>
  <c r="W77" i="13"/>
  <c r="V77" i="13"/>
  <c r="U77" i="13"/>
  <c r="T77" i="13"/>
  <c r="S77" i="13"/>
  <c r="R77" i="13"/>
  <c r="Q77" i="13"/>
  <c r="P77" i="13"/>
  <c r="A77" i="13"/>
  <c r="BE76" i="13"/>
  <c r="A76" i="13"/>
  <c r="AF75" i="13"/>
  <c r="AE75" i="13"/>
  <c r="AD75" i="13"/>
  <c r="AC75" i="13"/>
  <c r="AB75" i="13"/>
  <c r="AA75" i="13"/>
  <c r="Z75" i="13"/>
  <c r="Y75" i="13"/>
  <c r="W75" i="13"/>
  <c r="V75" i="13"/>
  <c r="U75" i="13"/>
  <c r="T75" i="13"/>
  <c r="S75" i="13"/>
  <c r="R75" i="13"/>
  <c r="Q75" i="13"/>
  <c r="P75" i="13"/>
  <c r="A75" i="13"/>
  <c r="A74" i="13"/>
  <c r="BE73" i="13"/>
  <c r="AF73" i="13"/>
  <c r="AE73" i="13"/>
  <c r="AD73" i="13"/>
  <c r="AC73" i="13"/>
  <c r="AB73" i="13"/>
  <c r="AA73" i="13"/>
  <c r="Z73" i="13"/>
  <c r="Y73" i="13"/>
  <c r="W73" i="13"/>
  <c r="V73" i="13"/>
  <c r="U73" i="13"/>
  <c r="T73" i="13"/>
  <c r="S73" i="13"/>
  <c r="R73" i="13"/>
  <c r="Q73" i="13"/>
  <c r="P73" i="13"/>
  <c r="A73" i="13"/>
  <c r="BE72" i="13"/>
  <c r="A72" i="13"/>
  <c r="BE71" i="13"/>
  <c r="AF71" i="13"/>
  <c r="AE71" i="13"/>
  <c r="AD71" i="13"/>
  <c r="AC71" i="13"/>
  <c r="AB71" i="13"/>
  <c r="AA71" i="13"/>
  <c r="Z71" i="13"/>
  <c r="Y71" i="13"/>
  <c r="W71" i="13"/>
  <c r="V71" i="13"/>
  <c r="U71" i="13"/>
  <c r="T71" i="13"/>
  <c r="S71" i="13"/>
  <c r="R71" i="13"/>
  <c r="Q71" i="13"/>
  <c r="P71" i="13"/>
  <c r="A71" i="13"/>
  <c r="BE70" i="13"/>
  <c r="A70" i="13"/>
  <c r="BE69" i="13"/>
  <c r="AF69" i="13"/>
  <c r="AE69" i="13"/>
  <c r="AD69" i="13"/>
  <c r="AC69" i="13"/>
  <c r="AB69" i="13"/>
  <c r="AA69" i="13"/>
  <c r="Z69" i="13"/>
  <c r="Y69" i="13"/>
  <c r="W69" i="13"/>
  <c r="V69" i="13"/>
  <c r="U69" i="13"/>
  <c r="T69" i="13"/>
  <c r="S69" i="13"/>
  <c r="R69" i="13"/>
  <c r="Q69" i="13"/>
  <c r="P69" i="13"/>
  <c r="A69" i="13"/>
  <c r="BE68" i="13"/>
  <c r="A68" i="13"/>
  <c r="BE67" i="13"/>
  <c r="AF67" i="13"/>
  <c r="AE67" i="13"/>
  <c r="AD67" i="13"/>
  <c r="AC67" i="13"/>
  <c r="AB67" i="13"/>
  <c r="AA67" i="13"/>
  <c r="Z67" i="13"/>
  <c r="Y67" i="13"/>
  <c r="W67" i="13"/>
  <c r="V67" i="13"/>
  <c r="U67" i="13"/>
  <c r="T67" i="13"/>
  <c r="S67" i="13"/>
  <c r="R67" i="13"/>
  <c r="Q67" i="13"/>
  <c r="P67" i="13"/>
  <c r="A67" i="13"/>
  <c r="BE66" i="13"/>
  <c r="A66" i="13"/>
  <c r="BE65" i="13"/>
  <c r="A65" i="13"/>
  <c r="BE64" i="13"/>
  <c r="A64" i="13"/>
  <c r="BE63" i="13"/>
  <c r="N63" i="13"/>
  <c r="B63" i="13"/>
  <c r="B64" i="13" s="1"/>
  <c r="A63" i="13"/>
  <c r="C63" i="13" s="1"/>
  <c r="BE62" i="13"/>
  <c r="L62" i="13"/>
  <c r="K62" i="13"/>
  <c r="J62" i="13"/>
  <c r="I62" i="13"/>
  <c r="H62" i="13"/>
  <c r="G62" i="13"/>
  <c r="F62" i="13"/>
  <c r="E62" i="13"/>
  <c r="B62" i="13"/>
  <c r="B135" i="13" s="1"/>
  <c r="A62" i="13"/>
  <c r="C80" i="13" s="1"/>
  <c r="BE61" i="13"/>
  <c r="BE60" i="13"/>
  <c r="BE59" i="13"/>
  <c r="BE58" i="13"/>
  <c r="BE57" i="13"/>
  <c r="BE56" i="13"/>
  <c r="BE55" i="13"/>
  <c r="BE54" i="13"/>
  <c r="BE53" i="13"/>
  <c r="BE52" i="13"/>
  <c r="BE51" i="13"/>
  <c r="BE50" i="13"/>
  <c r="BE49" i="13"/>
  <c r="BE48" i="13"/>
  <c r="BE47" i="13"/>
  <c r="BE46" i="13"/>
  <c r="BE45" i="13"/>
  <c r="BE44" i="13"/>
  <c r="BE43" i="13"/>
  <c r="BE42" i="13"/>
  <c r="BE41" i="13"/>
  <c r="BE40" i="13"/>
  <c r="BE39" i="13"/>
  <c r="BE38" i="13"/>
  <c r="BE35" i="13"/>
  <c r="BE34" i="13"/>
  <c r="BE33" i="13"/>
  <c r="BE32" i="13"/>
  <c r="BE29" i="13"/>
  <c r="BE28" i="13"/>
  <c r="BE27" i="13"/>
  <c r="BE26" i="13"/>
  <c r="BE25" i="13"/>
  <c r="BE24" i="13"/>
  <c r="BE23" i="13"/>
  <c r="BE22" i="13"/>
  <c r="BE19" i="13"/>
  <c r="BE18" i="13"/>
  <c r="A18" i="13"/>
  <c r="BE17" i="13"/>
  <c r="BE16" i="13"/>
  <c r="BE15" i="13"/>
  <c r="BE14" i="13"/>
  <c r="BE13" i="13"/>
  <c r="BE12" i="13"/>
  <c r="BE11" i="13"/>
  <c r="A10" i="13"/>
  <c r="BE10" i="13"/>
  <c r="BE370" i="12"/>
  <c r="BE369" i="12"/>
  <c r="BE368" i="12"/>
  <c r="BE367" i="12"/>
  <c r="BE366" i="12"/>
  <c r="BE365" i="12"/>
  <c r="BE364" i="12"/>
  <c r="BE363" i="12"/>
  <c r="BE362" i="12"/>
  <c r="BE361" i="12"/>
  <c r="BE360" i="12"/>
  <c r="BE359" i="12"/>
  <c r="BE358" i="12"/>
  <c r="BE357" i="12"/>
  <c r="BE356" i="12"/>
  <c r="BE355" i="12"/>
  <c r="BE354" i="12"/>
  <c r="BE353" i="12"/>
  <c r="BE352" i="12"/>
  <c r="BE351" i="12"/>
  <c r="BE350" i="12"/>
  <c r="BE349" i="12"/>
  <c r="BE348" i="12"/>
  <c r="BE347" i="12"/>
  <c r="BE346" i="12"/>
  <c r="BE345" i="12"/>
  <c r="BE344" i="12"/>
  <c r="BE343" i="12"/>
  <c r="BE342" i="12"/>
  <c r="BE341" i="12"/>
  <c r="BE340" i="12"/>
  <c r="BE339" i="12"/>
  <c r="BE338" i="12"/>
  <c r="BE337" i="12"/>
  <c r="BE336" i="12"/>
  <c r="BE335" i="12"/>
  <c r="BE334" i="12"/>
  <c r="BE333" i="12"/>
  <c r="BE332" i="12"/>
  <c r="BE331" i="12"/>
  <c r="BE330" i="12"/>
  <c r="BE329" i="12"/>
  <c r="BE328" i="12"/>
  <c r="BE327" i="12"/>
  <c r="BE326" i="12"/>
  <c r="BE325" i="12"/>
  <c r="BE324" i="12"/>
  <c r="BE323" i="12"/>
  <c r="BE322" i="12"/>
  <c r="BE321" i="12"/>
  <c r="BE320" i="12"/>
  <c r="BE319" i="12"/>
  <c r="BE318" i="12"/>
  <c r="BE317" i="12"/>
  <c r="BE316" i="12"/>
  <c r="BE315" i="12"/>
  <c r="BE314" i="12"/>
  <c r="BE313" i="12"/>
  <c r="BE312" i="12"/>
  <c r="BE311" i="12"/>
  <c r="BE310" i="12"/>
  <c r="BE309" i="12"/>
  <c r="BE308" i="12"/>
  <c r="BE307" i="12"/>
  <c r="BE306" i="12"/>
  <c r="BE305" i="12"/>
  <c r="BE304" i="12"/>
  <c r="BE303" i="12"/>
  <c r="BE302" i="12"/>
  <c r="BE301" i="12"/>
  <c r="BE300" i="12"/>
  <c r="BE299" i="12"/>
  <c r="BE298" i="12"/>
  <c r="BE297" i="12"/>
  <c r="BE296" i="12"/>
  <c r="BE295" i="12"/>
  <c r="BE294" i="12"/>
  <c r="BE293" i="12"/>
  <c r="BE292" i="12"/>
  <c r="BE291" i="12"/>
  <c r="BE290" i="12"/>
  <c r="BE289" i="12"/>
  <c r="BE288" i="12"/>
  <c r="BE287" i="12"/>
  <c r="BE286" i="12"/>
  <c r="BE285" i="12"/>
  <c r="BE284" i="12"/>
  <c r="BE283" i="12"/>
  <c r="BE282" i="12"/>
  <c r="BE281" i="12"/>
  <c r="BE280" i="12"/>
  <c r="BE279" i="12"/>
  <c r="BE278" i="12"/>
  <c r="BE277" i="12"/>
  <c r="BE276" i="12"/>
  <c r="BE275" i="12"/>
  <c r="BE274" i="12"/>
  <c r="BE273" i="12"/>
  <c r="BE272" i="12"/>
  <c r="BE271" i="12"/>
  <c r="BE270" i="12"/>
  <c r="BE269" i="12"/>
  <c r="BE268" i="12"/>
  <c r="BE267" i="12"/>
  <c r="BE266" i="12"/>
  <c r="BE265" i="12"/>
  <c r="BE264" i="12"/>
  <c r="BE263" i="12"/>
  <c r="BE262" i="12"/>
  <c r="BE261" i="12"/>
  <c r="BE260" i="12"/>
  <c r="BE259" i="12"/>
  <c r="BE258" i="12"/>
  <c r="BE257" i="12"/>
  <c r="BE256" i="12"/>
  <c r="BE255" i="12"/>
  <c r="BE254" i="12"/>
  <c r="BE253" i="12"/>
  <c r="BE252" i="12"/>
  <c r="BE251" i="12"/>
  <c r="BE250" i="12"/>
  <c r="BE249" i="12"/>
  <c r="BE248" i="12"/>
  <c r="BE247" i="12"/>
  <c r="BE246" i="12"/>
  <c r="BE245" i="12"/>
  <c r="BE244" i="12"/>
  <c r="BE243" i="12"/>
  <c r="BE242" i="12"/>
  <c r="BE241" i="12"/>
  <c r="BE240" i="12"/>
  <c r="BE239" i="12"/>
  <c r="BE238" i="12"/>
  <c r="BE237" i="12"/>
  <c r="BE236" i="12"/>
  <c r="BE235" i="12"/>
  <c r="BE234" i="12"/>
  <c r="BE233" i="12"/>
  <c r="BE232" i="12"/>
  <c r="BE231" i="12"/>
  <c r="BE230" i="12"/>
  <c r="BE229" i="12"/>
  <c r="BE228" i="12"/>
  <c r="BE227" i="12"/>
  <c r="BE226" i="12"/>
  <c r="BE225" i="12"/>
  <c r="BE224" i="12"/>
  <c r="BE223" i="12"/>
  <c r="BE222" i="12"/>
  <c r="BE221" i="12"/>
  <c r="BE220" i="12"/>
  <c r="BE219" i="12"/>
  <c r="BE218" i="12"/>
  <c r="BE217" i="12"/>
  <c r="BE216" i="12"/>
  <c r="BE215" i="12"/>
  <c r="BE214" i="12"/>
  <c r="BE213" i="12"/>
  <c r="BE212" i="12"/>
  <c r="BE211" i="12"/>
  <c r="BE210" i="12"/>
  <c r="BE209" i="12"/>
  <c r="BE208" i="12"/>
  <c r="BE207" i="12"/>
  <c r="BE206" i="12"/>
  <c r="BE205" i="12"/>
  <c r="BE204" i="12"/>
  <c r="BE203" i="12"/>
  <c r="BE202" i="12"/>
  <c r="BE201" i="12"/>
  <c r="BE200" i="12"/>
  <c r="N200" i="12"/>
  <c r="BE199" i="12"/>
  <c r="L199" i="12"/>
  <c r="K199" i="12"/>
  <c r="J199" i="12"/>
  <c r="I199" i="12"/>
  <c r="H199" i="12"/>
  <c r="G199" i="12"/>
  <c r="F199" i="12"/>
  <c r="E199" i="12"/>
  <c r="BE198" i="12"/>
  <c r="L198" i="12"/>
  <c r="K198" i="12"/>
  <c r="J198" i="12"/>
  <c r="I198" i="12"/>
  <c r="H198" i="12"/>
  <c r="G198" i="12"/>
  <c r="F198" i="12"/>
  <c r="E198" i="12"/>
  <c r="BE197" i="12"/>
  <c r="N197" i="12"/>
  <c r="BE196" i="12"/>
  <c r="L196" i="12"/>
  <c r="K196" i="12"/>
  <c r="J196" i="12"/>
  <c r="I196" i="12"/>
  <c r="H196" i="12"/>
  <c r="G196" i="12"/>
  <c r="F196" i="12"/>
  <c r="E196" i="12"/>
  <c r="BE195" i="12"/>
  <c r="L195" i="12"/>
  <c r="K195" i="12"/>
  <c r="J195" i="12"/>
  <c r="I195" i="12"/>
  <c r="H195" i="12"/>
  <c r="G195" i="12"/>
  <c r="F195" i="12"/>
  <c r="E195" i="12"/>
  <c r="BE194" i="12"/>
  <c r="BE193" i="12"/>
  <c r="BE192" i="12"/>
  <c r="BE191" i="12"/>
  <c r="N191" i="12"/>
  <c r="BE190" i="12"/>
  <c r="N190" i="12"/>
  <c r="BE189" i="12"/>
  <c r="N189" i="12"/>
  <c r="BE188" i="12"/>
  <c r="N188" i="12"/>
  <c r="H188" i="12"/>
  <c r="BE187" i="12"/>
  <c r="N187" i="12"/>
  <c r="J187" i="12"/>
  <c r="I187" i="12"/>
  <c r="H187" i="12"/>
  <c r="G187" i="12"/>
  <c r="F187" i="12"/>
  <c r="E187" i="12"/>
  <c r="BE186" i="12"/>
  <c r="BE185" i="12"/>
  <c r="BE184" i="12"/>
  <c r="N184" i="12"/>
  <c r="BE183" i="12"/>
  <c r="N183" i="12"/>
  <c r="BE182" i="12"/>
  <c r="N182" i="12"/>
  <c r="BE181" i="12"/>
  <c r="N181" i="12"/>
  <c r="H181" i="12"/>
  <c r="BE180" i="12"/>
  <c r="N180" i="12"/>
  <c r="J180" i="12"/>
  <c r="I180" i="12"/>
  <c r="H180" i="12"/>
  <c r="G180" i="12"/>
  <c r="F180" i="12"/>
  <c r="E180" i="12"/>
  <c r="BE179" i="12"/>
  <c r="BE178" i="12"/>
  <c r="BE177" i="12"/>
  <c r="BE176" i="12"/>
  <c r="N176" i="12"/>
  <c r="BE175" i="12"/>
  <c r="N175" i="12"/>
  <c r="BE174" i="12"/>
  <c r="N174" i="12"/>
  <c r="BE173" i="12"/>
  <c r="N173" i="12"/>
  <c r="BE172" i="12"/>
  <c r="N172" i="12"/>
  <c r="L172" i="12"/>
  <c r="K172" i="12"/>
  <c r="J188" i="12" s="1"/>
  <c r="J172" i="12"/>
  <c r="I172" i="12"/>
  <c r="H172" i="12"/>
  <c r="G172" i="12"/>
  <c r="G188" i="12" s="1"/>
  <c r="F172" i="12"/>
  <c r="E172" i="12"/>
  <c r="BE171" i="12"/>
  <c r="N171" i="12"/>
  <c r="BE170" i="12"/>
  <c r="BE169" i="12"/>
  <c r="BE168" i="12"/>
  <c r="BE167" i="12"/>
  <c r="N167" i="12"/>
  <c r="BE166" i="12"/>
  <c r="S166" i="12"/>
  <c r="BE165" i="12"/>
  <c r="N165" i="12"/>
  <c r="BE164" i="12"/>
  <c r="S164" i="12"/>
  <c r="BE163" i="12"/>
  <c r="N163" i="12"/>
  <c r="BE162" i="12"/>
  <c r="S162" i="12"/>
  <c r="BE161" i="12"/>
  <c r="N161" i="12"/>
  <c r="BE160" i="12"/>
  <c r="S160" i="12"/>
  <c r="BE159" i="12"/>
  <c r="N159" i="12"/>
  <c r="BE158" i="12"/>
  <c r="S158" i="12"/>
  <c r="BE157" i="12"/>
  <c r="N157" i="12"/>
  <c r="BE156" i="12"/>
  <c r="S156" i="12"/>
  <c r="BE155" i="12"/>
  <c r="S155" i="12"/>
  <c r="N155" i="12"/>
  <c r="BE153" i="12"/>
  <c r="S153" i="12"/>
  <c r="N153" i="12"/>
  <c r="BE152" i="12"/>
  <c r="N152" i="12"/>
  <c r="BE151" i="12"/>
  <c r="BE150" i="12"/>
  <c r="BE149" i="12"/>
  <c r="AF149" i="12"/>
  <c r="AE149" i="12"/>
  <c r="AD149" i="12"/>
  <c r="AC149" i="12"/>
  <c r="AB149" i="12"/>
  <c r="AA149" i="12"/>
  <c r="Z149" i="12"/>
  <c r="Y149" i="12"/>
  <c r="W149" i="12"/>
  <c r="V149" i="12"/>
  <c r="U149" i="12"/>
  <c r="T149" i="12"/>
  <c r="S149" i="12"/>
  <c r="R149" i="12"/>
  <c r="Q149" i="12"/>
  <c r="P149" i="12"/>
  <c r="A149" i="12"/>
  <c r="BE148" i="12"/>
  <c r="A148" i="12"/>
  <c r="BE147" i="12"/>
  <c r="AF147" i="12"/>
  <c r="AE147" i="12"/>
  <c r="AD147" i="12"/>
  <c r="AC147" i="12"/>
  <c r="AB147" i="12"/>
  <c r="AA147" i="12"/>
  <c r="Z147" i="12"/>
  <c r="Y147" i="12"/>
  <c r="W147" i="12"/>
  <c r="V147" i="12"/>
  <c r="U147" i="12"/>
  <c r="T147" i="12"/>
  <c r="S147" i="12"/>
  <c r="R147" i="12"/>
  <c r="Q147" i="12"/>
  <c r="P147" i="12"/>
  <c r="A147" i="12"/>
  <c r="BE146" i="12"/>
  <c r="A146" i="12"/>
  <c r="BE145" i="12"/>
  <c r="AF145" i="12"/>
  <c r="AE145" i="12"/>
  <c r="AD145" i="12"/>
  <c r="AC145" i="12"/>
  <c r="AB145" i="12"/>
  <c r="AA145" i="12"/>
  <c r="Z145" i="12"/>
  <c r="Y145" i="12"/>
  <c r="W145" i="12"/>
  <c r="V145" i="12"/>
  <c r="U145" i="12"/>
  <c r="T145" i="12"/>
  <c r="S145" i="12"/>
  <c r="R145" i="12"/>
  <c r="Q145" i="12"/>
  <c r="P145" i="12"/>
  <c r="A145" i="12"/>
  <c r="BE144" i="12"/>
  <c r="A144" i="12"/>
  <c r="BE143" i="12"/>
  <c r="AF143" i="12"/>
  <c r="AE143" i="12"/>
  <c r="AD143" i="12"/>
  <c r="AC143" i="12"/>
  <c r="AB143" i="12"/>
  <c r="AA143" i="12"/>
  <c r="Z143" i="12"/>
  <c r="Y143" i="12"/>
  <c r="W143" i="12"/>
  <c r="V143" i="12"/>
  <c r="U143" i="12"/>
  <c r="T143" i="12"/>
  <c r="S143" i="12"/>
  <c r="R143" i="12"/>
  <c r="Q143" i="12"/>
  <c r="P143" i="12"/>
  <c r="A143" i="12"/>
  <c r="BE142" i="12"/>
  <c r="A142" i="12"/>
  <c r="BE141" i="12"/>
  <c r="AF141" i="12"/>
  <c r="AE141" i="12"/>
  <c r="AD141" i="12"/>
  <c r="AC141" i="12"/>
  <c r="AB141" i="12"/>
  <c r="AA141" i="12"/>
  <c r="Z141" i="12"/>
  <c r="Y141" i="12"/>
  <c r="W141" i="12"/>
  <c r="V141" i="12"/>
  <c r="U141" i="12"/>
  <c r="T141" i="12"/>
  <c r="S141" i="12"/>
  <c r="R141" i="12"/>
  <c r="Q141" i="12"/>
  <c r="P141" i="12"/>
  <c r="A141" i="12"/>
  <c r="BE140" i="12"/>
  <c r="A140" i="12"/>
  <c r="AF139" i="12"/>
  <c r="AE139" i="12"/>
  <c r="AD139" i="12"/>
  <c r="AC139" i="12"/>
  <c r="AB139" i="12"/>
  <c r="AA139" i="12"/>
  <c r="Z139" i="12"/>
  <c r="Y139" i="12"/>
  <c r="W139" i="12"/>
  <c r="V139" i="12"/>
  <c r="U139" i="12"/>
  <c r="T139" i="12"/>
  <c r="S139" i="12"/>
  <c r="R139" i="12"/>
  <c r="Q139" i="12"/>
  <c r="P139" i="12"/>
  <c r="A139" i="12"/>
  <c r="A138" i="12"/>
  <c r="BE137" i="12"/>
  <c r="N137" i="12"/>
  <c r="A137" i="12"/>
  <c r="BE136" i="12"/>
  <c r="A136" i="12"/>
  <c r="BE135" i="12"/>
  <c r="N135" i="12"/>
  <c r="A135" i="12"/>
  <c r="BE134" i="12"/>
  <c r="N134" i="12"/>
  <c r="L134" i="12"/>
  <c r="K134" i="12"/>
  <c r="J134" i="12"/>
  <c r="I134" i="12"/>
  <c r="H134" i="12"/>
  <c r="G134" i="12"/>
  <c r="F134" i="12"/>
  <c r="E134" i="12"/>
  <c r="B134" i="12"/>
  <c r="A134" i="12"/>
  <c r="BE133" i="12"/>
  <c r="BE132" i="12"/>
  <c r="BE131" i="12"/>
  <c r="N131" i="12"/>
  <c r="A131" i="12"/>
  <c r="BE130" i="12"/>
  <c r="A130" i="12"/>
  <c r="BE129" i="12"/>
  <c r="N129" i="12"/>
  <c r="A129" i="12"/>
  <c r="BE128" i="12"/>
  <c r="A128" i="12"/>
  <c r="BE127" i="12"/>
  <c r="N127" i="12"/>
  <c r="A127" i="12"/>
  <c r="BE126" i="12"/>
  <c r="A126" i="12"/>
  <c r="BE125" i="12"/>
  <c r="N125" i="12"/>
  <c r="A125" i="12"/>
  <c r="BE124" i="12"/>
  <c r="A124" i="12"/>
  <c r="N123" i="12"/>
  <c r="A123" i="12"/>
  <c r="A122" i="12"/>
  <c r="BE121" i="12"/>
  <c r="N121" i="12"/>
  <c r="A121" i="12"/>
  <c r="BE120" i="12"/>
  <c r="A120" i="12"/>
  <c r="BE119" i="12"/>
  <c r="N119" i="12"/>
  <c r="A119" i="12"/>
  <c r="BE118" i="12"/>
  <c r="A118" i="12"/>
  <c r="BE117" i="12"/>
  <c r="N117" i="12"/>
  <c r="A117" i="12"/>
  <c r="BE116" i="12"/>
  <c r="N116" i="12"/>
  <c r="L116" i="12"/>
  <c r="K116" i="12"/>
  <c r="J116" i="12"/>
  <c r="I116" i="12"/>
  <c r="H116" i="12"/>
  <c r="G116" i="12"/>
  <c r="F116" i="12"/>
  <c r="E116" i="12"/>
  <c r="B116" i="12"/>
  <c r="A116" i="12"/>
  <c r="BE115" i="12"/>
  <c r="BE114" i="12"/>
  <c r="BE113" i="12"/>
  <c r="N113" i="12"/>
  <c r="B113" i="12"/>
  <c r="A113" i="12"/>
  <c r="BE112" i="12"/>
  <c r="A112" i="12"/>
  <c r="BE111" i="12"/>
  <c r="N111" i="12"/>
  <c r="A111" i="12"/>
  <c r="BE110" i="12"/>
  <c r="A110" i="12"/>
  <c r="BE109" i="12"/>
  <c r="N109" i="12"/>
  <c r="A109" i="12"/>
  <c r="BE108" i="12"/>
  <c r="A108" i="12"/>
  <c r="N107" i="12"/>
  <c r="A107" i="12"/>
  <c r="A106" i="12"/>
  <c r="BE105" i="12"/>
  <c r="N105" i="12"/>
  <c r="A105" i="12"/>
  <c r="BE104" i="12"/>
  <c r="A104" i="12"/>
  <c r="BE103" i="12"/>
  <c r="N103" i="12"/>
  <c r="A103" i="12"/>
  <c r="BE102" i="12"/>
  <c r="A102" i="12"/>
  <c r="BE101" i="12"/>
  <c r="N101" i="12"/>
  <c r="A101" i="12"/>
  <c r="BE100" i="12"/>
  <c r="A100" i="12"/>
  <c r="BE99" i="12"/>
  <c r="N99" i="12"/>
  <c r="A99" i="12"/>
  <c r="BE98" i="12"/>
  <c r="N98" i="12"/>
  <c r="L98" i="12"/>
  <c r="K98" i="12"/>
  <c r="J98" i="12"/>
  <c r="I98" i="12"/>
  <c r="H98" i="12"/>
  <c r="G98" i="12"/>
  <c r="F98" i="12"/>
  <c r="E98" i="12"/>
  <c r="B98" i="12"/>
  <c r="A98" i="12"/>
  <c r="BE97" i="12"/>
  <c r="BE96" i="12"/>
  <c r="BE95" i="12"/>
  <c r="AF95" i="12"/>
  <c r="AE95" i="12"/>
  <c r="AD95" i="12"/>
  <c r="AC95" i="12"/>
  <c r="AB95" i="12"/>
  <c r="AA95" i="12"/>
  <c r="Z95" i="12"/>
  <c r="Y95" i="12"/>
  <c r="W95" i="12"/>
  <c r="V95" i="12"/>
  <c r="U95" i="12"/>
  <c r="T95" i="12"/>
  <c r="S95" i="12"/>
  <c r="R95" i="12"/>
  <c r="Q95" i="12"/>
  <c r="P95" i="12"/>
  <c r="A95" i="12"/>
  <c r="BE94" i="12"/>
  <c r="A94" i="12"/>
  <c r="BE93" i="12"/>
  <c r="AF93" i="12"/>
  <c r="AE93" i="12"/>
  <c r="AD93" i="12"/>
  <c r="AC93" i="12"/>
  <c r="AB93" i="12"/>
  <c r="AA93" i="12"/>
  <c r="Z93" i="12"/>
  <c r="Y93" i="12"/>
  <c r="W93" i="12"/>
  <c r="V93" i="12"/>
  <c r="U93" i="12"/>
  <c r="T93" i="12"/>
  <c r="S93" i="12"/>
  <c r="R93" i="12"/>
  <c r="Q93" i="12"/>
  <c r="P93" i="12"/>
  <c r="A93" i="12"/>
  <c r="BE92" i="12"/>
  <c r="A92" i="12"/>
  <c r="AF91" i="12"/>
  <c r="AE91" i="12"/>
  <c r="AD91" i="12"/>
  <c r="AC91" i="12"/>
  <c r="AB91" i="12"/>
  <c r="AA91" i="12"/>
  <c r="Z91" i="12"/>
  <c r="Y91" i="12"/>
  <c r="W91" i="12"/>
  <c r="V91" i="12"/>
  <c r="U91" i="12"/>
  <c r="T91" i="12"/>
  <c r="S91" i="12"/>
  <c r="R91" i="12"/>
  <c r="Q91" i="12"/>
  <c r="P91" i="12"/>
  <c r="A91" i="12"/>
  <c r="A90" i="12"/>
  <c r="BE89" i="12"/>
  <c r="AF89" i="12"/>
  <c r="AE89" i="12"/>
  <c r="AD89" i="12"/>
  <c r="AC89" i="12"/>
  <c r="AB89" i="12"/>
  <c r="AA89" i="12"/>
  <c r="Z89" i="12"/>
  <c r="Y89" i="12"/>
  <c r="W89" i="12"/>
  <c r="V89" i="12"/>
  <c r="U89" i="12"/>
  <c r="T89" i="12"/>
  <c r="S89" i="12"/>
  <c r="R89" i="12"/>
  <c r="Q89" i="12"/>
  <c r="P89" i="12"/>
  <c r="A89" i="12"/>
  <c r="BE88" i="12"/>
  <c r="A88" i="12"/>
  <c r="BE87" i="12"/>
  <c r="AF87" i="12"/>
  <c r="AE87" i="12"/>
  <c r="AD87" i="12"/>
  <c r="AC87" i="12"/>
  <c r="AB87" i="12"/>
  <c r="AA87" i="12"/>
  <c r="Z87" i="12"/>
  <c r="Y87" i="12"/>
  <c r="W87" i="12"/>
  <c r="V87" i="12"/>
  <c r="U87" i="12"/>
  <c r="T87" i="12"/>
  <c r="S87" i="12"/>
  <c r="R87" i="12"/>
  <c r="Q87" i="12"/>
  <c r="P87" i="12"/>
  <c r="A87" i="12"/>
  <c r="BE86" i="12"/>
  <c r="A86" i="12"/>
  <c r="BE85" i="12"/>
  <c r="AF85" i="12"/>
  <c r="AE85" i="12"/>
  <c r="AD85" i="12"/>
  <c r="AC85" i="12"/>
  <c r="AB85" i="12"/>
  <c r="AA85" i="12"/>
  <c r="Z85" i="12"/>
  <c r="Y85" i="12"/>
  <c r="W85" i="12"/>
  <c r="V85" i="12"/>
  <c r="U85" i="12"/>
  <c r="T85" i="12"/>
  <c r="S85" i="12"/>
  <c r="R85" i="12"/>
  <c r="Q85" i="12"/>
  <c r="P85" i="12"/>
  <c r="A85" i="12"/>
  <c r="BE84" i="12"/>
  <c r="A84" i="12"/>
  <c r="BE83" i="12"/>
  <c r="N83" i="12"/>
  <c r="A83" i="12"/>
  <c r="BE82" i="12"/>
  <c r="A82" i="12"/>
  <c r="BE81" i="12"/>
  <c r="N81" i="12"/>
  <c r="A81" i="12"/>
  <c r="BE80" i="12"/>
  <c r="N80" i="12"/>
  <c r="L80" i="12"/>
  <c r="K80" i="12"/>
  <c r="J80" i="12"/>
  <c r="I80" i="12"/>
  <c r="H80" i="12"/>
  <c r="G80" i="12"/>
  <c r="F80" i="12"/>
  <c r="E80" i="12"/>
  <c r="B80" i="12"/>
  <c r="A80" i="12"/>
  <c r="BE79" i="12"/>
  <c r="BE78" i="12"/>
  <c r="BE77" i="12"/>
  <c r="AF77" i="12"/>
  <c r="AE77" i="12"/>
  <c r="AD77" i="12"/>
  <c r="AC77" i="12"/>
  <c r="AB77" i="12"/>
  <c r="AA77" i="12"/>
  <c r="Z77" i="12"/>
  <c r="Y77" i="12"/>
  <c r="W77" i="12"/>
  <c r="V77" i="12"/>
  <c r="U77" i="12"/>
  <c r="T77" i="12"/>
  <c r="S77" i="12"/>
  <c r="R77" i="12"/>
  <c r="Q77" i="12"/>
  <c r="P77" i="12"/>
  <c r="A77" i="12"/>
  <c r="BE76" i="12"/>
  <c r="A76" i="12"/>
  <c r="AF75" i="12"/>
  <c r="AE75" i="12"/>
  <c r="AD75" i="12"/>
  <c r="AC75" i="12"/>
  <c r="AB75" i="12"/>
  <c r="AA75" i="12"/>
  <c r="Z75" i="12"/>
  <c r="Y75" i="12"/>
  <c r="W75" i="12"/>
  <c r="V75" i="12"/>
  <c r="U75" i="12"/>
  <c r="T75" i="12"/>
  <c r="S75" i="12"/>
  <c r="R75" i="12"/>
  <c r="Q75" i="12"/>
  <c r="P75" i="12"/>
  <c r="A75" i="12"/>
  <c r="A74" i="12"/>
  <c r="BE73" i="12"/>
  <c r="AF73" i="12"/>
  <c r="AE73" i="12"/>
  <c r="AD73" i="12"/>
  <c r="AC73" i="12"/>
  <c r="AB73" i="12"/>
  <c r="AA73" i="12"/>
  <c r="Z73" i="12"/>
  <c r="Y73" i="12"/>
  <c r="W73" i="12"/>
  <c r="V73" i="12"/>
  <c r="U73" i="12"/>
  <c r="T73" i="12"/>
  <c r="S73" i="12"/>
  <c r="R73" i="12"/>
  <c r="Q73" i="12"/>
  <c r="P73" i="12"/>
  <c r="A73" i="12"/>
  <c r="BE72" i="12"/>
  <c r="A72" i="12"/>
  <c r="BE71" i="12"/>
  <c r="AF71" i="12"/>
  <c r="AE71" i="12"/>
  <c r="AD71" i="12"/>
  <c r="AC71" i="12"/>
  <c r="AB71" i="12"/>
  <c r="AA71" i="12"/>
  <c r="Z71" i="12"/>
  <c r="Y71" i="12"/>
  <c r="W71" i="12"/>
  <c r="V71" i="12"/>
  <c r="U71" i="12"/>
  <c r="T71" i="12"/>
  <c r="S71" i="12"/>
  <c r="R71" i="12"/>
  <c r="Q71" i="12"/>
  <c r="P71" i="12"/>
  <c r="A71" i="12"/>
  <c r="BE70" i="12"/>
  <c r="A70" i="12"/>
  <c r="BE69" i="12"/>
  <c r="AF69" i="12"/>
  <c r="AE69" i="12"/>
  <c r="AD69" i="12"/>
  <c r="AC69" i="12"/>
  <c r="AB69" i="12"/>
  <c r="AA69" i="12"/>
  <c r="Z69" i="12"/>
  <c r="Y69" i="12"/>
  <c r="W69" i="12"/>
  <c r="V69" i="12"/>
  <c r="U69" i="12"/>
  <c r="T69" i="12"/>
  <c r="S69" i="12"/>
  <c r="R69" i="12"/>
  <c r="Q69" i="12"/>
  <c r="P69" i="12"/>
  <c r="A69" i="12"/>
  <c r="BE68" i="12"/>
  <c r="A68" i="12"/>
  <c r="BE67" i="12"/>
  <c r="AF67" i="12"/>
  <c r="AE67" i="12"/>
  <c r="AD67" i="12"/>
  <c r="AC67" i="12"/>
  <c r="AB67" i="12"/>
  <c r="AA67" i="12"/>
  <c r="Z67" i="12"/>
  <c r="Y67" i="12"/>
  <c r="W67" i="12"/>
  <c r="V67" i="12"/>
  <c r="U67" i="12"/>
  <c r="T67" i="12"/>
  <c r="S67" i="12"/>
  <c r="R67" i="12"/>
  <c r="Q67" i="12"/>
  <c r="P67" i="12"/>
  <c r="A67" i="12"/>
  <c r="BE66" i="12"/>
  <c r="A66" i="12"/>
  <c r="BE65" i="12"/>
  <c r="N65" i="12"/>
  <c r="A65" i="12"/>
  <c r="BE64" i="12"/>
  <c r="A64" i="12"/>
  <c r="BE63" i="12"/>
  <c r="N63" i="12"/>
  <c r="A63" i="12"/>
  <c r="BE62" i="12"/>
  <c r="N62" i="12"/>
  <c r="L62" i="12"/>
  <c r="K62" i="12"/>
  <c r="J62" i="12"/>
  <c r="I62" i="12"/>
  <c r="H62" i="12"/>
  <c r="G62" i="12"/>
  <c r="F62" i="12"/>
  <c r="E62" i="12"/>
  <c r="B62" i="12"/>
  <c r="B81" i="12" s="1"/>
  <c r="A62" i="12"/>
  <c r="BE61" i="12"/>
  <c r="BE60" i="12"/>
  <c r="BE59" i="12"/>
  <c r="BE58" i="12"/>
  <c r="BE57" i="12"/>
  <c r="BE56" i="12"/>
  <c r="BE55" i="12"/>
  <c r="BE54" i="12"/>
  <c r="BE53" i="12"/>
  <c r="BE52" i="12"/>
  <c r="BE51" i="12"/>
  <c r="BE50" i="12"/>
  <c r="BE49" i="12"/>
  <c r="BE48" i="12"/>
  <c r="BE47" i="12"/>
  <c r="BE46" i="12"/>
  <c r="BE45" i="12"/>
  <c r="BE44" i="12"/>
  <c r="BE43" i="12"/>
  <c r="BE42" i="12"/>
  <c r="BE41" i="12"/>
  <c r="BE40" i="12"/>
  <c r="BE39" i="12"/>
  <c r="BE38" i="12"/>
  <c r="BE35" i="12"/>
  <c r="BE34" i="12"/>
  <c r="BE33" i="12"/>
  <c r="BE32" i="12"/>
  <c r="BE29" i="12"/>
  <c r="BE28" i="12"/>
  <c r="BE27" i="12"/>
  <c r="BE26" i="12"/>
  <c r="BE25" i="12"/>
  <c r="BE24" i="12"/>
  <c r="BE23" i="12"/>
  <c r="BE22" i="12"/>
  <c r="BE19" i="12"/>
  <c r="BE18" i="12"/>
  <c r="BE17" i="12"/>
  <c r="BE16" i="12"/>
  <c r="AH103" i="12"/>
  <c r="BE15" i="12"/>
  <c r="BE14" i="12"/>
  <c r="BE13" i="12"/>
  <c r="BE12" i="12"/>
  <c r="BE11" i="12"/>
  <c r="BE10" i="12"/>
  <c r="AO103" i="15" l="1"/>
  <c r="AN103" i="15"/>
  <c r="AM103" i="15"/>
  <c r="AL103" i="15"/>
  <c r="AK103" i="15"/>
  <c r="AJ103" i="15"/>
  <c r="AI103" i="15"/>
  <c r="AP103" i="15"/>
  <c r="N190" i="15"/>
  <c r="N183" i="15"/>
  <c r="N135" i="15"/>
  <c r="N175" i="15"/>
  <c r="N171" i="15"/>
  <c r="N189" i="15"/>
  <c r="N182" i="15"/>
  <c r="N165" i="15"/>
  <c r="N161" i="15"/>
  <c r="N157" i="15"/>
  <c r="N200" i="15"/>
  <c r="N174" i="15"/>
  <c r="N173" i="15"/>
  <c r="N152" i="15"/>
  <c r="N134" i="15"/>
  <c r="N129" i="15"/>
  <c r="N191" i="15"/>
  <c r="N184" i="15"/>
  <c r="N167" i="15"/>
  <c r="N163" i="15"/>
  <c r="N159" i="15"/>
  <c r="N127" i="15"/>
  <c r="N116" i="15"/>
  <c r="N113" i="15"/>
  <c r="N188" i="15"/>
  <c r="N181" i="15"/>
  <c r="N117" i="15"/>
  <c r="N105" i="15"/>
  <c r="N103" i="15"/>
  <c r="N123" i="15"/>
  <c r="N98" i="15"/>
  <c r="N101" i="15"/>
  <c r="N187" i="15"/>
  <c r="N180" i="15"/>
  <c r="N172" i="15"/>
  <c r="N137" i="15"/>
  <c r="N119" i="15"/>
  <c r="N107" i="15"/>
  <c r="N155" i="15"/>
  <c r="N131" i="15"/>
  <c r="N99" i="15"/>
  <c r="N125" i="15"/>
  <c r="N111" i="15"/>
  <c r="N197" i="15"/>
  <c r="N176" i="15"/>
  <c r="N121" i="15"/>
  <c r="F15" i="15"/>
  <c r="L16" i="15"/>
  <c r="K17" i="15"/>
  <c r="H18" i="15"/>
  <c r="G19" i="15"/>
  <c r="F22" i="15"/>
  <c r="N62" i="15"/>
  <c r="A66" i="15"/>
  <c r="A68" i="15"/>
  <c r="A70" i="15"/>
  <c r="A72" i="15"/>
  <c r="A74" i="15"/>
  <c r="A80" i="15"/>
  <c r="N81" i="15"/>
  <c r="A148" i="15"/>
  <c r="G15" i="15"/>
  <c r="E16" i="15"/>
  <c r="L17" i="15"/>
  <c r="I18" i="15"/>
  <c r="H19" i="15"/>
  <c r="G22" i="15"/>
  <c r="AH105" i="15"/>
  <c r="N109" i="15"/>
  <c r="H15" i="15"/>
  <c r="F16" i="15"/>
  <c r="E17" i="15"/>
  <c r="J18" i="15"/>
  <c r="I19" i="15"/>
  <c r="H22" i="15"/>
  <c r="A63" i="15"/>
  <c r="A77" i="15"/>
  <c r="A82" i="15"/>
  <c r="I15" i="15"/>
  <c r="G16" i="15"/>
  <c r="F17" i="15"/>
  <c r="K18" i="15"/>
  <c r="J19" i="15"/>
  <c r="I22" i="15"/>
  <c r="A65" i="15"/>
  <c r="N80" i="15"/>
  <c r="N83" i="15"/>
  <c r="AH113" i="15"/>
  <c r="AH101" i="15"/>
  <c r="AH107" i="15"/>
  <c r="AH99" i="15"/>
  <c r="AH111" i="15"/>
  <c r="AH109" i="15"/>
  <c r="J15" i="15"/>
  <c r="H16" i="15"/>
  <c r="G17" i="15"/>
  <c r="B116" i="15"/>
  <c r="B113" i="15"/>
  <c r="B98" i="15"/>
  <c r="B134" i="15"/>
  <c r="L18" i="15"/>
  <c r="K19" i="15"/>
  <c r="J22" i="15"/>
  <c r="A134" i="15"/>
  <c r="A139" i="15"/>
  <c r="A137" i="15"/>
  <c r="A125" i="15"/>
  <c r="A123" i="15"/>
  <c r="A121" i="15"/>
  <c r="A138" i="15"/>
  <c r="A126" i="15"/>
  <c r="A122" i="15"/>
  <c r="A112" i="15"/>
  <c r="A109" i="15"/>
  <c r="A136" i="15"/>
  <c r="A124" i="15"/>
  <c r="A120" i="15"/>
  <c r="A131" i="15"/>
  <c r="A128" i="15"/>
  <c r="A89" i="15"/>
  <c r="A87" i="15"/>
  <c r="A85" i="15"/>
  <c r="A144" i="15"/>
  <c r="A143" i="15"/>
  <c r="A129" i="15"/>
  <c r="A118" i="15"/>
  <c r="A105" i="15"/>
  <c r="A100" i="15"/>
  <c r="A91" i="15"/>
  <c r="A149" i="15"/>
  <c r="A119" i="15"/>
  <c r="A108" i="15"/>
  <c r="A95" i="15"/>
  <c r="A93" i="15"/>
  <c r="A140" i="15"/>
  <c r="A135" i="15"/>
  <c r="A116" i="15"/>
  <c r="A113" i="15"/>
  <c r="A103" i="15"/>
  <c r="A146" i="15"/>
  <c r="A145" i="15"/>
  <c r="A107" i="15"/>
  <c r="A98" i="15"/>
  <c r="A90" i="15"/>
  <c r="A88" i="15"/>
  <c r="A86" i="15"/>
  <c r="A84" i="15"/>
  <c r="A104" i="15"/>
  <c r="A101" i="15"/>
  <c r="A142" i="15"/>
  <c r="A141" i="15"/>
  <c r="A130" i="15"/>
  <c r="A127" i="15"/>
  <c r="A111" i="15"/>
  <c r="A110" i="15"/>
  <c r="A106" i="15"/>
  <c r="A94" i="15"/>
  <c r="A92" i="15"/>
  <c r="A67" i="15"/>
  <c r="A69" i="15"/>
  <c r="A71" i="15"/>
  <c r="A73" i="15"/>
  <c r="A83" i="15"/>
  <c r="K15" i="15"/>
  <c r="I16" i="15"/>
  <c r="H17" i="15"/>
  <c r="E18" i="15"/>
  <c r="L19" i="15"/>
  <c r="K22" i="15"/>
  <c r="A62" i="15"/>
  <c r="N63" i="15"/>
  <c r="A81" i="15"/>
  <c r="A99" i="15"/>
  <c r="B62" i="15"/>
  <c r="N65" i="15"/>
  <c r="A76" i="15"/>
  <c r="A147" i="15"/>
  <c r="F188" i="15"/>
  <c r="F181" i="15"/>
  <c r="E188" i="15"/>
  <c r="E181" i="15"/>
  <c r="I181" i="15"/>
  <c r="J181" i="15"/>
  <c r="G181" i="15"/>
  <c r="AH107" i="14"/>
  <c r="AH113" i="14"/>
  <c r="AH111" i="14"/>
  <c r="AH109" i="14"/>
  <c r="AH105" i="14"/>
  <c r="AH99" i="14"/>
  <c r="AH101" i="14"/>
  <c r="AH103" i="14"/>
  <c r="B113" i="14"/>
  <c r="B116" i="14"/>
  <c r="B134" i="14"/>
  <c r="B98" i="14"/>
  <c r="B80" i="14"/>
  <c r="A134" i="14"/>
  <c r="A127" i="14"/>
  <c r="A139" i="14"/>
  <c r="A137" i="14"/>
  <c r="A125" i="14"/>
  <c r="A123" i="14"/>
  <c r="A121" i="14"/>
  <c r="A138" i="14"/>
  <c r="A126" i="14"/>
  <c r="A122" i="14"/>
  <c r="A112" i="14"/>
  <c r="A109" i="14"/>
  <c r="A142" i="14"/>
  <c r="A141" i="14"/>
  <c r="A120" i="14"/>
  <c r="A119" i="14"/>
  <c r="A89" i="14"/>
  <c r="A87" i="14"/>
  <c r="A85" i="14"/>
  <c r="A148" i="14"/>
  <c r="A145" i="14"/>
  <c r="A136" i="14"/>
  <c r="A129" i="14"/>
  <c r="A128" i="14"/>
  <c r="A95" i="14"/>
  <c r="A93" i="14"/>
  <c r="A146" i="14"/>
  <c r="A143" i="14"/>
  <c r="A135" i="14"/>
  <c r="A130" i="14"/>
  <c r="A131" i="14"/>
  <c r="A124" i="14"/>
  <c r="A110" i="14"/>
  <c r="A98" i="14"/>
  <c r="A90" i="14"/>
  <c r="A88" i="14"/>
  <c r="A86" i="14"/>
  <c r="A84" i="14"/>
  <c r="A149" i="14"/>
  <c r="A144" i="14"/>
  <c r="A140" i="14"/>
  <c r="A107" i="14"/>
  <c r="A104" i="14"/>
  <c r="A101" i="14"/>
  <c r="A116" i="14"/>
  <c r="A108" i="14"/>
  <c r="A106" i="14"/>
  <c r="A102" i="14"/>
  <c r="A81" i="14"/>
  <c r="A62" i="14"/>
  <c r="A99" i="14"/>
  <c r="A73" i="14"/>
  <c r="A71" i="14"/>
  <c r="A69" i="14"/>
  <c r="A67" i="14"/>
  <c r="A117" i="14"/>
  <c r="A113" i="14"/>
  <c r="A75" i="14"/>
  <c r="A65" i="14"/>
  <c r="A103" i="14"/>
  <c r="A92" i="14"/>
  <c r="A82" i="14"/>
  <c r="A77" i="14"/>
  <c r="A63" i="14"/>
  <c r="A111" i="14"/>
  <c r="A105" i="14"/>
  <c r="A118" i="14"/>
  <c r="A80" i="14"/>
  <c r="A74" i="14"/>
  <c r="A72" i="14"/>
  <c r="A70" i="14"/>
  <c r="A68" i="14"/>
  <c r="A66" i="14"/>
  <c r="A64" i="14"/>
  <c r="A83" i="14"/>
  <c r="A91" i="14"/>
  <c r="A147" i="14"/>
  <c r="A76" i="14"/>
  <c r="A10" i="14"/>
  <c r="B62" i="14"/>
  <c r="N190" i="14"/>
  <c r="N183" i="14"/>
  <c r="N135" i="14"/>
  <c r="N175" i="14"/>
  <c r="N171" i="14"/>
  <c r="N189" i="14"/>
  <c r="N182" i="14"/>
  <c r="N165" i="14"/>
  <c r="N161" i="14"/>
  <c r="N157" i="14"/>
  <c r="N109" i="14"/>
  <c r="N200" i="14"/>
  <c r="N174" i="14"/>
  <c r="N188" i="14"/>
  <c r="N187" i="14"/>
  <c r="N181" i="14"/>
  <c r="N180" i="14"/>
  <c r="N173" i="14"/>
  <c r="N152" i="14"/>
  <c r="N134" i="14"/>
  <c r="N129" i="14"/>
  <c r="N191" i="14"/>
  <c r="N184" i="14"/>
  <c r="N167" i="14"/>
  <c r="N163" i="14"/>
  <c r="N159" i="14"/>
  <c r="N127" i="14"/>
  <c r="N119" i="14"/>
  <c r="N113" i="14"/>
  <c r="N105" i="14"/>
  <c r="N103" i="14"/>
  <c r="N172" i="14"/>
  <c r="N155" i="14"/>
  <c r="N123" i="14"/>
  <c r="N101" i="14"/>
  <c r="N116" i="14"/>
  <c r="N176" i="14"/>
  <c r="N153" i="14"/>
  <c r="N99" i="14"/>
  <c r="N107" i="14"/>
  <c r="N197" i="14"/>
  <c r="N137" i="14"/>
  <c r="N131" i="14"/>
  <c r="N125" i="14"/>
  <c r="N117" i="14"/>
  <c r="N83" i="14"/>
  <c r="N63" i="14"/>
  <c r="N111" i="14"/>
  <c r="N80" i="14"/>
  <c r="N98" i="14"/>
  <c r="N121" i="14"/>
  <c r="N81" i="14"/>
  <c r="N62" i="14"/>
  <c r="A94" i="14"/>
  <c r="F188" i="14"/>
  <c r="F181" i="14"/>
  <c r="E188" i="14"/>
  <c r="E181" i="14"/>
  <c r="J181" i="14"/>
  <c r="S156" i="14"/>
  <c r="G181" i="14"/>
  <c r="B137" i="13"/>
  <c r="B119" i="13"/>
  <c r="B83" i="13"/>
  <c r="B101" i="13"/>
  <c r="B65" i="13"/>
  <c r="C64" i="13"/>
  <c r="C100" i="13"/>
  <c r="C82" i="13"/>
  <c r="N65" i="13"/>
  <c r="N83" i="13"/>
  <c r="B99" i="13"/>
  <c r="N125" i="13"/>
  <c r="AH113" i="13"/>
  <c r="AH103" i="13"/>
  <c r="AH111" i="13"/>
  <c r="AH101" i="13"/>
  <c r="AH99" i="13"/>
  <c r="AH105" i="13"/>
  <c r="AH109" i="13"/>
  <c r="C62" i="13"/>
  <c r="C118" i="13"/>
  <c r="AH107" i="13"/>
  <c r="F188" i="13"/>
  <c r="F181" i="13"/>
  <c r="E188" i="13"/>
  <c r="E181" i="13"/>
  <c r="N172" i="13"/>
  <c r="N62" i="13"/>
  <c r="N81" i="13"/>
  <c r="B117" i="13"/>
  <c r="C135" i="13"/>
  <c r="C117" i="13"/>
  <c r="C81" i="13"/>
  <c r="C99" i="13"/>
  <c r="B81" i="13"/>
  <c r="C136" i="13"/>
  <c r="B136" i="13"/>
  <c r="B118" i="13"/>
  <c r="B100" i="13"/>
  <c r="B82" i="13"/>
  <c r="C137" i="13"/>
  <c r="C119" i="13"/>
  <c r="C101" i="13"/>
  <c r="C134" i="13"/>
  <c r="C116" i="13"/>
  <c r="C98" i="13"/>
  <c r="N190" i="13"/>
  <c r="N183" i="13"/>
  <c r="N135" i="13"/>
  <c r="N175" i="13"/>
  <c r="N171" i="13"/>
  <c r="N117" i="13"/>
  <c r="N189" i="13"/>
  <c r="N182" i="13"/>
  <c r="N165" i="13"/>
  <c r="N161" i="13"/>
  <c r="N157" i="13"/>
  <c r="N109" i="13"/>
  <c r="N200" i="13"/>
  <c r="N174" i="13"/>
  <c r="N188" i="13"/>
  <c r="N187" i="13"/>
  <c r="N181" i="13"/>
  <c r="N180" i="13"/>
  <c r="N173" i="13"/>
  <c r="N152" i="13"/>
  <c r="N134" i="13"/>
  <c r="N129" i="13"/>
  <c r="N191" i="13"/>
  <c r="N184" i="13"/>
  <c r="N167" i="13"/>
  <c r="N163" i="13"/>
  <c r="N159" i="13"/>
  <c r="N127" i="13"/>
  <c r="N116" i="13"/>
  <c r="N113" i="13"/>
  <c r="N155" i="13"/>
  <c r="N107" i="13"/>
  <c r="N111" i="13"/>
  <c r="N98" i="13"/>
  <c r="N176" i="13"/>
  <c r="N131" i="13"/>
  <c r="N119" i="13"/>
  <c r="N103" i="13"/>
  <c r="N101" i="13"/>
  <c r="N153" i="13"/>
  <c r="N99" i="13"/>
  <c r="N80" i="13"/>
  <c r="N123" i="13"/>
  <c r="N105" i="13"/>
  <c r="N197" i="13"/>
  <c r="N137" i="13"/>
  <c r="N121" i="13"/>
  <c r="I181" i="13"/>
  <c r="J181" i="13"/>
  <c r="G181" i="13"/>
  <c r="AL103" i="12"/>
  <c r="AO103" i="12"/>
  <c r="AM103" i="12"/>
  <c r="AK103" i="12"/>
  <c r="AJ103" i="12"/>
  <c r="AI103" i="12"/>
  <c r="AP103" i="12"/>
  <c r="AN103" i="12"/>
  <c r="S154" i="12"/>
  <c r="AH99" i="12"/>
  <c r="A18" i="12"/>
  <c r="C134" i="12"/>
  <c r="C98" i="12"/>
  <c r="C116" i="12"/>
  <c r="C80" i="12"/>
  <c r="B135" i="12"/>
  <c r="B117" i="12"/>
  <c r="C62" i="12"/>
  <c r="AH109" i="12"/>
  <c r="AH113" i="12"/>
  <c r="AH107" i="12"/>
  <c r="AH101" i="12"/>
  <c r="AH105" i="12"/>
  <c r="AH111" i="12"/>
  <c r="A10" i="12"/>
  <c r="B63" i="12"/>
  <c r="C135" i="12" s="1"/>
  <c r="B99" i="12"/>
  <c r="F188" i="12"/>
  <c r="F181" i="12"/>
  <c r="E188" i="12"/>
  <c r="E181" i="12"/>
  <c r="I188" i="12"/>
  <c r="I181" i="12"/>
  <c r="J181" i="12"/>
  <c r="G181" i="12"/>
  <c r="AI101" i="15" l="1"/>
  <c r="AP101" i="15"/>
  <c r="AO101" i="15"/>
  <c r="AN101" i="15"/>
  <c r="AM101" i="15"/>
  <c r="AL101" i="15"/>
  <c r="AK101" i="15"/>
  <c r="AJ101" i="15"/>
  <c r="B135" i="15"/>
  <c r="B117" i="15"/>
  <c r="B99" i="15"/>
  <c r="B81" i="15"/>
  <c r="B63" i="15"/>
  <c r="AM121" i="15"/>
  <c r="I121" i="15" s="1"/>
  <c r="AM139" i="15"/>
  <c r="I139" i="15" s="1"/>
  <c r="I103" i="15"/>
  <c r="AM67" i="15"/>
  <c r="I67" i="15" s="1"/>
  <c r="AM85" i="15"/>
  <c r="I85" i="15" s="1"/>
  <c r="AN139" i="15"/>
  <c r="J139" i="15" s="1"/>
  <c r="AN85" i="15"/>
  <c r="J85" i="15" s="1"/>
  <c r="AN121" i="15"/>
  <c r="J121" i="15" s="1"/>
  <c r="J103" i="15"/>
  <c r="AN67" i="15"/>
  <c r="J67" i="15" s="1"/>
  <c r="AL109" i="15"/>
  <c r="AK109" i="15"/>
  <c r="AP109" i="15"/>
  <c r="AO109" i="15"/>
  <c r="AN109" i="15"/>
  <c r="AM109" i="15"/>
  <c r="AJ109" i="15"/>
  <c r="AI109" i="15"/>
  <c r="AJ111" i="15"/>
  <c r="AI111" i="15"/>
  <c r="AN111" i="15"/>
  <c r="AM111" i="15"/>
  <c r="AL111" i="15"/>
  <c r="AK111" i="15"/>
  <c r="AP111" i="15"/>
  <c r="AO111" i="15"/>
  <c r="AO139" i="15"/>
  <c r="K139" i="15" s="1"/>
  <c r="AO121" i="15"/>
  <c r="K121" i="15" s="1"/>
  <c r="K103" i="15"/>
  <c r="AO67" i="15"/>
  <c r="K67" i="15" s="1"/>
  <c r="AO85" i="15"/>
  <c r="K85" i="15" s="1"/>
  <c r="C134" i="15"/>
  <c r="C116" i="15"/>
  <c r="C98" i="15"/>
  <c r="C80" i="15"/>
  <c r="C62" i="15"/>
  <c r="AK99" i="15"/>
  <c r="AJ99" i="15"/>
  <c r="AI99" i="15"/>
  <c r="AP99" i="15"/>
  <c r="AO99" i="15"/>
  <c r="AN99" i="15"/>
  <c r="AM99" i="15"/>
  <c r="AL99" i="15"/>
  <c r="C135" i="15"/>
  <c r="C117" i="15"/>
  <c r="C99" i="15"/>
  <c r="C63" i="15"/>
  <c r="C81" i="15"/>
  <c r="AP139" i="15"/>
  <c r="L139" i="15" s="1"/>
  <c r="AP121" i="15"/>
  <c r="L121" i="15" s="1"/>
  <c r="L103" i="15"/>
  <c r="AP85" i="15"/>
  <c r="L85" i="15" s="1"/>
  <c r="AP67" i="15"/>
  <c r="L67" i="15" s="1"/>
  <c r="AM107" i="15"/>
  <c r="AJ107" i="15"/>
  <c r="AI107" i="15"/>
  <c r="AP107" i="15"/>
  <c r="AO107" i="15"/>
  <c r="AN107" i="15"/>
  <c r="AL107" i="15"/>
  <c r="AK107" i="15"/>
  <c r="AN105" i="15"/>
  <c r="AP105" i="15"/>
  <c r="AO105" i="15"/>
  <c r="AM105" i="15"/>
  <c r="AL105" i="15"/>
  <c r="AK105" i="15"/>
  <c r="AJ105" i="15"/>
  <c r="AI105" i="15"/>
  <c r="AI121" i="15"/>
  <c r="E121" i="15" s="1"/>
  <c r="E103" i="15"/>
  <c r="AI139" i="15"/>
  <c r="E139" i="15" s="1"/>
  <c r="AI67" i="15"/>
  <c r="E67" i="15" s="1"/>
  <c r="AI85" i="15"/>
  <c r="E85" i="15" s="1"/>
  <c r="AJ121" i="15"/>
  <c r="F121" i="15" s="1"/>
  <c r="AJ139" i="15"/>
  <c r="F139" i="15" s="1"/>
  <c r="AJ85" i="15"/>
  <c r="F85" i="15" s="1"/>
  <c r="F103" i="15"/>
  <c r="AJ67" i="15"/>
  <c r="F67" i="15" s="1"/>
  <c r="AK113" i="15"/>
  <c r="AP113" i="15"/>
  <c r="AO113" i="15"/>
  <c r="AM113" i="15"/>
  <c r="AL113" i="15"/>
  <c r="AJ113" i="15"/>
  <c r="AI113" i="15"/>
  <c r="AN113" i="15"/>
  <c r="AK139" i="15"/>
  <c r="G139" i="15" s="1"/>
  <c r="AK121" i="15"/>
  <c r="G121" i="15" s="1"/>
  <c r="G103" i="15"/>
  <c r="AK67" i="15"/>
  <c r="G67" i="15" s="1"/>
  <c r="AK85" i="15"/>
  <c r="G85" i="15" s="1"/>
  <c r="AL85" i="15"/>
  <c r="H85" i="15" s="1"/>
  <c r="AL121" i="15"/>
  <c r="H121" i="15" s="1"/>
  <c r="AL139" i="15"/>
  <c r="H139" i="15" s="1"/>
  <c r="H103" i="15"/>
  <c r="AL67" i="15"/>
  <c r="H67" i="15" s="1"/>
  <c r="AI101" i="14"/>
  <c r="AO101" i="14"/>
  <c r="AM101" i="14"/>
  <c r="AL101" i="14"/>
  <c r="AK101" i="14"/>
  <c r="AP101" i="14"/>
  <c r="AN101" i="14"/>
  <c r="AJ101" i="14"/>
  <c r="AK99" i="14"/>
  <c r="AI99" i="14"/>
  <c r="AO99" i="14"/>
  <c r="AN99" i="14"/>
  <c r="AM99" i="14"/>
  <c r="AP99" i="14"/>
  <c r="AL99" i="14"/>
  <c r="AJ99" i="14"/>
  <c r="AN105" i="14"/>
  <c r="AP105" i="14"/>
  <c r="AM105" i="14"/>
  <c r="AK105" i="14"/>
  <c r="AJ105" i="14"/>
  <c r="AI105" i="14"/>
  <c r="AO105" i="14"/>
  <c r="AL105" i="14"/>
  <c r="AO109" i="14"/>
  <c r="AL109" i="14"/>
  <c r="AM109" i="14"/>
  <c r="AJ109" i="14"/>
  <c r="AP109" i="14"/>
  <c r="AN109" i="14"/>
  <c r="AK109" i="14"/>
  <c r="AI109" i="14"/>
  <c r="C98" i="14"/>
  <c r="C116" i="14"/>
  <c r="C134" i="14"/>
  <c r="C80" i="14"/>
  <c r="C62" i="14"/>
  <c r="AM111" i="14"/>
  <c r="AJ111" i="14"/>
  <c r="AK111" i="14"/>
  <c r="AP111" i="14"/>
  <c r="AO111" i="14"/>
  <c r="AN111" i="14"/>
  <c r="AI111" i="14"/>
  <c r="AL111" i="14"/>
  <c r="B135" i="14"/>
  <c r="B117" i="14"/>
  <c r="B99" i="14"/>
  <c r="B63" i="14"/>
  <c r="C117" i="14" s="1"/>
  <c r="B81" i="14"/>
  <c r="AK113" i="14"/>
  <c r="AP113" i="14"/>
  <c r="AO113" i="14"/>
  <c r="AN113" i="14"/>
  <c r="AM113" i="14"/>
  <c r="AL113" i="14"/>
  <c r="AJ113" i="14"/>
  <c r="AI113" i="14"/>
  <c r="AP107" i="14"/>
  <c r="AM107" i="14"/>
  <c r="AN107" i="14"/>
  <c r="AK107" i="14"/>
  <c r="AI107" i="14"/>
  <c r="AO107" i="14"/>
  <c r="AL107" i="14"/>
  <c r="AJ107" i="14"/>
  <c r="AO103" i="14"/>
  <c r="AM103" i="14"/>
  <c r="AK103" i="14"/>
  <c r="AJ103" i="14"/>
  <c r="AI103" i="14"/>
  <c r="AP103" i="14"/>
  <c r="AN103" i="14"/>
  <c r="AL103" i="14"/>
  <c r="AL113" i="13"/>
  <c r="AK113" i="13"/>
  <c r="AP113" i="13"/>
  <c r="AO113" i="13"/>
  <c r="AN113" i="13"/>
  <c r="AM113" i="13"/>
  <c r="AJ113" i="13"/>
  <c r="AI113" i="13"/>
  <c r="AN105" i="13"/>
  <c r="AL105" i="13"/>
  <c r="AK105" i="13"/>
  <c r="AJ105" i="13"/>
  <c r="AI105" i="13"/>
  <c r="AP105" i="13"/>
  <c r="AO105" i="13"/>
  <c r="AM105" i="13"/>
  <c r="AI101" i="13"/>
  <c r="AP101" i="13"/>
  <c r="AO101" i="13"/>
  <c r="AN101" i="13"/>
  <c r="AM101" i="13"/>
  <c r="AL101" i="13"/>
  <c r="AK101" i="13"/>
  <c r="AJ101" i="13"/>
  <c r="AK99" i="13"/>
  <c r="AJ99" i="13"/>
  <c r="AI99" i="13"/>
  <c r="AP99" i="13"/>
  <c r="AO99" i="13"/>
  <c r="AN99" i="13"/>
  <c r="AM99" i="13"/>
  <c r="AL99" i="13"/>
  <c r="AN111" i="13"/>
  <c r="AM111" i="13"/>
  <c r="AJ111" i="13"/>
  <c r="AI111" i="13"/>
  <c r="AP111" i="13"/>
  <c r="AO111" i="13"/>
  <c r="AL111" i="13"/>
  <c r="AK111" i="13"/>
  <c r="AM107" i="13"/>
  <c r="AP107" i="13"/>
  <c r="AO107" i="13"/>
  <c r="AN107" i="13"/>
  <c r="AL107" i="13"/>
  <c r="AK107" i="13"/>
  <c r="AJ107" i="13"/>
  <c r="AI107" i="13"/>
  <c r="AP103" i="13"/>
  <c r="AJ103" i="13"/>
  <c r="AI103" i="13"/>
  <c r="AO103" i="13"/>
  <c r="AN103" i="13"/>
  <c r="AM103" i="13"/>
  <c r="AL103" i="13"/>
  <c r="AK103" i="13"/>
  <c r="AO109" i="13"/>
  <c r="AL109" i="13"/>
  <c r="AK109" i="13"/>
  <c r="AP109" i="13"/>
  <c r="AN109" i="13"/>
  <c r="AM109" i="13"/>
  <c r="AJ109" i="13"/>
  <c r="AI109" i="13"/>
  <c r="B120" i="13"/>
  <c r="B138" i="13"/>
  <c r="B102" i="13"/>
  <c r="B66" i="13"/>
  <c r="C65" i="13"/>
  <c r="B84" i="13"/>
  <c r="C83" i="13"/>
  <c r="AJ105" i="12"/>
  <c r="AM105" i="12"/>
  <c r="AO105" i="12"/>
  <c r="AK105" i="12"/>
  <c r="AI105" i="12"/>
  <c r="AN105" i="12"/>
  <c r="AP105" i="12"/>
  <c r="AL105" i="12"/>
  <c r="C99" i="12"/>
  <c r="AO121" i="12"/>
  <c r="K121" i="12" s="1"/>
  <c r="AO139" i="12"/>
  <c r="K139" i="12" s="1"/>
  <c r="K103" i="12"/>
  <c r="AO85" i="12"/>
  <c r="K85" i="12" s="1"/>
  <c r="AO67" i="12"/>
  <c r="K67" i="12" s="1"/>
  <c r="AN101" i="12"/>
  <c r="AL101" i="12"/>
  <c r="AI101" i="12"/>
  <c r="AP101" i="12"/>
  <c r="AO101" i="12"/>
  <c r="AM101" i="12"/>
  <c r="AK101" i="12"/>
  <c r="AJ101" i="12"/>
  <c r="C117" i="12"/>
  <c r="AL139" i="12"/>
  <c r="H139" i="12" s="1"/>
  <c r="AL85" i="12"/>
  <c r="H85" i="12" s="1"/>
  <c r="AL121" i="12"/>
  <c r="H121" i="12" s="1"/>
  <c r="H103" i="12"/>
  <c r="AL67" i="12"/>
  <c r="H67" i="12" s="1"/>
  <c r="AN111" i="12"/>
  <c r="AI111" i="12"/>
  <c r="AP111" i="12"/>
  <c r="AO111" i="12"/>
  <c r="AM111" i="12"/>
  <c r="AL111" i="12"/>
  <c r="AK111" i="12"/>
  <c r="AJ111" i="12"/>
  <c r="C81" i="12"/>
  <c r="AM139" i="12"/>
  <c r="I139" i="12" s="1"/>
  <c r="AM121" i="12"/>
  <c r="I121" i="12" s="1"/>
  <c r="I103" i="12"/>
  <c r="AM67" i="12"/>
  <c r="I67" i="12" s="1"/>
  <c r="AM85" i="12"/>
  <c r="I85" i="12" s="1"/>
  <c r="AI107" i="12"/>
  <c r="AL107" i="12"/>
  <c r="AK107" i="12"/>
  <c r="AP107" i="12"/>
  <c r="AO107" i="12"/>
  <c r="AN107" i="12"/>
  <c r="AM107" i="12"/>
  <c r="AJ107" i="12"/>
  <c r="AN121" i="12"/>
  <c r="J121" i="12" s="1"/>
  <c r="J103" i="12"/>
  <c r="AN139" i="12"/>
  <c r="J139" i="12" s="1"/>
  <c r="AN85" i="12"/>
  <c r="J85" i="12" s="1"/>
  <c r="AN67" i="12"/>
  <c r="J67" i="12" s="1"/>
  <c r="AL113" i="12"/>
  <c r="AO113" i="12"/>
  <c r="AJ113" i="12"/>
  <c r="AI113" i="12"/>
  <c r="AP113" i="12"/>
  <c r="AN113" i="12"/>
  <c r="AM113" i="12"/>
  <c r="AK113" i="12"/>
  <c r="AP139" i="12"/>
  <c r="L139" i="12" s="1"/>
  <c r="AP121" i="12"/>
  <c r="L121" i="12" s="1"/>
  <c r="L103" i="12"/>
  <c r="AP85" i="12"/>
  <c r="L85" i="12" s="1"/>
  <c r="AP67" i="12"/>
  <c r="L67" i="12" s="1"/>
  <c r="AP109" i="12"/>
  <c r="AK109" i="12"/>
  <c r="AO109" i="12"/>
  <c r="AN109" i="12"/>
  <c r="AM109" i="12"/>
  <c r="AL109" i="12"/>
  <c r="AJ109" i="12"/>
  <c r="AI109" i="12"/>
  <c r="AI121" i="12"/>
  <c r="E121" i="12" s="1"/>
  <c r="E103" i="12"/>
  <c r="AI139" i="12"/>
  <c r="E139" i="12" s="1"/>
  <c r="AI85" i="12"/>
  <c r="E85" i="12" s="1"/>
  <c r="AI67" i="12"/>
  <c r="E67" i="12" s="1"/>
  <c r="AJ139" i="12"/>
  <c r="F139" i="12" s="1"/>
  <c r="AJ85" i="12"/>
  <c r="F85" i="12" s="1"/>
  <c r="AJ121" i="12"/>
  <c r="F121" i="12" s="1"/>
  <c r="F103" i="12"/>
  <c r="AJ67" i="12"/>
  <c r="F67" i="12" s="1"/>
  <c r="AL99" i="12"/>
  <c r="AI99" i="12"/>
  <c r="AP99" i="12"/>
  <c r="AO99" i="12"/>
  <c r="AN99" i="12"/>
  <c r="AM99" i="12"/>
  <c r="AK99" i="12"/>
  <c r="AJ99" i="12"/>
  <c r="AK139" i="12"/>
  <c r="G139" i="12" s="1"/>
  <c r="AK121" i="12"/>
  <c r="G121" i="12" s="1"/>
  <c r="G103" i="12"/>
  <c r="AK67" i="12"/>
  <c r="G67" i="12" s="1"/>
  <c r="AK85" i="12"/>
  <c r="G85" i="12" s="1"/>
  <c r="B118" i="12"/>
  <c r="B136" i="12"/>
  <c r="B82" i="12"/>
  <c r="B64" i="12"/>
  <c r="B100" i="12"/>
  <c r="C63" i="12"/>
  <c r="C63" i="14" l="1"/>
  <c r="AP147" i="15"/>
  <c r="L147" i="15" s="1"/>
  <c r="AP129" i="15"/>
  <c r="L129" i="15" s="1"/>
  <c r="AP93" i="15"/>
  <c r="L93" i="15" s="1"/>
  <c r="L111" i="15"/>
  <c r="AP75" i="15"/>
  <c r="L75" i="15" s="1"/>
  <c r="AO145" i="15"/>
  <c r="K145" i="15" s="1"/>
  <c r="AO91" i="15"/>
  <c r="K91" i="15" s="1"/>
  <c r="K109" i="15"/>
  <c r="AO127" i="15"/>
  <c r="K127" i="15" s="1"/>
  <c r="AO73" i="15"/>
  <c r="K73" i="15" s="1"/>
  <c r="AJ137" i="15"/>
  <c r="F137" i="15" s="1"/>
  <c r="F138" i="15" s="1"/>
  <c r="AJ119" i="15"/>
  <c r="F119" i="15" s="1"/>
  <c r="F120" i="15" s="1"/>
  <c r="F101" i="15"/>
  <c r="F102" i="15" s="1"/>
  <c r="AJ83" i="15"/>
  <c r="F83" i="15" s="1"/>
  <c r="F84" i="15" s="1"/>
  <c r="AJ65" i="15"/>
  <c r="F65" i="15" s="1"/>
  <c r="F66" i="15" s="1"/>
  <c r="AN131" i="15"/>
  <c r="J131" i="15" s="1"/>
  <c r="AN95" i="15"/>
  <c r="J95" i="15" s="1"/>
  <c r="AN149" i="15"/>
  <c r="J149" i="15" s="1"/>
  <c r="J113" i="15"/>
  <c r="AN77" i="15"/>
  <c r="J77" i="15" s="1"/>
  <c r="AM123" i="15"/>
  <c r="I123" i="15" s="1"/>
  <c r="AM141" i="15"/>
  <c r="I141" i="15" s="1"/>
  <c r="I140" i="15" s="1"/>
  <c r="AM87" i="15"/>
  <c r="I87" i="15" s="1"/>
  <c r="I86" i="15" s="1"/>
  <c r="I105" i="15"/>
  <c r="I104" i="15" s="1"/>
  <c r="AM69" i="15"/>
  <c r="I69" i="15" s="1"/>
  <c r="AP143" i="15"/>
  <c r="L143" i="15" s="1"/>
  <c r="AP125" i="15"/>
  <c r="L125" i="15" s="1"/>
  <c r="L107" i="15"/>
  <c r="AP89" i="15"/>
  <c r="L89" i="15" s="1"/>
  <c r="AP71" i="15"/>
  <c r="L71" i="15" s="1"/>
  <c r="AO135" i="15"/>
  <c r="K135" i="15" s="1"/>
  <c r="AO117" i="15"/>
  <c r="K117" i="15" s="1"/>
  <c r="K99" i="15"/>
  <c r="AO63" i="15"/>
  <c r="K63" i="15" s="1"/>
  <c r="AO81" i="15"/>
  <c r="K81" i="15" s="1"/>
  <c r="AK129" i="15"/>
  <c r="G129" i="15" s="1"/>
  <c r="AK147" i="15"/>
  <c r="G147" i="15" s="1"/>
  <c r="G111" i="15"/>
  <c r="AK93" i="15"/>
  <c r="G93" i="15" s="1"/>
  <c r="AK75" i="15"/>
  <c r="G75" i="15" s="1"/>
  <c r="AP145" i="15"/>
  <c r="L145" i="15" s="1"/>
  <c r="L146" i="15" s="1"/>
  <c r="AP127" i="15"/>
  <c r="L127" i="15" s="1"/>
  <c r="L128" i="15" s="1"/>
  <c r="L109" i="15"/>
  <c r="AP73" i="15"/>
  <c r="L73" i="15" s="1"/>
  <c r="AP91" i="15"/>
  <c r="L91" i="15" s="1"/>
  <c r="L92" i="15" s="1"/>
  <c r="AK119" i="15"/>
  <c r="G119" i="15" s="1"/>
  <c r="G120" i="15" s="1"/>
  <c r="G101" i="15"/>
  <c r="G102" i="15" s="1"/>
  <c r="AK137" i="15"/>
  <c r="G137" i="15" s="1"/>
  <c r="G138" i="15" s="1"/>
  <c r="AK83" i="15"/>
  <c r="G83" i="15" s="1"/>
  <c r="G84" i="15" s="1"/>
  <c r="AK65" i="15"/>
  <c r="G65" i="15" s="1"/>
  <c r="G66" i="15" s="1"/>
  <c r="AN135" i="15"/>
  <c r="J135" i="15" s="1"/>
  <c r="AN117" i="15"/>
  <c r="J117" i="15" s="1"/>
  <c r="J99" i="15"/>
  <c r="AN81" i="15"/>
  <c r="J81" i="15" s="1"/>
  <c r="AN63" i="15"/>
  <c r="J63" i="15" s="1"/>
  <c r="AI149" i="15"/>
  <c r="E149" i="15" s="1"/>
  <c r="E113" i="15"/>
  <c r="AI131" i="15"/>
  <c r="E131" i="15" s="1"/>
  <c r="AI77" i="15"/>
  <c r="E77" i="15" s="1"/>
  <c r="AI95" i="15"/>
  <c r="E95" i="15" s="1"/>
  <c r="AO141" i="15"/>
  <c r="K141" i="15" s="1"/>
  <c r="K105" i="15"/>
  <c r="K104" i="15" s="1"/>
  <c r="AO123" i="15"/>
  <c r="K123" i="15" s="1"/>
  <c r="K122" i="15" s="1"/>
  <c r="AO69" i="15"/>
  <c r="K69" i="15" s="1"/>
  <c r="K68" i="15" s="1"/>
  <c r="AO87" i="15"/>
  <c r="K87" i="15" s="1"/>
  <c r="K86" i="15" s="1"/>
  <c r="AI143" i="15"/>
  <c r="E143" i="15" s="1"/>
  <c r="AI125" i="15"/>
  <c r="E125" i="15" s="1"/>
  <c r="E107" i="15"/>
  <c r="AI89" i="15"/>
  <c r="E89" i="15" s="1"/>
  <c r="AI71" i="15"/>
  <c r="E71" i="15" s="1"/>
  <c r="AP135" i="15"/>
  <c r="L135" i="15" s="1"/>
  <c r="AP117" i="15"/>
  <c r="L117" i="15" s="1"/>
  <c r="L99" i="15"/>
  <c r="AP63" i="15"/>
  <c r="L63" i="15" s="1"/>
  <c r="AP81" i="15"/>
  <c r="L81" i="15" s="1"/>
  <c r="AL129" i="15"/>
  <c r="H129" i="15" s="1"/>
  <c r="AL147" i="15"/>
  <c r="H147" i="15" s="1"/>
  <c r="H111" i="15"/>
  <c r="AL93" i="15"/>
  <c r="H93" i="15" s="1"/>
  <c r="AL75" i="15"/>
  <c r="H75" i="15" s="1"/>
  <c r="AK145" i="15"/>
  <c r="G145" i="15" s="1"/>
  <c r="G109" i="15"/>
  <c r="AK91" i="15"/>
  <c r="G91" i="15" s="1"/>
  <c r="AK127" i="15"/>
  <c r="G127" i="15" s="1"/>
  <c r="AK73" i="15"/>
  <c r="G73" i="15" s="1"/>
  <c r="I68" i="15"/>
  <c r="AL137" i="15"/>
  <c r="H137" i="15" s="1"/>
  <c r="H138" i="15" s="1"/>
  <c r="AL119" i="15"/>
  <c r="H119" i="15" s="1"/>
  <c r="H120" i="15" s="1"/>
  <c r="AL83" i="15"/>
  <c r="H83" i="15" s="1"/>
  <c r="H84" i="15" s="1"/>
  <c r="H101" i="15"/>
  <c r="H102" i="15" s="1"/>
  <c r="AL65" i="15"/>
  <c r="H65" i="15" s="1"/>
  <c r="H66" i="15" s="1"/>
  <c r="AO143" i="15"/>
  <c r="K143" i="15" s="1"/>
  <c r="K107" i="15"/>
  <c r="AO125" i="15"/>
  <c r="K125" i="15" s="1"/>
  <c r="K126" i="15" s="1"/>
  <c r="AO71" i="15"/>
  <c r="K71" i="15" s="1"/>
  <c r="AO89" i="15"/>
  <c r="K89" i="15" s="1"/>
  <c r="AP141" i="15"/>
  <c r="L141" i="15" s="1"/>
  <c r="L105" i="15"/>
  <c r="AP123" i="15"/>
  <c r="L123" i="15" s="1"/>
  <c r="L124" i="15" s="1"/>
  <c r="AP87" i="15"/>
  <c r="L87" i="15" s="1"/>
  <c r="L88" i="15" s="1"/>
  <c r="AP69" i="15"/>
  <c r="L69" i="15" s="1"/>
  <c r="E99" i="15"/>
  <c r="AI63" i="15"/>
  <c r="E63" i="15" s="1"/>
  <c r="AI81" i="15"/>
  <c r="E81" i="15" s="1"/>
  <c r="AI117" i="15"/>
  <c r="E117" i="15" s="1"/>
  <c r="AI135" i="15"/>
  <c r="E135" i="15" s="1"/>
  <c r="AL127" i="15"/>
  <c r="H127" i="15" s="1"/>
  <c r="AL145" i="15"/>
  <c r="H145" i="15" s="1"/>
  <c r="H109" i="15"/>
  <c r="AL91" i="15"/>
  <c r="H91" i="15" s="1"/>
  <c r="AL73" i="15"/>
  <c r="H73" i="15" s="1"/>
  <c r="AM137" i="15"/>
  <c r="I137" i="15" s="1"/>
  <c r="I138" i="15" s="1"/>
  <c r="AM119" i="15"/>
  <c r="I119" i="15" s="1"/>
  <c r="I120" i="15" s="1"/>
  <c r="I101" i="15"/>
  <c r="I102" i="15" s="1"/>
  <c r="AM83" i="15"/>
  <c r="I83" i="15" s="1"/>
  <c r="I84" i="15" s="1"/>
  <c r="AM65" i="15"/>
  <c r="I65" i="15" s="1"/>
  <c r="I66" i="15" s="1"/>
  <c r="AM129" i="15"/>
  <c r="I129" i="15" s="1"/>
  <c r="I111" i="15"/>
  <c r="AM147" i="15"/>
  <c r="I147" i="15" s="1"/>
  <c r="AM93" i="15"/>
  <c r="I93" i="15" s="1"/>
  <c r="AM75" i="15"/>
  <c r="I75" i="15" s="1"/>
  <c r="AL131" i="15"/>
  <c r="H131" i="15" s="1"/>
  <c r="AL149" i="15"/>
  <c r="H149" i="15" s="1"/>
  <c r="AL95" i="15"/>
  <c r="H95" i="15" s="1"/>
  <c r="H113" i="15"/>
  <c r="AL77" i="15"/>
  <c r="H77" i="15" s="1"/>
  <c r="AN141" i="15"/>
  <c r="J141" i="15" s="1"/>
  <c r="AN87" i="15"/>
  <c r="J87" i="15" s="1"/>
  <c r="J86" i="15" s="1"/>
  <c r="J105" i="15"/>
  <c r="AN123" i="15"/>
  <c r="J123" i="15" s="1"/>
  <c r="J122" i="15" s="1"/>
  <c r="AN69" i="15"/>
  <c r="J69" i="15" s="1"/>
  <c r="AM125" i="15"/>
  <c r="I125" i="15" s="1"/>
  <c r="AM89" i="15"/>
  <c r="I89" i="15" s="1"/>
  <c r="AM143" i="15"/>
  <c r="I143" i="15" s="1"/>
  <c r="I107" i="15"/>
  <c r="AM71" i="15"/>
  <c r="I71" i="15" s="1"/>
  <c r="AJ135" i="15"/>
  <c r="F135" i="15" s="1"/>
  <c r="F99" i="15"/>
  <c r="AJ117" i="15"/>
  <c r="F117" i="15" s="1"/>
  <c r="AJ81" i="15"/>
  <c r="F81" i="15" s="1"/>
  <c r="AJ63" i="15"/>
  <c r="F63" i="15" s="1"/>
  <c r="AN129" i="15"/>
  <c r="J129" i="15" s="1"/>
  <c r="J111" i="15"/>
  <c r="J112" i="15" s="1"/>
  <c r="AN147" i="15"/>
  <c r="J147" i="15" s="1"/>
  <c r="AN93" i="15"/>
  <c r="J93" i="15" s="1"/>
  <c r="AN75" i="15"/>
  <c r="J75" i="15" s="1"/>
  <c r="AI145" i="15"/>
  <c r="E145" i="15" s="1"/>
  <c r="AI127" i="15"/>
  <c r="E127" i="15" s="1"/>
  <c r="E109" i="15"/>
  <c r="AI91" i="15"/>
  <c r="E91" i="15" s="1"/>
  <c r="AI73" i="15"/>
  <c r="E73" i="15" s="1"/>
  <c r="AN137" i="15"/>
  <c r="J137" i="15" s="1"/>
  <c r="J138" i="15" s="1"/>
  <c r="AN119" i="15"/>
  <c r="J119" i="15" s="1"/>
  <c r="J120" i="15" s="1"/>
  <c r="AN83" i="15"/>
  <c r="J83" i="15" s="1"/>
  <c r="J84" i="15" s="1"/>
  <c r="J101" i="15"/>
  <c r="J102" i="15" s="1"/>
  <c r="AN65" i="15"/>
  <c r="J65" i="15" s="1"/>
  <c r="J66" i="15" s="1"/>
  <c r="AK131" i="15"/>
  <c r="G131" i="15" s="1"/>
  <c r="AK149" i="15"/>
  <c r="G149" i="15" s="1"/>
  <c r="G113" i="15"/>
  <c r="AK95" i="15"/>
  <c r="G95" i="15" s="1"/>
  <c r="AK77" i="15"/>
  <c r="G77" i="15" s="1"/>
  <c r="I113" i="15"/>
  <c r="AM131" i="15"/>
  <c r="I131" i="15" s="1"/>
  <c r="AM95" i="15"/>
  <c r="I95" i="15" s="1"/>
  <c r="AM149" i="15"/>
  <c r="I149" i="15" s="1"/>
  <c r="AM77" i="15"/>
  <c r="I77" i="15" s="1"/>
  <c r="AI141" i="15"/>
  <c r="E141" i="15" s="1"/>
  <c r="AI123" i="15"/>
  <c r="E123" i="15" s="1"/>
  <c r="E122" i="15" s="1"/>
  <c r="AI87" i="15"/>
  <c r="E87" i="15" s="1"/>
  <c r="E88" i="15" s="1"/>
  <c r="E105" i="15"/>
  <c r="AI69" i="15"/>
  <c r="E69" i="15" s="1"/>
  <c r="AK143" i="15"/>
  <c r="G143" i="15" s="1"/>
  <c r="G107" i="15"/>
  <c r="AK125" i="15"/>
  <c r="G125" i="15" s="1"/>
  <c r="AK89" i="15"/>
  <c r="G89" i="15" s="1"/>
  <c r="AK71" i="15"/>
  <c r="G71" i="15" s="1"/>
  <c r="G72" i="15" s="1"/>
  <c r="AK135" i="15"/>
  <c r="G135" i="15" s="1"/>
  <c r="AK117" i="15"/>
  <c r="G117" i="15" s="1"/>
  <c r="G99" i="15"/>
  <c r="AK81" i="15"/>
  <c r="G81" i="15" s="1"/>
  <c r="AK63" i="15"/>
  <c r="G63" i="15" s="1"/>
  <c r="AI147" i="15"/>
  <c r="E147" i="15" s="1"/>
  <c r="AI129" i="15"/>
  <c r="E129" i="15" s="1"/>
  <c r="E111" i="15"/>
  <c r="AI75" i="15"/>
  <c r="E75" i="15" s="1"/>
  <c r="E76" i="15" s="1"/>
  <c r="AI93" i="15"/>
  <c r="E93" i="15" s="1"/>
  <c r="AJ145" i="15"/>
  <c r="F145" i="15" s="1"/>
  <c r="F109" i="15"/>
  <c r="AJ91" i="15"/>
  <c r="F91" i="15" s="1"/>
  <c r="AJ127" i="15"/>
  <c r="F127" i="15" s="1"/>
  <c r="AJ73" i="15"/>
  <c r="F73" i="15" s="1"/>
  <c r="J104" i="15"/>
  <c r="I122" i="15"/>
  <c r="AO137" i="15"/>
  <c r="K137" i="15" s="1"/>
  <c r="K138" i="15" s="1"/>
  <c r="K101" i="15"/>
  <c r="K102" i="15" s="1"/>
  <c r="AO119" i="15"/>
  <c r="K119" i="15" s="1"/>
  <c r="K120" i="15" s="1"/>
  <c r="AO65" i="15"/>
  <c r="K65" i="15" s="1"/>
  <c r="K66" i="15" s="1"/>
  <c r="AO83" i="15"/>
  <c r="K83" i="15" s="1"/>
  <c r="K84" i="15" s="1"/>
  <c r="AO149" i="15"/>
  <c r="K149" i="15" s="1"/>
  <c r="AO131" i="15"/>
  <c r="K131" i="15" s="1"/>
  <c r="AO95" i="15"/>
  <c r="K95" i="15" s="1"/>
  <c r="K113" i="15"/>
  <c r="AO77" i="15"/>
  <c r="K77" i="15" s="1"/>
  <c r="AJ123" i="15"/>
  <c r="F123" i="15" s="1"/>
  <c r="AJ141" i="15"/>
  <c r="F141" i="15" s="1"/>
  <c r="F140" i="15" s="1"/>
  <c r="AJ87" i="15"/>
  <c r="F87" i="15" s="1"/>
  <c r="F105" i="15"/>
  <c r="F104" i="15" s="1"/>
  <c r="AJ69" i="15"/>
  <c r="F69" i="15" s="1"/>
  <c r="AL143" i="15"/>
  <c r="H143" i="15" s="1"/>
  <c r="AL89" i="15"/>
  <c r="H89" i="15" s="1"/>
  <c r="AL125" i="15"/>
  <c r="H125" i="15" s="1"/>
  <c r="H107" i="15"/>
  <c r="H108" i="15" s="1"/>
  <c r="AL71" i="15"/>
  <c r="H71" i="15" s="1"/>
  <c r="AL117" i="15"/>
  <c r="H117" i="15" s="1"/>
  <c r="H99" i="15"/>
  <c r="AL135" i="15"/>
  <c r="H135" i="15" s="1"/>
  <c r="AL81" i="15"/>
  <c r="H81" i="15" s="1"/>
  <c r="AL63" i="15"/>
  <c r="H63" i="15" s="1"/>
  <c r="H64" i="15" s="1"/>
  <c r="AJ129" i="15"/>
  <c r="F129" i="15" s="1"/>
  <c r="F111" i="15"/>
  <c r="AJ147" i="15"/>
  <c r="F147" i="15" s="1"/>
  <c r="AJ93" i="15"/>
  <c r="F93" i="15" s="1"/>
  <c r="AJ75" i="15"/>
  <c r="F75" i="15" s="1"/>
  <c r="I109" i="15"/>
  <c r="AM91" i="15"/>
  <c r="I91" i="15" s="1"/>
  <c r="AM127" i="15"/>
  <c r="I127" i="15" s="1"/>
  <c r="AM145" i="15"/>
  <c r="I145" i="15" s="1"/>
  <c r="AM73" i="15"/>
  <c r="I73" i="15" s="1"/>
  <c r="AP137" i="15"/>
  <c r="L137" i="15" s="1"/>
  <c r="L138" i="15" s="1"/>
  <c r="L101" i="15"/>
  <c r="L102" i="15" s="1"/>
  <c r="AP119" i="15"/>
  <c r="L119" i="15" s="1"/>
  <c r="L120" i="15" s="1"/>
  <c r="AP65" i="15"/>
  <c r="L65" i="15" s="1"/>
  <c r="L66" i="15" s="1"/>
  <c r="AP83" i="15"/>
  <c r="L83" i="15" s="1"/>
  <c r="L84" i="15" s="1"/>
  <c r="AL141" i="15"/>
  <c r="H141" i="15" s="1"/>
  <c r="AL87" i="15"/>
  <c r="H87" i="15" s="1"/>
  <c r="H88" i="15" s="1"/>
  <c r="H105" i="15"/>
  <c r="H104" i="15" s="1"/>
  <c r="AL123" i="15"/>
  <c r="H123" i="15" s="1"/>
  <c r="AL69" i="15"/>
  <c r="H69" i="15" s="1"/>
  <c r="AJ131" i="15"/>
  <c r="F131" i="15" s="1"/>
  <c r="F113" i="15"/>
  <c r="AJ149" i="15"/>
  <c r="F149" i="15" s="1"/>
  <c r="AJ95" i="15"/>
  <c r="F95" i="15" s="1"/>
  <c r="AJ77" i="15"/>
  <c r="F77" i="15" s="1"/>
  <c r="AJ125" i="15"/>
  <c r="F125" i="15" s="1"/>
  <c r="F107" i="15"/>
  <c r="AJ89" i="15"/>
  <c r="F89" i="15" s="1"/>
  <c r="AJ143" i="15"/>
  <c r="F143" i="15" s="1"/>
  <c r="AJ71" i="15"/>
  <c r="F71" i="15" s="1"/>
  <c r="AP149" i="15"/>
  <c r="L149" i="15" s="1"/>
  <c r="AP95" i="15"/>
  <c r="L95" i="15" s="1"/>
  <c r="AP131" i="15"/>
  <c r="L131" i="15" s="1"/>
  <c r="L113" i="15"/>
  <c r="AP77" i="15"/>
  <c r="L77" i="15" s="1"/>
  <c r="AK141" i="15"/>
  <c r="G141" i="15" s="1"/>
  <c r="AK123" i="15"/>
  <c r="G123" i="15" s="1"/>
  <c r="G105" i="15"/>
  <c r="AK69" i="15"/>
  <c r="G69" i="15" s="1"/>
  <c r="G70" i="15" s="1"/>
  <c r="AK87" i="15"/>
  <c r="G87" i="15" s="1"/>
  <c r="AN89" i="15"/>
  <c r="J89" i="15" s="1"/>
  <c r="AN125" i="15"/>
  <c r="J125" i="15" s="1"/>
  <c r="AN143" i="15"/>
  <c r="J143" i="15" s="1"/>
  <c r="J107" i="15"/>
  <c r="AN71" i="15"/>
  <c r="J71" i="15" s="1"/>
  <c r="L68" i="15"/>
  <c r="I99" i="15"/>
  <c r="AM135" i="15"/>
  <c r="I135" i="15" s="1"/>
  <c r="AM117" i="15"/>
  <c r="I117" i="15" s="1"/>
  <c r="AM81" i="15"/>
  <c r="I81" i="15" s="1"/>
  <c r="I82" i="15" s="1"/>
  <c r="AM63" i="15"/>
  <c r="I63" i="15" s="1"/>
  <c r="K140" i="15"/>
  <c r="AO147" i="15"/>
  <c r="K147" i="15" s="1"/>
  <c r="AO129" i="15"/>
  <c r="K129" i="15" s="1"/>
  <c r="AO93" i="15"/>
  <c r="K93" i="15" s="1"/>
  <c r="K111" i="15"/>
  <c r="AO75" i="15"/>
  <c r="K75" i="15" s="1"/>
  <c r="J109" i="15"/>
  <c r="AN91" i="15"/>
  <c r="J91" i="15" s="1"/>
  <c r="J92" i="15" s="1"/>
  <c r="AN127" i="15"/>
  <c r="J127" i="15" s="1"/>
  <c r="AN145" i="15"/>
  <c r="J145" i="15" s="1"/>
  <c r="AN73" i="15"/>
  <c r="J73" i="15" s="1"/>
  <c r="B136" i="15"/>
  <c r="B118" i="15"/>
  <c r="B100" i="15"/>
  <c r="B82" i="15"/>
  <c r="B64" i="15"/>
  <c r="AI137" i="15"/>
  <c r="E137" i="15" s="1"/>
  <c r="E138" i="15" s="1"/>
  <c r="AI119" i="15"/>
  <c r="E119" i="15" s="1"/>
  <c r="E120" i="15" s="1"/>
  <c r="E101" i="15"/>
  <c r="E102" i="15" s="1"/>
  <c r="AI83" i="15"/>
  <c r="E83" i="15" s="1"/>
  <c r="E84" i="15" s="1"/>
  <c r="AI65" i="15"/>
  <c r="E65" i="15" s="1"/>
  <c r="E66" i="15" s="1"/>
  <c r="AO147" i="14"/>
  <c r="K147" i="14" s="1"/>
  <c r="K111" i="14"/>
  <c r="AO129" i="14"/>
  <c r="K129" i="14" s="1"/>
  <c r="AO93" i="14"/>
  <c r="K93" i="14" s="1"/>
  <c r="AO75" i="14"/>
  <c r="K75" i="14" s="1"/>
  <c r="AP137" i="14"/>
  <c r="L137" i="14" s="1"/>
  <c r="AP119" i="14"/>
  <c r="L119" i="14" s="1"/>
  <c r="AP83" i="14"/>
  <c r="L83" i="14" s="1"/>
  <c r="L101" i="14"/>
  <c r="AP65" i="14"/>
  <c r="L65" i="14" s="1"/>
  <c r="AM121" i="14"/>
  <c r="I121" i="14" s="1"/>
  <c r="I103" i="14"/>
  <c r="AM139" i="14"/>
  <c r="I139" i="14" s="1"/>
  <c r="AM85" i="14"/>
  <c r="I85" i="14" s="1"/>
  <c r="AM67" i="14"/>
  <c r="I67" i="14" s="1"/>
  <c r="AK143" i="14"/>
  <c r="G143" i="14" s="1"/>
  <c r="G107" i="14"/>
  <c r="AK125" i="14"/>
  <c r="G125" i="14" s="1"/>
  <c r="AK89" i="14"/>
  <c r="G89" i="14" s="1"/>
  <c r="AK71" i="14"/>
  <c r="G71" i="14" s="1"/>
  <c r="AL131" i="14"/>
  <c r="H131" i="14" s="1"/>
  <c r="AL149" i="14"/>
  <c r="H149" i="14" s="1"/>
  <c r="H113" i="14"/>
  <c r="AL95" i="14"/>
  <c r="H95" i="14" s="1"/>
  <c r="AL77" i="14"/>
  <c r="H77" i="14" s="1"/>
  <c r="B136" i="14"/>
  <c r="B118" i="14"/>
  <c r="B100" i="14"/>
  <c r="B82" i="14"/>
  <c r="B64" i="14"/>
  <c r="AP147" i="14"/>
  <c r="L147" i="14" s="1"/>
  <c r="AP129" i="14"/>
  <c r="L129" i="14" s="1"/>
  <c r="AP93" i="14"/>
  <c r="L93" i="14" s="1"/>
  <c r="L111" i="14"/>
  <c r="AP75" i="14"/>
  <c r="L75" i="14" s="1"/>
  <c r="C135" i="14"/>
  <c r="AM127" i="14"/>
  <c r="I127" i="14" s="1"/>
  <c r="AM145" i="14"/>
  <c r="I145" i="14" s="1"/>
  <c r="AM91" i="14"/>
  <c r="I91" i="14" s="1"/>
  <c r="AM73" i="14"/>
  <c r="I73" i="14" s="1"/>
  <c r="I109" i="14"/>
  <c r="AL141" i="14"/>
  <c r="H141" i="14" s="1"/>
  <c r="AL87" i="14"/>
  <c r="H87" i="14" s="1"/>
  <c r="H105" i="14"/>
  <c r="AL123" i="14"/>
  <c r="H123" i="14" s="1"/>
  <c r="AL69" i="14"/>
  <c r="H69" i="14" s="1"/>
  <c r="AJ135" i="14"/>
  <c r="F135" i="14" s="1"/>
  <c r="AJ81" i="14"/>
  <c r="F81" i="14" s="1"/>
  <c r="AJ63" i="14"/>
  <c r="F63" i="14" s="1"/>
  <c r="F99" i="14"/>
  <c r="AJ117" i="14"/>
  <c r="F117" i="14" s="1"/>
  <c r="AK119" i="14"/>
  <c r="G119" i="14" s="1"/>
  <c r="G101" i="14"/>
  <c r="AK137" i="14"/>
  <c r="G137" i="14" s="1"/>
  <c r="AK65" i="14"/>
  <c r="G65" i="14" s="1"/>
  <c r="AK83" i="14"/>
  <c r="G83" i="14" s="1"/>
  <c r="AO139" i="14"/>
  <c r="K139" i="14" s="1"/>
  <c r="AO121" i="14"/>
  <c r="K121" i="14" s="1"/>
  <c r="K103" i="14"/>
  <c r="AO85" i="14"/>
  <c r="K85" i="14" s="1"/>
  <c r="AO67" i="14"/>
  <c r="K67" i="14" s="1"/>
  <c r="AK129" i="14"/>
  <c r="G129" i="14" s="1"/>
  <c r="AK147" i="14"/>
  <c r="G147" i="14" s="1"/>
  <c r="G111" i="14"/>
  <c r="AK93" i="14"/>
  <c r="G93" i="14" s="1"/>
  <c r="AK75" i="14"/>
  <c r="G75" i="14" s="1"/>
  <c r="AL127" i="14"/>
  <c r="H127" i="14" s="1"/>
  <c r="AL145" i="14"/>
  <c r="H145" i="14" s="1"/>
  <c r="H109" i="14"/>
  <c r="AL73" i="14"/>
  <c r="H73" i="14" s="1"/>
  <c r="AL91" i="14"/>
  <c r="H91" i="14" s="1"/>
  <c r="AO141" i="14"/>
  <c r="K141" i="14" s="1"/>
  <c r="AO123" i="14"/>
  <c r="K123" i="14" s="1"/>
  <c r="AO69" i="14"/>
  <c r="K69" i="14" s="1"/>
  <c r="K105" i="14"/>
  <c r="AO87" i="14"/>
  <c r="K87" i="14" s="1"/>
  <c r="AL117" i="14"/>
  <c r="H117" i="14" s="1"/>
  <c r="AL135" i="14"/>
  <c r="H135" i="14" s="1"/>
  <c r="AL81" i="14"/>
  <c r="H81" i="14" s="1"/>
  <c r="AL63" i="14"/>
  <c r="H63" i="14" s="1"/>
  <c r="H99" i="14"/>
  <c r="AL83" i="14"/>
  <c r="H83" i="14" s="1"/>
  <c r="AL137" i="14"/>
  <c r="H137" i="14" s="1"/>
  <c r="AL119" i="14"/>
  <c r="H119" i="14" s="1"/>
  <c r="AL65" i="14"/>
  <c r="H65" i="14" s="1"/>
  <c r="H101" i="14"/>
  <c r="AK139" i="14"/>
  <c r="G139" i="14" s="1"/>
  <c r="AK121" i="14"/>
  <c r="G121" i="14" s="1"/>
  <c r="G103" i="14"/>
  <c r="AK85" i="14"/>
  <c r="G85" i="14" s="1"/>
  <c r="AK67" i="14"/>
  <c r="G67" i="14" s="1"/>
  <c r="AJ131" i="14"/>
  <c r="F131" i="14" s="1"/>
  <c r="F113" i="14"/>
  <c r="AJ149" i="14"/>
  <c r="F149" i="14" s="1"/>
  <c r="AJ95" i="14"/>
  <c r="F95" i="14" s="1"/>
  <c r="AJ77" i="14"/>
  <c r="F77" i="14" s="1"/>
  <c r="F109" i="14"/>
  <c r="AJ145" i="14"/>
  <c r="F145" i="14" s="1"/>
  <c r="AJ127" i="14"/>
  <c r="F127" i="14" s="1"/>
  <c r="AJ73" i="14"/>
  <c r="F73" i="14" s="1"/>
  <c r="AJ91" i="14"/>
  <c r="F91" i="14" s="1"/>
  <c r="AN123" i="14"/>
  <c r="J123" i="14" s="1"/>
  <c r="AN87" i="14"/>
  <c r="J87" i="14" s="1"/>
  <c r="AN141" i="14"/>
  <c r="J141" i="14" s="1"/>
  <c r="J105" i="14"/>
  <c r="AN69" i="14"/>
  <c r="J69" i="14" s="1"/>
  <c r="AK135" i="14"/>
  <c r="G135" i="14" s="1"/>
  <c r="G99" i="14"/>
  <c r="AK117" i="14"/>
  <c r="G117" i="14" s="1"/>
  <c r="AK81" i="14"/>
  <c r="G81" i="14" s="1"/>
  <c r="AK63" i="14"/>
  <c r="G63" i="14" s="1"/>
  <c r="G64" i="14" s="1"/>
  <c r="AN125" i="14"/>
  <c r="J125" i="14" s="1"/>
  <c r="AN89" i="14"/>
  <c r="J89" i="14" s="1"/>
  <c r="AN71" i="14"/>
  <c r="J71" i="14" s="1"/>
  <c r="AN143" i="14"/>
  <c r="J143" i="14" s="1"/>
  <c r="J107" i="14"/>
  <c r="I113" i="14"/>
  <c r="AM149" i="14"/>
  <c r="I149" i="14" s="1"/>
  <c r="AM131" i="14"/>
  <c r="I131" i="14" s="1"/>
  <c r="AM95" i="14"/>
  <c r="I95" i="14" s="1"/>
  <c r="AM77" i="14"/>
  <c r="I77" i="14" s="1"/>
  <c r="AL85" i="14"/>
  <c r="H85" i="14" s="1"/>
  <c r="AL121" i="14"/>
  <c r="H121" i="14" s="1"/>
  <c r="H103" i="14"/>
  <c r="H104" i="14" s="1"/>
  <c r="AL139" i="14"/>
  <c r="H139" i="14" s="1"/>
  <c r="AL67" i="14"/>
  <c r="H67" i="14" s="1"/>
  <c r="H68" i="14" s="1"/>
  <c r="AM125" i="14"/>
  <c r="I125" i="14" s="1"/>
  <c r="AM143" i="14"/>
  <c r="I143" i="14" s="1"/>
  <c r="I107" i="14"/>
  <c r="AM89" i="14"/>
  <c r="I89" i="14" s="1"/>
  <c r="AM71" i="14"/>
  <c r="I71" i="14" s="1"/>
  <c r="AN149" i="14"/>
  <c r="J149" i="14" s="1"/>
  <c r="AN95" i="14"/>
  <c r="J95" i="14" s="1"/>
  <c r="AN131" i="14"/>
  <c r="J131" i="14" s="1"/>
  <c r="J113" i="14"/>
  <c r="AN77" i="14"/>
  <c r="J77" i="14" s="1"/>
  <c r="AJ129" i="14"/>
  <c r="F129" i="14" s="1"/>
  <c r="F111" i="14"/>
  <c r="AJ147" i="14"/>
  <c r="F147" i="14" s="1"/>
  <c r="AJ93" i="14"/>
  <c r="F93" i="14" s="1"/>
  <c r="AJ75" i="14"/>
  <c r="F75" i="14" s="1"/>
  <c r="AO145" i="14"/>
  <c r="K145" i="14" s="1"/>
  <c r="AO91" i="14"/>
  <c r="K91" i="14" s="1"/>
  <c r="AO127" i="14"/>
  <c r="K127" i="14" s="1"/>
  <c r="K109" i="14"/>
  <c r="AO73" i="14"/>
  <c r="K73" i="14" s="1"/>
  <c r="AI141" i="14"/>
  <c r="E141" i="14" s="1"/>
  <c r="AI123" i="14"/>
  <c r="E123" i="14" s="1"/>
  <c r="E105" i="14"/>
  <c r="AI69" i="14"/>
  <c r="E69" i="14" s="1"/>
  <c r="AI87" i="14"/>
  <c r="E87" i="14" s="1"/>
  <c r="AP135" i="14"/>
  <c r="L135" i="14" s="1"/>
  <c r="AP117" i="14"/>
  <c r="L117" i="14" s="1"/>
  <c r="L99" i="14"/>
  <c r="AP63" i="14"/>
  <c r="L63" i="14" s="1"/>
  <c r="AP81" i="14"/>
  <c r="L81" i="14" s="1"/>
  <c r="AM137" i="14"/>
  <c r="I137" i="14" s="1"/>
  <c r="I138" i="14" s="1"/>
  <c r="AM119" i="14"/>
  <c r="I119" i="14" s="1"/>
  <c r="I101" i="14"/>
  <c r="AM65" i="14"/>
  <c r="I65" i="14" s="1"/>
  <c r="I66" i="14" s="1"/>
  <c r="AM83" i="14"/>
  <c r="I83" i="14" s="1"/>
  <c r="AM147" i="14"/>
  <c r="I147" i="14" s="1"/>
  <c r="I111" i="14"/>
  <c r="AM93" i="14"/>
  <c r="I93" i="14" s="1"/>
  <c r="AM129" i="14"/>
  <c r="I129" i="14" s="1"/>
  <c r="AM75" i="14"/>
  <c r="I75" i="14" s="1"/>
  <c r="AI145" i="14"/>
  <c r="E145" i="14" s="1"/>
  <c r="E109" i="14"/>
  <c r="AI127" i="14"/>
  <c r="E127" i="14" s="1"/>
  <c r="AI91" i="14"/>
  <c r="E91" i="14" s="1"/>
  <c r="AI73" i="14"/>
  <c r="E73" i="14" s="1"/>
  <c r="AJ123" i="14"/>
  <c r="F123" i="14" s="1"/>
  <c r="AJ141" i="14"/>
  <c r="F141" i="14" s="1"/>
  <c r="AJ87" i="14"/>
  <c r="F87" i="14" s="1"/>
  <c r="F105" i="14"/>
  <c r="AJ69" i="14"/>
  <c r="F69" i="14" s="1"/>
  <c r="I99" i="14"/>
  <c r="AM135" i="14"/>
  <c r="I135" i="14" s="1"/>
  <c r="AM117" i="14"/>
  <c r="I117" i="14" s="1"/>
  <c r="AM81" i="14"/>
  <c r="I81" i="14" s="1"/>
  <c r="AM63" i="14"/>
  <c r="I63" i="14" s="1"/>
  <c r="AO137" i="14"/>
  <c r="K137" i="14" s="1"/>
  <c r="AO119" i="14"/>
  <c r="K119" i="14" s="1"/>
  <c r="K101" i="14"/>
  <c r="AO65" i="14"/>
  <c r="K65" i="14" s="1"/>
  <c r="AO83" i="14"/>
  <c r="K83" i="14" s="1"/>
  <c r="AI143" i="14"/>
  <c r="E143" i="14" s="1"/>
  <c r="AI125" i="14"/>
  <c r="E125" i="14" s="1"/>
  <c r="E107" i="14"/>
  <c r="AI89" i="14"/>
  <c r="E89" i="14" s="1"/>
  <c r="AI71" i="14"/>
  <c r="E71" i="14" s="1"/>
  <c r="AN139" i="14"/>
  <c r="J139" i="14" s="1"/>
  <c r="J140" i="14" s="1"/>
  <c r="AN85" i="14"/>
  <c r="J85" i="14" s="1"/>
  <c r="AN121" i="14"/>
  <c r="J121" i="14" s="1"/>
  <c r="J103" i="14"/>
  <c r="AN67" i="14"/>
  <c r="J67" i="14" s="1"/>
  <c r="AP143" i="14"/>
  <c r="L143" i="14" s="1"/>
  <c r="AP125" i="14"/>
  <c r="L125" i="14" s="1"/>
  <c r="L107" i="14"/>
  <c r="AP89" i="14"/>
  <c r="L89" i="14" s="1"/>
  <c r="AP71" i="14"/>
  <c r="L71" i="14" s="1"/>
  <c r="AO149" i="14"/>
  <c r="K149" i="14" s="1"/>
  <c r="AO131" i="14"/>
  <c r="K131" i="14" s="1"/>
  <c r="K113" i="14"/>
  <c r="AO95" i="14"/>
  <c r="K95" i="14" s="1"/>
  <c r="AO77" i="14"/>
  <c r="K77" i="14" s="1"/>
  <c r="AP139" i="14"/>
  <c r="L139" i="14" s="1"/>
  <c r="AP121" i="14"/>
  <c r="L121" i="14" s="1"/>
  <c r="AP85" i="14"/>
  <c r="L85" i="14" s="1"/>
  <c r="L103" i="14"/>
  <c r="AP67" i="14"/>
  <c r="L67" i="14" s="1"/>
  <c r="F107" i="14"/>
  <c r="AJ125" i="14"/>
  <c r="F125" i="14" s="1"/>
  <c r="AJ143" i="14"/>
  <c r="F143" i="14" s="1"/>
  <c r="AJ89" i="14"/>
  <c r="F89" i="14" s="1"/>
  <c r="AJ71" i="14"/>
  <c r="F71" i="14" s="1"/>
  <c r="AP149" i="14"/>
  <c r="L149" i="14" s="1"/>
  <c r="AP95" i="14"/>
  <c r="L95" i="14" s="1"/>
  <c r="AP131" i="14"/>
  <c r="L131" i="14" s="1"/>
  <c r="L113" i="14"/>
  <c r="AP77" i="14"/>
  <c r="L77" i="14" s="1"/>
  <c r="AL129" i="14"/>
  <c r="H129" i="14" s="1"/>
  <c r="AL147" i="14"/>
  <c r="H147" i="14" s="1"/>
  <c r="H111" i="14"/>
  <c r="H112" i="14" s="1"/>
  <c r="AL93" i="14"/>
  <c r="H93" i="14" s="1"/>
  <c r="AL75" i="14"/>
  <c r="H75" i="14" s="1"/>
  <c r="C81" i="14"/>
  <c r="AK145" i="14"/>
  <c r="G145" i="14" s="1"/>
  <c r="AK91" i="14"/>
  <c r="G91" i="14" s="1"/>
  <c r="AK127" i="14"/>
  <c r="G127" i="14" s="1"/>
  <c r="G128" i="14" s="1"/>
  <c r="AK73" i="14"/>
  <c r="G73" i="14" s="1"/>
  <c r="G109" i="14"/>
  <c r="G110" i="14" s="1"/>
  <c r="AK141" i="14"/>
  <c r="G141" i="14" s="1"/>
  <c r="AK123" i="14"/>
  <c r="G123" i="14" s="1"/>
  <c r="G124" i="14" s="1"/>
  <c r="G105" i="14"/>
  <c r="AK69" i="14"/>
  <c r="G69" i="14" s="1"/>
  <c r="G70" i="14" s="1"/>
  <c r="AK87" i="14"/>
  <c r="G87" i="14" s="1"/>
  <c r="AN135" i="14"/>
  <c r="J135" i="14" s="1"/>
  <c r="AN117" i="14"/>
  <c r="J117" i="14" s="1"/>
  <c r="AN63" i="14"/>
  <c r="J63" i="14" s="1"/>
  <c r="J99" i="14"/>
  <c r="AN81" i="14"/>
  <c r="J81" i="14" s="1"/>
  <c r="E101" i="14"/>
  <c r="AI137" i="14"/>
  <c r="E137" i="14" s="1"/>
  <c r="AI119" i="14"/>
  <c r="E119" i="14" s="1"/>
  <c r="AI65" i="14"/>
  <c r="E65" i="14" s="1"/>
  <c r="AI83" i="14"/>
  <c r="E83" i="14" s="1"/>
  <c r="AI139" i="14"/>
  <c r="E139" i="14" s="1"/>
  <c r="E103" i="14"/>
  <c r="AI121" i="14"/>
  <c r="E121" i="14" s="1"/>
  <c r="AI85" i="14"/>
  <c r="E85" i="14" s="1"/>
  <c r="AI67" i="14"/>
  <c r="E67" i="14" s="1"/>
  <c r="AL143" i="14"/>
  <c r="H143" i="14" s="1"/>
  <c r="AL89" i="14"/>
  <c r="H89" i="14" s="1"/>
  <c r="AL125" i="14"/>
  <c r="H125" i="14" s="1"/>
  <c r="H107" i="14"/>
  <c r="AL71" i="14"/>
  <c r="H71" i="14" s="1"/>
  <c r="J109" i="14"/>
  <c r="AN145" i="14"/>
  <c r="J145" i="14" s="1"/>
  <c r="AN127" i="14"/>
  <c r="J127" i="14" s="1"/>
  <c r="AN73" i="14"/>
  <c r="J73" i="14" s="1"/>
  <c r="AN91" i="14"/>
  <c r="J91" i="14" s="1"/>
  <c r="AM123" i="14"/>
  <c r="I123" i="14" s="1"/>
  <c r="I124" i="14" s="1"/>
  <c r="AM141" i="14"/>
  <c r="I141" i="14" s="1"/>
  <c r="I142" i="14" s="1"/>
  <c r="I105" i="14"/>
  <c r="I106" i="14" s="1"/>
  <c r="AM69" i="14"/>
  <c r="I69" i="14" s="1"/>
  <c r="AM87" i="14"/>
  <c r="I87" i="14" s="1"/>
  <c r="AO135" i="14"/>
  <c r="K135" i="14" s="1"/>
  <c r="AO117" i="14"/>
  <c r="K117" i="14" s="1"/>
  <c r="K99" i="14"/>
  <c r="AO63" i="14"/>
  <c r="K63" i="14" s="1"/>
  <c r="AO81" i="14"/>
  <c r="K81" i="14" s="1"/>
  <c r="AK131" i="14"/>
  <c r="G131" i="14" s="1"/>
  <c r="AK149" i="14"/>
  <c r="G149" i="14" s="1"/>
  <c r="G113" i="14"/>
  <c r="AK95" i="14"/>
  <c r="G95" i="14" s="1"/>
  <c r="AK77" i="14"/>
  <c r="G77" i="14" s="1"/>
  <c r="AI147" i="14"/>
  <c r="E147" i="14" s="1"/>
  <c r="AI129" i="14"/>
  <c r="E129" i="14" s="1"/>
  <c r="E111" i="14"/>
  <c r="AI93" i="14"/>
  <c r="E93" i="14" s="1"/>
  <c r="AI75" i="14"/>
  <c r="E75" i="14" s="1"/>
  <c r="AJ137" i="14"/>
  <c r="F137" i="14" s="1"/>
  <c r="AJ83" i="14"/>
  <c r="F83" i="14" s="1"/>
  <c r="AJ119" i="14"/>
  <c r="F119" i="14" s="1"/>
  <c r="F101" i="14"/>
  <c r="AJ65" i="14"/>
  <c r="F65" i="14" s="1"/>
  <c r="AJ121" i="14"/>
  <c r="F121" i="14" s="1"/>
  <c r="AJ139" i="14"/>
  <c r="F139" i="14" s="1"/>
  <c r="AJ85" i="14"/>
  <c r="F85" i="14" s="1"/>
  <c r="F103" i="14"/>
  <c r="AJ67" i="14"/>
  <c r="F67" i="14" s="1"/>
  <c r="AO143" i="14"/>
  <c r="K143" i="14" s="1"/>
  <c r="K107" i="14"/>
  <c r="AO125" i="14"/>
  <c r="K125" i="14" s="1"/>
  <c r="AO89" i="14"/>
  <c r="K89" i="14" s="1"/>
  <c r="K90" i="14" s="1"/>
  <c r="AO71" i="14"/>
  <c r="K71" i="14" s="1"/>
  <c r="AI149" i="14"/>
  <c r="E149" i="14" s="1"/>
  <c r="AI131" i="14"/>
  <c r="E131" i="14" s="1"/>
  <c r="E113" i="14"/>
  <c r="AI77" i="14"/>
  <c r="E77" i="14" s="1"/>
  <c r="AI95" i="14"/>
  <c r="E95" i="14" s="1"/>
  <c r="AN93" i="14"/>
  <c r="J93" i="14" s="1"/>
  <c r="AN147" i="14"/>
  <c r="J147" i="14" s="1"/>
  <c r="J111" i="14"/>
  <c r="AN129" i="14"/>
  <c r="J129" i="14" s="1"/>
  <c r="AN75" i="14"/>
  <c r="J75" i="14" s="1"/>
  <c r="C99" i="14"/>
  <c r="AP145" i="14"/>
  <c r="L145" i="14" s="1"/>
  <c r="L146" i="14" s="1"/>
  <c r="AP127" i="14"/>
  <c r="L127" i="14" s="1"/>
  <c r="L109" i="14"/>
  <c r="AP91" i="14"/>
  <c r="L91" i="14" s="1"/>
  <c r="AP73" i="14"/>
  <c r="L73" i="14" s="1"/>
  <c r="AP141" i="14"/>
  <c r="L141" i="14" s="1"/>
  <c r="L105" i="14"/>
  <c r="AP123" i="14"/>
  <c r="L123" i="14" s="1"/>
  <c r="AP87" i="14"/>
  <c r="L87" i="14" s="1"/>
  <c r="AP69" i="14"/>
  <c r="L69" i="14" s="1"/>
  <c r="AI117" i="14"/>
  <c r="E117" i="14" s="1"/>
  <c r="E99" i="14"/>
  <c r="AI135" i="14"/>
  <c r="E135" i="14" s="1"/>
  <c r="AI81" i="14"/>
  <c r="E81" i="14" s="1"/>
  <c r="AI63" i="14"/>
  <c r="E63" i="14" s="1"/>
  <c r="AN137" i="14"/>
  <c r="J137" i="14" s="1"/>
  <c r="AN119" i="14"/>
  <c r="J119" i="14" s="1"/>
  <c r="AN83" i="14"/>
  <c r="J83" i="14" s="1"/>
  <c r="J101" i="14"/>
  <c r="AN65" i="14"/>
  <c r="J65" i="14" s="1"/>
  <c r="AN127" i="13"/>
  <c r="J127" i="13" s="1"/>
  <c r="J109" i="13"/>
  <c r="AN91" i="13"/>
  <c r="J91" i="13" s="1"/>
  <c r="AN145" i="13"/>
  <c r="J145" i="13" s="1"/>
  <c r="AN73" i="13"/>
  <c r="J73" i="13" s="1"/>
  <c r="AO145" i="13"/>
  <c r="K145" i="13" s="1"/>
  <c r="AO91" i="13"/>
  <c r="K91" i="13" s="1"/>
  <c r="AO73" i="13"/>
  <c r="K73" i="13" s="1"/>
  <c r="AO127" i="13"/>
  <c r="K127" i="13" s="1"/>
  <c r="K109" i="13"/>
  <c r="AO139" i="13"/>
  <c r="K139" i="13" s="1"/>
  <c r="AO121" i="13"/>
  <c r="K121" i="13" s="1"/>
  <c r="K103" i="13"/>
  <c r="AO67" i="13"/>
  <c r="K67" i="13" s="1"/>
  <c r="AO85" i="13"/>
  <c r="K85" i="13" s="1"/>
  <c r="AN125" i="13"/>
  <c r="J125" i="13" s="1"/>
  <c r="AN89" i="13"/>
  <c r="J89" i="13" s="1"/>
  <c r="J107" i="13"/>
  <c r="J108" i="13" s="1"/>
  <c r="AN143" i="13"/>
  <c r="J143" i="13" s="1"/>
  <c r="AN71" i="13"/>
  <c r="J71" i="13" s="1"/>
  <c r="AP147" i="13"/>
  <c r="L147" i="13" s="1"/>
  <c r="L111" i="13"/>
  <c r="AP129" i="13"/>
  <c r="L129" i="13" s="1"/>
  <c r="AP93" i="13"/>
  <c r="L93" i="13" s="1"/>
  <c r="AP75" i="13"/>
  <c r="L75" i="13" s="1"/>
  <c r="AO135" i="13"/>
  <c r="K135" i="13" s="1"/>
  <c r="AO117" i="13"/>
  <c r="K117" i="13" s="1"/>
  <c r="AO81" i="13"/>
  <c r="K81" i="13" s="1"/>
  <c r="AO63" i="13"/>
  <c r="K63" i="13" s="1"/>
  <c r="K99" i="13"/>
  <c r="AL119" i="13"/>
  <c r="H119" i="13" s="1"/>
  <c r="AL83" i="13"/>
  <c r="H83" i="13" s="1"/>
  <c r="AL137" i="13"/>
  <c r="H137" i="13" s="1"/>
  <c r="H101" i="13"/>
  <c r="AL65" i="13"/>
  <c r="H65" i="13" s="1"/>
  <c r="AO123" i="13"/>
  <c r="K123" i="13" s="1"/>
  <c r="AO141" i="13"/>
  <c r="K141" i="13" s="1"/>
  <c r="K105" i="13"/>
  <c r="AO87" i="13"/>
  <c r="K87" i="13" s="1"/>
  <c r="AO69" i="13"/>
  <c r="K69" i="13" s="1"/>
  <c r="AJ131" i="13"/>
  <c r="F131" i="13" s="1"/>
  <c r="F113" i="13"/>
  <c r="AJ149" i="13"/>
  <c r="F149" i="13" s="1"/>
  <c r="AJ77" i="13"/>
  <c r="F77" i="13" s="1"/>
  <c r="AJ95" i="13"/>
  <c r="F95" i="13" s="1"/>
  <c r="AI145" i="13"/>
  <c r="E145" i="13" s="1"/>
  <c r="E109" i="13"/>
  <c r="AI127" i="13"/>
  <c r="E127" i="13" s="1"/>
  <c r="AI73" i="13"/>
  <c r="E73" i="13" s="1"/>
  <c r="AI91" i="13"/>
  <c r="E91" i="13" s="1"/>
  <c r="AI121" i="13"/>
  <c r="E121" i="13" s="1"/>
  <c r="E103" i="13"/>
  <c r="AI85" i="13"/>
  <c r="E85" i="13" s="1"/>
  <c r="AI139" i="13"/>
  <c r="E139" i="13" s="1"/>
  <c r="AI67" i="13"/>
  <c r="E67" i="13" s="1"/>
  <c r="AO125" i="13"/>
  <c r="K125" i="13" s="1"/>
  <c r="AO143" i="13"/>
  <c r="K143" i="13" s="1"/>
  <c r="K144" i="13" s="1"/>
  <c r="K107" i="13"/>
  <c r="K108" i="13" s="1"/>
  <c r="AO71" i="13"/>
  <c r="K71" i="13" s="1"/>
  <c r="AO89" i="13"/>
  <c r="K89" i="13" s="1"/>
  <c r="AI147" i="13"/>
  <c r="E147" i="13" s="1"/>
  <c r="E111" i="13"/>
  <c r="AI75" i="13"/>
  <c r="E75" i="13" s="1"/>
  <c r="AI129" i="13"/>
  <c r="E129" i="13" s="1"/>
  <c r="AI93" i="13"/>
  <c r="E93" i="13" s="1"/>
  <c r="AP135" i="13"/>
  <c r="L135" i="13" s="1"/>
  <c r="AP117" i="13"/>
  <c r="L117" i="13" s="1"/>
  <c r="L99" i="13"/>
  <c r="AP81" i="13"/>
  <c r="L81" i="13" s="1"/>
  <c r="AP63" i="13"/>
  <c r="L63" i="13" s="1"/>
  <c r="AM137" i="13"/>
  <c r="I137" i="13" s="1"/>
  <c r="I101" i="13"/>
  <c r="AM65" i="13"/>
  <c r="I65" i="13" s="1"/>
  <c r="AM83" i="13"/>
  <c r="I83" i="13" s="1"/>
  <c r="AM119" i="13"/>
  <c r="I119" i="13" s="1"/>
  <c r="AP141" i="13"/>
  <c r="L141" i="13" s="1"/>
  <c r="L105" i="13"/>
  <c r="AP123" i="13"/>
  <c r="L123" i="13" s="1"/>
  <c r="AP87" i="13"/>
  <c r="L87" i="13" s="1"/>
  <c r="AP69" i="13"/>
  <c r="L69" i="13" s="1"/>
  <c r="I113" i="13"/>
  <c r="AM149" i="13"/>
  <c r="I149" i="13" s="1"/>
  <c r="AM131" i="13"/>
  <c r="I131" i="13" s="1"/>
  <c r="AM95" i="13"/>
  <c r="I95" i="13" s="1"/>
  <c r="AM77" i="13"/>
  <c r="I77" i="13" s="1"/>
  <c r="AJ121" i="13"/>
  <c r="F121" i="13" s="1"/>
  <c r="F103" i="13"/>
  <c r="AJ139" i="13"/>
  <c r="F139" i="13" s="1"/>
  <c r="AJ85" i="13"/>
  <c r="F85" i="13" s="1"/>
  <c r="AJ67" i="13"/>
  <c r="F67" i="13" s="1"/>
  <c r="AP143" i="13"/>
  <c r="L143" i="13" s="1"/>
  <c r="L107" i="13"/>
  <c r="AP125" i="13"/>
  <c r="L125" i="13" s="1"/>
  <c r="AP71" i="13"/>
  <c r="L71" i="13" s="1"/>
  <c r="AP89" i="13"/>
  <c r="L89" i="13" s="1"/>
  <c r="AJ147" i="13"/>
  <c r="F147" i="13" s="1"/>
  <c r="F111" i="13"/>
  <c r="AJ129" i="13"/>
  <c r="F129" i="13" s="1"/>
  <c r="AJ93" i="13"/>
  <c r="F93" i="13" s="1"/>
  <c r="AJ75" i="13"/>
  <c r="F75" i="13" s="1"/>
  <c r="F76" i="13" s="1"/>
  <c r="AI117" i="13"/>
  <c r="E117" i="13" s="1"/>
  <c r="AI135" i="13"/>
  <c r="E135" i="13" s="1"/>
  <c r="E99" i="13"/>
  <c r="AI81" i="13"/>
  <c r="E81" i="13" s="1"/>
  <c r="AI63" i="13"/>
  <c r="E63" i="13" s="1"/>
  <c r="AN137" i="13"/>
  <c r="J137" i="13" s="1"/>
  <c r="AN119" i="13"/>
  <c r="J119" i="13" s="1"/>
  <c r="AN83" i="13"/>
  <c r="J83" i="13" s="1"/>
  <c r="J101" i="13"/>
  <c r="AN65" i="13"/>
  <c r="J65" i="13" s="1"/>
  <c r="AI141" i="13"/>
  <c r="E141" i="13" s="1"/>
  <c r="AI123" i="13"/>
  <c r="E123" i="13" s="1"/>
  <c r="E105" i="13"/>
  <c r="AI87" i="13"/>
  <c r="E87" i="13" s="1"/>
  <c r="AI69" i="13"/>
  <c r="E69" i="13" s="1"/>
  <c r="J113" i="13"/>
  <c r="AN131" i="13"/>
  <c r="J131" i="13" s="1"/>
  <c r="AN149" i="13"/>
  <c r="J149" i="13" s="1"/>
  <c r="AN95" i="13"/>
  <c r="J95" i="13" s="1"/>
  <c r="AN77" i="13"/>
  <c r="J77" i="13" s="1"/>
  <c r="AM127" i="13"/>
  <c r="I127" i="13" s="1"/>
  <c r="AM145" i="13"/>
  <c r="I145" i="13" s="1"/>
  <c r="I109" i="13"/>
  <c r="AM91" i="13"/>
  <c r="I91" i="13" s="1"/>
  <c r="AM73" i="13"/>
  <c r="I73" i="13" s="1"/>
  <c r="AP139" i="13"/>
  <c r="L139" i="13" s="1"/>
  <c r="AP121" i="13"/>
  <c r="L121" i="13" s="1"/>
  <c r="L103" i="13"/>
  <c r="AP85" i="13"/>
  <c r="L85" i="13" s="1"/>
  <c r="AP67" i="13"/>
  <c r="L67" i="13" s="1"/>
  <c r="AM125" i="13"/>
  <c r="I125" i="13" s="1"/>
  <c r="AM143" i="13"/>
  <c r="I143" i="13" s="1"/>
  <c r="I107" i="13"/>
  <c r="AM71" i="13"/>
  <c r="I71" i="13" s="1"/>
  <c r="AM89" i="13"/>
  <c r="I89" i="13" s="1"/>
  <c r="AM129" i="13"/>
  <c r="I129" i="13" s="1"/>
  <c r="AM147" i="13"/>
  <c r="I147" i="13" s="1"/>
  <c r="I111" i="13"/>
  <c r="AM93" i="13"/>
  <c r="I93" i="13" s="1"/>
  <c r="AM75" i="13"/>
  <c r="I75" i="13" s="1"/>
  <c r="AJ135" i="13"/>
  <c r="F135" i="13" s="1"/>
  <c r="AJ117" i="13"/>
  <c r="F117" i="13" s="1"/>
  <c r="F99" i="13"/>
  <c r="AJ81" i="13"/>
  <c r="F81" i="13" s="1"/>
  <c r="AJ63" i="13"/>
  <c r="F63" i="13" s="1"/>
  <c r="AO137" i="13"/>
  <c r="K137" i="13" s="1"/>
  <c r="AO119" i="13"/>
  <c r="K119" i="13" s="1"/>
  <c r="K101" i="13"/>
  <c r="AO65" i="13"/>
  <c r="K65" i="13" s="1"/>
  <c r="AO83" i="13"/>
  <c r="K83" i="13" s="1"/>
  <c r="AJ123" i="13"/>
  <c r="F123" i="13" s="1"/>
  <c r="AJ141" i="13"/>
  <c r="F141" i="13" s="1"/>
  <c r="F105" i="13"/>
  <c r="AJ87" i="13"/>
  <c r="F87" i="13" s="1"/>
  <c r="AJ69" i="13"/>
  <c r="F69" i="13" s="1"/>
  <c r="AO149" i="13"/>
  <c r="K149" i="13" s="1"/>
  <c r="AO131" i="13"/>
  <c r="K131" i="13" s="1"/>
  <c r="AO95" i="13"/>
  <c r="K95" i="13" s="1"/>
  <c r="AO77" i="13"/>
  <c r="K77" i="13" s="1"/>
  <c r="K113" i="13"/>
  <c r="AK139" i="13"/>
  <c r="G139" i="13" s="1"/>
  <c r="G103" i="13"/>
  <c r="AK121" i="13"/>
  <c r="G121" i="13" s="1"/>
  <c r="AK67" i="13"/>
  <c r="G67" i="13" s="1"/>
  <c r="AK85" i="13"/>
  <c r="G85" i="13" s="1"/>
  <c r="AI143" i="13"/>
  <c r="E143" i="13" s="1"/>
  <c r="E144" i="13" s="1"/>
  <c r="AI125" i="13"/>
  <c r="E125" i="13" s="1"/>
  <c r="AI89" i="13"/>
  <c r="E89" i="13" s="1"/>
  <c r="AI71" i="13"/>
  <c r="E71" i="13" s="1"/>
  <c r="E72" i="13" s="1"/>
  <c r="E107" i="13"/>
  <c r="AN147" i="13"/>
  <c r="J147" i="13" s="1"/>
  <c r="J111" i="13"/>
  <c r="J112" i="13" s="1"/>
  <c r="AN93" i="13"/>
  <c r="J93" i="13" s="1"/>
  <c r="AN75" i="13"/>
  <c r="J75" i="13" s="1"/>
  <c r="AN129" i="13"/>
  <c r="J129" i="13" s="1"/>
  <c r="AK135" i="13"/>
  <c r="G135" i="13" s="1"/>
  <c r="AK117" i="13"/>
  <c r="G117" i="13" s="1"/>
  <c r="G99" i="13"/>
  <c r="AK81" i="13"/>
  <c r="G81" i="13" s="1"/>
  <c r="AK63" i="13"/>
  <c r="G63" i="13" s="1"/>
  <c r="AP137" i="13"/>
  <c r="L137" i="13" s="1"/>
  <c r="L101" i="13"/>
  <c r="AP119" i="13"/>
  <c r="L119" i="13" s="1"/>
  <c r="L120" i="13" s="1"/>
  <c r="AP83" i="13"/>
  <c r="L83" i="13" s="1"/>
  <c r="AP65" i="13"/>
  <c r="L65" i="13" s="1"/>
  <c r="AK141" i="13"/>
  <c r="G141" i="13" s="1"/>
  <c r="G105" i="13"/>
  <c r="AK123" i="13"/>
  <c r="G123" i="13" s="1"/>
  <c r="AK87" i="13"/>
  <c r="G87" i="13" s="1"/>
  <c r="AK69" i="13"/>
  <c r="G69" i="13" s="1"/>
  <c r="AP149" i="13"/>
  <c r="L149" i="13" s="1"/>
  <c r="AP95" i="13"/>
  <c r="L95" i="13" s="1"/>
  <c r="L113" i="13"/>
  <c r="AP77" i="13"/>
  <c r="L77" i="13" s="1"/>
  <c r="AP131" i="13"/>
  <c r="L131" i="13" s="1"/>
  <c r="AL85" i="13"/>
  <c r="H85" i="13" s="1"/>
  <c r="AL121" i="13"/>
  <c r="H121" i="13" s="1"/>
  <c r="AL139" i="13"/>
  <c r="H139" i="13" s="1"/>
  <c r="AL67" i="13"/>
  <c r="H67" i="13" s="1"/>
  <c r="H103" i="13"/>
  <c r="AJ125" i="13"/>
  <c r="F125" i="13" s="1"/>
  <c r="AJ89" i="13"/>
  <c r="F89" i="13" s="1"/>
  <c r="F107" i="13"/>
  <c r="AJ71" i="13"/>
  <c r="F71" i="13" s="1"/>
  <c r="AJ143" i="13"/>
  <c r="F143" i="13" s="1"/>
  <c r="AK129" i="13"/>
  <c r="G129" i="13" s="1"/>
  <c r="AK147" i="13"/>
  <c r="G147" i="13" s="1"/>
  <c r="G111" i="13"/>
  <c r="AK93" i="13"/>
  <c r="G93" i="13" s="1"/>
  <c r="AK75" i="13"/>
  <c r="G75" i="13" s="1"/>
  <c r="AL117" i="13"/>
  <c r="H117" i="13" s="1"/>
  <c r="H99" i="13"/>
  <c r="AL135" i="13"/>
  <c r="H135" i="13" s="1"/>
  <c r="AL81" i="13"/>
  <c r="H81" i="13" s="1"/>
  <c r="AL63" i="13"/>
  <c r="H63" i="13" s="1"/>
  <c r="AI137" i="13"/>
  <c r="E137" i="13" s="1"/>
  <c r="E138" i="13" s="1"/>
  <c r="AI119" i="13"/>
  <c r="E119" i="13" s="1"/>
  <c r="E101" i="13"/>
  <c r="AI83" i="13"/>
  <c r="E83" i="13" s="1"/>
  <c r="AI65" i="13"/>
  <c r="E65" i="13" s="1"/>
  <c r="AL141" i="13"/>
  <c r="H141" i="13" s="1"/>
  <c r="H105" i="13"/>
  <c r="AL87" i="13"/>
  <c r="H87" i="13" s="1"/>
  <c r="AL123" i="13"/>
  <c r="H123" i="13" s="1"/>
  <c r="AL69" i="13"/>
  <c r="H69" i="13" s="1"/>
  <c r="AK131" i="13"/>
  <c r="G131" i="13" s="1"/>
  <c r="AK149" i="13"/>
  <c r="G149" i="13" s="1"/>
  <c r="AK95" i="13"/>
  <c r="G95" i="13" s="1"/>
  <c r="AK77" i="13"/>
  <c r="G77" i="13" s="1"/>
  <c r="G113" i="13"/>
  <c r="F109" i="13"/>
  <c r="AJ145" i="13"/>
  <c r="F145" i="13" s="1"/>
  <c r="F146" i="13" s="1"/>
  <c r="AJ91" i="13"/>
  <c r="F91" i="13" s="1"/>
  <c r="AJ127" i="13"/>
  <c r="F127" i="13" s="1"/>
  <c r="F128" i="13" s="1"/>
  <c r="AJ73" i="13"/>
  <c r="F73" i="13" s="1"/>
  <c r="B139" i="13"/>
  <c r="B121" i="13"/>
  <c r="B103" i="13"/>
  <c r="B67" i="13"/>
  <c r="B85" i="13"/>
  <c r="C84" i="13"/>
  <c r="C66" i="13"/>
  <c r="C102" i="13"/>
  <c r="C120" i="13"/>
  <c r="C138" i="13"/>
  <c r="AP145" i="13"/>
  <c r="L145" i="13" s="1"/>
  <c r="AP127" i="13"/>
  <c r="L127" i="13" s="1"/>
  <c r="L128" i="13" s="1"/>
  <c r="L109" i="13"/>
  <c r="L110" i="13" s="1"/>
  <c r="AP73" i="13"/>
  <c r="L73" i="13" s="1"/>
  <c r="L74" i="13" s="1"/>
  <c r="AP91" i="13"/>
  <c r="L91" i="13" s="1"/>
  <c r="AK145" i="13"/>
  <c r="G145" i="13" s="1"/>
  <c r="G109" i="13"/>
  <c r="AK91" i="13"/>
  <c r="G91" i="13" s="1"/>
  <c r="AK127" i="13"/>
  <c r="G127" i="13" s="1"/>
  <c r="G128" i="13" s="1"/>
  <c r="AK73" i="13"/>
  <c r="G73" i="13" s="1"/>
  <c r="AM121" i="13"/>
  <c r="I121" i="13" s="1"/>
  <c r="AM139" i="13"/>
  <c r="I139" i="13" s="1"/>
  <c r="I103" i="13"/>
  <c r="AM67" i="13"/>
  <c r="I67" i="13" s="1"/>
  <c r="AM85" i="13"/>
  <c r="I85" i="13" s="1"/>
  <c r="AK143" i="13"/>
  <c r="G143" i="13" s="1"/>
  <c r="G107" i="13"/>
  <c r="AK125" i="13"/>
  <c r="G125" i="13" s="1"/>
  <c r="AK89" i="13"/>
  <c r="G89" i="13" s="1"/>
  <c r="AK71" i="13"/>
  <c r="G71" i="13" s="1"/>
  <c r="AL129" i="13"/>
  <c r="H129" i="13" s="1"/>
  <c r="AL147" i="13"/>
  <c r="H147" i="13" s="1"/>
  <c r="H111" i="13"/>
  <c r="AL93" i="13"/>
  <c r="H93" i="13" s="1"/>
  <c r="AL75" i="13"/>
  <c r="H75" i="13" s="1"/>
  <c r="AM117" i="13"/>
  <c r="I117" i="13" s="1"/>
  <c r="I99" i="13"/>
  <c r="AM135" i="13"/>
  <c r="I135" i="13" s="1"/>
  <c r="AM81" i="13"/>
  <c r="I81" i="13" s="1"/>
  <c r="AM63" i="13"/>
  <c r="I63" i="13" s="1"/>
  <c r="AJ137" i="13"/>
  <c r="F137" i="13" s="1"/>
  <c r="AJ119" i="13"/>
  <c r="F119" i="13" s="1"/>
  <c r="F101" i="13"/>
  <c r="AJ83" i="13"/>
  <c r="F83" i="13" s="1"/>
  <c r="AJ65" i="13"/>
  <c r="F65" i="13" s="1"/>
  <c r="AN123" i="13"/>
  <c r="J123" i="13" s="1"/>
  <c r="AN87" i="13"/>
  <c r="J87" i="13" s="1"/>
  <c r="AN141" i="13"/>
  <c r="J141" i="13" s="1"/>
  <c r="J142" i="13" s="1"/>
  <c r="AN69" i="13"/>
  <c r="J69" i="13" s="1"/>
  <c r="J70" i="13" s="1"/>
  <c r="J105" i="13"/>
  <c r="AL131" i="13"/>
  <c r="H131" i="13" s="1"/>
  <c r="AL149" i="13"/>
  <c r="H149" i="13" s="1"/>
  <c r="AL95" i="13"/>
  <c r="H95" i="13" s="1"/>
  <c r="H113" i="13"/>
  <c r="AL77" i="13"/>
  <c r="H77" i="13" s="1"/>
  <c r="AL127" i="13"/>
  <c r="H127" i="13" s="1"/>
  <c r="AL145" i="13"/>
  <c r="H145" i="13" s="1"/>
  <c r="H109" i="13"/>
  <c r="AL73" i="13"/>
  <c r="H73" i="13" s="1"/>
  <c r="H74" i="13" s="1"/>
  <c r="AL91" i="13"/>
  <c r="H91" i="13" s="1"/>
  <c r="AN121" i="13"/>
  <c r="J121" i="13" s="1"/>
  <c r="AN139" i="13"/>
  <c r="J139" i="13" s="1"/>
  <c r="AN85" i="13"/>
  <c r="J85" i="13" s="1"/>
  <c r="J86" i="13" s="1"/>
  <c r="J103" i="13"/>
  <c r="AN67" i="13"/>
  <c r="J67" i="13" s="1"/>
  <c r="J68" i="13" s="1"/>
  <c r="AL143" i="13"/>
  <c r="H143" i="13" s="1"/>
  <c r="AL89" i="13"/>
  <c r="H89" i="13" s="1"/>
  <c r="H107" i="13"/>
  <c r="AL125" i="13"/>
  <c r="H125" i="13" s="1"/>
  <c r="AL71" i="13"/>
  <c r="H71" i="13" s="1"/>
  <c r="AO147" i="13"/>
  <c r="K147" i="13" s="1"/>
  <c r="K111" i="13"/>
  <c r="AO129" i="13"/>
  <c r="K129" i="13" s="1"/>
  <c r="AO93" i="13"/>
  <c r="K93" i="13" s="1"/>
  <c r="AO75" i="13"/>
  <c r="K75" i="13" s="1"/>
  <c r="AN135" i="13"/>
  <c r="J135" i="13" s="1"/>
  <c r="AN81" i="13"/>
  <c r="J81" i="13" s="1"/>
  <c r="AN63" i="13"/>
  <c r="J63" i="13" s="1"/>
  <c r="AN117" i="13"/>
  <c r="J117" i="13" s="1"/>
  <c r="J99" i="13"/>
  <c r="AK119" i="13"/>
  <c r="G119" i="13" s="1"/>
  <c r="G101" i="13"/>
  <c r="AK137" i="13"/>
  <c r="G137" i="13" s="1"/>
  <c r="AK65" i="13"/>
  <c r="G65" i="13" s="1"/>
  <c r="AK83" i="13"/>
  <c r="G83" i="13" s="1"/>
  <c r="AM123" i="13"/>
  <c r="I123" i="13" s="1"/>
  <c r="I105" i="13"/>
  <c r="AM141" i="13"/>
  <c r="I141" i="13" s="1"/>
  <c r="AM69" i="13"/>
  <c r="I69" i="13" s="1"/>
  <c r="I70" i="13" s="1"/>
  <c r="AM87" i="13"/>
  <c r="I87" i="13" s="1"/>
  <c r="AI149" i="13"/>
  <c r="E149" i="13" s="1"/>
  <c r="E113" i="13"/>
  <c r="AI131" i="13"/>
  <c r="E131" i="13" s="1"/>
  <c r="AI77" i="13"/>
  <c r="E77" i="13" s="1"/>
  <c r="AI95" i="13"/>
  <c r="E95" i="13" s="1"/>
  <c r="AI117" i="12"/>
  <c r="E117" i="12" s="1"/>
  <c r="AI135" i="12"/>
  <c r="E135" i="12" s="1"/>
  <c r="E99" i="12"/>
  <c r="AI81" i="12"/>
  <c r="E81" i="12" s="1"/>
  <c r="AI63" i="12"/>
  <c r="E63" i="12" s="1"/>
  <c r="AN127" i="12"/>
  <c r="J127" i="12" s="1"/>
  <c r="AN145" i="12"/>
  <c r="J145" i="12" s="1"/>
  <c r="J109" i="12"/>
  <c r="AN91" i="12"/>
  <c r="J91" i="12" s="1"/>
  <c r="AN73" i="12"/>
  <c r="J73" i="12" s="1"/>
  <c r="AL131" i="12"/>
  <c r="H131" i="12" s="1"/>
  <c r="AL149" i="12"/>
  <c r="H149" i="12" s="1"/>
  <c r="AL95" i="12"/>
  <c r="H95" i="12" s="1"/>
  <c r="H113" i="12"/>
  <c r="AL77" i="12"/>
  <c r="H77" i="12" s="1"/>
  <c r="AL135" i="12"/>
  <c r="H135" i="12" s="1"/>
  <c r="AL117" i="12"/>
  <c r="H117" i="12" s="1"/>
  <c r="AL81" i="12"/>
  <c r="H81" i="12" s="1"/>
  <c r="AL63" i="12"/>
  <c r="H63" i="12" s="1"/>
  <c r="H99" i="12"/>
  <c r="AO127" i="12"/>
  <c r="K127" i="12" s="1"/>
  <c r="K109" i="12"/>
  <c r="AO73" i="12"/>
  <c r="K73" i="12" s="1"/>
  <c r="AO145" i="12"/>
  <c r="K145" i="12" s="1"/>
  <c r="AO91" i="12"/>
  <c r="K91" i="12" s="1"/>
  <c r="AK131" i="12"/>
  <c r="G131" i="12" s="1"/>
  <c r="AK149" i="12"/>
  <c r="G149" i="12" s="1"/>
  <c r="G113" i="12"/>
  <c r="AK95" i="12"/>
  <c r="G95" i="12" s="1"/>
  <c r="AK77" i="12"/>
  <c r="G77" i="12" s="1"/>
  <c r="AO125" i="12"/>
  <c r="K125" i="12" s="1"/>
  <c r="K107" i="12"/>
  <c r="AO143" i="12"/>
  <c r="K143" i="12" s="1"/>
  <c r="AO89" i="12"/>
  <c r="K89" i="12" s="1"/>
  <c r="AO71" i="12"/>
  <c r="K71" i="12" s="1"/>
  <c r="AP147" i="12"/>
  <c r="L147" i="12" s="1"/>
  <c r="L111" i="12"/>
  <c r="AP75" i="12"/>
  <c r="L75" i="12" s="1"/>
  <c r="AP129" i="12"/>
  <c r="L129" i="12" s="1"/>
  <c r="AP93" i="12"/>
  <c r="L93" i="12" s="1"/>
  <c r="AN137" i="12"/>
  <c r="J137" i="12" s="1"/>
  <c r="J138" i="12" s="1"/>
  <c r="AN119" i="12"/>
  <c r="J119" i="12" s="1"/>
  <c r="J120" i="12" s="1"/>
  <c r="AN83" i="12"/>
  <c r="J83" i="12" s="1"/>
  <c r="J84" i="12" s="1"/>
  <c r="J101" i="12"/>
  <c r="J102" i="12" s="1"/>
  <c r="AN65" i="12"/>
  <c r="J65" i="12" s="1"/>
  <c r="J66" i="12" s="1"/>
  <c r="AP141" i="12"/>
  <c r="L141" i="12" s="1"/>
  <c r="L140" i="12" s="1"/>
  <c r="AP123" i="12"/>
  <c r="L123" i="12" s="1"/>
  <c r="L122" i="12" s="1"/>
  <c r="L105" i="12"/>
  <c r="L104" i="12" s="1"/>
  <c r="AP87" i="12"/>
  <c r="L87" i="12" s="1"/>
  <c r="L86" i="12" s="1"/>
  <c r="AP69" i="12"/>
  <c r="L69" i="12" s="1"/>
  <c r="AK145" i="12"/>
  <c r="G145" i="12" s="1"/>
  <c r="AK127" i="12"/>
  <c r="G127" i="12" s="1"/>
  <c r="G109" i="12"/>
  <c r="AK91" i="12"/>
  <c r="G91" i="12" s="1"/>
  <c r="AK73" i="12"/>
  <c r="G73" i="12" s="1"/>
  <c r="AM149" i="12"/>
  <c r="I149" i="12" s="1"/>
  <c r="AM131" i="12"/>
  <c r="I131" i="12" s="1"/>
  <c r="AM95" i="12"/>
  <c r="I95" i="12" s="1"/>
  <c r="I113" i="12"/>
  <c r="AM77" i="12"/>
  <c r="I77" i="12" s="1"/>
  <c r="AP143" i="12"/>
  <c r="L143" i="12" s="1"/>
  <c r="AP125" i="12"/>
  <c r="L125" i="12" s="1"/>
  <c r="L107" i="12"/>
  <c r="AP89" i="12"/>
  <c r="L89" i="12" s="1"/>
  <c r="AP71" i="12"/>
  <c r="L71" i="12" s="1"/>
  <c r="AI147" i="12"/>
  <c r="E147" i="12" s="1"/>
  <c r="AI129" i="12"/>
  <c r="E129" i="12" s="1"/>
  <c r="E111" i="12"/>
  <c r="AI93" i="12"/>
  <c r="E93" i="12" s="1"/>
  <c r="AI75" i="12"/>
  <c r="E75" i="12" s="1"/>
  <c r="AJ119" i="12"/>
  <c r="F119" i="12" s="1"/>
  <c r="F120" i="12" s="1"/>
  <c r="AJ137" i="12"/>
  <c r="F137" i="12" s="1"/>
  <c r="F138" i="12" s="1"/>
  <c r="F101" i="12"/>
  <c r="F102" i="12" s="1"/>
  <c r="AJ83" i="12"/>
  <c r="F83" i="12" s="1"/>
  <c r="F84" i="12" s="1"/>
  <c r="AJ65" i="12"/>
  <c r="F65" i="12" s="1"/>
  <c r="F66" i="12" s="1"/>
  <c r="AN123" i="12"/>
  <c r="J123" i="12" s="1"/>
  <c r="J105" i="12"/>
  <c r="J104" i="12" s="1"/>
  <c r="AN141" i="12"/>
  <c r="J141" i="12" s="1"/>
  <c r="J140" i="12" s="1"/>
  <c r="AN87" i="12"/>
  <c r="J87" i="12" s="1"/>
  <c r="J86" i="12" s="1"/>
  <c r="AN69" i="12"/>
  <c r="J69" i="12" s="1"/>
  <c r="J68" i="12" s="1"/>
  <c r="AJ135" i="12"/>
  <c r="F135" i="12" s="1"/>
  <c r="AJ117" i="12"/>
  <c r="F117" i="12" s="1"/>
  <c r="F99" i="12"/>
  <c r="AJ81" i="12"/>
  <c r="F81" i="12" s="1"/>
  <c r="AJ63" i="12"/>
  <c r="F63" i="12" s="1"/>
  <c r="AK117" i="12"/>
  <c r="G117" i="12" s="1"/>
  <c r="AK135" i="12"/>
  <c r="G135" i="12" s="1"/>
  <c r="G99" i="12"/>
  <c r="AK81" i="12"/>
  <c r="G81" i="12" s="1"/>
  <c r="AK63" i="12"/>
  <c r="G63" i="12" s="1"/>
  <c r="J113" i="12"/>
  <c r="AN149" i="12"/>
  <c r="J149" i="12" s="1"/>
  <c r="AN131" i="12"/>
  <c r="J131" i="12" s="1"/>
  <c r="AN95" i="12"/>
  <c r="J95" i="12" s="1"/>
  <c r="AN77" i="12"/>
  <c r="J77" i="12" s="1"/>
  <c r="G107" i="12"/>
  <c r="AK143" i="12"/>
  <c r="G143" i="12" s="1"/>
  <c r="AK125" i="12"/>
  <c r="G125" i="12" s="1"/>
  <c r="AK89" i="12"/>
  <c r="G89" i="12" s="1"/>
  <c r="AK71" i="12"/>
  <c r="G71" i="12" s="1"/>
  <c r="AN147" i="12"/>
  <c r="J147" i="12" s="1"/>
  <c r="J111" i="12"/>
  <c r="AN93" i="12"/>
  <c r="J93" i="12" s="1"/>
  <c r="AN75" i="12"/>
  <c r="J75" i="12" s="1"/>
  <c r="AN129" i="12"/>
  <c r="J129" i="12" s="1"/>
  <c r="AK137" i="12"/>
  <c r="G137" i="12" s="1"/>
  <c r="G138" i="12" s="1"/>
  <c r="AK119" i="12"/>
  <c r="G119" i="12" s="1"/>
  <c r="G120" i="12" s="1"/>
  <c r="G101" i="12"/>
  <c r="G102" i="12" s="1"/>
  <c r="AK65" i="12"/>
  <c r="G65" i="12" s="1"/>
  <c r="G66" i="12" s="1"/>
  <c r="AK83" i="12"/>
  <c r="G83" i="12" s="1"/>
  <c r="G84" i="12" s="1"/>
  <c r="AI141" i="12"/>
  <c r="E141" i="12" s="1"/>
  <c r="E140" i="12" s="1"/>
  <c r="AI123" i="12"/>
  <c r="E123" i="12" s="1"/>
  <c r="E105" i="12"/>
  <c r="E104" i="12" s="1"/>
  <c r="AI87" i="12"/>
  <c r="E87" i="12" s="1"/>
  <c r="E86" i="12" s="1"/>
  <c r="AI69" i="12"/>
  <c r="E69" i="12" s="1"/>
  <c r="E68" i="12" s="1"/>
  <c r="AP145" i="12"/>
  <c r="L145" i="12" s="1"/>
  <c r="AP127" i="12"/>
  <c r="L127" i="12" s="1"/>
  <c r="AP91" i="12"/>
  <c r="L91" i="12" s="1"/>
  <c r="AP73" i="12"/>
  <c r="L73" i="12" s="1"/>
  <c r="L109" i="12"/>
  <c r="AI145" i="12"/>
  <c r="E145" i="12" s="1"/>
  <c r="AI127" i="12"/>
  <c r="E127" i="12" s="1"/>
  <c r="E109" i="12"/>
  <c r="AI91" i="12"/>
  <c r="E91" i="12" s="1"/>
  <c r="AI73" i="12"/>
  <c r="E73" i="12" s="1"/>
  <c r="L68" i="12"/>
  <c r="AL143" i="12"/>
  <c r="H143" i="12" s="1"/>
  <c r="AL125" i="12"/>
  <c r="H125" i="12" s="1"/>
  <c r="AL89" i="12"/>
  <c r="H89" i="12" s="1"/>
  <c r="AL71" i="12"/>
  <c r="H71" i="12" s="1"/>
  <c r="H107" i="12"/>
  <c r="AJ129" i="12"/>
  <c r="F129" i="12" s="1"/>
  <c r="AJ147" i="12"/>
  <c r="F147" i="12" s="1"/>
  <c r="F111" i="12"/>
  <c r="AJ75" i="12"/>
  <c r="F75" i="12" s="1"/>
  <c r="AJ93" i="12"/>
  <c r="F93" i="12" s="1"/>
  <c r="I101" i="12"/>
  <c r="I102" i="12" s="1"/>
  <c r="AM119" i="12"/>
  <c r="I119" i="12" s="1"/>
  <c r="I120" i="12" s="1"/>
  <c r="AM65" i="12"/>
  <c r="I65" i="12" s="1"/>
  <c r="I66" i="12" s="1"/>
  <c r="AM137" i="12"/>
  <c r="I137" i="12" s="1"/>
  <c r="I138" i="12" s="1"/>
  <c r="AM83" i="12"/>
  <c r="I83" i="12" s="1"/>
  <c r="I84" i="12" s="1"/>
  <c r="AK141" i="12"/>
  <c r="G141" i="12" s="1"/>
  <c r="AK123" i="12"/>
  <c r="G123" i="12" s="1"/>
  <c r="AK69" i="12"/>
  <c r="G69" i="12" s="1"/>
  <c r="G105" i="12"/>
  <c r="G104" i="12" s="1"/>
  <c r="AK87" i="12"/>
  <c r="G87" i="12" s="1"/>
  <c r="AM117" i="12"/>
  <c r="I117" i="12" s="1"/>
  <c r="AM135" i="12"/>
  <c r="I135" i="12" s="1"/>
  <c r="AM81" i="12"/>
  <c r="I81" i="12" s="1"/>
  <c r="AM63" i="12"/>
  <c r="I63" i="12" s="1"/>
  <c r="I99" i="12"/>
  <c r="AP149" i="12"/>
  <c r="L149" i="12" s="1"/>
  <c r="AP131" i="12"/>
  <c r="L131" i="12" s="1"/>
  <c r="L113" i="12"/>
  <c r="AP95" i="12"/>
  <c r="L95" i="12" s="1"/>
  <c r="AP77" i="12"/>
  <c r="L77" i="12" s="1"/>
  <c r="AN135" i="12"/>
  <c r="J135" i="12" s="1"/>
  <c r="J99" i="12"/>
  <c r="AN117" i="12"/>
  <c r="J117" i="12" s="1"/>
  <c r="AN81" i="12"/>
  <c r="J81" i="12" s="1"/>
  <c r="AN63" i="12"/>
  <c r="J63" i="12" s="1"/>
  <c r="F109" i="12"/>
  <c r="AJ127" i="12"/>
  <c r="F127" i="12" s="1"/>
  <c r="AJ145" i="12"/>
  <c r="F145" i="12" s="1"/>
  <c r="AJ91" i="12"/>
  <c r="F91" i="12" s="1"/>
  <c r="AJ73" i="12"/>
  <c r="F73" i="12" s="1"/>
  <c r="AI149" i="12"/>
  <c r="E149" i="12" s="1"/>
  <c r="E113" i="12"/>
  <c r="AI77" i="12"/>
  <c r="E77" i="12" s="1"/>
  <c r="AI131" i="12"/>
  <c r="E131" i="12" s="1"/>
  <c r="AI95" i="12"/>
  <c r="E95" i="12" s="1"/>
  <c r="AI143" i="12"/>
  <c r="E143" i="12" s="1"/>
  <c r="AI125" i="12"/>
  <c r="E125" i="12" s="1"/>
  <c r="AI89" i="12"/>
  <c r="E89" i="12" s="1"/>
  <c r="AI71" i="12"/>
  <c r="E71" i="12" s="1"/>
  <c r="E107" i="12"/>
  <c r="AK147" i="12"/>
  <c r="G147" i="12" s="1"/>
  <c r="G111" i="12"/>
  <c r="AK93" i="12"/>
  <c r="G93" i="12" s="1"/>
  <c r="G94" i="12" s="1"/>
  <c r="AK129" i="12"/>
  <c r="G129" i="12" s="1"/>
  <c r="G130" i="12" s="1"/>
  <c r="AK75" i="12"/>
  <c r="G75" i="12" s="1"/>
  <c r="AO137" i="12"/>
  <c r="K137" i="12" s="1"/>
  <c r="K138" i="12" s="1"/>
  <c r="AO119" i="12"/>
  <c r="K119" i="12" s="1"/>
  <c r="K120" i="12" s="1"/>
  <c r="K101" i="12"/>
  <c r="K102" i="12" s="1"/>
  <c r="AO83" i="12"/>
  <c r="K83" i="12" s="1"/>
  <c r="K84" i="12" s="1"/>
  <c r="AO65" i="12"/>
  <c r="K65" i="12" s="1"/>
  <c r="K66" i="12" s="1"/>
  <c r="AO123" i="12"/>
  <c r="K123" i="12" s="1"/>
  <c r="K122" i="12" s="1"/>
  <c r="K105" i="12"/>
  <c r="AO141" i="12"/>
  <c r="K141" i="12" s="1"/>
  <c r="AO87" i="12"/>
  <c r="K87" i="12" s="1"/>
  <c r="K88" i="12" s="1"/>
  <c r="AO69" i="12"/>
  <c r="K69" i="12" s="1"/>
  <c r="K68" i="12" s="1"/>
  <c r="AO135" i="12"/>
  <c r="K135" i="12" s="1"/>
  <c r="AO117" i="12"/>
  <c r="K117" i="12" s="1"/>
  <c r="K99" i="12"/>
  <c r="AO81" i="12"/>
  <c r="K81" i="12" s="1"/>
  <c r="AO63" i="12"/>
  <c r="K63" i="12" s="1"/>
  <c r="AL145" i="12"/>
  <c r="H145" i="12" s="1"/>
  <c r="AL127" i="12"/>
  <c r="H127" i="12" s="1"/>
  <c r="H109" i="12"/>
  <c r="AL91" i="12"/>
  <c r="H91" i="12" s="1"/>
  <c r="AL73" i="12"/>
  <c r="H73" i="12" s="1"/>
  <c r="F113" i="12"/>
  <c r="AJ131" i="12"/>
  <c r="F131" i="12" s="1"/>
  <c r="AJ95" i="12"/>
  <c r="F95" i="12" s="1"/>
  <c r="AJ149" i="12"/>
  <c r="F149" i="12" s="1"/>
  <c r="AJ77" i="12"/>
  <c r="F77" i="12" s="1"/>
  <c r="AJ143" i="12"/>
  <c r="F143" i="12" s="1"/>
  <c r="F107" i="12"/>
  <c r="AJ125" i="12"/>
  <c r="F125" i="12" s="1"/>
  <c r="AJ89" i="12"/>
  <c r="F89" i="12" s="1"/>
  <c r="F90" i="12" s="1"/>
  <c r="AJ71" i="12"/>
  <c r="F71" i="12" s="1"/>
  <c r="AL129" i="12"/>
  <c r="H129" i="12" s="1"/>
  <c r="AL147" i="12"/>
  <c r="H147" i="12" s="1"/>
  <c r="H111" i="12"/>
  <c r="AL93" i="12"/>
  <c r="H93" i="12" s="1"/>
  <c r="AL75" i="12"/>
  <c r="H75" i="12" s="1"/>
  <c r="AP119" i="12"/>
  <c r="L119" i="12" s="1"/>
  <c r="L120" i="12" s="1"/>
  <c r="L101" i="12"/>
  <c r="L102" i="12" s="1"/>
  <c r="AP137" i="12"/>
  <c r="L137" i="12" s="1"/>
  <c r="L138" i="12" s="1"/>
  <c r="AP65" i="12"/>
  <c r="L65" i="12" s="1"/>
  <c r="L66" i="12" s="1"/>
  <c r="AP83" i="12"/>
  <c r="L83" i="12" s="1"/>
  <c r="L84" i="12" s="1"/>
  <c r="AM141" i="12"/>
  <c r="I141" i="12" s="1"/>
  <c r="I140" i="12" s="1"/>
  <c r="AM123" i="12"/>
  <c r="I123" i="12" s="1"/>
  <c r="AM69" i="12"/>
  <c r="I69" i="12" s="1"/>
  <c r="I68" i="12" s="1"/>
  <c r="I105" i="12"/>
  <c r="I104" i="12" s="1"/>
  <c r="AM87" i="12"/>
  <c r="I87" i="12" s="1"/>
  <c r="I86" i="12" s="1"/>
  <c r="B137" i="12"/>
  <c r="B119" i="12"/>
  <c r="B101" i="12"/>
  <c r="C64" i="12"/>
  <c r="B83" i="12"/>
  <c r="B65" i="12"/>
  <c r="C100" i="12"/>
  <c r="C118" i="12"/>
  <c r="C82" i="12"/>
  <c r="C136" i="12"/>
  <c r="AP135" i="12"/>
  <c r="L135" i="12" s="1"/>
  <c r="AP117" i="12"/>
  <c r="L117" i="12" s="1"/>
  <c r="L99" i="12"/>
  <c r="AP81" i="12"/>
  <c r="L81" i="12" s="1"/>
  <c r="AP63" i="12"/>
  <c r="L63" i="12" s="1"/>
  <c r="AM127" i="12"/>
  <c r="I127" i="12" s="1"/>
  <c r="AM145" i="12"/>
  <c r="I145" i="12" s="1"/>
  <c r="I109" i="12"/>
  <c r="AM91" i="12"/>
  <c r="I91" i="12" s="1"/>
  <c r="AM73" i="12"/>
  <c r="I73" i="12" s="1"/>
  <c r="AO131" i="12"/>
  <c r="K131" i="12" s="1"/>
  <c r="K113" i="12"/>
  <c r="AO77" i="12"/>
  <c r="K77" i="12" s="1"/>
  <c r="AO149" i="12"/>
  <c r="K149" i="12" s="1"/>
  <c r="AO95" i="12"/>
  <c r="K95" i="12" s="1"/>
  <c r="AM143" i="12"/>
  <c r="I143" i="12" s="1"/>
  <c r="AM125" i="12"/>
  <c r="I125" i="12" s="1"/>
  <c r="I107" i="12"/>
  <c r="AM89" i="12"/>
  <c r="I89" i="12" s="1"/>
  <c r="AM71" i="12"/>
  <c r="I71" i="12" s="1"/>
  <c r="AM129" i="12"/>
  <c r="I129" i="12" s="1"/>
  <c r="AM147" i="12"/>
  <c r="I147" i="12" s="1"/>
  <c r="I111" i="12"/>
  <c r="AM75" i="12"/>
  <c r="I75" i="12" s="1"/>
  <c r="AM93" i="12"/>
  <c r="I93" i="12" s="1"/>
  <c r="I94" i="12" s="1"/>
  <c r="AI137" i="12"/>
  <c r="E137" i="12" s="1"/>
  <c r="E138" i="12" s="1"/>
  <c r="AI119" i="12"/>
  <c r="E119" i="12" s="1"/>
  <c r="E120" i="12" s="1"/>
  <c r="E101" i="12"/>
  <c r="E102" i="12" s="1"/>
  <c r="AI83" i="12"/>
  <c r="E83" i="12" s="1"/>
  <c r="E84" i="12" s="1"/>
  <c r="AI65" i="12"/>
  <c r="E65" i="12" s="1"/>
  <c r="E66" i="12" s="1"/>
  <c r="AJ123" i="12"/>
  <c r="F123" i="12" s="1"/>
  <c r="F122" i="12" s="1"/>
  <c r="F105" i="12"/>
  <c r="AJ141" i="12"/>
  <c r="F141" i="12" s="1"/>
  <c r="AJ87" i="12"/>
  <c r="F87" i="12" s="1"/>
  <c r="AJ69" i="12"/>
  <c r="F69" i="12" s="1"/>
  <c r="AN125" i="12"/>
  <c r="J125" i="12" s="1"/>
  <c r="AN143" i="12"/>
  <c r="J143" i="12" s="1"/>
  <c r="J107" i="12"/>
  <c r="AN71" i="12"/>
  <c r="J71" i="12" s="1"/>
  <c r="J72" i="12" s="1"/>
  <c r="AN89" i="12"/>
  <c r="J89" i="12" s="1"/>
  <c r="AO129" i="12"/>
  <c r="K129" i="12" s="1"/>
  <c r="K111" i="12"/>
  <c r="AO147" i="12"/>
  <c r="K147" i="12" s="1"/>
  <c r="AO75" i="12"/>
  <c r="K75" i="12" s="1"/>
  <c r="AO93" i="12"/>
  <c r="K93" i="12" s="1"/>
  <c r="AL137" i="12"/>
  <c r="H137" i="12" s="1"/>
  <c r="H138" i="12" s="1"/>
  <c r="AL119" i="12"/>
  <c r="H119" i="12" s="1"/>
  <c r="H120" i="12" s="1"/>
  <c r="AL83" i="12"/>
  <c r="H83" i="12" s="1"/>
  <c r="H84" i="12" s="1"/>
  <c r="AL65" i="12"/>
  <c r="H65" i="12" s="1"/>
  <c r="H66" i="12" s="1"/>
  <c r="H101" i="12"/>
  <c r="H102" i="12" s="1"/>
  <c r="H105" i="12"/>
  <c r="AL141" i="12"/>
  <c r="H141" i="12" s="1"/>
  <c r="H142" i="12" s="1"/>
  <c r="AL87" i="12"/>
  <c r="H87" i="12" s="1"/>
  <c r="AL69" i="12"/>
  <c r="H69" i="12" s="1"/>
  <c r="AL123" i="12"/>
  <c r="H123" i="12" s="1"/>
  <c r="L124" i="14" l="1"/>
  <c r="K136" i="14"/>
  <c r="E68" i="14"/>
  <c r="J130" i="14"/>
  <c r="F86" i="14"/>
  <c r="J122" i="14"/>
  <c r="I148" i="14"/>
  <c r="H72" i="14"/>
  <c r="I84" i="14"/>
  <c r="L136" i="14"/>
  <c r="I144" i="14"/>
  <c r="E136" i="14"/>
  <c r="F130" i="14"/>
  <c r="H146" i="15"/>
  <c r="J66" i="14"/>
  <c r="J148" i="14"/>
  <c r="F122" i="14"/>
  <c r="F72" i="14"/>
  <c r="I146" i="15"/>
  <c r="G84" i="14"/>
  <c r="G110" i="15"/>
  <c r="L92" i="12"/>
  <c r="J108" i="12"/>
  <c r="K76" i="12"/>
  <c r="F104" i="14"/>
  <c r="E86" i="14"/>
  <c r="I112" i="14"/>
  <c r="H122" i="14"/>
  <c r="E142" i="15"/>
  <c r="G124" i="12"/>
  <c r="H72" i="13"/>
  <c r="J112" i="14"/>
  <c r="K72" i="14"/>
  <c r="F140" i="14"/>
  <c r="E104" i="14"/>
  <c r="J86" i="14"/>
  <c r="K66" i="14"/>
  <c r="K110" i="14"/>
  <c r="K106" i="12"/>
  <c r="F144" i="14"/>
  <c r="F142" i="12"/>
  <c r="G146" i="14"/>
  <c r="J68" i="14"/>
  <c r="F94" i="14"/>
  <c r="E108" i="12"/>
  <c r="K138" i="13"/>
  <c r="L142" i="14"/>
  <c r="E76" i="14"/>
  <c r="I70" i="14"/>
  <c r="E122" i="14"/>
  <c r="H76" i="14"/>
  <c r="K84" i="14"/>
  <c r="I136" i="14"/>
  <c r="L100" i="14"/>
  <c r="K74" i="14"/>
  <c r="F112" i="14"/>
  <c r="I90" i="14"/>
  <c r="H86" i="14"/>
  <c r="E148" i="15"/>
  <c r="G126" i="15"/>
  <c r="J90" i="12"/>
  <c r="I124" i="13"/>
  <c r="J140" i="13"/>
  <c r="I140" i="13"/>
  <c r="F92" i="13"/>
  <c r="E120" i="13"/>
  <c r="F106" i="13"/>
  <c r="J90" i="13"/>
  <c r="L74" i="14"/>
  <c r="J90" i="15"/>
  <c r="F106" i="12"/>
  <c r="F74" i="12"/>
  <c r="G142" i="12"/>
  <c r="J112" i="12"/>
  <c r="H126" i="13"/>
  <c r="I130" i="13"/>
  <c r="F148" i="13"/>
  <c r="L92" i="14"/>
  <c r="H108" i="14"/>
  <c r="E140" i="14"/>
  <c r="K102" i="14"/>
  <c r="K128" i="14"/>
  <c r="J142" i="14"/>
  <c r="I74" i="15"/>
  <c r="G144" i="15"/>
  <c r="K142" i="12"/>
  <c r="J102" i="14"/>
  <c r="E118" i="14"/>
  <c r="J94" i="14"/>
  <c r="H126" i="14"/>
  <c r="E72" i="14"/>
  <c r="I126" i="14"/>
  <c r="K94" i="15"/>
  <c r="F82" i="15"/>
  <c r="K144" i="15"/>
  <c r="H130" i="12"/>
  <c r="H88" i="12"/>
  <c r="I130" i="12"/>
  <c r="E144" i="12"/>
  <c r="F146" i="12"/>
  <c r="E92" i="12"/>
  <c r="J84" i="14"/>
  <c r="L70" i="14"/>
  <c r="H130" i="14"/>
  <c r="K138" i="14"/>
  <c r="I76" i="14"/>
  <c r="I120" i="14"/>
  <c r="K146" i="14"/>
  <c r="J74" i="15"/>
  <c r="G106" i="15"/>
  <c r="E94" i="15"/>
  <c r="E106" i="15"/>
  <c r="G144" i="13"/>
  <c r="I108" i="13"/>
  <c r="G88" i="14"/>
  <c r="F126" i="14"/>
  <c r="J146" i="15"/>
  <c r="K148" i="15"/>
  <c r="H106" i="12"/>
  <c r="K90" i="12"/>
  <c r="G120" i="13"/>
  <c r="H146" i="13"/>
  <c r="F108" i="14"/>
  <c r="G100" i="14"/>
  <c r="J128" i="15"/>
  <c r="L142" i="15"/>
  <c r="J144" i="12"/>
  <c r="I148" i="12"/>
  <c r="G66" i="13"/>
  <c r="L122" i="13"/>
  <c r="L110" i="14"/>
  <c r="G74" i="14"/>
  <c r="H148" i="14"/>
  <c r="K120" i="14"/>
  <c r="I102" i="14"/>
  <c r="K92" i="14"/>
  <c r="G88" i="15"/>
  <c r="G108" i="15"/>
  <c r="H74" i="15"/>
  <c r="K72" i="15"/>
  <c r="G122" i="12"/>
  <c r="K72" i="12"/>
  <c r="G102" i="13"/>
  <c r="K94" i="13"/>
  <c r="J106" i="13"/>
  <c r="F120" i="13"/>
  <c r="L138" i="13"/>
  <c r="K66" i="13"/>
  <c r="J120" i="14"/>
  <c r="K144" i="14"/>
  <c r="H144" i="14"/>
  <c r="G92" i="14"/>
  <c r="H140" i="14"/>
  <c r="G118" i="14"/>
  <c r="K130" i="15"/>
  <c r="E70" i="15"/>
  <c r="E128" i="15"/>
  <c r="L70" i="15"/>
  <c r="G124" i="15"/>
  <c r="H76" i="12"/>
  <c r="K144" i="12"/>
  <c r="J148" i="13"/>
  <c r="F138" i="14"/>
  <c r="I88" i="14"/>
  <c r="G106" i="14"/>
  <c r="J104" i="14"/>
  <c r="F148" i="14"/>
  <c r="G136" i="14"/>
  <c r="F72" i="15"/>
  <c r="H144" i="15"/>
  <c r="J76" i="15"/>
  <c r="H128" i="15"/>
  <c r="E110" i="14"/>
  <c r="K126" i="14"/>
  <c r="F106" i="14"/>
  <c r="E146" i="14"/>
  <c r="E88" i="14"/>
  <c r="H82" i="14"/>
  <c r="H92" i="14"/>
  <c r="L128" i="14"/>
  <c r="J136" i="14"/>
  <c r="J124" i="14"/>
  <c r="L88" i="14"/>
  <c r="E120" i="14"/>
  <c r="E106" i="14"/>
  <c r="F76" i="14"/>
  <c r="F92" i="14"/>
  <c r="J138" i="14"/>
  <c r="F68" i="14"/>
  <c r="F84" i="14"/>
  <c r="E138" i="14"/>
  <c r="I94" i="14"/>
  <c r="L82" i="14"/>
  <c r="E124" i="14"/>
  <c r="J76" i="14"/>
  <c r="I72" i="14"/>
  <c r="F128" i="14"/>
  <c r="J110" i="14"/>
  <c r="K122" i="14"/>
  <c r="E94" i="14"/>
  <c r="G142" i="14"/>
  <c r="H94" i="14"/>
  <c r="I100" i="14"/>
  <c r="F64" i="14"/>
  <c r="H92" i="15"/>
  <c r="I92" i="15"/>
  <c r="L72" i="15"/>
  <c r="J110" i="15"/>
  <c r="F144" i="15"/>
  <c r="I110" i="15"/>
  <c r="H82" i="15"/>
  <c r="G128" i="15"/>
  <c r="G142" i="15"/>
  <c r="K76" i="15"/>
  <c r="F90" i="15"/>
  <c r="H70" i="15"/>
  <c r="E112" i="15"/>
  <c r="J94" i="15"/>
  <c r="G92" i="15"/>
  <c r="F108" i="15"/>
  <c r="H124" i="15"/>
  <c r="G90" i="15"/>
  <c r="J148" i="15"/>
  <c r="L106" i="15"/>
  <c r="L110" i="15"/>
  <c r="H72" i="15"/>
  <c r="K90" i="15"/>
  <c r="H112" i="15"/>
  <c r="K112" i="15"/>
  <c r="F70" i="15"/>
  <c r="H110" i="15"/>
  <c r="G74" i="15"/>
  <c r="F148" i="15"/>
  <c r="F112" i="15"/>
  <c r="L86" i="15"/>
  <c r="H142" i="15"/>
  <c r="F124" i="15"/>
  <c r="F92" i="15"/>
  <c r="G68" i="15"/>
  <c r="F68" i="15"/>
  <c r="J130" i="15"/>
  <c r="J142" i="15"/>
  <c r="I148" i="15"/>
  <c r="J126" i="15"/>
  <c r="H90" i="15"/>
  <c r="K76" i="13"/>
  <c r="H90" i="13"/>
  <c r="F102" i="13"/>
  <c r="K84" i="13"/>
  <c r="L140" i="13"/>
  <c r="I88" i="13"/>
  <c r="H144" i="13"/>
  <c r="H110" i="13"/>
  <c r="J94" i="13"/>
  <c r="I74" i="13"/>
  <c r="J102" i="13"/>
  <c r="L126" i="13"/>
  <c r="L106" i="13"/>
  <c r="L148" i="13"/>
  <c r="K104" i="13"/>
  <c r="J74" i="13"/>
  <c r="I142" i="13"/>
  <c r="G146" i="13"/>
  <c r="F74" i="13"/>
  <c r="K120" i="13"/>
  <c r="K148" i="13"/>
  <c r="E102" i="13"/>
  <c r="E108" i="13"/>
  <c r="E66" i="13"/>
  <c r="K90" i="13"/>
  <c r="J124" i="13"/>
  <c r="G72" i="13"/>
  <c r="L86" i="13"/>
  <c r="E74" i="13"/>
  <c r="F84" i="13"/>
  <c r="G126" i="13"/>
  <c r="F110" i="13"/>
  <c r="G148" i="13"/>
  <c r="E126" i="13"/>
  <c r="G138" i="13"/>
  <c r="L146" i="13"/>
  <c r="L102" i="13"/>
  <c r="J76" i="13"/>
  <c r="F144" i="13"/>
  <c r="K142" i="13"/>
  <c r="G92" i="13"/>
  <c r="F138" i="13"/>
  <c r="G110" i="13"/>
  <c r="F72" i="13"/>
  <c r="H86" i="13"/>
  <c r="G68" i="13"/>
  <c r="I92" i="13"/>
  <c r="L142" i="13"/>
  <c r="K124" i="13"/>
  <c r="H94" i="13"/>
  <c r="G88" i="13"/>
  <c r="K112" i="13"/>
  <c r="K72" i="13"/>
  <c r="H122" i="13"/>
  <c r="I106" i="13"/>
  <c r="J88" i="13"/>
  <c r="H130" i="13"/>
  <c r="L92" i="13"/>
  <c r="F90" i="13"/>
  <c r="G104" i="13"/>
  <c r="I112" i="13"/>
  <c r="L68" i="13"/>
  <c r="I146" i="13"/>
  <c r="E88" i="13"/>
  <c r="F130" i="13"/>
  <c r="F68" i="13"/>
  <c r="E92" i="13"/>
  <c r="H102" i="13"/>
  <c r="I128" i="13"/>
  <c r="L146" i="12"/>
  <c r="E110" i="12"/>
  <c r="G112" i="12"/>
  <c r="F110" i="12"/>
  <c r="G126" i="12"/>
  <c r="I76" i="12"/>
  <c r="F126" i="12"/>
  <c r="G90" i="12"/>
  <c r="L126" i="12"/>
  <c r="F88" i="12"/>
  <c r="H94" i="12"/>
  <c r="F70" i="12"/>
  <c r="E72" i="12"/>
  <c r="G70" i="12"/>
  <c r="F94" i="12"/>
  <c r="L110" i="12"/>
  <c r="E124" i="12"/>
  <c r="F130" i="12"/>
  <c r="E90" i="12"/>
  <c r="L74" i="12"/>
  <c r="K108" i="12"/>
  <c r="J126" i="12"/>
  <c r="G76" i="12"/>
  <c r="G74" i="12"/>
  <c r="L130" i="12"/>
  <c r="K130" i="12"/>
  <c r="F140" i="12"/>
  <c r="G110" i="12"/>
  <c r="H124" i="12"/>
  <c r="I72" i="12"/>
  <c r="H110" i="12"/>
  <c r="K70" i="12"/>
  <c r="G106" i="12"/>
  <c r="E146" i="12"/>
  <c r="G144" i="12"/>
  <c r="E130" i="12"/>
  <c r="H140" i="12"/>
  <c r="I108" i="12"/>
  <c r="H146" i="12"/>
  <c r="H126" i="12"/>
  <c r="F72" i="12"/>
  <c r="L90" i="12"/>
  <c r="K94" i="12"/>
  <c r="I112" i="12"/>
  <c r="I92" i="12"/>
  <c r="I124" i="12"/>
  <c r="H122" i="12"/>
  <c r="K124" i="12"/>
  <c r="E74" i="12"/>
  <c r="I146" i="12"/>
  <c r="F108" i="12"/>
  <c r="H74" i="12"/>
  <c r="J124" i="12"/>
  <c r="B137" i="15"/>
  <c r="B119" i="15"/>
  <c r="B83" i="15"/>
  <c r="B101" i="15"/>
  <c r="B65" i="15"/>
  <c r="C82" i="15"/>
  <c r="C100" i="15"/>
  <c r="C64" i="15"/>
  <c r="C118" i="15"/>
  <c r="C136" i="15"/>
  <c r="I64" i="15"/>
  <c r="J144" i="15"/>
  <c r="H140" i="15"/>
  <c r="F126" i="15"/>
  <c r="H106" i="15"/>
  <c r="F94" i="15"/>
  <c r="H100" i="15"/>
  <c r="F106" i="15"/>
  <c r="F146" i="15"/>
  <c r="G82" i="15"/>
  <c r="E74" i="15"/>
  <c r="I72" i="15"/>
  <c r="J88" i="15"/>
  <c r="G86" i="15"/>
  <c r="K108" i="15"/>
  <c r="H148" i="15"/>
  <c r="E72" i="15"/>
  <c r="K106" i="15"/>
  <c r="H86" i="15"/>
  <c r="H122" i="15"/>
  <c r="L74" i="15"/>
  <c r="G130" i="15"/>
  <c r="L90" i="15"/>
  <c r="I124" i="15"/>
  <c r="K92" i="15"/>
  <c r="H118" i="15"/>
  <c r="F88" i="15"/>
  <c r="G100" i="15"/>
  <c r="E92" i="15"/>
  <c r="I108" i="15"/>
  <c r="I76" i="15"/>
  <c r="H130" i="15"/>
  <c r="E90" i="15"/>
  <c r="K142" i="15"/>
  <c r="J64" i="15"/>
  <c r="K82" i="15"/>
  <c r="L108" i="15"/>
  <c r="K146" i="15"/>
  <c r="I118" i="15"/>
  <c r="F142" i="15"/>
  <c r="G118" i="15"/>
  <c r="E110" i="15"/>
  <c r="I144" i="15"/>
  <c r="E68" i="15"/>
  <c r="I94" i="15"/>
  <c r="E136" i="15"/>
  <c r="L82" i="15"/>
  <c r="E108" i="15"/>
  <c r="F122" i="15"/>
  <c r="J82" i="15"/>
  <c r="K64" i="15"/>
  <c r="L126" i="15"/>
  <c r="L76" i="15"/>
  <c r="H68" i="15"/>
  <c r="G140" i="15"/>
  <c r="F130" i="15"/>
  <c r="G104" i="15"/>
  <c r="G136" i="15"/>
  <c r="F64" i="15"/>
  <c r="I90" i="15"/>
  <c r="E118" i="15"/>
  <c r="L64" i="15"/>
  <c r="E126" i="15"/>
  <c r="J100" i="15"/>
  <c r="K100" i="15"/>
  <c r="L144" i="15"/>
  <c r="L112" i="15"/>
  <c r="I136" i="15"/>
  <c r="I100" i="15"/>
  <c r="I128" i="15"/>
  <c r="H126" i="15"/>
  <c r="E104" i="15"/>
  <c r="L140" i="15"/>
  <c r="F74" i="15"/>
  <c r="E130" i="15"/>
  <c r="E124" i="15"/>
  <c r="E146" i="15"/>
  <c r="I126" i="15"/>
  <c r="I112" i="15"/>
  <c r="E82" i="15"/>
  <c r="E86" i="15"/>
  <c r="G146" i="15"/>
  <c r="L100" i="15"/>
  <c r="E144" i="15"/>
  <c r="J118" i="15"/>
  <c r="G76" i="15"/>
  <c r="K118" i="15"/>
  <c r="I70" i="15"/>
  <c r="J140" i="15"/>
  <c r="L94" i="15"/>
  <c r="F128" i="15"/>
  <c r="F118" i="15"/>
  <c r="J70" i="15"/>
  <c r="I130" i="15"/>
  <c r="E64" i="15"/>
  <c r="H76" i="15"/>
  <c r="L118" i="15"/>
  <c r="K88" i="15"/>
  <c r="J136" i="15"/>
  <c r="G94" i="15"/>
  <c r="K136" i="15"/>
  <c r="I106" i="15"/>
  <c r="K74" i="15"/>
  <c r="L130" i="15"/>
  <c r="J72" i="15"/>
  <c r="E140" i="15"/>
  <c r="F100" i="15"/>
  <c r="J124" i="15"/>
  <c r="E100" i="15"/>
  <c r="H94" i="15"/>
  <c r="L136" i="15"/>
  <c r="K70" i="15"/>
  <c r="G112" i="15"/>
  <c r="L104" i="15"/>
  <c r="I88" i="15"/>
  <c r="K128" i="15"/>
  <c r="L148" i="15"/>
  <c r="J108" i="15"/>
  <c r="G122" i="15"/>
  <c r="F76" i="15"/>
  <c r="H136" i="15"/>
  <c r="F110" i="15"/>
  <c r="G64" i="15"/>
  <c r="J68" i="15"/>
  <c r="F136" i="15"/>
  <c r="J106" i="15"/>
  <c r="L122" i="15"/>
  <c r="K124" i="15"/>
  <c r="F86" i="15"/>
  <c r="G148" i="15"/>
  <c r="I142" i="15"/>
  <c r="K110" i="15"/>
  <c r="L108" i="14"/>
  <c r="L118" i="14"/>
  <c r="J108" i="14"/>
  <c r="H102" i="14"/>
  <c r="G148" i="14"/>
  <c r="I110" i="14"/>
  <c r="L112" i="14"/>
  <c r="G126" i="14"/>
  <c r="I122" i="14"/>
  <c r="K94" i="14"/>
  <c r="F66" i="14"/>
  <c r="E112" i="14"/>
  <c r="K82" i="14"/>
  <c r="J82" i="14"/>
  <c r="L126" i="14"/>
  <c r="E90" i="14"/>
  <c r="F88" i="14"/>
  <c r="J144" i="14"/>
  <c r="F74" i="14"/>
  <c r="H66" i="14"/>
  <c r="H136" i="14"/>
  <c r="H74" i="14"/>
  <c r="G130" i="14"/>
  <c r="G66" i="14"/>
  <c r="F82" i="14"/>
  <c r="I74" i="14"/>
  <c r="L94" i="14"/>
  <c r="G108" i="14"/>
  <c r="L66" i="14"/>
  <c r="K130" i="14"/>
  <c r="K108" i="14"/>
  <c r="F102" i="14"/>
  <c r="E130" i="14"/>
  <c r="K64" i="14"/>
  <c r="J100" i="14"/>
  <c r="L144" i="14"/>
  <c r="E108" i="14"/>
  <c r="I64" i="14"/>
  <c r="F142" i="14"/>
  <c r="I130" i="14"/>
  <c r="I108" i="14"/>
  <c r="J72" i="14"/>
  <c r="G68" i="14"/>
  <c r="H120" i="14"/>
  <c r="H118" i="14"/>
  <c r="H110" i="14"/>
  <c r="K68" i="14"/>
  <c r="G138" i="14"/>
  <c r="F136" i="14"/>
  <c r="I92" i="14"/>
  <c r="L130" i="14"/>
  <c r="G144" i="14"/>
  <c r="L102" i="14"/>
  <c r="K112" i="14"/>
  <c r="F120" i="14"/>
  <c r="E148" i="14"/>
  <c r="K100" i="14"/>
  <c r="J92" i="14"/>
  <c r="H90" i="14"/>
  <c r="E84" i="14"/>
  <c r="J64" i="14"/>
  <c r="L68" i="14"/>
  <c r="E126" i="14"/>
  <c r="I82" i="14"/>
  <c r="F124" i="14"/>
  <c r="E70" i="14"/>
  <c r="J90" i="14"/>
  <c r="J70" i="14"/>
  <c r="F146" i="14"/>
  <c r="G86" i="14"/>
  <c r="H138" i="14"/>
  <c r="K88" i="14"/>
  <c r="H146" i="14"/>
  <c r="K86" i="14"/>
  <c r="G102" i="14"/>
  <c r="H70" i="14"/>
  <c r="I146" i="14"/>
  <c r="L148" i="14"/>
  <c r="L84" i="14"/>
  <c r="K148" i="14"/>
  <c r="E64" i="14"/>
  <c r="L106" i="14"/>
  <c r="K118" i="14"/>
  <c r="J74" i="14"/>
  <c r="E66" i="14"/>
  <c r="J118" i="14"/>
  <c r="L104" i="14"/>
  <c r="E144" i="14"/>
  <c r="I118" i="14"/>
  <c r="E74" i="14"/>
  <c r="J126" i="14"/>
  <c r="J106" i="14"/>
  <c r="F110" i="14"/>
  <c r="G104" i="14"/>
  <c r="H84" i="14"/>
  <c r="K106" i="14"/>
  <c r="H128" i="14"/>
  <c r="K104" i="14"/>
  <c r="G120" i="14"/>
  <c r="H124" i="14"/>
  <c r="I128" i="14"/>
  <c r="B137" i="14"/>
  <c r="B119" i="14"/>
  <c r="B83" i="14"/>
  <c r="B101" i="14"/>
  <c r="B65" i="14"/>
  <c r="C118" i="14"/>
  <c r="C136" i="14"/>
  <c r="C82" i="14"/>
  <c r="C64" i="14"/>
  <c r="C100" i="14"/>
  <c r="I68" i="14"/>
  <c r="L120" i="14"/>
  <c r="J128" i="14"/>
  <c r="L86" i="14"/>
  <c r="E92" i="14"/>
  <c r="G122" i="14"/>
  <c r="K70" i="14"/>
  <c r="G76" i="14"/>
  <c r="H106" i="14"/>
  <c r="I86" i="14"/>
  <c r="L138" i="14"/>
  <c r="E82" i="14"/>
  <c r="J146" i="14"/>
  <c r="F90" i="14"/>
  <c r="L122" i="14"/>
  <c r="L72" i="14"/>
  <c r="E128" i="14"/>
  <c r="L64" i="14"/>
  <c r="E142" i="14"/>
  <c r="J88" i="14"/>
  <c r="G140" i="14"/>
  <c r="H100" i="14"/>
  <c r="K124" i="14"/>
  <c r="G94" i="14"/>
  <c r="K140" i="14"/>
  <c r="F118" i="14"/>
  <c r="H88" i="14"/>
  <c r="G72" i="14"/>
  <c r="I140" i="14"/>
  <c r="E100" i="14"/>
  <c r="E102" i="14"/>
  <c r="L140" i="14"/>
  <c r="L90" i="14"/>
  <c r="F70" i="14"/>
  <c r="G82" i="14"/>
  <c r="H64" i="14"/>
  <c r="K142" i="14"/>
  <c r="G112" i="14"/>
  <c r="F100" i="14"/>
  <c r="H142" i="14"/>
  <c r="L76" i="14"/>
  <c r="G90" i="14"/>
  <c r="I104" i="14"/>
  <c r="K76" i="14"/>
  <c r="J118" i="13"/>
  <c r="G76" i="13"/>
  <c r="G84" i="13"/>
  <c r="J82" i="13"/>
  <c r="J122" i="13"/>
  <c r="F66" i="13"/>
  <c r="I100" i="13"/>
  <c r="G90" i="13"/>
  <c r="I122" i="13"/>
  <c r="H124" i="13"/>
  <c r="G112" i="13"/>
  <c r="H104" i="13"/>
  <c r="L84" i="13"/>
  <c r="G136" i="13"/>
  <c r="E90" i="13"/>
  <c r="F142" i="13"/>
  <c r="F82" i="13"/>
  <c r="L104" i="13"/>
  <c r="E124" i="13"/>
  <c r="E82" i="13"/>
  <c r="F140" i="13"/>
  <c r="L70" i="13"/>
  <c r="I102" i="13"/>
  <c r="E130" i="13"/>
  <c r="K126" i="13"/>
  <c r="E128" i="13"/>
  <c r="K70" i="13"/>
  <c r="H84" i="13"/>
  <c r="L94" i="13"/>
  <c r="J126" i="13"/>
  <c r="K74" i="13"/>
  <c r="I104" i="13"/>
  <c r="J136" i="13"/>
  <c r="H108" i="13"/>
  <c r="H92" i="13"/>
  <c r="I118" i="13"/>
  <c r="G74" i="13"/>
  <c r="B140" i="13"/>
  <c r="B122" i="13"/>
  <c r="B104" i="13"/>
  <c r="B86" i="13"/>
  <c r="B68" i="13"/>
  <c r="C139" i="13"/>
  <c r="C103" i="13"/>
  <c r="C67" i="13"/>
  <c r="C121" i="13"/>
  <c r="C85" i="13"/>
  <c r="H88" i="13"/>
  <c r="H64" i="13"/>
  <c r="H68" i="13"/>
  <c r="J130" i="13"/>
  <c r="F124" i="13"/>
  <c r="F100" i="13"/>
  <c r="I90" i="13"/>
  <c r="E142" i="13"/>
  <c r="E100" i="13"/>
  <c r="L90" i="13"/>
  <c r="F104" i="13"/>
  <c r="L88" i="13"/>
  <c r="I138" i="13"/>
  <c r="E76" i="13"/>
  <c r="E68" i="13"/>
  <c r="E110" i="13"/>
  <c r="K88" i="13"/>
  <c r="H120" i="13"/>
  <c r="L130" i="13"/>
  <c r="K86" i="13"/>
  <c r="K92" i="13"/>
  <c r="I82" i="13"/>
  <c r="H76" i="13"/>
  <c r="G108" i="13"/>
  <c r="H106" i="13"/>
  <c r="H82" i="13"/>
  <c r="G130" i="13"/>
  <c r="H140" i="13"/>
  <c r="G70" i="13"/>
  <c r="F118" i="13"/>
  <c r="I72" i="13"/>
  <c r="J66" i="13"/>
  <c r="E136" i="13"/>
  <c r="L72" i="13"/>
  <c r="F122" i="13"/>
  <c r="L124" i="13"/>
  <c r="L64" i="13"/>
  <c r="E112" i="13"/>
  <c r="E140" i="13"/>
  <c r="E146" i="13"/>
  <c r="K106" i="13"/>
  <c r="K100" i="13"/>
  <c r="L112" i="13"/>
  <c r="K68" i="13"/>
  <c r="K146" i="13"/>
  <c r="H142" i="13"/>
  <c r="G86" i="13"/>
  <c r="F136" i="13"/>
  <c r="E118" i="13"/>
  <c r="L82" i="13"/>
  <c r="E148" i="13"/>
  <c r="E86" i="13"/>
  <c r="K64" i="13"/>
  <c r="H136" i="13"/>
  <c r="K130" i="13"/>
  <c r="H112" i="13"/>
  <c r="I86" i="13"/>
  <c r="H100" i="13"/>
  <c r="G124" i="13"/>
  <c r="G64" i="13"/>
  <c r="K102" i="13"/>
  <c r="I76" i="13"/>
  <c r="I144" i="13"/>
  <c r="J84" i="13"/>
  <c r="L108" i="13"/>
  <c r="L100" i="13"/>
  <c r="E104" i="13"/>
  <c r="K82" i="13"/>
  <c r="J72" i="13"/>
  <c r="K122" i="13"/>
  <c r="J146" i="13"/>
  <c r="J100" i="13"/>
  <c r="J104" i="13"/>
  <c r="H128" i="13"/>
  <c r="I64" i="13"/>
  <c r="H148" i="13"/>
  <c r="I68" i="13"/>
  <c r="E84" i="13"/>
  <c r="H118" i="13"/>
  <c r="F108" i="13"/>
  <c r="G106" i="13"/>
  <c r="G82" i="13"/>
  <c r="G122" i="13"/>
  <c r="F70" i="13"/>
  <c r="I94" i="13"/>
  <c r="I126" i="13"/>
  <c r="I110" i="13"/>
  <c r="E70" i="13"/>
  <c r="J120" i="13"/>
  <c r="F94" i="13"/>
  <c r="L144" i="13"/>
  <c r="I120" i="13"/>
  <c r="L118" i="13"/>
  <c r="E122" i="13"/>
  <c r="H66" i="13"/>
  <c r="K118" i="13"/>
  <c r="J144" i="13"/>
  <c r="K140" i="13"/>
  <c r="J92" i="13"/>
  <c r="G142" i="13"/>
  <c r="G100" i="13"/>
  <c r="F88" i="13"/>
  <c r="J138" i="13"/>
  <c r="I84" i="13"/>
  <c r="L136" i="13"/>
  <c r="K136" i="13"/>
  <c r="K110" i="13"/>
  <c r="J110" i="13"/>
  <c r="J64" i="13"/>
  <c r="I136" i="13"/>
  <c r="H70" i="13"/>
  <c r="G94" i="13"/>
  <c r="F126" i="13"/>
  <c r="L66" i="13"/>
  <c r="G118" i="13"/>
  <c r="G140" i="13"/>
  <c r="F64" i="13"/>
  <c r="I148" i="13"/>
  <c r="E106" i="13"/>
  <c r="E64" i="13"/>
  <c r="F112" i="13"/>
  <c r="F86" i="13"/>
  <c r="I66" i="13"/>
  <c r="E94" i="13"/>
  <c r="H138" i="13"/>
  <c r="L76" i="13"/>
  <c r="K128" i="13"/>
  <c r="J128" i="13"/>
  <c r="I136" i="12"/>
  <c r="G118" i="12"/>
  <c r="H64" i="12"/>
  <c r="E64" i="12"/>
  <c r="K148" i="12"/>
  <c r="F124" i="12"/>
  <c r="H86" i="12"/>
  <c r="I90" i="12"/>
  <c r="L64" i="12"/>
  <c r="I88" i="12"/>
  <c r="H112" i="12"/>
  <c r="F144" i="12"/>
  <c r="H92" i="12"/>
  <c r="K136" i="12"/>
  <c r="K140" i="12"/>
  <c r="E126" i="12"/>
  <c r="J82" i="12"/>
  <c r="I118" i="12"/>
  <c r="F76" i="12"/>
  <c r="H144" i="12"/>
  <c r="E142" i="12"/>
  <c r="J88" i="12"/>
  <c r="E148" i="12"/>
  <c r="G128" i="12"/>
  <c r="L76" i="12"/>
  <c r="K126" i="12"/>
  <c r="K92" i="12"/>
  <c r="H82" i="12"/>
  <c r="E82" i="12"/>
  <c r="J64" i="12"/>
  <c r="K112" i="12"/>
  <c r="L82" i="12"/>
  <c r="I106" i="12"/>
  <c r="H148" i="12"/>
  <c r="G68" i="12"/>
  <c r="J118" i="12"/>
  <c r="G88" i="12"/>
  <c r="F112" i="12"/>
  <c r="J130" i="12"/>
  <c r="E122" i="12"/>
  <c r="F68" i="12"/>
  <c r="J142" i="12"/>
  <c r="G146" i="12"/>
  <c r="L112" i="12"/>
  <c r="K146" i="12"/>
  <c r="H118" i="12"/>
  <c r="E100" i="12"/>
  <c r="H104" i="12"/>
  <c r="K104" i="12"/>
  <c r="J70" i="12"/>
  <c r="I126" i="12"/>
  <c r="I74" i="12"/>
  <c r="L100" i="12"/>
  <c r="B138" i="12"/>
  <c r="B120" i="12"/>
  <c r="C83" i="12"/>
  <c r="B66" i="12"/>
  <c r="B84" i="12"/>
  <c r="B102" i="12"/>
  <c r="C65" i="12"/>
  <c r="C119" i="12"/>
  <c r="C101" i="12"/>
  <c r="C137" i="12"/>
  <c r="I70" i="12"/>
  <c r="H128" i="12"/>
  <c r="J122" i="12"/>
  <c r="F92" i="12"/>
  <c r="J100" i="12"/>
  <c r="F148" i="12"/>
  <c r="L128" i="12"/>
  <c r="K86" i="12"/>
  <c r="J76" i="12"/>
  <c r="G108" i="12"/>
  <c r="F104" i="12"/>
  <c r="F64" i="12"/>
  <c r="J106" i="12"/>
  <c r="L72" i="12"/>
  <c r="L70" i="12"/>
  <c r="L148" i="12"/>
  <c r="K74" i="12"/>
  <c r="H136" i="12"/>
  <c r="J74" i="12"/>
  <c r="E136" i="12"/>
  <c r="K118" i="12"/>
  <c r="L118" i="12"/>
  <c r="J136" i="12"/>
  <c r="J94" i="12"/>
  <c r="G64" i="12"/>
  <c r="F82" i="12"/>
  <c r="L88" i="12"/>
  <c r="I122" i="12"/>
  <c r="K110" i="12"/>
  <c r="G140" i="12"/>
  <c r="J92" i="12"/>
  <c r="E118" i="12"/>
  <c r="I144" i="12"/>
  <c r="H70" i="12"/>
  <c r="I110" i="12"/>
  <c r="L136" i="12"/>
  <c r="I142" i="12"/>
  <c r="K64" i="12"/>
  <c r="G148" i="12"/>
  <c r="F128" i="12"/>
  <c r="G86" i="12"/>
  <c r="I100" i="12"/>
  <c r="H108" i="12"/>
  <c r="E70" i="12"/>
  <c r="G82" i="12"/>
  <c r="F100" i="12"/>
  <c r="E76" i="12"/>
  <c r="L108" i="12"/>
  <c r="L106" i="12"/>
  <c r="K128" i="12"/>
  <c r="J110" i="12"/>
  <c r="I64" i="12"/>
  <c r="H72" i="12"/>
  <c r="E128" i="12"/>
  <c r="E88" i="12"/>
  <c r="J148" i="12"/>
  <c r="G100" i="12"/>
  <c r="F118" i="12"/>
  <c r="E94" i="12"/>
  <c r="L124" i="12"/>
  <c r="J146" i="12"/>
  <c r="K82" i="12"/>
  <c r="I128" i="12"/>
  <c r="K100" i="12"/>
  <c r="F86" i="12"/>
  <c r="I82" i="12"/>
  <c r="H68" i="12"/>
  <c r="H90" i="12"/>
  <c r="E106" i="12"/>
  <c r="G72" i="12"/>
  <c r="G136" i="12"/>
  <c r="F136" i="12"/>
  <c r="E112" i="12"/>
  <c r="L144" i="12"/>
  <c r="G92" i="12"/>
  <c r="L142" i="12"/>
  <c r="L94" i="12"/>
  <c r="H100" i="12"/>
  <c r="J128" i="12"/>
  <c r="B120" i="15" l="1"/>
  <c r="B138" i="15"/>
  <c r="B102" i="15"/>
  <c r="B84" i="15"/>
  <c r="B66" i="15"/>
  <c r="C137" i="15"/>
  <c r="C119" i="15"/>
  <c r="C101" i="15"/>
  <c r="C83" i="15"/>
  <c r="C65" i="15"/>
  <c r="B120" i="14"/>
  <c r="B138" i="14"/>
  <c r="B102" i="14"/>
  <c r="B84" i="14"/>
  <c r="B66" i="14"/>
  <c r="C137" i="14"/>
  <c r="C65" i="14"/>
  <c r="C101" i="14"/>
  <c r="C119" i="14"/>
  <c r="C83" i="14"/>
  <c r="B123" i="13"/>
  <c r="B141" i="13"/>
  <c r="B105" i="13"/>
  <c r="C104" i="13"/>
  <c r="B87" i="13"/>
  <c r="B69" i="13"/>
  <c r="C68" i="13"/>
  <c r="C122" i="13"/>
  <c r="C140" i="13"/>
  <c r="C86" i="13"/>
  <c r="B139" i="12"/>
  <c r="B121" i="12"/>
  <c r="B103" i="12"/>
  <c r="C66" i="12"/>
  <c r="B85" i="12"/>
  <c r="B67" i="12"/>
  <c r="C138" i="12"/>
  <c r="C84" i="12"/>
  <c r="C102" i="12"/>
  <c r="C120" i="12"/>
  <c r="B139" i="15" l="1"/>
  <c r="B103" i="15"/>
  <c r="B121" i="15"/>
  <c r="B67" i="15"/>
  <c r="B85" i="15"/>
  <c r="C66" i="15"/>
  <c r="C84" i="15"/>
  <c r="C120" i="15"/>
  <c r="C138" i="15"/>
  <c r="C102" i="15"/>
  <c r="B139" i="14"/>
  <c r="B103" i="14"/>
  <c r="B67" i="14"/>
  <c r="B85" i="14"/>
  <c r="B121" i="14"/>
  <c r="C102" i="14"/>
  <c r="C66" i="14"/>
  <c r="C138" i="14"/>
  <c r="C120" i="14"/>
  <c r="C84" i="14"/>
  <c r="B124" i="13"/>
  <c r="B142" i="13"/>
  <c r="B106" i="13"/>
  <c r="B70" i="13"/>
  <c r="B88" i="13"/>
  <c r="C69" i="13"/>
  <c r="C141" i="13"/>
  <c r="C105" i="13"/>
  <c r="C123" i="13"/>
  <c r="C87" i="13"/>
  <c r="B140" i="12"/>
  <c r="B104" i="12"/>
  <c r="B122" i="12"/>
  <c r="B68" i="12"/>
  <c r="B86" i="12"/>
  <c r="C139" i="12"/>
  <c r="C121" i="12"/>
  <c r="C103" i="12"/>
  <c r="C85" i="12"/>
  <c r="C67" i="12"/>
  <c r="B140" i="15" l="1"/>
  <c r="B104" i="15"/>
  <c r="B86" i="15"/>
  <c r="B122" i="15"/>
  <c r="B68" i="15"/>
  <c r="C139" i="15"/>
  <c r="C103" i="15"/>
  <c r="C67" i="15"/>
  <c r="C121" i="15"/>
  <c r="C85" i="15"/>
  <c r="B140" i="14"/>
  <c r="B104" i="14"/>
  <c r="B122" i="14"/>
  <c r="B68" i="14"/>
  <c r="B86" i="14"/>
  <c r="C67" i="14"/>
  <c r="C139" i="14"/>
  <c r="C121" i="14"/>
  <c r="C103" i="14"/>
  <c r="C85" i="14"/>
  <c r="B125" i="13"/>
  <c r="B143" i="13"/>
  <c r="B107" i="13"/>
  <c r="B71" i="13"/>
  <c r="B89" i="13"/>
  <c r="C124" i="13"/>
  <c r="C88" i="13"/>
  <c r="C106" i="13"/>
  <c r="C70" i="13"/>
  <c r="C142" i="13"/>
  <c r="B123" i="12"/>
  <c r="B105" i="12"/>
  <c r="B141" i="12"/>
  <c r="C68" i="12"/>
  <c r="B87" i="12"/>
  <c r="B69" i="12"/>
  <c r="C140" i="12"/>
  <c r="C86" i="12"/>
  <c r="C122" i="12"/>
  <c r="C104" i="12"/>
  <c r="B141" i="15" l="1"/>
  <c r="B123" i="15"/>
  <c r="B105" i="15"/>
  <c r="B69" i="15"/>
  <c r="B87" i="15"/>
  <c r="C86" i="15"/>
  <c r="C104" i="15"/>
  <c r="C122" i="15"/>
  <c r="C68" i="15"/>
  <c r="C140" i="15"/>
  <c r="B123" i="14"/>
  <c r="B141" i="14"/>
  <c r="B105" i="14"/>
  <c r="B69" i="14"/>
  <c r="B87" i="14"/>
  <c r="C140" i="14"/>
  <c r="C86" i="14"/>
  <c r="C122" i="14"/>
  <c r="C104" i="14"/>
  <c r="C68" i="14"/>
  <c r="B144" i="13"/>
  <c r="B126" i="13"/>
  <c r="B108" i="13"/>
  <c r="C71" i="13"/>
  <c r="B72" i="13"/>
  <c r="B90" i="13"/>
  <c r="C143" i="13"/>
  <c r="C107" i="13"/>
  <c r="C125" i="13"/>
  <c r="C89" i="13"/>
  <c r="B142" i="12"/>
  <c r="B124" i="12"/>
  <c r="B106" i="12"/>
  <c r="B88" i="12"/>
  <c r="B70" i="12"/>
  <c r="C87" i="12"/>
  <c r="C69" i="12"/>
  <c r="C105" i="12"/>
  <c r="C123" i="12"/>
  <c r="C141" i="12"/>
  <c r="B124" i="15" l="1"/>
  <c r="B142" i="15"/>
  <c r="B106" i="15"/>
  <c r="B88" i="15"/>
  <c r="B70" i="15"/>
  <c r="C141" i="15"/>
  <c r="C87" i="15"/>
  <c r="C105" i="15"/>
  <c r="C69" i="15"/>
  <c r="C123" i="15"/>
  <c r="B124" i="14"/>
  <c r="B142" i="14"/>
  <c r="B106" i="14"/>
  <c r="B88" i="14"/>
  <c r="B70" i="14"/>
  <c r="C123" i="14"/>
  <c r="C87" i="14"/>
  <c r="C69" i="14"/>
  <c r="C105" i="14"/>
  <c r="C141" i="14"/>
  <c r="B127" i="13"/>
  <c r="B145" i="13"/>
  <c r="B91" i="13"/>
  <c r="B73" i="13"/>
  <c r="B109" i="13"/>
  <c r="C72" i="13"/>
  <c r="C108" i="13"/>
  <c r="C144" i="13"/>
  <c r="C126" i="13"/>
  <c r="C90" i="13"/>
  <c r="B125" i="12"/>
  <c r="B143" i="12"/>
  <c r="B107" i="12"/>
  <c r="B89" i="12"/>
  <c r="C70" i="12"/>
  <c r="B71" i="12"/>
  <c r="C142" i="12"/>
  <c r="C124" i="12"/>
  <c r="C106" i="12"/>
  <c r="C88" i="12"/>
  <c r="B143" i="15" l="1"/>
  <c r="B107" i="15"/>
  <c r="B125" i="15"/>
  <c r="B89" i="15"/>
  <c r="B71" i="15"/>
  <c r="C142" i="15"/>
  <c r="C88" i="15"/>
  <c r="C124" i="15"/>
  <c r="C106" i="15"/>
  <c r="C70" i="15"/>
  <c r="B125" i="14"/>
  <c r="B143" i="14"/>
  <c r="B107" i="14"/>
  <c r="B71" i="14"/>
  <c r="B89" i="14"/>
  <c r="C142" i="14"/>
  <c r="C88" i="14"/>
  <c r="C124" i="14"/>
  <c r="C106" i="14"/>
  <c r="C70" i="14"/>
  <c r="B146" i="13"/>
  <c r="B110" i="13"/>
  <c r="B128" i="13"/>
  <c r="B92" i="13"/>
  <c r="B74" i="13"/>
  <c r="C73" i="13"/>
  <c r="C145" i="13"/>
  <c r="C127" i="13"/>
  <c r="C91" i="13"/>
  <c r="C109" i="13"/>
  <c r="B144" i="12"/>
  <c r="B108" i="12"/>
  <c r="B126" i="12"/>
  <c r="B90" i="12"/>
  <c r="B72" i="12"/>
  <c r="C125" i="12"/>
  <c r="C143" i="12"/>
  <c r="C107" i="12"/>
  <c r="C89" i="12"/>
  <c r="C71" i="12"/>
  <c r="B144" i="15" l="1"/>
  <c r="B108" i="15"/>
  <c r="B126" i="15"/>
  <c r="B90" i="15"/>
  <c r="B72" i="15"/>
  <c r="C71" i="15"/>
  <c r="C143" i="15"/>
  <c r="C125" i="15"/>
  <c r="C107" i="15"/>
  <c r="C89" i="15"/>
  <c r="B144" i="14"/>
  <c r="B108" i="14"/>
  <c r="B126" i="14"/>
  <c r="B72" i="14"/>
  <c r="B90" i="14"/>
  <c r="C143" i="14"/>
  <c r="C125" i="14"/>
  <c r="C107" i="14"/>
  <c r="C89" i="14"/>
  <c r="C71" i="14"/>
  <c r="B147" i="13"/>
  <c r="B111" i="13"/>
  <c r="B93" i="13"/>
  <c r="B129" i="13"/>
  <c r="C74" i="13"/>
  <c r="B75" i="13"/>
  <c r="C128" i="13"/>
  <c r="C146" i="13"/>
  <c r="C110" i="13"/>
  <c r="C92" i="13"/>
  <c r="B127" i="12"/>
  <c r="B145" i="12"/>
  <c r="B109" i="12"/>
  <c r="B73" i="12"/>
  <c r="C72" i="12"/>
  <c r="B91" i="12"/>
  <c r="C126" i="12"/>
  <c r="C108" i="12"/>
  <c r="C90" i="12"/>
  <c r="C144" i="12"/>
  <c r="B145" i="15" l="1"/>
  <c r="B91" i="15"/>
  <c r="B127" i="15"/>
  <c r="B73" i="15"/>
  <c r="B109" i="15"/>
  <c r="C72" i="15"/>
  <c r="C144" i="15"/>
  <c r="C108" i="15"/>
  <c r="C90" i="15"/>
  <c r="C126" i="15"/>
  <c r="B145" i="14"/>
  <c r="B91" i="14"/>
  <c r="B109" i="14"/>
  <c r="B73" i="14"/>
  <c r="B127" i="14"/>
  <c r="C144" i="14"/>
  <c r="C90" i="14"/>
  <c r="C108" i="14"/>
  <c r="C126" i="14"/>
  <c r="C72" i="14"/>
  <c r="B130" i="13"/>
  <c r="B148" i="13"/>
  <c r="B112" i="13"/>
  <c r="J49" i="13" s="1" a="1"/>
  <c r="J49" i="13" s="1"/>
  <c r="C75" i="13"/>
  <c r="B94" i="13"/>
  <c r="B76" i="13"/>
  <c r="C147" i="13"/>
  <c r="C129" i="13"/>
  <c r="C93" i="13"/>
  <c r="C111" i="13"/>
  <c r="B146" i="12"/>
  <c r="B110" i="12"/>
  <c r="B128" i="12"/>
  <c r="B92" i="12"/>
  <c r="C91" i="12"/>
  <c r="B74" i="12"/>
  <c r="C73" i="12"/>
  <c r="C145" i="12"/>
  <c r="C127" i="12"/>
  <c r="C109" i="12"/>
  <c r="B146" i="15" l="1"/>
  <c r="B110" i="15"/>
  <c r="B92" i="15"/>
  <c r="B128" i="15"/>
  <c r="B74" i="15"/>
  <c r="C109" i="15"/>
  <c r="C73" i="15"/>
  <c r="C91" i="15"/>
  <c r="C145" i="15"/>
  <c r="C127" i="15"/>
  <c r="B146" i="14"/>
  <c r="B128" i="14"/>
  <c r="B110" i="14"/>
  <c r="B92" i="14"/>
  <c r="B74" i="14"/>
  <c r="C109" i="14"/>
  <c r="C73" i="14"/>
  <c r="C145" i="14"/>
  <c r="C127" i="14"/>
  <c r="C91" i="14"/>
  <c r="K49" i="13" a="1"/>
  <c r="K49" i="13" s="1"/>
  <c r="F49" i="13" a="1"/>
  <c r="F49" i="13" s="1"/>
  <c r="G49" i="13" a="1"/>
  <c r="G49" i="13" s="1"/>
  <c r="I49" i="13" a="1"/>
  <c r="I49" i="13" s="1"/>
  <c r="L49" i="13" a="1"/>
  <c r="L49" i="13" s="1"/>
  <c r="B149" i="13"/>
  <c r="J51" i="13" s="1" a="1"/>
  <c r="J51" i="13" s="1"/>
  <c r="B131" i="13"/>
  <c r="B95" i="13"/>
  <c r="I48" i="13" s="1" a="1"/>
  <c r="I48" i="13" s="1"/>
  <c r="B77" i="13"/>
  <c r="G47" i="13" s="1" a="1"/>
  <c r="G47" i="13" s="1"/>
  <c r="C76" i="13"/>
  <c r="C130" i="13"/>
  <c r="C148" i="13"/>
  <c r="C112" i="13"/>
  <c r="C94" i="13"/>
  <c r="J50" i="13" a="1"/>
  <c r="J50" i="13" s="1"/>
  <c r="E49" i="13" a="1"/>
  <c r="E49" i="13" s="1"/>
  <c r="J47" i="13" a="1"/>
  <c r="J47" i="13" s="1"/>
  <c r="E50" i="13" a="1"/>
  <c r="E50" i="13" s="1"/>
  <c r="H49" i="13" a="1"/>
  <c r="H49" i="13" s="1"/>
  <c r="K47" i="13" a="1"/>
  <c r="K47" i="13" s="1"/>
  <c r="B147" i="12"/>
  <c r="B129" i="12"/>
  <c r="B111" i="12"/>
  <c r="B75" i="12"/>
  <c r="B93" i="12"/>
  <c r="C74" i="12"/>
  <c r="C110" i="12"/>
  <c r="C128" i="12"/>
  <c r="C92" i="12"/>
  <c r="C146" i="12"/>
  <c r="L47" i="13" l="1" a="1"/>
  <c r="L47" i="13" s="1"/>
  <c r="K51" i="13" a="1"/>
  <c r="K51" i="13" s="1"/>
  <c r="B147" i="15"/>
  <c r="B129" i="15"/>
  <c r="B93" i="15"/>
  <c r="B111" i="15"/>
  <c r="B75" i="15"/>
  <c r="C92" i="15"/>
  <c r="C74" i="15"/>
  <c r="C128" i="15"/>
  <c r="C146" i="15"/>
  <c r="C110" i="15"/>
  <c r="B147" i="14"/>
  <c r="B111" i="14"/>
  <c r="B129" i="14"/>
  <c r="B75" i="14"/>
  <c r="B93" i="14"/>
  <c r="C128" i="14"/>
  <c r="C146" i="14"/>
  <c r="C74" i="14"/>
  <c r="C110" i="14"/>
  <c r="C92" i="14"/>
  <c r="K48" i="13" a="1"/>
  <c r="K48" i="13" s="1"/>
  <c r="E47" i="13" a="1"/>
  <c r="E47" i="13" s="1"/>
  <c r="L50" i="13" a="1"/>
  <c r="L50" i="13" s="1"/>
  <c r="K50" i="13" a="1"/>
  <c r="K50" i="13" s="1"/>
  <c r="J48" i="13" a="1"/>
  <c r="J48" i="13" s="1"/>
  <c r="L51" i="13" a="1"/>
  <c r="L51" i="13" s="1"/>
  <c r="H51" i="13" a="1"/>
  <c r="H51" i="13" s="1"/>
  <c r="H50" i="13" a="1"/>
  <c r="H50" i="13" s="1"/>
  <c r="H48" i="13" a="1"/>
  <c r="H48" i="13" s="1"/>
  <c r="G50" i="13" a="1"/>
  <c r="G50" i="13" s="1"/>
  <c r="I50" i="13" a="1"/>
  <c r="I50" i="13" s="1"/>
  <c r="L48" i="13" a="1"/>
  <c r="L48" i="13" s="1"/>
  <c r="E48" i="13" a="1"/>
  <c r="E48" i="13" s="1"/>
  <c r="I51" i="13" a="1"/>
  <c r="I51" i="13" s="1"/>
  <c r="F48" i="13" a="1"/>
  <c r="F48" i="13" s="1"/>
  <c r="G48" i="13" a="1"/>
  <c r="G48" i="13" s="1"/>
  <c r="F51" i="13" a="1"/>
  <c r="F51" i="13" s="1"/>
  <c r="E51" i="13" a="1"/>
  <c r="E51" i="13" s="1"/>
  <c r="C77" i="13"/>
  <c r="C149" i="13"/>
  <c r="C131" i="13"/>
  <c r="E58" i="13" s="1" a="1"/>
  <c r="E58" i="13" s="1"/>
  <c r="C113" i="13"/>
  <c r="G57" i="13" s="1" a="1"/>
  <c r="G57" i="13" s="1"/>
  <c r="C95" i="13"/>
  <c r="L56" i="13" s="1" a="1"/>
  <c r="L56" i="13" s="1"/>
  <c r="H47" i="13" a="1"/>
  <c r="H47" i="13" s="1"/>
  <c r="I47" i="13" a="1"/>
  <c r="I47" i="13" s="1"/>
  <c r="F47" i="13" a="1"/>
  <c r="F47" i="13" s="1"/>
  <c r="F50" i="13" a="1"/>
  <c r="F50" i="13" s="1"/>
  <c r="G51" i="13" a="1"/>
  <c r="G51" i="13" s="1"/>
  <c r="J59" i="13" a="1"/>
  <c r="J59" i="13" s="1"/>
  <c r="B148" i="12"/>
  <c r="B130" i="12"/>
  <c r="B112" i="12"/>
  <c r="F49" i="12" s="1" a="1"/>
  <c r="F49" i="12" s="1"/>
  <c r="B94" i="12"/>
  <c r="B76" i="12"/>
  <c r="C147" i="12"/>
  <c r="C93" i="12"/>
  <c r="C111" i="12"/>
  <c r="C129" i="12"/>
  <c r="C75" i="12"/>
  <c r="H49" i="12" a="1"/>
  <c r="H49" i="12" s="1"/>
  <c r="I49" i="12" a="1"/>
  <c r="I49" i="12" s="1"/>
  <c r="K49" i="12" a="1"/>
  <c r="K49" i="12" s="1"/>
  <c r="E49" i="12" l="1" a="1"/>
  <c r="E49" i="12" s="1"/>
  <c r="L49" i="12" a="1"/>
  <c r="L49" i="12" s="1"/>
  <c r="J49" i="12" a="1"/>
  <c r="J49" i="12" s="1"/>
  <c r="G49" i="12" a="1"/>
  <c r="G49" i="12" s="1"/>
  <c r="B130" i="15"/>
  <c r="B148" i="15"/>
  <c r="B112" i="15"/>
  <c r="B94" i="15"/>
  <c r="B76" i="15"/>
  <c r="C147" i="15"/>
  <c r="C129" i="15"/>
  <c r="C93" i="15"/>
  <c r="C111" i="15"/>
  <c r="C75" i="15"/>
  <c r="G49" i="15" a="1"/>
  <c r="G49" i="15" s="1"/>
  <c r="F49" i="15" a="1"/>
  <c r="F49" i="15" s="1"/>
  <c r="K49" i="15" a="1"/>
  <c r="K49" i="15" s="1"/>
  <c r="B130" i="14"/>
  <c r="B148" i="14"/>
  <c r="B112" i="14"/>
  <c r="B94" i="14"/>
  <c r="B76" i="14"/>
  <c r="C75" i="14"/>
  <c r="C129" i="14"/>
  <c r="C147" i="14"/>
  <c r="C111" i="14"/>
  <c r="C93" i="14"/>
  <c r="H49" i="14" a="1"/>
  <c r="H49" i="14" s="1"/>
  <c r="I49" i="14" a="1"/>
  <c r="I49" i="14" s="1"/>
  <c r="G49" i="14" a="1"/>
  <c r="G49" i="14" s="1"/>
  <c r="G59" i="13" a="1"/>
  <c r="G59" i="13" s="1"/>
  <c r="K59" i="13" a="1"/>
  <c r="K59" i="13" s="1"/>
  <c r="F59" i="13" a="1"/>
  <c r="F59" i="13" s="1"/>
  <c r="K56" i="13" a="1"/>
  <c r="K56" i="13" s="1"/>
  <c r="E56" i="13" a="1"/>
  <c r="E56" i="13" s="1"/>
  <c r="J56" i="13" a="1"/>
  <c r="J56" i="13" s="1"/>
  <c r="I56" i="13" a="1"/>
  <c r="I56" i="13" s="1"/>
  <c r="E55" i="13" a="1"/>
  <c r="E55" i="13" s="1"/>
  <c r="F55" i="13" a="1"/>
  <c r="F55" i="13" s="1"/>
  <c r="J55" i="13" a="1"/>
  <c r="J55" i="13" s="1"/>
  <c r="K55" i="13" a="1"/>
  <c r="K55" i="13" s="1"/>
  <c r="I55" i="13" a="1"/>
  <c r="I55" i="13" s="1"/>
  <c r="L55" i="13" a="1"/>
  <c r="L55" i="13" s="1"/>
  <c r="K57" i="13" a="1"/>
  <c r="K57" i="13" s="1"/>
  <c r="J58" i="13" a="1"/>
  <c r="J58" i="13" s="1"/>
  <c r="H56" i="13" a="1"/>
  <c r="H56" i="13" s="1"/>
  <c r="I59" i="13" a="1"/>
  <c r="I59" i="13" s="1"/>
  <c r="F57" i="13" a="1"/>
  <c r="F57" i="13" s="1"/>
  <c r="G55" i="13" a="1"/>
  <c r="G55" i="13" s="1"/>
  <c r="L58" i="13" a="1"/>
  <c r="L58" i="13" s="1"/>
  <c r="I58" i="13" a="1"/>
  <c r="I58" i="13" s="1"/>
  <c r="L59" i="13" a="1"/>
  <c r="L59" i="13" s="1"/>
  <c r="I57" i="13" a="1"/>
  <c r="I57" i="13" s="1"/>
  <c r="G56" i="13" a="1"/>
  <c r="G56" i="13" s="1"/>
  <c r="G58" i="13" a="1"/>
  <c r="G58" i="13" s="1"/>
  <c r="J57" i="13" a="1"/>
  <c r="J57" i="13" s="1"/>
  <c r="H58" i="13" a="1"/>
  <c r="H58" i="13" s="1"/>
  <c r="E59" i="13" a="1"/>
  <c r="E59" i="13" s="1"/>
  <c r="H57" i="13" a="1"/>
  <c r="H57" i="13" s="1"/>
  <c r="F56" i="13" a="1"/>
  <c r="F56" i="13" s="1"/>
  <c r="H55" i="13" a="1"/>
  <c r="H55" i="13" s="1"/>
  <c r="E57" i="13" a="1"/>
  <c r="E57" i="13" s="1"/>
  <c r="K58" i="13" a="1"/>
  <c r="K58" i="13" s="1"/>
  <c r="H59" i="13" a="1"/>
  <c r="H59" i="13" s="1"/>
  <c r="F58" i="13" a="1"/>
  <c r="F58" i="13" s="1"/>
  <c r="L57" i="13" a="1"/>
  <c r="L57" i="13" s="1"/>
  <c r="H47" i="12" a="1"/>
  <c r="H47" i="12" s="1"/>
  <c r="B131" i="12"/>
  <c r="K50" i="12" s="1" a="1"/>
  <c r="K50" i="12" s="1"/>
  <c r="B149" i="12"/>
  <c r="H51" i="12" s="1" a="1"/>
  <c r="H51" i="12" s="1"/>
  <c r="B77" i="12"/>
  <c r="B95" i="12"/>
  <c r="C130" i="12"/>
  <c r="C148" i="12"/>
  <c r="C112" i="12"/>
  <c r="C94" i="12"/>
  <c r="C76" i="12"/>
  <c r="G47" i="12" a="1"/>
  <c r="G47" i="12" s="1"/>
  <c r="B149" i="15" l="1"/>
  <c r="B131" i="15"/>
  <c r="K50" i="15" s="1" a="1"/>
  <c r="K50" i="15" s="1"/>
  <c r="B95" i="15"/>
  <c r="F48" i="15" s="1" a="1"/>
  <c r="F48" i="15" s="1"/>
  <c r="B77" i="15"/>
  <c r="G47" i="15" s="1" a="1"/>
  <c r="G47" i="15" s="1"/>
  <c r="C130" i="15"/>
  <c r="C148" i="15"/>
  <c r="C112" i="15"/>
  <c r="C94" i="15"/>
  <c r="C76" i="15"/>
  <c r="E47" i="15" a="1"/>
  <c r="E47" i="15" s="1"/>
  <c r="K47" i="15" a="1"/>
  <c r="K47" i="15" s="1"/>
  <c r="H48" i="15" a="1"/>
  <c r="H48" i="15" s="1"/>
  <c r="I48" i="15" a="1"/>
  <c r="I48" i="15" s="1"/>
  <c r="K48" i="15" a="1"/>
  <c r="K48" i="15" s="1"/>
  <c r="G48" i="15" a="1"/>
  <c r="G48" i="15" s="1"/>
  <c r="L48" i="15" a="1"/>
  <c r="L48" i="15" s="1"/>
  <c r="E48" i="15" a="1"/>
  <c r="E48" i="15" s="1"/>
  <c r="J48" i="15" a="1"/>
  <c r="J48" i="15" s="1"/>
  <c r="J49" i="15" a="1"/>
  <c r="J49" i="15" s="1"/>
  <c r="I49" i="15" a="1"/>
  <c r="I49" i="15" s="1"/>
  <c r="E49" i="15" a="1"/>
  <c r="E49" i="15" s="1"/>
  <c r="L49" i="15" a="1"/>
  <c r="L49" i="15" s="1"/>
  <c r="E50" i="15" a="1"/>
  <c r="E50" i="15" s="1"/>
  <c r="G50" i="15" a="1"/>
  <c r="G50" i="15" s="1"/>
  <c r="I51" i="15" a="1"/>
  <c r="I51" i="15" s="1"/>
  <c r="J50" i="15" a="1"/>
  <c r="J50" i="15" s="1"/>
  <c r="L50" i="15" a="1"/>
  <c r="L50" i="15" s="1"/>
  <c r="H49" i="15" a="1"/>
  <c r="H49" i="15" s="1"/>
  <c r="J49" i="14" a="1"/>
  <c r="J49" i="14" s="1"/>
  <c r="E49" i="14" a="1"/>
  <c r="E49" i="14" s="1"/>
  <c r="F49" i="14" a="1"/>
  <c r="F49" i="14" s="1"/>
  <c r="K49" i="14" a="1"/>
  <c r="K49" i="14" s="1"/>
  <c r="L49" i="14" a="1"/>
  <c r="L49" i="14" s="1"/>
  <c r="B149" i="14"/>
  <c r="K51" i="14" s="1" a="1"/>
  <c r="K51" i="14" s="1"/>
  <c r="B131" i="14"/>
  <c r="E50" i="14" s="1" a="1"/>
  <c r="E50" i="14" s="1"/>
  <c r="B95" i="14"/>
  <c r="E48" i="14" s="1" a="1"/>
  <c r="E48" i="14" s="1"/>
  <c r="B77" i="14"/>
  <c r="I47" i="14" s="1" a="1"/>
  <c r="I47" i="14" s="1"/>
  <c r="C130" i="14"/>
  <c r="C148" i="14"/>
  <c r="C94" i="14"/>
  <c r="C112" i="14"/>
  <c r="C76" i="14"/>
  <c r="H47" i="14" a="1"/>
  <c r="H47" i="14" s="1"/>
  <c r="J48" i="14" a="1"/>
  <c r="J48" i="14" s="1"/>
  <c r="I48" i="12" a="1"/>
  <c r="I48" i="12" s="1"/>
  <c r="J48" i="12" a="1"/>
  <c r="J48" i="12" s="1"/>
  <c r="E48" i="12" a="1"/>
  <c r="E48" i="12" s="1"/>
  <c r="K48" i="12" a="1"/>
  <c r="K48" i="12" s="1"/>
  <c r="F48" i="12" a="1"/>
  <c r="F48" i="12" s="1"/>
  <c r="L48" i="12" a="1"/>
  <c r="L48" i="12" s="1"/>
  <c r="H48" i="12" a="1"/>
  <c r="H48" i="12" s="1"/>
  <c r="C95" i="12"/>
  <c r="L56" i="12" s="1" a="1"/>
  <c r="L56" i="12" s="1"/>
  <c r="C77" i="12"/>
  <c r="H55" i="12" s="1" a="1"/>
  <c r="H55" i="12" s="1"/>
  <c r="C131" i="12"/>
  <c r="G58" i="12" s="1" a="1"/>
  <c r="G58" i="12" s="1"/>
  <c r="C149" i="12"/>
  <c r="L59" i="12" s="1" a="1"/>
  <c r="L59" i="12" s="1"/>
  <c r="C113" i="12"/>
  <c r="J57" i="12" s="1" a="1"/>
  <c r="J57" i="12" s="1"/>
  <c r="F47" i="12" a="1"/>
  <c r="F47" i="12" s="1"/>
  <c r="I47" i="12" a="1"/>
  <c r="I47" i="12" s="1"/>
  <c r="E47" i="12" a="1"/>
  <c r="E47" i="12" s="1"/>
  <c r="K47" i="12" a="1"/>
  <c r="K47" i="12" s="1"/>
  <c r="J47" i="12" a="1"/>
  <c r="J47" i="12" s="1"/>
  <c r="G48" i="12" a="1"/>
  <c r="G48" i="12" s="1"/>
  <c r="L47" i="12" a="1"/>
  <c r="L47" i="12" s="1"/>
  <c r="K51" i="12" a="1"/>
  <c r="K51" i="12" s="1"/>
  <c r="I51" i="12" a="1"/>
  <c r="I51" i="12" s="1"/>
  <c r="L51" i="12" a="1"/>
  <c r="L51" i="12" s="1"/>
  <c r="J51" i="12" a="1"/>
  <c r="J51" i="12" s="1"/>
  <c r="F51" i="12" a="1"/>
  <c r="F51" i="12" s="1"/>
  <c r="E51" i="12" a="1"/>
  <c r="E51" i="12" s="1"/>
  <c r="G51" i="12" a="1"/>
  <c r="G51" i="12" s="1"/>
  <c r="H59" i="12" a="1"/>
  <c r="H59" i="12" s="1"/>
  <c r="E50" i="12" a="1"/>
  <c r="E50" i="12" s="1"/>
  <c r="G50" i="12" a="1"/>
  <c r="G50" i="12" s="1"/>
  <c r="L50" i="12" a="1"/>
  <c r="L50" i="12" s="1"/>
  <c r="J50" i="12" a="1"/>
  <c r="J50" i="12" s="1"/>
  <c r="F50" i="12" a="1"/>
  <c r="F50" i="12" s="1"/>
  <c r="H50" i="12" a="1"/>
  <c r="H50" i="12" s="1"/>
  <c r="I50" i="12" a="1"/>
  <c r="I50" i="12" s="1"/>
  <c r="K56" i="12" a="1"/>
  <c r="K56" i="12" s="1"/>
  <c r="H56" i="12" a="1"/>
  <c r="H56" i="12" s="1"/>
  <c r="G56" i="12" a="1"/>
  <c r="G56" i="12" s="1"/>
  <c r="L57" i="12" a="1"/>
  <c r="L57" i="12" s="1"/>
  <c r="L47" i="14" l="1" a="1"/>
  <c r="L47" i="14" s="1"/>
  <c r="F56" i="12" a="1"/>
  <c r="F56" i="12" s="1"/>
  <c r="I56" i="12" a="1"/>
  <c r="I56" i="12" s="1"/>
  <c r="J56" i="12" a="1"/>
  <c r="J56" i="12" s="1"/>
  <c r="E56" i="12" a="1"/>
  <c r="E56" i="12" s="1"/>
  <c r="F55" i="12" a="1"/>
  <c r="F55" i="12" s="1"/>
  <c r="I55" i="12" a="1"/>
  <c r="I55" i="12" s="1"/>
  <c r="G55" i="12" a="1"/>
  <c r="G55" i="12" s="1"/>
  <c r="K55" i="12" a="1"/>
  <c r="K55" i="12" s="1"/>
  <c r="E58" i="12" a="1"/>
  <c r="E58" i="12" s="1"/>
  <c r="L55" i="12" a="1"/>
  <c r="L55" i="12" s="1"/>
  <c r="E55" i="12" a="1"/>
  <c r="E55" i="12" s="1"/>
  <c r="J55" i="12" a="1"/>
  <c r="J55" i="12" s="1"/>
  <c r="L47" i="15" a="1"/>
  <c r="L47" i="15" s="1"/>
  <c r="J51" i="15" a="1"/>
  <c r="J51" i="15" s="1"/>
  <c r="L51" i="15" a="1"/>
  <c r="L51" i="15" s="1"/>
  <c r="K51" i="15" a="1"/>
  <c r="K51" i="15" s="1"/>
  <c r="G51" i="15" a="1"/>
  <c r="G51" i="15" s="1"/>
  <c r="C95" i="15"/>
  <c r="C113" i="15"/>
  <c r="C77" i="15"/>
  <c r="I55" i="15" s="1" a="1"/>
  <c r="I55" i="15" s="1"/>
  <c r="C149" i="15"/>
  <c r="C131" i="15"/>
  <c r="L58" i="15" s="1" a="1"/>
  <c r="L58" i="15" s="1"/>
  <c r="J47" i="15" a="1"/>
  <c r="J47" i="15" s="1"/>
  <c r="H59" i="15" a="1"/>
  <c r="H59" i="15" s="1"/>
  <c r="H51" i="15" a="1"/>
  <c r="H51" i="15" s="1"/>
  <c r="H47" i="15" a="1"/>
  <c r="H47" i="15" s="1"/>
  <c r="L59" i="15" a="1"/>
  <c r="L59" i="15" s="1"/>
  <c r="K58" i="15" a="1"/>
  <c r="K58" i="15" s="1"/>
  <c r="E51" i="15" a="1"/>
  <c r="E51" i="15" s="1"/>
  <c r="G55" i="15" a="1"/>
  <c r="G55" i="15" s="1"/>
  <c r="I47" i="15" a="1"/>
  <c r="I47" i="15" s="1"/>
  <c r="I50" i="15" a="1"/>
  <c r="I50" i="15" s="1"/>
  <c r="H50" i="15" a="1"/>
  <c r="H50" i="15" s="1"/>
  <c r="F50" i="15" a="1"/>
  <c r="F50" i="15" s="1"/>
  <c r="H58" i="15" a="1"/>
  <c r="H58" i="15" s="1"/>
  <c r="H57" i="15" a="1"/>
  <c r="H57" i="15" s="1"/>
  <c r="F51" i="15" a="1"/>
  <c r="F51" i="15" s="1"/>
  <c r="F47" i="15" a="1"/>
  <c r="F47" i="15" s="1"/>
  <c r="G56" i="15" a="1"/>
  <c r="G56" i="15" s="1"/>
  <c r="F56" i="15" a="1"/>
  <c r="F56" i="15" s="1"/>
  <c r="J56" i="15" a="1"/>
  <c r="J56" i="15" s="1"/>
  <c r="I56" i="15" a="1"/>
  <c r="I56" i="15" s="1"/>
  <c r="H50" i="14" a="1"/>
  <c r="H50" i="14" s="1"/>
  <c r="J51" i="14" a="1"/>
  <c r="J51" i="14" s="1"/>
  <c r="K48" i="14" a="1"/>
  <c r="K48" i="14" s="1"/>
  <c r="L51" i="14" a="1"/>
  <c r="L51" i="14" s="1"/>
  <c r="H48" i="14" a="1"/>
  <c r="H48" i="14" s="1"/>
  <c r="I51" i="14" a="1"/>
  <c r="I51" i="14" s="1"/>
  <c r="L48" i="14" a="1"/>
  <c r="L48" i="14" s="1"/>
  <c r="C131" i="14"/>
  <c r="G58" i="14" s="1" a="1"/>
  <c r="G58" i="14" s="1"/>
  <c r="C95" i="14"/>
  <c r="F56" i="14" s="1" a="1"/>
  <c r="F56" i="14" s="1"/>
  <c r="C113" i="14"/>
  <c r="K57" i="14" s="1" a="1"/>
  <c r="K57" i="14" s="1"/>
  <c r="C77" i="14"/>
  <c r="F55" i="14" s="1" a="1"/>
  <c r="F55" i="14" s="1"/>
  <c r="C149" i="14"/>
  <c r="F59" i="14" s="1" a="1"/>
  <c r="F59" i="14" s="1"/>
  <c r="K47" i="14" a="1"/>
  <c r="K47" i="14" s="1"/>
  <c r="J47" i="14" a="1"/>
  <c r="J47" i="14" s="1"/>
  <c r="E47" i="14" a="1"/>
  <c r="E47" i="14" s="1"/>
  <c r="G47" i="14" a="1"/>
  <c r="G47" i="14" s="1"/>
  <c r="F47" i="14" a="1"/>
  <c r="F47" i="14" s="1"/>
  <c r="H51" i="14" a="1"/>
  <c r="H51" i="14" s="1"/>
  <c r="J56" i="14" a="1"/>
  <c r="J56" i="14" s="1"/>
  <c r="I48" i="14" a="1"/>
  <c r="I48" i="14" s="1"/>
  <c r="F48" i="14" a="1"/>
  <c r="F48" i="14" s="1"/>
  <c r="J50" i="14" a="1"/>
  <c r="J50" i="14" s="1"/>
  <c r="G51" i="14" a="1"/>
  <c r="G51" i="14" s="1"/>
  <c r="I56" i="14" a="1"/>
  <c r="I56" i="14" s="1"/>
  <c r="G48" i="14" a="1"/>
  <c r="G48" i="14" s="1"/>
  <c r="G50" i="14" a="1"/>
  <c r="G50" i="14" s="1"/>
  <c r="F50" i="14" a="1"/>
  <c r="F50" i="14" s="1"/>
  <c r="I50" i="14" a="1"/>
  <c r="I50" i="14" s="1"/>
  <c r="F51" i="14" a="1"/>
  <c r="F51" i="14" s="1"/>
  <c r="L59" i="14" a="1"/>
  <c r="L59" i="14" s="1"/>
  <c r="K50" i="14" a="1"/>
  <c r="K50" i="14" s="1"/>
  <c r="E51" i="14" a="1"/>
  <c r="E51" i="14" s="1"/>
  <c r="H56" i="14" a="1"/>
  <c r="H56" i="14" s="1"/>
  <c r="E58" i="14" a="1"/>
  <c r="E58" i="14" s="1"/>
  <c r="L50" i="14" a="1"/>
  <c r="L50" i="14" s="1"/>
  <c r="H58" i="12" a="1"/>
  <c r="H58" i="12" s="1"/>
  <c r="J59" i="12" a="1"/>
  <c r="J59" i="12" s="1"/>
  <c r="K58" i="12" a="1"/>
  <c r="K58" i="12" s="1"/>
  <c r="E57" i="12" a="1"/>
  <c r="E57" i="12" s="1"/>
  <c r="I58" i="12" a="1"/>
  <c r="I58" i="12" s="1"/>
  <c r="K57" i="12" a="1"/>
  <c r="K57" i="12" s="1"/>
  <c r="G59" i="12" a="1"/>
  <c r="G59" i="12" s="1"/>
  <c r="F57" i="12" a="1"/>
  <c r="F57" i="12" s="1"/>
  <c r="J58" i="12" a="1"/>
  <c r="J58" i="12" s="1"/>
  <c r="K59" i="12" a="1"/>
  <c r="K59" i="12" s="1"/>
  <c r="I57" i="12" a="1"/>
  <c r="I57" i="12" s="1"/>
  <c r="F58" i="12" a="1"/>
  <c r="F58" i="12" s="1"/>
  <c r="I59" i="12" a="1"/>
  <c r="I59" i="12" s="1"/>
  <c r="H57" i="12" a="1"/>
  <c r="H57" i="12" s="1"/>
  <c r="L58" i="12" a="1"/>
  <c r="L58" i="12" s="1"/>
  <c r="F59" i="12" a="1"/>
  <c r="F59" i="12" s="1"/>
  <c r="G57" i="12" a="1"/>
  <c r="G57" i="12" s="1"/>
  <c r="E59" i="12" a="1"/>
  <c r="E59" i="12" s="1"/>
  <c r="G55" i="14" l="1" a="1"/>
  <c r="G55" i="14" s="1"/>
  <c r="K56" i="14" a="1"/>
  <c r="K56" i="14" s="1"/>
  <c r="I59" i="14" a="1"/>
  <c r="I59" i="14" s="1"/>
  <c r="J57" i="14" a="1"/>
  <c r="J57" i="14" s="1"/>
  <c r="F57" i="14" a="1"/>
  <c r="F57" i="14" s="1"/>
  <c r="K59" i="14" a="1"/>
  <c r="K59" i="14" s="1"/>
  <c r="G57" i="14" a="1"/>
  <c r="G57" i="14" s="1"/>
  <c r="I57" i="14" a="1"/>
  <c r="I57" i="14" s="1"/>
  <c r="L57" i="14" a="1"/>
  <c r="L57" i="14" s="1"/>
  <c r="I55" i="14" a="1"/>
  <c r="I55" i="14" s="1"/>
  <c r="J55" i="14" a="1"/>
  <c r="J55" i="14" s="1"/>
  <c r="E59" i="14" a="1"/>
  <c r="E59" i="14" s="1"/>
  <c r="H59" i="14" a="1"/>
  <c r="H59" i="14" s="1"/>
  <c r="J58" i="14" a="1"/>
  <c r="J58" i="14" s="1"/>
  <c r="L58" i="14" a="1"/>
  <c r="L58" i="14" s="1"/>
  <c r="E56" i="14" a="1"/>
  <c r="E56" i="14" s="1"/>
  <c r="H55" i="15" a="1"/>
  <c r="H55" i="15" s="1"/>
  <c r="G58" i="15" a="1"/>
  <c r="G58" i="15" s="1"/>
  <c r="G59" i="15" a="1"/>
  <c r="G59" i="15" s="1"/>
  <c r="K59" i="15" a="1"/>
  <c r="K59" i="15" s="1"/>
  <c r="E58" i="15" a="1"/>
  <c r="E58" i="15" s="1"/>
  <c r="F59" i="15" a="1"/>
  <c r="F59" i="15" s="1"/>
  <c r="F58" i="15" a="1"/>
  <c r="F58" i="15" s="1"/>
  <c r="G57" i="15" a="1"/>
  <c r="G57" i="15" s="1"/>
  <c r="F57" i="15" a="1"/>
  <c r="F57" i="15" s="1"/>
  <c r="K57" i="15" a="1"/>
  <c r="K57" i="15" s="1"/>
  <c r="E57" i="15" a="1"/>
  <c r="E57" i="15" s="1"/>
  <c r="J57" i="15" a="1"/>
  <c r="J57" i="15" s="1"/>
  <c r="I57" i="15" a="1"/>
  <c r="I57" i="15" s="1"/>
  <c r="I59" i="15" a="1"/>
  <c r="I59" i="15" s="1"/>
  <c r="K55" i="15" a="1"/>
  <c r="K55" i="15" s="1"/>
  <c r="K56" i="15" a="1"/>
  <c r="K56" i="15" s="1"/>
  <c r="L56" i="15" a="1"/>
  <c r="L56" i="15" s="1"/>
  <c r="H56" i="15" a="1"/>
  <c r="H56" i="15" s="1"/>
  <c r="E56" i="15" a="1"/>
  <c r="E56" i="15" s="1"/>
  <c r="E59" i="15" a="1"/>
  <c r="E59" i="15" s="1"/>
  <c r="E55" i="15" a="1"/>
  <c r="E55" i="15" s="1"/>
  <c r="J59" i="15" a="1"/>
  <c r="J59" i="15" s="1"/>
  <c r="L55" i="15" a="1"/>
  <c r="L55" i="15" s="1"/>
  <c r="F55" i="15" a="1"/>
  <c r="F55" i="15" s="1"/>
  <c r="I58" i="15" a="1"/>
  <c r="I58" i="15" s="1"/>
  <c r="J58" i="15" a="1"/>
  <c r="J58" i="15" s="1"/>
  <c r="L57" i="15" a="1"/>
  <c r="L57" i="15" s="1"/>
  <c r="J55" i="15" a="1"/>
  <c r="J55" i="15" s="1"/>
  <c r="H57" i="14" a="1"/>
  <c r="H57" i="14" s="1"/>
  <c r="I58" i="14" a="1"/>
  <c r="I58" i="14" s="1"/>
  <c r="G59" i="14" a="1"/>
  <c r="G59" i="14" s="1"/>
  <c r="K58" i="14" a="1"/>
  <c r="K58" i="14" s="1"/>
  <c r="H55" i="14" a="1"/>
  <c r="H55" i="14" s="1"/>
  <c r="K55" i="14" a="1"/>
  <c r="K55" i="14" s="1"/>
  <c r="F58" i="14" a="1"/>
  <c r="F58" i="14" s="1"/>
  <c r="J59" i="14" a="1"/>
  <c r="J59" i="14" s="1"/>
  <c r="E57" i="14" a="1"/>
  <c r="E57" i="14" s="1"/>
  <c r="E55" i="14" a="1"/>
  <c r="E55" i="14" s="1"/>
  <c r="L56" i="14" a="1"/>
  <c r="L56" i="14" s="1"/>
  <c r="G56" i="14" a="1"/>
  <c r="G56" i="14" s="1"/>
  <c r="H58" i="14" a="1"/>
  <c r="H58" i="14" s="1"/>
  <c r="L55" i="14" a="1"/>
  <c r="L55" i="14" s="1"/>
  <c r="G53" i="11" l="1"/>
  <c r="BA51" i="11"/>
  <c r="AZ51" i="11"/>
  <c r="AY51" i="11"/>
  <c r="AX51" i="11"/>
  <c r="AW51" i="11"/>
  <c r="AV51" i="11"/>
  <c r="AU51" i="11"/>
  <c r="AT51" i="11"/>
  <c r="AS51" i="11"/>
  <c r="AR51" i="11"/>
  <c r="AQ51" i="11"/>
  <c r="AP51" i="11"/>
  <c r="AO51" i="11"/>
  <c r="AN51" i="11"/>
  <c r="AM51" i="11"/>
  <c r="AL51" i="11"/>
  <c r="AK51" i="11"/>
  <c r="AJ51" i="11"/>
  <c r="AI51" i="11"/>
  <c r="AH51" i="11"/>
  <c r="AG51" i="11"/>
  <c r="BA50" i="11"/>
  <c r="BB50" i="11" s="1"/>
  <c r="BA49" i="11"/>
  <c r="BB49" i="11" s="1"/>
  <c r="BA48" i="11"/>
  <c r="BB48" i="11" s="1"/>
  <c r="BA47" i="11"/>
  <c r="BB47" i="11" s="1"/>
  <c r="BA46" i="11"/>
  <c r="BB46" i="11" s="1"/>
  <c r="BA45" i="11"/>
  <c r="BB45" i="11" s="1"/>
  <c r="BA44" i="11"/>
  <c r="BB44" i="11" s="1"/>
  <c r="BA43" i="11"/>
  <c r="BB43" i="11" s="1"/>
  <c r="BA42" i="11"/>
  <c r="BB42" i="11" s="1"/>
  <c r="BA41" i="11"/>
  <c r="BB41" i="11" s="1"/>
  <c r="BA40" i="11"/>
  <c r="BB40" i="11" s="1"/>
  <c r="BA39" i="11"/>
  <c r="BB39" i="11" s="1"/>
  <c r="BA38" i="11"/>
  <c r="BB38" i="11" s="1"/>
  <c r="BA37" i="11"/>
  <c r="BB37" i="11" s="1"/>
  <c r="BA36" i="11"/>
  <c r="BB36" i="11" s="1"/>
  <c r="BA35" i="11"/>
  <c r="BB35" i="11" s="1"/>
  <c r="BA34" i="11"/>
  <c r="BB34" i="11" s="1"/>
  <c r="BA33" i="11"/>
  <c r="BB33" i="11" s="1"/>
  <c r="BA32" i="11"/>
  <c r="BB32" i="11" s="1"/>
  <c r="BA31" i="11"/>
  <c r="BB31" i="11" s="1"/>
  <c r="BA30" i="11"/>
  <c r="BB30" i="11" s="1"/>
  <c r="BA29" i="11"/>
  <c r="BB29" i="11" s="1"/>
  <c r="BA28" i="11"/>
  <c r="BB28" i="11" s="1"/>
  <c r="BB27" i="11"/>
  <c r="BA27" i="11"/>
  <c r="BB26" i="11"/>
  <c r="BA26" i="11"/>
  <c r="BB25" i="11"/>
  <c r="BA25" i="11"/>
  <c r="BA24" i="11"/>
  <c r="BB24" i="11" s="1"/>
  <c r="BA23" i="11"/>
  <c r="BB23" i="11" s="1"/>
  <c r="BA22" i="11"/>
  <c r="BB22" i="11" s="1"/>
  <c r="BB21" i="11"/>
  <c r="BA21" i="11"/>
  <c r="BA20" i="11"/>
  <c r="BB20" i="11" s="1"/>
  <c r="BB19" i="11"/>
  <c r="BA19" i="11"/>
  <c r="BB18" i="11"/>
  <c r="BA18" i="11"/>
  <c r="BB17" i="11"/>
  <c r="BA17" i="11"/>
  <c r="BA16" i="11"/>
  <c r="BB16" i="11" s="1"/>
  <c r="BA15" i="11"/>
  <c r="BB15" i="11" s="1"/>
  <c r="BA14" i="11"/>
  <c r="BB14" i="11" s="1"/>
  <c r="BO13" i="11"/>
  <c r="BN13" i="11"/>
  <c r="BM13" i="11"/>
  <c r="BL13" i="11"/>
  <c r="BK13" i="11"/>
  <c r="BJ13" i="11"/>
  <c r="BB13" i="11"/>
  <c r="BA13" i="11"/>
  <c r="BB12" i="11"/>
  <c r="BA12" i="11"/>
  <c r="BA11" i="11"/>
  <c r="BB11" i="11" s="1"/>
  <c r="BB10" i="11"/>
  <c r="BA10" i="11"/>
  <c r="BA9" i="11"/>
  <c r="BB9" i="11" s="1"/>
  <c r="BB8" i="11"/>
  <c r="BA8" i="11"/>
  <c r="BB7" i="11"/>
  <c r="BA7" i="11"/>
  <c r="BB6" i="11"/>
  <c r="BA6" i="11"/>
  <c r="BB5" i="11"/>
  <c r="BA5" i="11"/>
  <c r="BB4" i="11"/>
  <c r="BA4" i="11"/>
  <c r="BB3" i="11"/>
  <c r="BA3" i="11"/>
  <c r="BA2" i="11"/>
  <c r="BB2" i="11" s="1"/>
  <c r="BB51" i="11" s="1"/>
  <c r="O5" i="9"/>
  <c r="J5" i="9"/>
  <c r="G53" i="5"/>
  <c r="AZ51" i="5"/>
  <c r="AY51" i="5"/>
  <c r="AX51" i="5"/>
  <c r="AW51" i="5"/>
  <c r="AV51" i="5"/>
  <c r="AU51" i="5"/>
  <c r="AT51" i="5"/>
  <c r="AS51" i="5"/>
  <c r="AR51" i="5"/>
  <c r="AQ51" i="5"/>
  <c r="AP51" i="5"/>
  <c r="AO51" i="5"/>
  <c r="AN51" i="5"/>
  <c r="AM51" i="5"/>
  <c r="AL51" i="5"/>
  <c r="AK51" i="5"/>
  <c r="AJ51" i="5"/>
  <c r="AI51" i="5"/>
  <c r="AH51" i="5"/>
  <c r="AG51" i="5"/>
  <c r="O51" i="5"/>
  <c r="BA50" i="5"/>
  <c r="BB50" i="5" s="1"/>
  <c r="O50" i="5"/>
  <c r="BA49" i="5"/>
  <c r="BB49" i="5" s="1"/>
  <c r="O49" i="5"/>
  <c r="BA48" i="5"/>
  <c r="BB48" i="5" s="1"/>
  <c r="O48" i="5"/>
  <c r="BA47" i="5"/>
  <c r="BB47" i="5" s="1"/>
  <c r="O47" i="5"/>
  <c r="BA46" i="5"/>
  <c r="BB46" i="5" s="1"/>
  <c r="O46" i="5"/>
  <c r="BA45" i="5"/>
  <c r="BB45" i="5" s="1"/>
  <c r="O45" i="5"/>
  <c r="BA44" i="5"/>
  <c r="BB44" i="5" s="1"/>
  <c r="O44" i="5"/>
  <c r="BA43" i="5"/>
  <c r="BB43" i="5" s="1"/>
  <c r="O43" i="5"/>
  <c r="BA42" i="5"/>
  <c r="BB42" i="5" s="1"/>
  <c r="O42" i="5"/>
  <c r="BA41" i="5"/>
  <c r="BB41" i="5" s="1"/>
  <c r="O41" i="5"/>
  <c r="BA40" i="5"/>
  <c r="BB40" i="5" s="1"/>
  <c r="O40" i="5"/>
  <c r="BA39" i="5"/>
  <c r="BB39" i="5" s="1"/>
  <c r="O39" i="5"/>
  <c r="BA38" i="5"/>
  <c r="BB38" i="5" s="1"/>
  <c r="O38" i="5"/>
  <c r="BA37" i="5"/>
  <c r="BB37" i="5" s="1"/>
  <c r="O37" i="5"/>
  <c r="BA36" i="5"/>
  <c r="BB36" i="5" s="1"/>
  <c r="O36" i="5"/>
  <c r="BA35" i="5"/>
  <c r="BB35" i="5" s="1"/>
  <c r="O35" i="5"/>
  <c r="BA34" i="5"/>
  <c r="BB34" i="5" s="1"/>
  <c r="O34" i="5"/>
  <c r="BA33" i="5"/>
  <c r="BB33" i="5" s="1"/>
  <c r="O33" i="5"/>
  <c r="BA32" i="5"/>
  <c r="BB32" i="5" s="1"/>
  <c r="O32" i="5"/>
  <c r="BA31" i="5"/>
  <c r="BB31" i="5" s="1"/>
  <c r="O31" i="5"/>
  <c r="BA30" i="5"/>
  <c r="BB30" i="5" s="1"/>
  <c r="O30" i="5"/>
  <c r="BA29" i="5"/>
  <c r="BB29" i="5" s="1"/>
  <c r="O29" i="5"/>
  <c r="BA28" i="5"/>
  <c r="BB28" i="5" s="1"/>
  <c r="O28" i="5"/>
  <c r="BA27" i="5"/>
  <c r="BB27" i="5" s="1"/>
  <c r="O27" i="5"/>
  <c r="BA26" i="5"/>
  <c r="BB26" i="5" s="1"/>
  <c r="O26" i="5"/>
  <c r="BA25" i="5"/>
  <c r="BB25" i="5" s="1"/>
  <c r="O25" i="5"/>
  <c r="BA24" i="5"/>
  <c r="BB24" i="5" s="1"/>
  <c r="O24" i="5"/>
  <c r="BA23" i="5"/>
  <c r="BB23" i="5" s="1"/>
  <c r="O23" i="5"/>
  <c r="BA22" i="5"/>
  <c r="BB22" i="5" s="1"/>
  <c r="O22" i="5"/>
  <c r="BA21" i="5"/>
  <c r="BB21" i="5" s="1"/>
  <c r="O21" i="5"/>
  <c r="BA20" i="5"/>
  <c r="BB20" i="5" s="1"/>
  <c r="O20" i="5"/>
  <c r="BA19" i="5"/>
  <c r="BB19" i="5" s="1"/>
  <c r="O19" i="5"/>
  <c r="BA18" i="5"/>
  <c r="BB18" i="5" s="1"/>
  <c r="O18" i="5"/>
  <c r="BA17" i="5"/>
  <c r="BB17" i="5" s="1"/>
  <c r="O17" i="5"/>
  <c r="BA16" i="5"/>
  <c r="BB16" i="5" s="1"/>
  <c r="O16" i="5"/>
  <c r="BA15" i="5"/>
  <c r="BB15" i="5" s="1"/>
  <c r="O15" i="5"/>
  <c r="BA14" i="5"/>
  <c r="BB14" i="5" s="1"/>
  <c r="O14" i="5"/>
  <c r="BA13" i="5"/>
  <c r="BB13" i="5" s="1"/>
  <c r="O13" i="5"/>
  <c r="BA12" i="5"/>
  <c r="BB12" i="5" s="1"/>
  <c r="Y12" i="5"/>
  <c r="X12" i="5"/>
  <c r="W12" i="5"/>
  <c r="V12" i="5"/>
  <c r="U12" i="5"/>
  <c r="T12" i="5"/>
  <c r="R12" i="5"/>
  <c r="O12" i="5"/>
  <c r="BA11" i="5"/>
  <c r="BB11" i="5" s="1"/>
  <c r="Y11" i="5"/>
  <c r="X11" i="5"/>
  <c r="BE12" i="10" s="1"/>
  <c r="W11" i="5"/>
  <c r="BD12" i="10" s="1"/>
  <c r="V11" i="5"/>
  <c r="BC12" i="10" s="1"/>
  <c r="U11" i="5"/>
  <c r="BB12" i="10" s="1"/>
  <c r="T11" i="5"/>
  <c r="BA12" i="10" s="1"/>
  <c r="R11" i="5"/>
  <c r="R11" i="11" s="1"/>
  <c r="O11" i="5"/>
  <c r="BA10" i="5"/>
  <c r="BB10" i="5" s="1"/>
  <c r="Y10" i="5"/>
  <c r="X10" i="5"/>
  <c r="BE11" i="10" s="1"/>
  <c r="W10" i="5"/>
  <c r="BD11" i="10" s="1"/>
  <c r="V10" i="5"/>
  <c r="BC11" i="10" s="1"/>
  <c r="U10" i="5"/>
  <c r="BB11" i="10" s="1"/>
  <c r="T10" i="5"/>
  <c r="BA11" i="10" s="1"/>
  <c r="R10" i="5"/>
  <c r="R10" i="11" s="1"/>
  <c r="O10" i="5"/>
  <c r="BA9" i="5"/>
  <c r="BB9" i="5" s="1"/>
  <c r="Y9" i="5"/>
  <c r="X9" i="5"/>
  <c r="BE10" i="10" s="1"/>
  <c r="W9" i="5"/>
  <c r="BD10" i="10" s="1"/>
  <c r="V9" i="5"/>
  <c r="BC10" i="10" s="1"/>
  <c r="U9" i="5"/>
  <c r="BB10" i="10" s="1"/>
  <c r="T9" i="5"/>
  <c r="BA10" i="10" s="1"/>
  <c r="R9" i="5"/>
  <c r="R9" i="11" s="1"/>
  <c r="O9" i="5"/>
  <c r="BA8" i="5"/>
  <c r="BB8" i="5" s="1"/>
  <c r="Y8" i="5"/>
  <c r="Y8" i="11" s="1"/>
  <c r="X8" i="5"/>
  <c r="W8" i="5"/>
  <c r="V8" i="5"/>
  <c r="U8" i="5"/>
  <c r="T8" i="5"/>
  <c r="BA9" i="10" s="1"/>
  <c r="R8" i="5"/>
  <c r="R8" i="11" s="1"/>
  <c r="O8" i="5"/>
  <c r="BA7" i="5"/>
  <c r="BB7" i="5" s="1"/>
  <c r="Y7" i="5"/>
  <c r="Y7" i="11" s="1"/>
  <c r="X7" i="5"/>
  <c r="X7" i="11" s="1"/>
  <c r="BE8" i="10" s="1"/>
  <c r="W7" i="5"/>
  <c r="W7" i="11" s="1"/>
  <c r="BD8" i="10" s="1"/>
  <c r="V7" i="5"/>
  <c r="V7" i="11" s="1"/>
  <c r="BC8" i="10" s="1"/>
  <c r="U7" i="5"/>
  <c r="U7" i="11" s="1"/>
  <c r="BB8" i="10" s="1"/>
  <c r="T7" i="5"/>
  <c r="T7" i="11" s="1"/>
  <c r="BA8" i="10" s="1"/>
  <c r="S7" i="11"/>
  <c r="R7" i="5"/>
  <c r="R7" i="11" s="1"/>
  <c r="O7" i="5"/>
  <c r="BA6" i="5"/>
  <c r="BB6" i="5" s="1"/>
  <c r="Y6" i="5"/>
  <c r="Y6" i="11" s="1"/>
  <c r="X6" i="5"/>
  <c r="X6" i="11" s="1"/>
  <c r="BE7" i="10" s="1"/>
  <c r="W6" i="5"/>
  <c r="W6" i="11" s="1"/>
  <c r="BD7" i="10" s="1"/>
  <c r="V6" i="5"/>
  <c r="V6" i="11" s="1"/>
  <c r="BC7" i="10" s="1"/>
  <c r="U6" i="5"/>
  <c r="U6" i="11" s="1"/>
  <c r="BB7" i="10" s="1"/>
  <c r="T6" i="5"/>
  <c r="T6" i="11" s="1"/>
  <c r="BA7" i="10" s="1"/>
  <c r="S6" i="11"/>
  <c r="R6" i="5"/>
  <c r="R6" i="11" s="1"/>
  <c r="O6" i="5"/>
  <c r="BA5" i="5"/>
  <c r="BB5" i="5" s="1"/>
  <c r="Y5" i="5"/>
  <c r="Y5" i="11" s="1"/>
  <c r="X5" i="5"/>
  <c r="X5" i="11" s="1"/>
  <c r="BE6" i="10" s="1"/>
  <c r="W5" i="5"/>
  <c r="W5" i="11" s="1"/>
  <c r="V5" i="5"/>
  <c r="V5" i="11" s="1"/>
  <c r="BC6" i="10" s="1"/>
  <c r="U5" i="5"/>
  <c r="U5" i="11" s="1"/>
  <c r="BB6" i="10" s="1"/>
  <c r="T5" i="5"/>
  <c r="T5" i="11" s="1"/>
  <c r="BA6" i="10" s="1"/>
  <c r="R5" i="5"/>
  <c r="R5" i="11" s="1"/>
  <c r="O5" i="5"/>
  <c r="BA4" i="5"/>
  <c r="BB4" i="5" s="1"/>
  <c r="Y4" i="5"/>
  <c r="Y4" i="11" s="1"/>
  <c r="X4" i="5"/>
  <c r="X4" i="11" s="1"/>
  <c r="BE5" i="10" s="1"/>
  <c r="W4" i="5"/>
  <c r="W4" i="11" s="1"/>
  <c r="BD5" i="10" s="1"/>
  <c r="V4" i="5"/>
  <c r="V4" i="11" s="1"/>
  <c r="BC5" i="10" s="1"/>
  <c r="U4" i="5"/>
  <c r="U4" i="11" s="1"/>
  <c r="BB5" i="10" s="1"/>
  <c r="T4" i="5"/>
  <c r="T4" i="11" s="1"/>
  <c r="BA5" i="10" s="1"/>
  <c r="S4" i="5"/>
  <c r="S4" i="11" s="1"/>
  <c r="R4" i="5"/>
  <c r="R4" i="11" s="1"/>
  <c r="BA3" i="5"/>
  <c r="BB3" i="5" s="1"/>
  <c r="Y3" i="5"/>
  <c r="Y3" i="11" s="1"/>
  <c r="X3" i="5"/>
  <c r="X3" i="11" s="1"/>
  <c r="W3" i="5"/>
  <c r="W3" i="11" s="1"/>
  <c r="V3" i="5"/>
  <c r="V3" i="11" s="1"/>
  <c r="BC4" i="10" s="1"/>
  <c r="U3" i="5"/>
  <c r="U3" i="11" s="1"/>
  <c r="BB4" i="10" s="1"/>
  <c r="T3" i="5"/>
  <c r="T3" i="11" s="1"/>
  <c r="BA4" i="10" s="1"/>
  <c r="S3" i="5"/>
  <c r="S3" i="11" s="1"/>
  <c r="R3" i="5"/>
  <c r="R3" i="11" s="1"/>
  <c r="BA2" i="5"/>
  <c r="BB2" i="5" s="1"/>
  <c r="BB51" i="5" s="1"/>
  <c r="C1" i="5"/>
  <c r="K25" i="3"/>
  <c r="J25" i="3"/>
  <c r="I25" i="3"/>
  <c r="H25" i="3"/>
  <c r="G25" i="3"/>
  <c r="F25" i="3"/>
  <c r="BD6" i="10" l="1"/>
  <c r="U8" i="11"/>
  <c r="BB9" i="10" s="1"/>
  <c r="V8" i="11"/>
  <c r="BC9" i="10" s="1"/>
  <c r="W8" i="11"/>
  <c r="BD9" i="10" s="1"/>
  <c r="X8" i="11"/>
  <c r="BE9" i="10" s="1"/>
  <c r="T13" i="11"/>
  <c r="T13" i="5"/>
  <c r="X13" i="5"/>
  <c r="X13" i="11"/>
  <c r="U13" i="5"/>
  <c r="U13" i="11"/>
  <c r="W13" i="5"/>
  <c r="W13" i="11"/>
  <c r="V13" i="5"/>
  <c r="V13" i="11"/>
  <c r="S41" i="10"/>
  <c r="T41" i="10" s="1"/>
  <c r="U41" i="10" s="1"/>
  <c r="S47" i="10"/>
  <c r="T47" i="10" s="1"/>
  <c r="S49" i="10"/>
  <c r="T49" i="10" s="1"/>
  <c r="S60" i="10"/>
  <c r="T60" i="10" s="1"/>
  <c r="S56" i="10"/>
  <c r="T56" i="10" s="1"/>
  <c r="S57" i="10"/>
  <c r="T57" i="10" s="1"/>
  <c r="S46" i="10"/>
  <c r="T46" i="10" s="1"/>
  <c r="U46" i="10" s="1"/>
  <c r="S55" i="10"/>
  <c r="T55" i="10" s="1"/>
  <c r="S59" i="10"/>
  <c r="T59" i="10" s="1"/>
  <c r="S48" i="10"/>
  <c r="T48" i="10" s="1"/>
  <c r="U48" i="10" s="1"/>
  <c r="S54" i="10"/>
  <c r="T54" i="10" s="1"/>
  <c r="S62" i="10"/>
  <c r="T62" i="10" s="1"/>
  <c r="S61" i="10"/>
  <c r="T61" i="10" s="1"/>
  <c r="S63" i="10"/>
  <c r="T63" i="10" s="1"/>
  <c r="S52" i="10"/>
  <c r="T52" i="10" s="1"/>
  <c r="S50" i="10"/>
  <c r="T50" i="10" s="1"/>
  <c r="S45" i="10"/>
  <c r="T45" i="10" s="1"/>
  <c r="S51" i="10"/>
  <c r="T51" i="10" s="1"/>
  <c r="S42" i="10"/>
  <c r="T42" i="10" s="1"/>
  <c r="U42" i="10" s="1"/>
  <c r="S43" i="10"/>
  <c r="T43" i="10" s="1"/>
  <c r="U43" i="10" s="1"/>
  <c r="S44" i="10"/>
  <c r="T44" i="10" s="1"/>
  <c r="U44" i="10" s="1"/>
  <c r="S53" i="10"/>
  <c r="T53" i="10" s="1"/>
  <c r="S58" i="10"/>
  <c r="T58" i="10" s="1"/>
  <c r="S31" i="10"/>
  <c r="T31" i="10" s="1"/>
  <c r="U31" i="10" s="1"/>
  <c r="S34" i="10"/>
  <c r="T34" i="10" s="1"/>
  <c r="U34" i="10" s="1"/>
  <c r="S36" i="10"/>
  <c r="T36" i="10" s="1"/>
  <c r="U36" i="10" s="1"/>
  <c r="S35" i="10"/>
  <c r="T35" i="10" s="1"/>
  <c r="U35" i="10" s="1"/>
  <c r="S33" i="10"/>
  <c r="T33" i="10" s="1"/>
  <c r="U33" i="10" s="1"/>
  <c r="S32" i="10"/>
  <c r="T32" i="10" s="1"/>
  <c r="U32" i="10" s="1"/>
  <c r="S19" i="10"/>
  <c r="S17" i="10"/>
  <c r="S18" i="10"/>
  <c r="S27" i="10"/>
  <c r="T27" i="10" s="1"/>
  <c r="U27" i="10" s="1"/>
  <c r="S25" i="10"/>
  <c r="T25" i="10" s="1"/>
  <c r="U25" i="10" s="1"/>
  <c r="S23" i="10"/>
  <c r="T23" i="10" s="1"/>
  <c r="U23" i="10" s="1"/>
  <c r="S22" i="10"/>
  <c r="T22" i="10" s="1"/>
  <c r="U22" i="10" s="1"/>
  <c r="S26" i="10"/>
  <c r="T26" i="10" s="1"/>
  <c r="U26" i="10" s="1"/>
  <c r="S24" i="10"/>
  <c r="T24" i="10" s="1"/>
  <c r="U24" i="10" s="1"/>
  <c r="S20" i="10"/>
  <c r="S21" i="10"/>
  <c r="T21" i="10" s="1"/>
  <c r="U21" i="10" s="1"/>
  <c r="O53" i="5"/>
  <c r="O54" i="5" s="1"/>
  <c r="BE4" i="10"/>
  <c r="BD4" i="10"/>
  <c r="S37" i="10" s="1"/>
  <c r="T37" i="10" s="1"/>
  <c r="U37" i="10" s="1"/>
  <c r="BA51" i="5"/>
  <c r="T17" i="10" l="1"/>
  <c r="U17" i="10" s="1"/>
  <c r="S28" i="10"/>
  <c r="T28" i="10" s="1"/>
  <c r="U28" i="10" s="1"/>
  <c r="S38" i="10"/>
  <c r="T38" i="10" s="1"/>
  <c r="U38" i="10" s="1"/>
  <c r="S29" i="10"/>
  <c r="T29" i="10" s="1"/>
  <c r="U29" i="10" s="1"/>
  <c r="S40" i="10"/>
  <c r="T40" i="10" s="1"/>
  <c r="U40" i="10" s="1"/>
  <c r="S30" i="10"/>
  <c r="T30" i="10" s="1"/>
  <c r="U30" i="10" s="1"/>
  <c r="S39" i="10"/>
  <c r="AP40" i="10"/>
  <c r="AP62" i="10"/>
  <c r="AP43" i="10"/>
  <c r="AP34" i="10"/>
  <c r="AP29" i="10"/>
  <c r="AP22" i="10"/>
  <c r="AP49" i="10"/>
  <c r="AP57" i="10"/>
  <c r="AP58" i="10"/>
  <c r="AP32" i="10"/>
  <c r="AP24" i="10"/>
  <c r="AP23" i="10"/>
  <c r="AP54" i="10"/>
  <c r="AP52" i="10"/>
  <c r="AP42" i="10"/>
  <c r="AP36" i="10"/>
  <c r="AP39" i="10"/>
  <c r="AP60" i="10"/>
  <c r="AP61" i="10"/>
  <c r="AP51" i="10"/>
  <c r="AP33" i="10"/>
  <c r="AP28" i="10"/>
  <c r="AP21" i="10"/>
  <c r="AP19" i="10"/>
  <c r="AP55" i="10"/>
  <c r="AP50" i="10"/>
  <c r="AP53" i="10"/>
  <c r="AP31" i="10"/>
  <c r="AP35" i="10"/>
  <c r="AP18" i="10"/>
  <c r="AP27" i="10"/>
  <c r="AP38" i="10"/>
  <c r="AP25" i="10"/>
  <c r="AP26" i="10"/>
  <c r="AP41" i="10"/>
  <c r="AP59" i="10"/>
  <c r="AP45" i="10"/>
  <c r="AP17" i="10"/>
  <c r="AP20" i="10"/>
  <c r="AP47" i="10"/>
  <c r="AP48" i="10"/>
  <c r="AP63" i="10"/>
  <c r="AP30" i="10"/>
  <c r="AP46" i="10"/>
  <c r="AP56" i="10"/>
  <c r="AP44" i="10"/>
  <c r="AP37" i="10"/>
  <c r="I18" i="10"/>
  <c r="R18" i="10" s="1"/>
  <c r="T18" i="10" s="1"/>
  <c r="U18" i="10" s="1"/>
  <c r="I19" i="10"/>
  <c r="R19" i="10" s="1"/>
  <c r="T19" i="10" s="1"/>
  <c r="U19" i="10" s="1"/>
  <c r="AQ19" i="10"/>
  <c r="AQ37" i="10"/>
  <c r="AQ34" i="10"/>
  <c r="AQ23" i="10"/>
  <c r="AQ31" i="10"/>
  <c r="AQ25" i="10"/>
  <c r="AQ27" i="10"/>
  <c r="AQ53" i="10"/>
  <c r="BH53" i="10"/>
  <c r="AQ44" i="10"/>
  <c r="BH44" i="10"/>
  <c r="AQ61" i="10"/>
  <c r="BH61" i="10"/>
  <c r="AQ56" i="10"/>
  <c r="BH56" i="10"/>
  <c r="AQ63" i="10"/>
  <c r="BH63" i="10"/>
  <c r="AQ43" i="10"/>
  <c r="BH43" i="10"/>
  <c r="AQ62" i="10"/>
  <c r="BH62" i="10"/>
  <c r="AQ40" i="10"/>
  <c r="AQ42" i="10"/>
  <c r="BH42" i="10"/>
  <c r="AQ54" i="10"/>
  <c r="BH54" i="10"/>
  <c r="BH60" i="10"/>
  <c r="AQ60" i="10"/>
  <c r="AQ51" i="10"/>
  <c r="BH51" i="10"/>
  <c r="AQ48" i="10"/>
  <c r="BH48" i="10"/>
  <c r="AQ49" i="10"/>
  <c r="BH49" i="10"/>
  <c r="AQ45" i="10"/>
  <c r="BH45" i="10"/>
  <c r="AQ59" i="10"/>
  <c r="BH59" i="10"/>
  <c r="AQ47" i="10"/>
  <c r="BH47" i="10"/>
  <c r="AQ57" i="10"/>
  <c r="BH57" i="10"/>
  <c r="AQ50" i="10"/>
  <c r="BH50" i="10"/>
  <c r="AQ55" i="10"/>
  <c r="BH55" i="10"/>
  <c r="BH41" i="10"/>
  <c r="AQ41" i="10"/>
  <c r="AQ58" i="10"/>
  <c r="BH58" i="10"/>
  <c r="AQ52" i="10"/>
  <c r="BH52" i="10"/>
  <c r="AQ46" i="10"/>
  <c r="BH46" i="10"/>
  <c r="AQ20" i="10"/>
  <c r="AQ17" i="10"/>
  <c r="AQ29" i="10"/>
  <c r="AQ28" i="10"/>
  <c r="AQ26" i="10"/>
  <c r="AQ35" i="10"/>
  <c r="AQ32" i="10"/>
  <c r="AQ38" i="10"/>
  <c r="AQ33" i="10"/>
  <c r="AQ24" i="10"/>
  <c r="AQ36" i="10"/>
  <c r="AQ22" i="10"/>
  <c r="AQ21" i="10"/>
  <c r="AQ18" i="10"/>
  <c r="BH17" i="10"/>
  <c r="AQ39" i="10" l="1"/>
  <c r="T39" i="10"/>
  <c r="U39" i="10" s="1"/>
  <c r="AQ30" i="10"/>
  <c r="AP64" i="10"/>
  <c r="I20" i="10"/>
  <c r="R20" i="10" s="1"/>
  <c r="T20" i="10" s="1"/>
  <c r="U20" i="10" s="1"/>
  <c r="BH37" i="10"/>
  <c r="BM37" i="10" s="1"/>
  <c r="BH39" i="10"/>
  <c r="BN39" i="10" s="1"/>
  <c r="BH40" i="10"/>
  <c r="BM40" i="10" s="1"/>
  <c r="BH34" i="10"/>
  <c r="BN34" i="10" s="1"/>
  <c r="BH31" i="10"/>
  <c r="BN31" i="10" s="1"/>
  <c r="BH27" i="10"/>
  <c r="BN27" i="10" s="1"/>
  <c r="BH25" i="10"/>
  <c r="BN25" i="10" s="1"/>
  <c r="BH23" i="10"/>
  <c r="BN23" i="10" s="1"/>
  <c r="BH19" i="10"/>
  <c r="BO19" i="10" s="1"/>
  <c r="AB19" i="10" s="1"/>
  <c r="BM46" i="10"/>
  <c r="BN46" i="10"/>
  <c r="BO46" i="10"/>
  <c r="AB46" i="10" s="1"/>
  <c r="BL46" i="10"/>
  <c r="BN51" i="10"/>
  <c r="BM51" i="10"/>
  <c r="BL51" i="10"/>
  <c r="BO51" i="10"/>
  <c r="AB51" i="10" s="1"/>
  <c r="AG51" i="10" s="1"/>
  <c r="BM56" i="10"/>
  <c r="BN56" i="10"/>
  <c r="BL56" i="10"/>
  <c r="BO56" i="10"/>
  <c r="AB56" i="10" s="1"/>
  <c r="AG56" i="10" s="1"/>
  <c r="BL55" i="10"/>
  <c r="BO55" i="10"/>
  <c r="AB55" i="10" s="1"/>
  <c r="AG55" i="10" s="1"/>
  <c r="BM55" i="10"/>
  <c r="BN55" i="10"/>
  <c r="BM45" i="10"/>
  <c r="BN45" i="10"/>
  <c r="BO45" i="10"/>
  <c r="AB45" i="10" s="1"/>
  <c r="BL45" i="10"/>
  <c r="BN62" i="10"/>
  <c r="BL62" i="10"/>
  <c r="BM62" i="10"/>
  <c r="BO62" i="10"/>
  <c r="AB62" i="10" s="1"/>
  <c r="AG62" i="10" s="1"/>
  <c r="BM61" i="10"/>
  <c r="BN61" i="10"/>
  <c r="BO61" i="10"/>
  <c r="AB61" i="10" s="1"/>
  <c r="AG61" i="10" s="1"/>
  <c r="BL61" i="10"/>
  <c r="BM60" i="10"/>
  <c r="BN60" i="10"/>
  <c r="BL60" i="10"/>
  <c r="BO60" i="10"/>
  <c r="AB60" i="10" s="1"/>
  <c r="AG60" i="10" s="1"/>
  <c r="BM58" i="10"/>
  <c r="BN58" i="10"/>
  <c r="BL58" i="10"/>
  <c r="BO58" i="10"/>
  <c r="AB58" i="10" s="1"/>
  <c r="AG58" i="10" s="1"/>
  <c r="BM57" i="10"/>
  <c r="BN57" i="10"/>
  <c r="BL57" i="10"/>
  <c r="BO57" i="10"/>
  <c r="AB57" i="10" s="1"/>
  <c r="AG57" i="10" s="1"/>
  <c r="BM49" i="10"/>
  <c r="BN49" i="10"/>
  <c r="BL49" i="10"/>
  <c r="BO49" i="10"/>
  <c r="AB49" i="10" s="1"/>
  <c r="BM54" i="10"/>
  <c r="BN54" i="10"/>
  <c r="BL54" i="10"/>
  <c r="BO54" i="10"/>
  <c r="AB54" i="10" s="1"/>
  <c r="AG54" i="10" s="1"/>
  <c r="BN43" i="10"/>
  <c r="BL43" i="10"/>
  <c r="BM43" i="10"/>
  <c r="BO43" i="10"/>
  <c r="AB43" i="10" s="1"/>
  <c r="BM44" i="10"/>
  <c r="BN44" i="10"/>
  <c r="BL44" i="10"/>
  <c r="BO44" i="10"/>
  <c r="AB44" i="10" s="1"/>
  <c r="BN59" i="10"/>
  <c r="BM59" i="10"/>
  <c r="BL59" i="10"/>
  <c r="BO59" i="10"/>
  <c r="AB59" i="10" s="1"/>
  <c r="AG59" i="10" s="1"/>
  <c r="BM52" i="10"/>
  <c r="BN52" i="10"/>
  <c r="BL52" i="10"/>
  <c r="BO52" i="10"/>
  <c r="AB52" i="10" s="1"/>
  <c r="AG52" i="10" s="1"/>
  <c r="BL47" i="10"/>
  <c r="BM47" i="10"/>
  <c r="BO47" i="10"/>
  <c r="AB47" i="10" s="1"/>
  <c r="BN47" i="10"/>
  <c r="BM48" i="10"/>
  <c r="BN48" i="10"/>
  <c r="BL48" i="10"/>
  <c r="BO48" i="10"/>
  <c r="AB48" i="10" s="1"/>
  <c r="BN42" i="10"/>
  <c r="BM42" i="10"/>
  <c r="BO42" i="10"/>
  <c r="AB42" i="10" s="1"/>
  <c r="BL42" i="10"/>
  <c r="BM63" i="10"/>
  <c r="BN63" i="10"/>
  <c r="BL63" i="10"/>
  <c r="BO63" i="10"/>
  <c r="AB63" i="10" s="1"/>
  <c r="AG63" i="10" s="1"/>
  <c r="BM53" i="10"/>
  <c r="BN53" i="10"/>
  <c r="BO53" i="10"/>
  <c r="AB53" i="10" s="1"/>
  <c r="AG53" i="10" s="1"/>
  <c r="BL53" i="10"/>
  <c r="BN50" i="10"/>
  <c r="BM50" i="10"/>
  <c r="BO50" i="10"/>
  <c r="AB50" i="10" s="1"/>
  <c r="AG50" i="10" s="1"/>
  <c r="BL50" i="10"/>
  <c r="BM41" i="10"/>
  <c r="BN41" i="10"/>
  <c r="BL41" i="10"/>
  <c r="BO41" i="10"/>
  <c r="AB41" i="10" s="1"/>
  <c r="BH29" i="10"/>
  <c r="BL29" i="10" s="1"/>
  <c r="BH38" i="10"/>
  <c r="BL38" i="10" s="1"/>
  <c r="BH35" i="10"/>
  <c r="BN35" i="10" s="1"/>
  <c r="BH28" i="10"/>
  <c r="BM28" i="10" s="1"/>
  <c r="BH24" i="10"/>
  <c r="BO24" i="10" s="1"/>
  <c r="AB24" i="10" s="1"/>
  <c r="AG24" i="10" s="1"/>
  <c r="BH36" i="10"/>
  <c r="BN36" i="10" s="1"/>
  <c r="BH33" i="10"/>
  <c r="BM33" i="10" s="1"/>
  <c r="BH32" i="10"/>
  <c r="BH30" i="10"/>
  <c r="BH26" i="10"/>
  <c r="AQ64" i="10"/>
  <c r="BH22" i="10"/>
  <c r="BH18" i="10"/>
  <c r="BH21" i="10"/>
  <c r="BM17" i="10"/>
  <c r="BN17" i="10"/>
  <c r="BO17" i="10"/>
  <c r="AB17" i="10" s="1"/>
  <c r="BL17" i="10"/>
  <c r="AG41" i="10" l="1"/>
  <c r="AD41" i="10"/>
  <c r="AC41" i="10"/>
  <c r="AA41" i="10"/>
  <c r="AG42" i="10"/>
  <c r="AD42" i="10"/>
  <c r="AC42" i="10"/>
  <c r="AA42" i="10"/>
  <c r="AG46" i="10"/>
  <c r="AC46" i="10"/>
  <c r="AA46" i="10"/>
  <c r="AD46" i="10"/>
  <c r="AG44" i="10"/>
  <c r="AA44" i="10"/>
  <c r="AD44" i="10"/>
  <c r="AC44" i="10"/>
  <c r="AG47" i="10"/>
  <c r="AA47" i="10"/>
  <c r="AC47" i="10"/>
  <c r="AD47" i="10"/>
  <c r="AG48" i="10"/>
  <c r="AD48" i="10"/>
  <c r="AC48" i="10"/>
  <c r="AA48" i="10"/>
  <c r="AG45" i="10"/>
  <c r="AD45" i="10"/>
  <c r="AA45" i="10"/>
  <c r="AC45" i="10"/>
  <c r="AG43" i="10"/>
  <c r="AD43" i="10"/>
  <c r="AA43" i="10"/>
  <c r="AC43" i="10"/>
  <c r="AG49" i="10"/>
  <c r="AA49" i="10"/>
  <c r="AC49" i="10"/>
  <c r="AD49" i="10"/>
  <c r="BO37" i="10"/>
  <c r="AB37" i="10" s="1"/>
  <c r="AC37" i="10" s="1"/>
  <c r="BL34" i="10"/>
  <c r="BO34" i="10"/>
  <c r="AB34" i="10" s="1"/>
  <c r="AA34" i="10" s="1"/>
  <c r="BN37" i="10"/>
  <c r="BO31" i="10"/>
  <c r="AB31" i="10" s="1"/>
  <c r="AA31" i="10" s="1"/>
  <c r="BL31" i="10"/>
  <c r="BM31" i="10"/>
  <c r="BM34" i="10"/>
  <c r="BL37" i="10"/>
  <c r="BL40" i="10"/>
  <c r="BO40" i="10"/>
  <c r="AB40" i="10" s="1"/>
  <c r="AD40" i="10" s="1"/>
  <c r="BL39" i="10"/>
  <c r="BO39" i="10"/>
  <c r="AB39" i="10" s="1"/>
  <c r="AA39" i="10" s="1"/>
  <c r="BN40" i="10"/>
  <c r="BM39" i="10"/>
  <c r="U64" i="10"/>
  <c r="BH20" i="10"/>
  <c r="BL27" i="10"/>
  <c r="BO27" i="10"/>
  <c r="AB27" i="10" s="1"/>
  <c r="BM27" i="10"/>
  <c r="BO25" i="10"/>
  <c r="AB25" i="10" s="1"/>
  <c r="AD25" i="10" s="1"/>
  <c r="BL25" i="10"/>
  <c r="AG40" i="10"/>
  <c r="AG39" i="10"/>
  <c r="AG37" i="10"/>
  <c r="AG34" i="10"/>
  <c r="AG31" i="10"/>
  <c r="BM25" i="10"/>
  <c r="BL19" i="10"/>
  <c r="BN19" i="10"/>
  <c r="BM19" i="10"/>
  <c r="BO23" i="10"/>
  <c r="AB23" i="10" s="1"/>
  <c r="AC23" i="10" s="1"/>
  <c r="BL23" i="10"/>
  <c r="BM23" i="10"/>
  <c r="AG25" i="10"/>
  <c r="AG23" i="10"/>
  <c r="AG19" i="10"/>
  <c r="AD19" i="10"/>
  <c r="AC19" i="10"/>
  <c r="AA19" i="10"/>
  <c r="AG27" i="10"/>
  <c r="AG17" i="10"/>
  <c r="AC17" i="10"/>
  <c r="BM35" i="10"/>
  <c r="BL35" i="10"/>
  <c r="BO29" i="10"/>
  <c r="AB29" i="10" s="1"/>
  <c r="AG29" i="10" s="1"/>
  <c r="BM29" i="10"/>
  <c r="BN24" i="10"/>
  <c r="BO36" i="10"/>
  <c r="AB36" i="10" s="1"/>
  <c r="AG36" i="10" s="1"/>
  <c r="BM24" i="10"/>
  <c r="BL33" i="10"/>
  <c r="BN28" i="10"/>
  <c r="BM38" i="10"/>
  <c r="BN29" i="10"/>
  <c r="BL24" i="10"/>
  <c r="BO35" i="10"/>
  <c r="AB35" i="10" s="1"/>
  <c r="AD35" i="10" s="1"/>
  <c r="BN33" i="10"/>
  <c r="BO33" i="10"/>
  <c r="AB33" i="10" s="1"/>
  <c r="AC33" i="10" s="1"/>
  <c r="BL36" i="10"/>
  <c r="BO38" i="10"/>
  <c r="AB38" i="10" s="1"/>
  <c r="BO28" i="10"/>
  <c r="AB28" i="10" s="1"/>
  <c r="BN38" i="10"/>
  <c r="BL28" i="10"/>
  <c r="BM36" i="10"/>
  <c r="AD24" i="10"/>
  <c r="AC24" i="10"/>
  <c r="AA24" i="10"/>
  <c r="BL26" i="10"/>
  <c r="BO26" i="10"/>
  <c r="AB26" i="10" s="1"/>
  <c r="AG26" i="10" s="1"/>
  <c r="BN26" i="10"/>
  <c r="BM26" i="10"/>
  <c r="BO30" i="10"/>
  <c r="AB30" i="10" s="1"/>
  <c r="AG30" i="10" s="1"/>
  <c r="BM30" i="10"/>
  <c r="BN30" i="10"/>
  <c r="BL30" i="10"/>
  <c r="BL32" i="10"/>
  <c r="BO32" i="10"/>
  <c r="AB32" i="10" s="1"/>
  <c r="AG32" i="10" s="1"/>
  <c r="BM32" i="10"/>
  <c r="BN32" i="10"/>
  <c r="BM18" i="10"/>
  <c r="BN18" i="10"/>
  <c r="BO18" i="10"/>
  <c r="AB18" i="10" s="1"/>
  <c r="AG18" i="10" s="1"/>
  <c r="BL18" i="10"/>
  <c r="BN21" i="10"/>
  <c r="BM21" i="10"/>
  <c r="BL21" i="10"/>
  <c r="BO21" i="10"/>
  <c r="AB21" i="10" s="1"/>
  <c r="AG21" i="10" s="1"/>
  <c r="BO22" i="10"/>
  <c r="AB22" i="10" s="1"/>
  <c r="AG22" i="10" s="1"/>
  <c r="BN22" i="10"/>
  <c r="BL22" i="10"/>
  <c r="BM22" i="10"/>
  <c r="AA17" i="10"/>
  <c r="AD17" i="10"/>
  <c r="AD31" i="10" l="1"/>
  <c r="AD34" i="10"/>
  <c r="AD39" i="10"/>
  <c r="AA37" i="10"/>
  <c r="AD37" i="10"/>
  <c r="AC27" i="10"/>
  <c r="AD27" i="10"/>
  <c r="AA25" i="10"/>
  <c r="AC34" i="10"/>
  <c r="AC31" i="10"/>
  <c r="AC39" i="10"/>
  <c r="AA27" i="10"/>
  <c r="AC40" i="10"/>
  <c r="AA40" i="10"/>
  <c r="BM20" i="10"/>
  <c r="BO20" i="10"/>
  <c r="AB20" i="10" s="1"/>
  <c r="AC64" i="10" s="1"/>
  <c r="BL20" i="10"/>
  <c r="BN20" i="10"/>
  <c r="AC25" i="10"/>
  <c r="AA23" i="10"/>
  <c r="AD23" i="10"/>
  <c r="AC35" i="10"/>
  <c r="AC36" i="10"/>
  <c r="AA29" i="10"/>
  <c r="AA36" i="10"/>
  <c r="AD36" i="10"/>
  <c r="AC29" i="10"/>
  <c r="AD29" i="10"/>
  <c r="AD38" i="10"/>
  <c r="AG38" i="10"/>
  <c r="AA35" i="10"/>
  <c r="AG35" i="10"/>
  <c r="AA33" i="10"/>
  <c r="AG33" i="10"/>
  <c r="AD33" i="10"/>
  <c r="AA28" i="10"/>
  <c r="AG28" i="10"/>
  <c r="AD28" i="10"/>
  <c r="AC28" i="10"/>
  <c r="AC38" i="10"/>
  <c r="AA38" i="10"/>
  <c r="AA30" i="10"/>
  <c r="AC30" i="10"/>
  <c r="AD30" i="10"/>
  <c r="AD26" i="10"/>
  <c r="AC26" i="10"/>
  <c r="AA26" i="10"/>
  <c r="AD32" i="10"/>
  <c r="AA32" i="10"/>
  <c r="AC32" i="10"/>
  <c r="AC18" i="10"/>
  <c r="AA18" i="10"/>
  <c r="AD18" i="10"/>
  <c r="AD21" i="10"/>
  <c r="AC21" i="10"/>
  <c r="AA21" i="10"/>
  <c r="AD22" i="10"/>
  <c r="AC22" i="10"/>
  <c r="AA22" i="10"/>
  <c r="AG20" i="10" l="1"/>
  <c r="AA20" i="10"/>
  <c r="AA64" i="10" s="1"/>
  <c r="AA66" i="10" s="1"/>
  <c r="AD20" i="10"/>
  <c r="AC20" i="10"/>
  <c r="AD64" i="10"/>
  <c r="AB64" i="10" l="1"/>
  <c r="AG64" i="10" s="1"/>
</calcChain>
</file>

<file path=xl/comments1.xml><?xml version="1.0" encoding="utf-8"?>
<comments xmlns="http://schemas.openxmlformats.org/spreadsheetml/2006/main">
  <authors>
    <author>Diamond Thompson</author>
    <author>CWSanders</author>
    <author>Diamond</author>
    <author>Tom Gouris</author>
    <author>TDHCA</author>
    <author>Tom Cavanagh</author>
  </authors>
  <commentList>
    <comment ref="BN4" authorId="0" shapeId="0">
      <text>
        <r>
          <rPr>
            <b/>
            <sz val="8"/>
            <color indexed="81"/>
            <rFont val="Tahoma"/>
            <family val="2"/>
          </rPr>
          <t>Diamond Thompson:</t>
        </r>
        <r>
          <rPr>
            <sz val="8"/>
            <color indexed="81"/>
            <rFont val="Tahoma"/>
            <family val="2"/>
          </rPr>
          <t xml:space="preserve">
Use this column for any other designations or to identify multiple rents for like units  (i.e. split rents)
Note: Be sure to re-label the "MISC" heading so that it matches the label you enter over to the left in "MISC" under the "Other Unit Desgination" table.</t>
        </r>
      </text>
    </comment>
    <comment ref="N5" authorId="1" shapeId="0">
      <text>
        <r>
          <rPr>
            <b/>
            <sz val="9"/>
            <color indexed="81"/>
            <rFont val="Tahoma"/>
            <family val="2"/>
          </rPr>
          <t>CWSanders:</t>
        </r>
        <r>
          <rPr>
            <sz val="9"/>
            <color indexed="81"/>
            <rFont val="Tahoma"/>
            <family val="2"/>
          </rPr>
          <t xml:space="preserve">
Must choose City or "Not Listed"
</t>
        </r>
      </text>
    </comment>
    <comment ref="N6" authorId="1" shapeId="0">
      <text>
        <r>
          <rPr>
            <b/>
            <sz val="9"/>
            <color indexed="81"/>
            <rFont val="Tahoma"/>
            <family val="2"/>
          </rPr>
          <t>CWSanders:</t>
        </r>
        <r>
          <rPr>
            <sz val="9"/>
            <color indexed="81"/>
            <rFont val="Tahoma"/>
            <family val="2"/>
          </rPr>
          <t xml:space="preserve">
Choose County from drop down list</t>
        </r>
      </text>
    </comment>
    <comment ref="X6" authorId="0" shapeId="0">
      <text>
        <r>
          <rPr>
            <b/>
            <sz val="8"/>
            <color indexed="81"/>
            <rFont val="Tahoma"/>
            <family val="2"/>
          </rPr>
          <t>Diamond Thompson:</t>
        </r>
        <r>
          <rPr>
            <sz val="8"/>
            <color indexed="81"/>
            <rFont val="Tahoma"/>
            <family val="2"/>
          </rPr>
          <t xml:space="preserve">
Primary Layer/Program</t>
        </r>
      </text>
    </comment>
    <comment ref="X7" authorId="0" shapeId="0">
      <text>
        <r>
          <rPr>
            <b/>
            <sz val="8"/>
            <color indexed="81"/>
            <rFont val="Tahoma"/>
            <family val="2"/>
          </rPr>
          <t>Diamond Thompson:</t>
        </r>
        <r>
          <rPr>
            <sz val="8"/>
            <color indexed="81"/>
            <rFont val="Tahoma"/>
            <family val="2"/>
          </rPr>
          <t xml:space="preserve">
Tax Exempt Bonds /  MRB </t>
        </r>
      </text>
    </comment>
    <comment ref="N8" authorId="1" shapeId="0">
      <text>
        <r>
          <rPr>
            <b/>
            <sz val="9"/>
            <color indexed="81"/>
            <rFont val="Tahoma"/>
            <family val="2"/>
          </rPr>
          <t>CWSanders:</t>
        </r>
        <r>
          <rPr>
            <sz val="9"/>
            <color indexed="81"/>
            <rFont val="Tahoma"/>
            <family val="2"/>
          </rPr>
          <t xml:space="preserve">
Choose Region #</t>
        </r>
      </text>
    </comment>
    <comment ref="X8" authorId="0" shapeId="0">
      <text>
        <r>
          <rPr>
            <b/>
            <sz val="8"/>
            <color indexed="81"/>
            <rFont val="Tahoma"/>
            <family val="2"/>
          </rPr>
          <t>Diamond Thompson:</t>
        </r>
        <r>
          <rPr>
            <sz val="8"/>
            <color indexed="81"/>
            <rFont val="Tahoma"/>
            <family val="2"/>
          </rPr>
          <t xml:space="preserve">
HOME
</t>
        </r>
      </text>
    </comment>
    <comment ref="N9" authorId="1" shapeId="0">
      <text>
        <r>
          <rPr>
            <sz val="9"/>
            <color indexed="81"/>
            <rFont val="Tahoma"/>
            <family val="2"/>
          </rPr>
          <t>Choose applicable PIS Date</t>
        </r>
      </text>
    </comment>
    <comment ref="X9" authorId="0" shapeId="0">
      <text>
        <r>
          <rPr>
            <b/>
            <sz val="8"/>
            <color indexed="81"/>
            <rFont val="Tahoma"/>
            <family val="2"/>
          </rPr>
          <t>Diamond Thompson:</t>
        </r>
        <r>
          <rPr>
            <sz val="8"/>
            <color indexed="81"/>
            <rFont val="Tahoma"/>
            <family val="2"/>
          </rPr>
          <t xml:space="preserve">
National Housing Trust Fund
</t>
        </r>
      </text>
    </comment>
    <comment ref="X10" authorId="0" shapeId="0">
      <text>
        <r>
          <rPr>
            <b/>
            <sz val="8"/>
            <color indexed="81"/>
            <rFont val="Tahoma"/>
            <family val="2"/>
          </rPr>
          <t xml:space="preserve">Diamond Thompson:
</t>
        </r>
        <r>
          <rPr>
            <sz val="8"/>
            <color indexed="81"/>
            <rFont val="Tahoma"/>
            <family val="2"/>
          </rPr>
          <t>Other</t>
        </r>
      </text>
    </comment>
    <comment ref="N11" authorId="1" shapeId="0">
      <text>
        <r>
          <rPr>
            <sz val="9"/>
            <color indexed="81"/>
            <rFont val="Tahoma"/>
            <family val="2"/>
          </rPr>
          <t xml:space="preserve">Enter Date of Primary Program / Rent-Income Layer
</t>
        </r>
      </text>
    </comment>
    <comment ref="B16" authorId="0" shapeId="0">
      <text>
        <r>
          <rPr>
            <b/>
            <sz val="8"/>
            <color indexed="81"/>
            <rFont val="Tahoma"/>
            <family val="2"/>
          </rPr>
          <t>Diamond Thompson:</t>
        </r>
        <r>
          <rPr>
            <sz val="8"/>
            <color indexed="81"/>
            <rFont val="Tahoma"/>
            <family val="2"/>
          </rPr>
          <t xml:space="preserve">
Tip: If you need to sort columns B-O, do so on the Imported Data Tab.</t>
        </r>
      </text>
    </comment>
    <comment ref="AE16" authorId="2" shapeId="0">
      <text>
        <r>
          <rPr>
            <b/>
            <sz val="8"/>
            <color indexed="81"/>
            <rFont val="Tahoma"/>
            <family val="2"/>
          </rPr>
          <t>Diamond:</t>
        </r>
        <r>
          <rPr>
            <sz val="8"/>
            <color indexed="81"/>
            <rFont val="Tahoma"/>
            <family val="2"/>
          </rPr>
          <t xml:space="preserve">
Rent Roll Rents</t>
        </r>
      </text>
    </comment>
    <comment ref="AI16" authorId="0" shapeId="0">
      <text>
        <r>
          <rPr>
            <b/>
            <sz val="8"/>
            <color indexed="81"/>
            <rFont val="Tahoma"/>
            <family val="2"/>
          </rPr>
          <t>Diamond Thompson:</t>
        </r>
        <r>
          <rPr>
            <sz val="8"/>
            <color indexed="81"/>
            <rFont val="Tahoma"/>
            <family val="2"/>
          </rPr>
          <t xml:space="preserve">
Only use this tool if you are definitely NOT using HTC program rents. (i.e. HOME only deals, HTF, NSP, 2011 rents rather than 2010 rents, etc.)
</t>
        </r>
        <r>
          <rPr>
            <b/>
            <sz val="8"/>
            <color indexed="81"/>
            <rFont val="Tahoma"/>
            <family val="2"/>
          </rPr>
          <t>Tom C</t>
        </r>
        <r>
          <rPr>
            <sz val="8"/>
            <color indexed="81"/>
            <rFont val="Tahoma"/>
            <family val="2"/>
          </rPr>
          <t>:
For HAP, Sec 8, USDA:  enter the Gross Rent (i.e. Contract Rent + Utility Allowance) ... this way, the Contract Rent will appear under TDHCA Rent per Unit</t>
        </r>
      </text>
    </comment>
    <comment ref="AR16" authorId="3" shapeId="0">
      <text>
        <r>
          <rPr>
            <b/>
            <sz val="8"/>
            <color indexed="81"/>
            <rFont val="Tahoma"/>
            <family val="2"/>
          </rPr>
          <t>Diamond:</t>
        </r>
        <r>
          <rPr>
            <b/>
            <sz val="8"/>
            <color indexed="81"/>
            <rFont val="Tahoma"/>
            <family val="2"/>
          </rPr>
          <t>:</t>
        </r>
        <r>
          <rPr>
            <sz val="8"/>
            <color indexed="81"/>
            <rFont val="Tahoma"/>
            <family val="2"/>
          </rPr>
          <t xml:space="preserve">
Use only for tenant-paid portion of water, sewer, or trash included in tenant-paid utilities </t>
        </r>
      </text>
    </comment>
    <comment ref="A17" authorId="2" shapeId="0">
      <text>
        <r>
          <rPr>
            <b/>
            <sz val="8"/>
            <color indexed="81"/>
            <rFont val="Tahoma"/>
            <family val="2"/>
          </rPr>
          <t>Diamond:</t>
        </r>
        <r>
          <rPr>
            <sz val="8"/>
            <color indexed="81"/>
            <rFont val="Tahoma"/>
            <family val="2"/>
          </rPr>
          <t xml:space="preserve">
PHU Designation</t>
        </r>
      </text>
    </comment>
    <comment ref="AQ64" authorId="0" shapeId="0">
      <text>
        <r>
          <rPr>
            <b/>
            <sz val="8"/>
            <color indexed="81"/>
            <rFont val="Tahoma"/>
            <family val="2"/>
          </rPr>
          <t>Diamond Thompson:</t>
        </r>
        <r>
          <rPr>
            <sz val="8"/>
            <color indexed="81"/>
            <rFont val="Tahoma"/>
            <family val="2"/>
          </rPr>
          <t xml:space="preserve">
Tip: Generally, for ABP set cell equal to AK49</t>
        </r>
      </text>
    </comment>
    <comment ref="BB124" authorId="3" shapeId="0">
      <text>
        <r>
          <rPr>
            <b/>
            <sz val="8"/>
            <color indexed="81"/>
            <rFont val="Tahoma"/>
            <family val="2"/>
          </rPr>
          <t>Tom Gouris:</t>
        </r>
        <r>
          <rPr>
            <sz val="8"/>
            <color indexed="81"/>
            <rFont val="Tahoma"/>
            <family val="2"/>
          </rPr>
          <t xml:space="preserve">
This should be the total source of construction loan(s) including any bridge loan from the equity side</t>
        </r>
      </text>
    </comment>
    <comment ref="BB126" authorId="3" shapeId="0">
      <text>
        <r>
          <rPr>
            <b/>
            <sz val="8"/>
            <color indexed="81"/>
            <rFont val="Tahoma"/>
            <family val="2"/>
          </rPr>
          <t>Tom Gouris:</t>
        </r>
        <r>
          <rPr>
            <sz val="8"/>
            <color indexed="81"/>
            <rFont val="Tahoma"/>
            <family val="2"/>
          </rPr>
          <t xml:space="preserve">
This is the calculated maximum eligible interest.  The Applicant's eligible interest needs to be reduced on this page if greater than this amount with the difference moved to ineligible cost</t>
        </r>
      </text>
    </comment>
    <comment ref="BB128" authorId="4" shapeId="0">
      <text>
        <r>
          <rPr>
            <b/>
            <sz val="8"/>
            <color indexed="81"/>
            <rFont val="Tahoma"/>
            <family val="2"/>
          </rPr>
          <t>Diamond:</t>
        </r>
        <r>
          <rPr>
            <sz val="8"/>
            <color indexed="81"/>
            <rFont val="Tahoma"/>
            <family val="2"/>
          </rPr>
          <t xml:space="preserve">
Applicant's claim</t>
        </r>
      </text>
    </comment>
    <comment ref="P279" authorId="5" shapeId="0">
      <text>
        <r>
          <rPr>
            <b/>
            <sz val="8"/>
            <color indexed="81"/>
            <rFont val="Tahoma"/>
            <family val="2"/>
          </rPr>
          <t>Tom Cavanagh:</t>
        </r>
        <r>
          <rPr>
            <sz val="8"/>
            <color indexed="81"/>
            <rFont val="Tahoma"/>
            <family val="2"/>
          </rPr>
          <t xml:space="preserve">
pasted values in this row for reference in the pro forma (to avoid circular reference error)</t>
        </r>
      </text>
    </comment>
    <comment ref="Q279" authorId="0" shapeId="0">
      <text>
        <r>
          <rPr>
            <b/>
            <sz val="8"/>
            <color indexed="81"/>
            <rFont val="Tahoma"/>
            <family val="2"/>
          </rPr>
          <t>Diamond Thompson:</t>
        </r>
        <r>
          <rPr>
            <sz val="8"/>
            <color indexed="81"/>
            <rFont val="Tahoma"/>
            <family val="2"/>
          </rPr>
          <t xml:space="preserve">
Corresponding cells in the pro froma above ( to the right side of </t>
        </r>
        <r>
          <rPr>
            <sz val="8"/>
            <color indexed="10"/>
            <rFont val="Tahoma"/>
            <family val="2"/>
          </rPr>
          <t>red</t>
        </r>
        <r>
          <rPr>
            <sz val="8"/>
            <color indexed="81"/>
            <rFont val="Tahoma"/>
            <family val="2"/>
          </rPr>
          <t xml:space="preserve"> line) should be set equal to these BEFORE you start manipulating the subsidy estimate here.
Ask for help if you do not understand how this is done.</t>
        </r>
      </text>
    </comment>
  </commentList>
</comments>
</file>

<file path=xl/comments2.xml><?xml version="1.0" encoding="utf-8"?>
<comments xmlns="http://schemas.openxmlformats.org/spreadsheetml/2006/main">
  <authors>
    <author>Laura DeBellas</author>
    <author>DORSEY</author>
    <author>cdorsey</author>
    <author>TDHCA</author>
    <author>snaquin</author>
  </authors>
  <commentList>
    <comment ref="D13" authorId="0" shapeId="0">
      <text>
        <r>
          <rPr>
            <b/>
            <sz val="9"/>
            <color indexed="81"/>
            <rFont val="Tahoma"/>
            <family val="2"/>
          </rPr>
          <t>Laura DeBellas:</t>
        </r>
        <r>
          <rPr>
            <sz val="9"/>
            <color indexed="81"/>
            <rFont val="Tahoma"/>
            <family val="2"/>
          </rPr>
          <t xml:space="preserve">
Paste Special - values from updated Project Income and Rent Tool</t>
        </r>
      </text>
    </comment>
    <comment ref="D26" authorId="0" shapeId="0">
      <text>
        <r>
          <rPr>
            <b/>
            <sz val="9"/>
            <color indexed="81"/>
            <rFont val="Tahoma"/>
            <family val="2"/>
          </rPr>
          <t>Laura DeBellas:</t>
        </r>
        <r>
          <rPr>
            <sz val="9"/>
            <color indexed="81"/>
            <rFont val="Tahoma"/>
            <family val="2"/>
          </rPr>
          <t xml:space="preserve">
Paste - Special (Values) from most updated Project Income and Rent Tool</t>
        </r>
      </text>
    </comment>
    <comment ref="E68" authorId="1"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2" shapeId="0">
      <text>
        <r>
          <rPr>
            <b/>
            <sz val="8"/>
            <color indexed="81"/>
            <rFont val="Tahoma"/>
            <family val="2"/>
          </rPr>
          <t>cdorsey:</t>
        </r>
        <r>
          <rPr>
            <sz val="8"/>
            <color indexed="81"/>
            <rFont val="Tahoma"/>
            <family val="2"/>
          </rPr>
          <t xml:space="preserve">
2013 National Non-Metro</t>
        </r>
      </text>
    </comment>
    <comment ref="S163" authorId="3" shapeId="0">
      <text>
        <r>
          <rPr>
            <b/>
            <sz val="8"/>
            <color indexed="81"/>
            <rFont val="Tahoma"/>
            <family val="2"/>
          </rPr>
          <t>TDHCA:</t>
        </r>
        <r>
          <rPr>
            <sz val="8"/>
            <color indexed="81"/>
            <rFont val="Tahoma"/>
            <family val="2"/>
          </rPr>
          <t xml:space="preserve">
AMI FY2014</t>
        </r>
      </text>
    </comment>
    <comment ref="AL163" authorId="3" shapeId="0">
      <text>
        <r>
          <rPr>
            <b/>
            <sz val="8"/>
            <color indexed="81"/>
            <rFont val="Tahoma"/>
            <family val="2"/>
          </rPr>
          <t>TDHCA:</t>
        </r>
        <r>
          <rPr>
            <sz val="8"/>
            <color indexed="81"/>
            <rFont val="Tahoma"/>
            <family val="2"/>
          </rPr>
          <t xml:space="preserve">
2014 National Non-metro</t>
        </r>
      </text>
    </comment>
    <comment ref="S165" authorId="3" shapeId="0">
      <text>
        <r>
          <rPr>
            <b/>
            <sz val="8"/>
            <color indexed="81"/>
            <rFont val="Tahoma"/>
            <family val="2"/>
          </rPr>
          <t>TDHCA:</t>
        </r>
        <r>
          <rPr>
            <sz val="8"/>
            <color indexed="81"/>
            <rFont val="Tahoma"/>
            <family val="2"/>
          </rPr>
          <t xml:space="preserve">
AMI FY2015</t>
        </r>
      </text>
    </comment>
    <comment ref="AL165" authorId="4" shapeId="0">
      <text>
        <r>
          <rPr>
            <b/>
            <sz val="9"/>
            <color indexed="81"/>
            <rFont val="Tahoma"/>
            <family val="2"/>
          </rPr>
          <t>snaquin:</t>
        </r>
        <r>
          <rPr>
            <sz val="9"/>
            <color indexed="81"/>
            <rFont val="Tahoma"/>
            <family val="2"/>
          </rPr>
          <t xml:space="preserve">
2015 National Non-metro</t>
        </r>
      </text>
    </comment>
    <comment ref="S167" authorId="3" shapeId="0">
      <text>
        <r>
          <rPr>
            <b/>
            <sz val="8"/>
            <color indexed="81"/>
            <rFont val="Tahoma"/>
            <family val="2"/>
          </rPr>
          <t>TDHCA:</t>
        </r>
        <r>
          <rPr>
            <sz val="8"/>
            <color indexed="81"/>
            <rFont val="Tahoma"/>
            <family val="2"/>
          </rPr>
          <t xml:space="preserve">
AMI FY2016</t>
        </r>
      </text>
    </comment>
    <comment ref="AL167" authorId="4" shapeId="0">
      <text>
        <r>
          <rPr>
            <b/>
            <sz val="9"/>
            <color indexed="81"/>
            <rFont val="Tahoma"/>
            <family val="2"/>
          </rPr>
          <t>snaquin:</t>
        </r>
        <r>
          <rPr>
            <sz val="9"/>
            <color indexed="81"/>
            <rFont val="Tahoma"/>
            <family val="2"/>
          </rPr>
          <t xml:space="preserve">
2016 National Non-metro</t>
        </r>
      </text>
    </comment>
  </commentList>
</comments>
</file>

<file path=xl/comments3.xml><?xml version="1.0" encoding="utf-8"?>
<comments xmlns="http://schemas.openxmlformats.org/spreadsheetml/2006/main">
  <authors>
    <author>DORSEY</author>
    <author>cdorsey</author>
    <author>TDHCA</author>
    <author>snaquin</author>
  </authors>
  <commentList>
    <comment ref="E68"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1" shapeId="0">
      <text>
        <r>
          <rPr>
            <b/>
            <sz val="8"/>
            <color indexed="81"/>
            <rFont val="Tahoma"/>
            <family val="2"/>
          </rPr>
          <t>cdorsey:</t>
        </r>
        <r>
          <rPr>
            <sz val="8"/>
            <color indexed="81"/>
            <rFont val="Tahoma"/>
            <family val="2"/>
          </rPr>
          <t xml:space="preserve">
2013 National Non-Metro</t>
        </r>
      </text>
    </comment>
    <comment ref="S163" authorId="2" shapeId="0">
      <text>
        <r>
          <rPr>
            <b/>
            <sz val="8"/>
            <color indexed="81"/>
            <rFont val="Tahoma"/>
            <family val="2"/>
          </rPr>
          <t>TDHCA:</t>
        </r>
        <r>
          <rPr>
            <sz val="8"/>
            <color indexed="81"/>
            <rFont val="Tahoma"/>
            <family val="2"/>
          </rPr>
          <t xml:space="preserve">
AMI FY2014</t>
        </r>
      </text>
    </comment>
    <comment ref="AL163" authorId="2" shapeId="0">
      <text>
        <r>
          <rPr>
            <b/>
            <sz val="8"/>
            <color indexed="81"/>
            <rFont val="Tahoma"/>
            <family val="2"/>
          </rPr>
          <t>TDHCA:</t>
        </r>
        <r>
          <rPr>
            <sz val="8"/>
            <color indexed="81"/>
            <rFont val="Tahoma"/>
            <family val="2"/>
          </rPr>
          <t xml:space="preserve">
2014 National Non-metro</t>
        </r>
      </text>
    </comment>
    <comment ref="S165" authorId="2" shapeId="0">
      <text>
        <r>
          <rPr>
            <b/>
            <sz val="8"/>
            <color indexed="81"/>
            <rFont val="Tahoma"/>
            <family val="2"/>
          </rPr>
          <t>TDHCA:</t>
        </r>
        <r>
          <rPr>
            <sz val="8"/>
            <color indexed="81"/>
            <rFont val="Tahoma"/>
            <family val="2"/>
          </rPr>
          <t xml:space="preserve">
AMI FY2015</t>
        </r>
      </text>
    </comment>
    <comment ref="AL165" authorId="3" shapeId="0">
      <text>
        <r>
          <rPr>
            <b/>
            <sz val="9"/>
            <color indexed="81"/>
            <rFont val="Tahoma"/>
            <family val="2"/>
          </rPr>
          <t>snaquin:</t>
        </r>
        <r>
          <rPr>
            <sz val="9"/>
            <color indexed="81"/>
            <rFont val="Tahoma"/>
            <family val="2"/>
          </rPr>
          <t xml:space="preserve">
2015 National Non-metro</t>
        </r>
      </text>
    </comment>
    <comment ref="S167" authorId="2" shapeId="0">
      <text>
        <r>
          <rPr>
            <b/>
            <sz val="8"/>
            <color indexed="81"/>
            <rFont val="Tahoma"/>
            <family val="2"/>
          </rPr>
          <t>TDHCA:</t>
        </r>
        <r>
          <rPr>
            <sz val="8"/>
            <color indexed="81"/>
            <rFont val="Tahoma"/>
            <family val="2"/>
          </rPr>
          <t xml:space="preserve">
AMI FY2016</t>
        </r>
      </text>
    </comment>
    <comment ref="AL167" authorId="3" shapeId="0">
      <text>
        <r>
          <rPr>
            <b/>
            <sz val="9"/>
            <color indexed="81"/>
            <rFont val="Tahoma"/>
            <family val="2"/>
          </rPr>
          <t>snaquin:</t>
        </r>
        <r>
          <rPr>
            <sz val="9"/>
            <color indexed="81"/>
            <rFont val="Tahoma"/>
            <family val="2"/>
          </rPr>
          <t xml:space="preserve">
2016 National Non-metro</t>
        </r>
      </text>
    </comment>
  </commentList>
</comments>
</file>

<file path=xl/comments4.xml><?xml version="1.0" encoding="utf-8"?>
<comments xmlns="http://schemas.openxmlformats.org/spreadsheetml/2006/main">
  <authors>
    <author>DORSEY</author>
    <author>cdorsey</author>
    <author>TDHCA</author>
    <author>snaquin</author>
  </authors>
  <commentList>
    <comment ref="E68"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1" shapeId="0">
      <text>
        <r>
          <rPr>
            <b/>
            <sz val="8"/>
            <color indexed="81"/>
            <rFont val="Tahoma"/>
            <family val="2"/>
          </rPr>
          <t>cdorsey:</t>
        </r>
        <r>
          <rPr>
            <sz val="8"/>
            <color indexed="81"/>
            <rFont val="Tahoma"/>
            <family val="2"/>
          </rPr>
          <t xml:space="preserve">
2013 National Non-Metro</t>
        </r>
      </text>
    </comment>
    <comment ref="S163" authorId="2" shapeId="0">
      <text>
        <r>
          <rPr>
            <b/>
            <sz val="8"/>
            <color indexed="81"/>
            <rFont val="Tahoma"/>
            <family val="2"/>
          </rPr>
          <t>TDHCA:</t>
        </r>
        <r>
          <rPr>
            <sz val="8"/>
            <color indexed="81"/>
            <rFont val="Tahoma"/>
            <family val="2"/>
          </rPr>
          <t xml:space="preserve">
AMI FY2014</t>
        </r>
      </text>
    </comment>
    <comment ref="AL163" authorId="2" shapeId="0">
      <text>
        <r>
          <rPr>
            <b/>
            <sz val="8"/>
            <color indexed="81"/>
            <rFont val="Tahoma"/>
            <family val="2"/>
          </rPr>
          <t>TDHCA:</t>
        </r>
        <r>
          <rPr>
            <sz val="8"/>
            <color indexed="81"/>
            <rFont val="Tahoma"/>
            <family val="2"/>
          </rPr>
          <t xml:space="preserve">
2014 National Non-metro</t>
        </r>
      </text>
    </comment>
    <comment ref="S165" authorId="2" shapeId="0">
      <text>
        <r>
          <rPr>
            <b/>
            <sz val="8"/>
            <color indexed="81"/>
            <rFont val="Tahoma"/>
            <family val="2"/>
          </rPr>
          <t>TDHCA:</t>
        </r>
        <r>
          <rPr>
            <sz val="8"/>
            <color indexed="81"/>
            <rFont val="Tahoma"/>
            <family val="2"/>
          </rPr>
          <t xml:space="preserve">
AMI FY2015</t>
        </r>
      </text>
    </comment>
    <comment ref="AL165" authorId="3" shapeId="0">
      <text>
        <r>
          <rPr>
            <b/>
            <sz val="9"/>
            <color indexed="81"/>
            <rFont val="Tahoma"/>
            <family val="2"/>
          </rPr>
          <t>snaquin:</t>
        </r>
        <r>
          <rPr>
            <sz val="9"/>
            <color indexed="81"/>
            <rFont val="Tahoma"/>
            <family val="2"/>
          </rPr>
          <t xml:space="preserve">
2015 National Non-metro</t>
        </r>
      </text>
    </comment>
    <comment ref="S167" authorId="2" shapeId="0">
      <text>
        <r>
          <rPr>
            <b/>
            <sz val="8"/>
            <color indexed="81"/>
            <rFont val="Tahoma"/>
            <family val="2"/>
          </rPr>
          <t>TDHCA:</t>
        </r>
        <r>
          <rPr>
            <sz val="8"/>
            <color indexed="81"/>
            <rFont val="Tahoma"/>
            <family val="2"/>
          </rPr>
          <t xml:space="preserve">
AMI FY2016</t>
        </r>
      </text>
    </comment>
    <comment ref="AL167" authorId="3" shapeId="0">
      <text>
        <r>
          <rPr>
            <b/>
            <sz val="9"/>
            <color indexed="81"/>
            <rFont val="Tahoma"/>
            <family val="2"/>
          </rPr>
          <t>snaquin:</t>
        </r>
        <r>
          <rPr>
            <sz val="9"/>
            <color indexed="81"/>
            <rFont val="Tahoma"/>
            <family val="2"/>
          </rPr>
          <t xml:space="preserve">
2016 National Non-metro</t>
        </r>
      </text>
    </comment>
  </commentList>
</comments>
</file>

<file path=xl/comments5.xml><?xml version="1.0" encoding="utf-8"?>
<comments xmlns="http://schemas.openxmlformats.org/spreadsheetml/2006/main">
  <authors>
    <author>DORSEY</author>
    <author>cdorsey</author>
    <author>TDHCA</author>
    <author>snaquin</author>
  </authors>
  <commentList>
    <comment ref="E68"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1" shapeId="0">
      <text>
        <r>
          <rPr>
            <b/>
            <sz val="8"/>
            <color indexed="81"/>
            <rFont val="Tahoma"/>
            <family val="2"/>
          </rPr>
          <t>cdorsey:</t>
        </r>
        <r>
          <rPr>
            <sz val="8"/>
            <color indexed="81"/>
            <rFont val="Tahoma"/>
            <family val="2"/>
          </rPr>
          <t xml:space="preserve">
2013 National Non-Metro</t>
        </r>
      </text>
    </comment>
    <comment ref="S163" authorId="2" shapeId="0">
      <text>
        <r>
          <rPr>
            <b/>
            <sz val="8"/>
            <color indexed="81"/>
            <rFont val="Tahoma"/>
            <family val="2"/>
          </rPr>
          <t>TDHCA:</t>
        </r>
        <r>
          <rPr>
            <sz val="8"/>
            <color indexed="81"/>
            <rFont val="Tahoma"/>
            <family val="2"/>
          </rPr>
          <t xml:space="preserve">
AMI FY2014</t>
        </r>
      </text>
    </comment>
    <comment ref="AL163" authorId="2" shapeId="0">
      <text>
        <r>
          <rPr>
            <b/>
            <sz val="8"/>
            <color indexed="81"/>
            <rFont val="Tahoma"/>
            <family val="2"/>
          </rPr>
          <t>TDHCA:</t>
        </r>
        <r>
          <rPr>
            <sz val="8"/>
            <color indexed="81"/>
            <rFont val="Tahoma"/>
            <family val="2"/>
          </rPr>
          <t xml:space="preserve">
2014 National Non-metro</t>
        </r>
      </text>
    </comment>
    <comment ref="S165" authorId="2" shapeId="0">
      <text>
        <r>
          <rPr>
            <b/>
            <sz val="8"/>
            <color indexed="81"/>
            <rFont val="Tahoma"/>
            <family val="2"/>
          </rPr>
          <t>TDHCA:</t>
        </r>
        <r>
          <rPr>
            <sz val="8"/>
            <color indexed="81"/>
            <rFont val="Tahoma"/>
            <family val="2"/>
          </rPr>
          <t xml:space="preserve">
AMI FY2015</t>
        </r>
      </text>
    </comment>
    <comment ref="AL165" authorId="3" shapeId="0">
      <text>
        <r>
          <rPr>
            <b/>
            <sz val="9"/>
            <color indexed="81"/>
            <rFont val="Tahoma"/>
            <family val="2"/>
          </rPr>
          <t>snaquin:</t>
        </r>
        <r>
          <rPr>
            <sz val="9"/>
            <color indexed="81"/>
            <rFont val="Tahoma"/>
            <family val="2"/>
          </rPr>
          <t xml:space="preserve">
2015 National Non-metro</t>
        </r>
      </text>
    </comment>
    <comment ref="S167" authorId="2" shapeId="0">
      <text>
        <r>
          <rPr>
            <b/>
            <sz val="8"/>
            <color indexed="81"/>
            <rFont val="Tahoma"/>
            <family val="2"/>
          </rPr>
          <t>TDHCA:</t>
        </r>
        <r>
          <rPr>
            <sz val="8"/>
            <color indexed="81"/>
            <rFont val="Tahoma"/>
            <family val="2"/>
          </rPr>
          <t xml:space="preserve">
AMI FY2016</t>
        </r>
      </text>
    </comment>
    <comment ref="AL167" authorId="3" shapeId="0">
      <text>
        <r>
          <rPr>
            <b/>
            <sz val="9"/>
            <color indexed="81"/>
            <rFont val="Tahoma"/>
            <family val="2"/>
          </rPr>
          <t>snaquin:</t>
        </r>
        <r>
          <rPr>
            <sz val="9"/>
            <color indexed="81"/>
            <rFont val="Tahoma"/>
            <family val="2"/>
          </rPr>
          <t xml:space="preserve">
2016 National Non-metro</t>
        </r>
      </text>
    </comment>
  </commentList>
</comments>
</file>

<file path=xl/sharedStrings.xml><?xml version="1.0" encoding="utf-8"?>
<sst xmlns="http://schemas.openxmlformats.org/spreadsheetml/2006/main" count="23891" uniqueCount="2101">
  <si>
    <t>use tab key to complete this form and arrow keys to access other cells.</t>
  </si>
  <si>
    <t>Anderson</t>
  </si>
  <si>
    <t>Dropdown list</t>
  </si>
  <si>
    <t>HOME/TCAP RF</t>
  </si>
  <si>
    <r>
      <t>The 2013 HOME Final Rule (</t>
    </r>
    <r>
      <rPr>
        <sz val="12"/>
        <rFont val="Calibri"/>
        <family val="2"/>
      </rPr>
      <t>§</t>
    </r>
    <r>
      <rPr>
        <i/>
        <sz val="12"/>
        <rFont val="Calibri"/>
        <family val="2"/>
      </rPr>
      <t xml:space="preserve">92.252(f)(2)) requires that TDHCA must review and approve or disapprove proposed rents for each TDHCA HOME assisted rental project on an annual basis to ensure compliance with the HOME Rent Limits.  This process is also required for multifamily properties funded by the Neighborhood Stabilization Program (NSP), the National Housing Trust Fund program (NHTF), and TCAP-RF (see Section 10.403 of the Rules in 10 TAC Chapter 10).  Rent requests must be entered for any HOME, NSP, NHTF Development, or TCAP-RF Development </t>
    </r>
    <r>
      <rPr>
        <b/>
        <i/>
        <sz val="12"/>
        <rFont val="Calibri"/>
        <family val="2"/>
      </rPr>
      <t>where Commitment of Funds occurred on or after August 23, 2013</t>
    </r>
    <r>
      <rPr>
        <i/>
        <sz val="12"/>
        <rFont val="Calibri"/>
        <family val="2"/>
      </rPr>
      <t xml:space="preserve">.  </t>
    </r>
    <r>
      <rPr>
        <i/>
        <sz val="12"/>
        <color indexed="60"/>
        <rFont val="Calibri"/>
        <family val="2"/>
      </rPr>
      <t>Rent requests are due for these Developments by no later than July 1st of each year.</t>
    </r>
  </si>
  <si>
    <t>Andrews</t>
  </si>
  <si>
    <t>Not Listed</t>
  </si>
  <si>
    <t>NSP</t>
  </si>
  <si>
    <t>Angelina</t>
  </si>
  <si>
    <t>Abernathy</t>
  </si>
  <si>
    <t>State Housing Trust Fund</t>
  </si>
  <si>
    <t>Aransas</t>
  </si>
  <si>
    <t>Abilene</t>
  </si>
  <si>
    <t>National Housing Trust Fund</t>
  </si>
  <si>
    <t>DEVELOPMENT INFORMATION</t>
  </si>
  <si>
    <t>Archer</t>
  </si>
  <si>
    <t>Abram</t>
  </si>
  <si>
    <t>Armstrong</t>
  </si>
  <si>
    <t>Ackerly (Martin County)</t>
  </si>
  <si>
    <t>TDHCA File #(s):</t>
  </si>
  <si>
    <t>Program Type:</t>
  </si>
  <si>
    <t>Atascosa</t>
  </si>
  <si>
    <t>Addison</t>
  </si>
  <si>
    <t>Austin</t>
  </si>
  <si>
    <t>Adrian</t>
  </si>
  <si>
    <t>Development Name:</t>
  </si>
  <si>
    <t>Bailey</t>
  </si>
  <si>
    <t>Agua Dulce (El Paso County)</t>
  </si>
  <si>
    <t>Multifamily Housing Utility Analysis (H-2014-4)</t>
  </si>
  <si>
    <t>Bandera</t>
  </si>
  <si>
    <t>Agua Dulce (Nueces County)</t>
  </si>
  <si>
    <t>HUD Utility Schedule Model</t>
  </si>
  <si>
    <t>Development Address:</t>
  </si>
  <si>
    <t>Bastrop</t>
  </si>
  <si>
    <t>Alamo</t>
  </si>
  <si>
    <t>Written Local Estimate</t>
  </si>
  <si>
    <t>Baylor</t>
  </si>
  <si>
    <t>Alamo Heights</t>
  </si>
  <si>
    <t>Energy Consumption Model</t>
  </si>
  <si>
    <t>Development County:</t>
  </si>
  <si>
    <t>Development Place:</t>
  </si>
  <si>
    <t>Bee</t>
  </si>
  <si>
    <t>Albany</t>
  </si>
  <si>
    <t>Actual Use Method</t>
  </si>
  <si>
    <t>Bell</t>
  </si>
  <si>
    <t>Aldine</t>
  </si>
  <si>
    <t>N/A - All Bills Paid</t>
  </si>
  <si>
    <t>CONTACT INFORMATION</t>
  </si>
  <si>
    <t>Bexar</t>
  </si>
  <si>
    <t>Aledo</t>
  </si>
  <si>
    <t>Other - Provide Explanation</t>
  </si>
  <si>
    <t>Blanco</t>
  </si>
  <si>
    <t>Allen</t>
  </si>
  <si>
    <t>Contact Name / Title:</t>
  </si>
  <si>
    <t>Borden</t>
  </si>
  <si>
    <t>Alma</t>
  </si>
  <si>
    <t>Bosque</t>
  </si>
  <si>
    <t>Alton</t>
  </si>
  <si>
    <t>Contact Address:</t>
  </si>
  <si>
    <t>Bowie</t>
  </si>
  <si>
    <t>Alvarado</t>
  </si>
  <si>
    <t>Brazoria</t>
  </si>
  <si>
    <t>Alvin</t>
  </si>
  <si>
    <t>City:</t>
  </si>
  <si>
    <t>State:</t>
  </si>
  <si>
    <t>Zip:</t>
  </si>
  <si>
    <t>Brazos</t>
  </si>
  <si>
    <t>Alvord</t>
  </si>
  <si>
    <t>Brewster</t>
  </si>
  <si>
    <t>Amarillo</t>
  </si>
  <si>
    <t>Briscoe</t>
  </si>
  <si>
    <t>Ames</t>
  </si>
  <si>
    <t>Phone:</t>
  </si>
  <si>
    <t>Ext:</t>
  </si>
  <si>
    <t>Email:</t>
  </si>
  <si>
    <t>Brooks</t>
  </si>
  <si>
    <t>Anahuac</t>
  </si>
  <si>
    <t>Brown</t>
  </si>
  <si>
    <t>PROGRAM RENT REQUEST &amp; UTILITY ALLOWANCE INFORMATION</t>
  </si>
  <si>
    <t>Burleson</t>
  </si>
  <si>
    <t>Anderson Mill</t>
  </si>
  <si>
    <t>Burnet</t>
  </si>
  <si>
    <t>Date Request Submitted:</t>
  </si>
  <si>
    <t>Date of Projected Implementation:</t>
  </si>
  <si>
    <t>Caldwell</t>
  </si>
  <si>
    <t>Angleton</t>
  </si>
  <si>
    <t>Calhoun</t>
  </si>
  <si>
    <t>Anna</t>
  </si>
  <si>
    <t>Last Rent Approval Date:</t>
  </si>
  <si>
    <t>Rent Roll reflects rent limits as of:</t>
  </si>
  <si>
    <t>Callahan</t>
  </si>
  <si>
    <t>Annetta</t>
  </si>
  <si>
    <t>Cameron</t>
  </si>
  <si>
    <t>Annetta North</t>
  </si>
  <si>
    <t>Current UA Model Used:</t>
  </si>
  <si>
    <t>Camp</t>
  </si>
  <si>
    <t>Annetta South</t>
  </si>
  <si>
    <t>Carson</t>
  </si>
  <si>
    <t>Anson</t>
  </si>
  <si>
    <t>Last UA Approval Date:</t>
  </si>
  <si>
    <t>TDHCA Asset Manager:</t>
  </si>
  <si>
    <t>Cass</t>
  </si>
  <si>
    <t>Anthony</t>
  </si>
  <si>
    <t>Castro</t>
  </si>
  <si>
    <t>Anton</t>
  </si>
  <si>
    <t>The following items are attached:</t>
  </si>
  <si>
    <t>Utility Allowance Information &amp; Approved UA or letter from Compliance</t>
  </si>
  <si>
    <t>Chambers</t>
  </si>
  <si>
    <t>Aransas Pass</t>
  </si>
  <si>
    <t>Cherokee</t>
  </si>
  <si>
    <t>Rent Schedule</t>
  </si>
  <si>
    <t>Childress</t>
  </si>
  <si>
    <t>Arcola</t>
  </si>
  <si>
    <t>Clay</t>
  </si>
  <si>
    <t>Argyle</t>
  </si>
  <si>
    <t>Copy of the Income/Rent Tool Used to input gross HOME Rents</t>
  </si>
  <si>
    <t>Cochran</t>
  </si>
  <si>
    <t>Arlington</t>
  </si>
  <si>
    <t>Coke</t>
  </si>
  <si>
    <t>Arp</t>
  </si>
  <si>
    <t>A Current Rent Roll or USR</t>
  </si>
  <si>
    <t>Coleman</t>
  </si>
  <si>
    <t>Aspermont</t>
  </si>
  <si>
    <t>Collin</t>
  </si>
  <si>
    <t>Atascocita</t>
  </si>
  <si>
    <t>Collingsworth</t>
  </si>
  <si>
    <t>Athens</t>
  </si>
  <si>
    <t>Colorado</t>
  </si>
  <si>
    <t>Aubrey</t>
  </si>
  <si>
    <t>Comal</t>
  </si>
  <si>
    <t>Aurora</t>
  </si>
  <si>
    <t>Jonathan Chilson</t>
  </si>
  <si>
    <t>Comanche</t>
  </si>
  <si>
    <t>Karen Treadwell</t>
  </si>
  <si>
    <t>Concho</t>
  </si>
  <si>
    <t>Azle</t>
  </si>
  <si>
    <t>Lee Ann Chance</t>
  </si>
  <si>
    <t>Cooke</t>
  </si>
  <si>
    <t>Bacliff</t>
  </si>
  <si>
    <t>Coryell</t>
  </si>
  <si>
    <t>Bailey's Prairie village</t>
  </si>
  <si>
    <t>Cottle</t>
  </si>
  <si>
    <t>Baird</t>
  </si>
  <si>
    <t>Rene Ruiz</t>
  </si>
  <si>
    <t>Crane</t>
  </si>
  <si>
    <t>Balch Springs</t>
  </si>
  <si>
    <t>Rosalio Banuelos</t>
  </si>
  <si>
    <t>Crockett</t>
  </si>
  <si>
    <t>Balcones Heights</t>
  </si>
  <si>
    <t>Savannah Haney</t>
  </si>
  <si>
    <t>Crosby</t>
  </si>
  <si>
    <t>Culberson</t>
  </si>
  <si>
    <t>Banquete</t>
  </si>
  <si>
    <t>Dallam</t>
  </si>
  <si>
    <t>Bardwell</t>
  </si>
  <si>
    <t>Dallas</t>
  </si>
  <si>
    <t>Barrett</t>
  </si>
  <si>
    <t>Dawson</t>
  </si>
  <si>
    <t>Barstow</t>
  </si>
  <si>
    <t>Deaf Smith</t>
  </si>
  <si>
    <t>Bartlett</t>
  </si>
  <si>
    <t>Delta</t>
  </si>
  <si>
    <t>Barton Creek</t>
  </si>
  <si>
    <t>Denton</t>
  </si>
  <si>
    <t>Bartonville</t>
  </si>
  <si>
    <t>DeWitt</t>
  </si>
  <si>
    <t>Dickens</t>
  </si>
  <si>
    <t>Bayou Vista</t>
  </si>
  <si>
    <t>Dimmit</t>
  </si>
  <si>
    <t>Baytown</t>
  </si>
  <si>
    <t>Donley</t>
  </si>
  <si>
    <t>Bayview</t>
  </si>
  <si>
    <t>Duval</t>
  </si>
  <si>
    <t>Beach</t>
  </si>
  <si>
    <t>Eastland</t>
  </si>
  <si>
    <t>Bear Creek village</t>
  </si>
  <si>
    <t>Ector</t>
  </si>
  <si>
    <t>Beasley</t>
  </si>
  <si>
    <t>Edwards</t>
  </si>
  <si>
    <t>Beaumont</t>
  </si>
  <si>
    <t>El Paso</t>
  </si>
  <si>
    <t>Beckville</t>
  </si>
  <si>
    <t>Ellis</t>
  </si>
  <si>
    <t>Bedford</t>
  </si>
  <si>
    <t>Erath</t>
  </si>
  <si>
    <t>Bedias</t>
  </si>
  <si>
    <t>Falls</t>
  </si>
  <si>
    <t>Bee Cave</t>
  </si>
  <si>
    <t>Fannin</t>
  </si>
  <si>
    <t>Bellaire</t>
  </si>
  <si>
    <t>Fayette</t>
  </si>
  <si>
    <t>Bellevue</t>
  </si>
  <si>
    <t>Fisher</t>
  </si>
  <si>
    <t>Bellmead</t>
  </si>
  <si>
    <t>Floyd</t>
  </si>
  <si>
    <t>Bells</t>
  </si>
  <si>
    <t>Foard</t>
  </si>
  <si>
    <t>Bellville</t>
  </si>
  <si>
    <t>Fort Bend</t>
  </si>
  <si>
    <t>Belton</t>
  </si>
  <si>
    <t>Franklin</t>
  </si>
  <si>
    <t>Benbrook</t>
  </si>
  <si>
    <t>Freestone</t>
  </si>
  <si>
    <t>Berryville</t>
  </si>
  <si>
    <t>Frio</t>
  </si>
  <si>
    <t>Bertram</t>
  </si>
  <si>
    <t>Gaines</t>
  </si>
  <si>
    <t>Beverly Hills</t>
  </si>
  <si>
    <t>Galveston</t>
  </si>
  <si>
    <t>Bevil Oaks</t>
  </si>
  <si>
    <t>Garza</t>
  </si>
  <si>
    <t>Big Lake</t>
  </si>
  <si>
    <t>Gillespie</t>
  </si>
  <si>
    <t>Big Sandy</t>
  </si>
  <si>
    <t>Glasscock</t>
  </si>
  <si>
    <t>Big Spring</t>
  </si>
  <si>
    <t>Goliad</t>
  </si>
  <si>
    <t>Big Thicket Lake Estates</t>
  </si>
  <si>
    <t>Gonzales</t>
  </si>
  <si>
    <t>Bishop</t>
  </si>
  <si>
    <t>Gray</t>
  </si>
  <si>
    <t>Bishop Hills</t>
  </si>
  <si>
    <t>Grayson</t>
  </si>
  <si>
    <t>Bixby</t>
  </si>
  <si>
    <t>Gregg</t>
  </si>
  <si>
    <t>Blackwell</t>
  </si>
  <si>
    <t>Grimes</t>
  </si>
  <si>
    <t>Guadalupe</t>
  </si>
  <si>
    <t>Bloomington</t>
  </si>
  <si>
    <t>Hale</t>
  </si>
  <si>
    <t>Blue</t>
  </si>
  <si>
    <t>Hall</t>
  </si>
  <si>
    <t>Blue Mound</t>
  </si>
  <si>
    <t>Hamilton</t>
  </si>
  <si>
    <t>Blue Ridge</t>
  </si>
  <si>
    <t>Hansford</t>
  </si>
  <si>
    <t>Bluetown</t>
  </si>
  <si>
    <t>Hardeman</t>
  </si>
  <si>
    <t>Boerne</t>
  </si>
  <si>
    <t>Hardin</t>
  </si>
  <si>
    <t>Bolivar Peninsula</t>
  </si>
  <si>
    <t>Harris</t>
  </si>
  <si>
    <t>Bonney village</t>
  </si>
  <si>
    <t>Harrison</t>
  </si>
  <si>
    <t>Booker</t>
  </si>
  <si>
    <t>Hartley</t>
  </si>
  <si>
    <t>Borger</t>
  </si>
  <si>
    <t>Haskell</t>
  </si>
  <si>
    <t>Boyd</t>
  </si>
  <si>
    <t>Hays</t>
  </si>
  <si>
    <t>Boys Ranch</t>
  </si>
  <si>
    <t>Hemphill</t>
  </si>
  <si>
    <t>Henderson</t>
  </si>
  <si>
    <t>Brazos Bend</t>
  </si>
  <si>
    <t>Hidalgo</t>
  </si>
  <si>
    <t>Brazos Country</t>
  </si>
  <si>
    <t>Hill</t>
  </si>
  <si>
    <t>Bremond</t>
  </si>
  <si>
    <t>Hockley</t>
  </si>
  <si>
    <t>Brenham</t>
  </si>
  <si>
    <t>Hood</t>
  </si>
  <si>
    <t>Briar</t>
  </si>
  <si>
    <t>Hopkins</t>
  </si>
  <si>
    <t>Briarcliff</t>
  </si>
  <si>
    <t>Houston</t>
  </si>
  <si>
    <t>Briaroaks</t>
  </si>
  <si>
    <t>Howard</t>
  </si>
  <si>
    <t>Bridge City</t>
  </si>
  <si>
    <t>Hudspeth</t>
  </si>
  <si>
    <t>Bridgeport</t>
  </si>
  <si>
    <t>Hunt</t>
  </si>
  <si>
    <t>Bristol</t>
  </si>
  <si>
    <t>Hutchinson</t>
  </si>
  <si>
    <t>Bronte</t>
  </si>
  <si>
    <t>Irion</t>
  </si>
  <si>
    <t>Brookshire</t>
  </si>
  <si>
    <t>Jack</t>
  </si>
  <si>
    <t>Brookside Village</t>
  </si>
  <si>
    <t>Jackson</t>
  </si>
  <si>
    <t>Brownsboro</t>
  </si>
  <si>
    <t>Jasper</t>
  </si>
  <si>
    <t>Brownsville</t>
  </si>
  <si>
    <t>Jeff Davis</t>
  </si>
  <si>
    <t>Bruceville-Eddy</t>
  </si>
  <si>
    <t>Jefferson</t>
  </si>
  <si>
    <t>Brushy Creek</t>
  </si>
  <si>
    <t>Jim Hogg</t>
  </si>
  <si>
    <t>Bryan</t>
  </si>
  <si>
    <t>Jim Wells</t>
  </si>
  <si>
    <t>Bryson</t>
  </si>
  <si>
    <t>Johnson</t>
  </si>
  <si>
    <t>Buchanan Dam</t>
  </si>
  <si>
    <t>Jones</t>
  </si>
  <si>
    <t>Buchanan Lake Village</t>
  </si>
  <si>
    <t>Karnes</t>
  </si>
  <si>
    <t>Buda</t>
  </si>
  <si>
    <t>Kaufman</t>
  </si>
  <si>
    <t>Buffalo</t>
  </si>
  <si>
    <t>Kendall</t>
  </si>
  <si>
    <t>Buffalo Gap</t>
  </si>
  <si>
    <t>Kenedy</t>
  </si>
  <si>
    <t>Buffalo Springs village</t>
  </si>
  <si>
    <t>Kent</t>
  </si>
  <si>
    <t>Bullard (Smith County)</t>
  </si>
  <si>
    <t>Kerr</t>
  </si>
  <si>
    <t>Bulverde</t>
  </si>
  <si>
    <t>Kimble</t>
  </si>
  <si>
    <t>Bunker Hill Village</t>
  </si>
  <si>
    <t>King</t>
  </si>
  <si>
    <t>Burkburnett</t>
  </si>
  <si>
    <t>Kinney</t>
  </si>
  <si>
    <t>Kleberg</t>
  </si>
  <si>
    <t>Knox</t>
  </si>
  <si>
    <t>Burton</t>
  </si>
  <si>
    <t>La Salle</t>
  </si>
  <si>
    <t>Byers</t>
  </si>
  <si>
    <t>Lamar</t>
  </si>
  <si>
    <t>Caddo Mills</t>
  </si>
  <si>
    <t>Lamb</t>
  </si>
  <si>
    <t>Lampasas</t>
  </si>
  <si>
    <t>Callisburg</t>
  </si>
  <si>
    <t>Lavaca</t>
  </si>
  <si>
    <t>Calvert</t>
  </si>
  <si>
    <t>Lee</t>
  </si>
  <si>
    <t>Cameron Park</t>
  </si>
  <si>
    <t>Leon</t>
  </si>
  <si>
    <t>Camp Swift</t>
  </si>
  <si>
    <t>Liberty</t>
  </si>
  <si>
    <t>Campbell</t>
  </si>
  <si>
    <t>Limestone</t>
  </si>
  <si>
    <t>Canadian</t>
  </si>
  <si>
    <t>Lipscomb</t>
  </si>
  <si>
    <t>Caney</t>
  </si>
  <si>
    <t>Live Oak</t>
  </si>
  <si>
    <t>Canutillo</t>
  </si>
  <si>
    <t>Llano</t>
  </si>
  <si>
    <t>Canyon</t>
  </si>
  <si>
    <t>Loving</t>
  </si>
  <si>
    <t>Canyon Creek</t>
  </si>
  <si>
    <t>Lubbock</t>
  </si>
  <si>
    <t>Canyon Lake</t>
  </si>
  <si>
    <t>Lynn</t>
  </si>
  <si>
    <t>Cape Royale</t>
  </si>
  <si>
    <t>Madison</t>
  </si>
  <si>
    <t>Carlsbad</t>
  </si>
  <si>
    <t>Marion</t>
  </si>
  <si>
    <t>Carmine</t>
  </si>
  <si>
    <t>Martin</t>
  </si>
  <si>
    <t>Carrollton</t>
  </si>
  <si>
    <t>Mason</t>
  </si>
  <si>
    <t>Carthage</t>
  </si>
  <si>
    <t>Matagorda</t>
  </si>
  <si>
    <t>Cashion Community</t>
  </si>
  <si>
    <t>Maverick</t>
  </si>
  <si>
    <t>Castle Hills</t>
  </si>
  <si>
    <t>McCulloch</t>
  </si>
  <si>
    <t>Castroville</t>
  </si>
  <si>
    <t>McLennan</t>
  </si>
  <si>
    <t>Cedar Hill</t>
  </si>
  <si>
    <t>McMullen</t>
  </si>
  <si>
    <t>Cedar Park</t>
  </si>
  <si>
    <t>Medina</t>
  </si>
  <si>
    <t>Celeste</t>
  </si>
  <si>
    <t>Menard</t>
  </si>
  <si>
    <t>Celina</t>
  </si>
  <si>
    <t>Midland</t>
  </si>
  <si>
    <t>Centerville</t>
  </si>
  <si>
    <t>Milam</t>
  </si>
  <si>
    <t>Central Gardens</t>
  </si>
  <si>
    <t>Mills</t>
  </si>
  <si>
    <t>Cesar Chavez</t>
  </si>
  <si>
    <t>Mitchell</t>
  </si>
  <si>
    <t>Chandler</t>
  </si>
  <si>
    <t>Montague</t>
  </si>
  <si>
    <t>Channelview</t>
  </si>
  <si>
    <t>Montgomery</t>
  </si>
  <si>
    <t>Channing</t>
  </si>
  <si>
    <t>Moore</t>
  </si>
  <si>
    <t>Charlotte</t>
  </si>
  <si>
    <t>Morris</t>
  </si>
  <si>
    <t>Chico</t>
  </si>
  <si>
    <t>Motley</t>
  </si>
  <si>
    <t>Nacogdoches</t>
  </si>
  <si>
    <t>China</t>
  </si>
  <si>
    <t>Navarro</t>
  </si>
  <si>
    <t>China Grove</t>
  </si>
  <si>
    <t>Newton</t>
  </si>
  <si>
    <t>China Spring</t>
  </si>
  <si>
    <t>Nolan</t>
  </si>
  <si>
    <t>Christine</t>
  </si>
  <si>
    <t>Nueces</t>
  </si>
  <si>
    <t>Christoval</t>
  </si>
  <si>
    <t>Ochiltree</t>
  </si>
  <si>
    <t>Chula Vista  (Cameron County)</t>
  </si>
  <si>
    <t>Oldham</t>
  </si>
  <si>
    <t>Cibolo</t>
  </si>
  <si>
    <t>Orange</t>
  </si>
  <si>
    <t>Cinco Ranch</t>
  </si>
  <si>
    <t>Palo Pinto</t>
  </si>
  <si>
    <t>Circle D-KC Estates</t>
  </si>
  <si>
    <t>Panola</t>
  </si>
  <si>
    <t>Clarksville (Gregg County)</t>
  </si>
  <si>
    <t>Parker</t>
  </si>
  <si>
    <t>Claude</t>
  </si>
  <si>
    <t>Parmer</t>
  </si>
  <si>
    <t>Clear Lake Shores</t>
  </si>
  <si>
    <t>Pecos</t>
  </si>
  <si>
    <t>Cleburne</t>
  </si>
  <si>
    <t>Polk</t>
  </si>
  <si>
    <t>Cleveland</t>
  </si>
  <si>
    <t>Potter</t>
  </si>
  <si>
    <t>Clint</t>
  </si>
  <si>
    <t>Presidio</t>
  </si>
  <si>
    <t>Cloverleaf</t>
  </si>
  <si>
    <t>Rains</t>
  </si>
  <si>
    <t>Clute</t>
  </si>
  <si>
    <t>Randall</t>
  </si>
  <si>
    <t>Clyde</t>
  </si>
  <si>
    <t>Reagan</t>
  </si>
  <si>
    <t>Coahoma</t>
  </si>
  <si>
    <t>Real</t>
  </si>
  <si>
    <t>Cockrell Hill</t>
  </si>
  <si>
    <t>Red River</t>
  </si>
  <si>
    <t>Coffee</t>
  </si>
  <si>
    <t>Reeves</t>
  </si>
  <si>
    <t>Coldspring</t>
  </si>
  <si>
    <t>Refugio</t>
  </si>
  <si>
    <t>College Station</t>
  </si>
  <si>
    <t>Roberts</t>
  </si>
  <si>
    <t>Colleyville</t>
  </si>
  <si>
    <t>Robertson</t>
  </si>
  <si>
    <t>Collinsville</t>
  </si>
  <si>
    <t>Rockwall</t>
  </si>
  <si>
    <t>Colorado City</t>
  </si>
  <si>
    <t>Runnels</t>
  </si>
  <si>
    <t>Columbus</t>
  </si>
  <si>
    <t>Rusk</t>
  </si>
  <si>
    <t>Combes</t>
  </si>
  <si>
    <t>Sabine</t>
  </si>
  <si>
    <t>Combine</t>
  </si>
  <si>
    <t>San Augustine</t>
  </si>
  <si>
    <t>Comfort</t>
  </si>
  <si>
    <t>San Jacinto</t>
  </si>
  <si>
    <t>Commerce</t>
  </si>
  <si>
    <t>San Patricio</t>
  </si>
  <si>
    <t>Conroe</t>
  </si>
  <si>
    <t>San Saba</t>
  </si>
  <si>
    <t>Converse</t>
  </si>
  <si>
    <t>Schleicher</t>
  </si>
  <si>
    <t>Cool</t>
  </si>
  <si>
    <t>Scurry</t>
  </si>
  <si>
    <t>Cooper</t>
  </si>
  <si>
    <t>Shackelford</t>
  </si>
  <si>
    <t>Coppell</t>
  </si>
  <si>
    <t>Shelby</t>
  </si>
  <si>
    <t>Copper Canyon</t>
  </si>
  <si>
    <t>Sherman</t>
  </si>
  <si>
    <t>Copperas Cove</t>
  </si>
  <si>
    <t>Smith</t>
  </si>
  <si>
    <t>Corinth</t>
  </si>
  <si>
    <t>Somervell</t>
  </si>
  <si>
    <t>Corpus Christi</t>
  </si>
  <si>
    <t>Starr</t>
  </si>
  <si>
    <t>Corral</t>
  </si>
  <si>
    <t>Stephens</t>
  </si>
  <si>
    <t>Corsicana</t>
  </si>
  <si>
    <t>Sterling</t>
  </si>
  <si>
    <t>Cottonwood</t>
  </si>
  <si>
    <t>Stonewall</t>
  </si>
  <si>
    <t>Cottonwood Shores</t>
  </si>
  <si>
    <t>Sutton</t>
  </si>
  <si>
    <t>Country Acres</t>
  </si>
  <si>
    <t>Swisher</t>
  </si>
  <si>
    <t>Coupland</t>
  </si>
  <si>
    <t>Tarrant</t>
  </si>
  <si>
    <t>Cove</t>
  </si>
  <si>
    <t>Taylor</t>
  </si>
  <si>
    <t>Coyanosa</t>
  </si>
  <si>
    <t>Terrell</t>
  </si>
  <si>
    <t>Coyote Flats</t>
  </si>
  <si>
    <t>Terry</t>
  </si>
  <si>
    <t>Crandall</t>
  </si>
  <si>
    <t>Throckmorton</t>
  </si>
  <si>
    <t>Titus</t>
  </si>
  <si>
    <t>Crawford</t>
  </si>
  <si>
    <t>Tom Green</t>
  </si>
  <si>
    <t>Creedmoor</t>
  </si>
  <si>
    <t>Travis</t>
  </si>
  <si>
    <t>Cresson</t>
  </si>
  <si>
    <t>Trinity</t>
  </si>
  <si>
    <t>Tyler</t>
  </si>
  <si>
    <t>Crosbyton</t>
  </si>
  <si>
    <t>Upshur</t>
  </si>
  <si>
    <t>Cross Mountain</t>
  </si>
  <si>
    <t>Upton</t>
  </si>
  <si>
    <t>Cross Plains</t>
  </si>
  <si>
    <t>Uvalde</t>
  </si>
  <si>
    <t>Cross Roads</t>
  </si>
  <si>
    <t>Val Verde</t>
  </si>
  <si>
    <t>Cross Timber</t>
  </si>
  <si>
    <t>Van Zandt</t>
  </si>
  <si>
    <t>Crowley</t>
  </si>
  <si>
    <t>Victoria</t>
  </si>
  <si>
    <t>Cuero</t>
  </si>
  <si>
    <t>Walker</t>
  </si>
  <si>
    <t>Cumings</t>
  </si>
  <si>
    <t>Waller</t>
  </si>
  <si>
    <t>Cut and Shoot</t>
  </si>
  <si>
    <t>Ward</t>
  </si>
  <si>
    <t>Daisetta</t>
  </si>
  <si>
    <t>Washington</t>
  </si>
  <si>
    <t>Webb</t>
  </si>
  <si>
    <t>Dalworthington Gardens</t>
  </si>
  <si>
    <t>Wharton</t>
  </si>
  <si>
    <t>Damon</t>
  </si>
  <si>
    <t>Wheeler</t>
  </si>
  <si>
    <t>Danbury</t>
  </si>
  <si>
    <t>Wichita</t>
  </si>
  <si>
    <t>Darrouzett</t>
  </si>
  <si>
    <t>Wilbarger</t>
  </si>
  <si>
    <t>Dayton</t>
  </si>
  <si>
    <t>Willacy</t>
  </si>
  <si>
    <t>Dayton Lakes</t>
  </si>
  <si>
    <t>Williamson</t>
  </si>
  <si>
    <t>Dean</t>
  </si>
  <si>
    <t>Wilson</t>
  </si>
  <si>
    <t>Decatur</t>
  </si>
  <si>
    <t>Winkler</t>
  </si>
  <si>
    <t>DeCordova</t>
  </si>
  <si>
    <t>Wise</t>
  </si>
  <si>
    <t>Deer Park</t>
  </si>
  <si>
    <t>Wood</t>
  </si>
  <si>
    <t>Del Mar Heights</t>
  </si>
  <si>
    <t>Yoakum</t>
  </si>
  <si>
    <t>Del Rio</t>
  </si>
  <si>
    <t>Young</t>
  </si>
  <si>
    <t>Del Sol</t>
  </si>
  <si>
    <t>Zapata</t>
  </si>
  <si>
    <t>Denison</t>
  </si>
  <si>
    <t>Zavala</t>
  </si>
  <si>
    <t>Denver</t>
  </si>
  <si>
    <t>DeSoto</t>
  </si>
  <si>
    <t>Devers</t>
  </si>
  <si>
    <t>Devine</t>
  </si>
  <si>
    <t>D'Hanis</t>
  </si>
  <si>
    <t>Dickinson</t>
  </si>
  <si>
    <t>DISH</t>
  </si>
  <si>
    <t>Doffing</t>
  </si>
  <si>
    <t>Donna</t>
  </si>
  <si>
    <t>Doolittle</t>
  </si>
  <si>
    <t>Dorchester</t>
  </si>
  <si>
    <t>Double Oak</t>
  </si>
  <si>
    <t>Doyle</t>
  </si>
  <si>
    <t>Driftwood</t>
  </si>
  <si>
    <t>Dripping Springs</t>
  </si>
  <si>
    <t>Driscoll</t>
  </si>
  <si>
    <t>Duncanville</t>
  </si>
  <si>
    <t>Eagle Lake</t>
  </si>
  <si>
    <t>Eagle Mountain</t>
  </si>
  <si>
    <t>Eagle Pass</t>
  </si>
  <si>
    <t>East Mountain</t>
  </si>
  <si>
    <t>East Tawakoni</t>
  </si>
  <si>
    <t>Easton</t>
  </si>
  <si>
    <t>Eden</t>
  </si>
  <si>
    <t>Edgecliff Village</t>
  </si>
  <si>
    <t>Edgewater Estates</t>
  </si>
  <si>
    <t>Edinburg</t>
  </si>
  <si>
    <t>Edna</t>
  </si>
  <si>
    <t>Edroy</t>
  </si>
  <si>
    <t>El Camino Angosto</t>
  </si>
  <si>
    <t>El Lago</t>
  </si>
  <si>
    <t>Eldorado</t>
  </si>
  <si>
    <t>Electra</t>
  </si>
  <si>
    <t>Elgin</t>
  </si>
  <si>
    <t>Elmendorf</t>
  </si>
  <si>
    <t>Elmo</t>
  </si>
  <si>
    <t>Emerald Bay</t>
  </si>
  <si>
    <t>Emory</t>
  </si>
  <si>
    <t>Encantada-Ranchito-El Calaboz</t>
  </si>
  <si>
    <t>Enchanted Oaks</t>
  </si>
  <si>
    <t>Ennis</t>
  </si>
  <si>
    <t>Euless</t>
  </si>
  <si>
    <t>Eustace</t>
  </si>
  <si>
    <t>Evant</t>
  </si>
  <si>
    <t>Everman</t>
  </si>
  <si>
    <t>Fair Oaks Ranch</t>
  </si>
  <si>
    <t>Fairchilds</t>
  </si>
  <si>
    <t>Fairfield</t>
  </si>
  <si>
    <t>Fairview</t>
  </si>
  <si>
    <t>Falman</t>
  </si>
  <si>
    <t>Fannett</t>
  </si>
  <si>
    <t>Farmers Branch</t>
  </si>
  <si>
    <t>Farmersville</t>
  </si>
  <si>
    <t>Fate</t>
  </si>
  <si>
    <t>Fayetteville</t>
  </si>
  <si>
    <t>Faysville</t>
  </si>
  <si>
    <t>Ferris</t>
  </si>
  <si>
    <t>Fifth Street</t>
  </si>
  <si>
    <t>Flatonia</t>
  </si>
  <si>
    <t>Florence</t>
  </si>
  <si>
    <t>Floresville</t>
  </si>
  <si>
    <t>Flower Mound</t>
  </si>
  <si>
    <t>Follett</t>
  </si>
  <si>
    <t>Forest Hill</t>
  </si>
  <si>
    <t>Forney</t>
  </si>
  <si>
    <t>Forsan</t>
  </si>
  <si>
    <t>Fort Bliss</t>
  </si>
  <si>
    <t>Fort Davis</t>
  </si>
  <si>
    <t>Fort Hood</t>
  </si>
  <si>
    <t>Fort Stockton</t>
  </si>
  <si>
    <t>Fort Worth</t>
  </si>
  <si>
    <t>Four Corners</t>
  </si>
  <si>
    <t>Fredericksburg</t>
  </si>
  <si>
    <t>Freeport</t>
  </si>
  <si>
    <t>Fresno</t>
  </si>
  <si>
    <t>Friendswood</t>
  </si>
  <si>
    <t>Frisco</t>
  </si>
  <si>
    <t>Fritch</t>
  </si>
  <si>
    <t>Fulshear</t>
  </si>
  <si>
    <t>Gail</t>
  </si>
  <si>
    <t>Gainesville</t>
  </si>
  <si>
    <t>Galena Park</t>
  </si>
  <si>
    <t>Ganado</t>
  </si>
  <si>
    <t>Garden</t>
  </si>
  <si>
    <t>Garden Ridge</t>
  </si>
  <si>
    <t>Gardendale</t>
  </si>
  <si>
    <t>Garfield</t>
  </si>
  <si>
    <t>Garland</t>
  </si>
  <si>
    <t>Garrett</t>
  </si>
  <si>
    <t>Gary</t>
  </si>
  <si>
    <t>Gatesville</t>
  </si>
  <si>
    <t>George</t>
  </si>
  <si>
    <t>Georgetown</t>
  </si>
  <si>
    <t>Geronimo</t>
  </si>
  <si>
    <t>Gholson</t>
  </si>
  <si>
    <t>Giddings</t>
  </si>
  <si>
    <t>Gilmer</t>
  </si>
  <si>
    <t>Girard</t>
  </si>
  <si>
    <t>Gladewater</t>
  </si>
  <si>
    <t>Glen Rose</t>
  </si>
  <si>
    <t>Glenn Heights</t>
  </si>
  <si>
    <t>Glidden</t>
  </si>
  <si>
    <t>Godley</t>
  </si>
  <si>
    <t>Goldsmith</t>
  </si>
  <si>
    <t>Golinda</t>
  </si>
  <si>
    <t>Graham</t>
  </si>
  <si>
    <t>Granbury</t>
  </si>
  <si>
    <t>Grand Prairie</t>
  </si>
  <si>
    <t>Grandfalls</t>
  </si>
  <si>
    <t>Grandview</t>
  </si>
  <si>
    <t>Granger</t>
  </si>
  <si>
    <t>Granite Shoals</t>
  </si>
  <si>
    <t>Granjeno</t>
  </si>
  <si>
    <t>Grape Creek</t>
  </si>
  <si>
    <t>Grapevine</t>
  </si>
  <si>
    <t>Grays Prairie Village</t>
  </si>
  <si>
    <t>Greatwood</t>
  </si>
  <si>
    <t>Greenville</t>
  </si>
  <si>
    <t>Gregory</t>
  </si>
  <si>
    <t>Grey Forest</t>
  </si>
  <si>
    <t>Groom</t>
  </si>
  <si>
    <t>Groves</t>
  </si>
  <si>
    <t>Gun Barrel City</t>
  </si>
  <si>
    <t>Gunter</t>
  </si>
  <si>
    <t>Guthrie</t>
  </si>
  <si>
    <t>Hackberry</t>
  </si>
  <si>
    <t>Hallettsville</t>
  </si>
  <si>
    <t>Hallsburg</t>
  </si>
  <si>
    <t>Haltom City</t>
  </si>
  <si>
    <t>Hamlin</t>
  </si>
  <si>
    <t>Harker Heights</t>
  </si>
  <si>
    <t>Harlingen</t>
  </si>
  <si>
    <t>Harper</t>
  </si>
  <si>
    <t>Haslet</t>
  </si>
  <si>
    <t>Hawk Cove</t>
  </si>
  <si>
    <t>Hawley</t>
  </si>
  <si>
    <t>Hearne</t>
  </si>
  <si>
    <t>Heath</t>
  </si>
  <si>
    <t>Hebron</t>
  </si>
  <si>
    <t>Hedwig Village</t>
  </si>
  <si>
    <t>Heidelberg</t>
  </si>
  <si>
    <t>Helotes</t>
  </si>
  <si>
    <t>Hempstead</t>
  </si>
  <si>
    <t>Henrietta</t>
  </si>
  <si>
    <t>Hermleigh</t>
  </si>
  <si>
    <t>Hewitt</t>
  </si>
  <si>
    <t>Hickory Creek</t>
  </si>
  <si>
    <t>Hico</t>
  </si>
  <si>
    <t>Hideaway</t>
  </si>
  <si>
    <t>Higgins</t>
  </si>
  <si>
    <t>Highland Haven</t>
  </si>
  <si>
    <t>Highland Park</t>
  </si>
  <si>
    <t>Highland Village</t>
  </si>
  <si>
    <t>Highlands</t>
  </si>
  <si>
    <t>Hill Country Village</t>
  </si>
  <si>
    <t>Hillcrest</t>
  </si>
  <si>
    <t>Hilltop Lakes</t>
  </si>
  <si>
    <t>Hilshire Village</t>
  </si>
  <si>
    <t>Hitchcock</t>
  </si>
  <si>
    <t>Holiday Lakes</t>
  </si>
  <si>
    <t>Holland</t>
  </si>
  <si>
    <t>Holliday</t>
  </si>
  <si>
    <t>Hollywood Park</t>
  </si>
  <si>
    <t>Hondo</t>
  </si>
  <si>
    <t>Horizon City</t>
  </si>
  <si>
    <t>Hornsby Bend</t>
  </si>
  <si>
    <t>Horseshoe Bay</t>
  </si>
  <si>
    <t>Horseshoe Bend</t>
  </si>
  <si>
    <t>Howe</t>
  </si>
  <si>
    <t>Hudson Bend</t>
  </si>
  <si>
    <t>Hudson Oaks</t>
  </si>
  <si>
    <t>Hull</t>
  </si>
  <si>
    <t>Humble</t>
  </si>
  <si>
    <t>Hunters Creek Village</t>
  </si>
  <si>
    <t>Huntsville</t>
  </si>
  <si>
    <t>Hurst</t>
  </si>
  <si>
    <t>Hutchins</t>
  </si>
  <si>
    <t>Hutto</t>
  </si>
  <si>
    <t>Idalou</t>
  </si>
  <si>
    <t>Iglesia Antigua</t>
  </si>
  <si>
    <t>Impact</t>
  </si>
  <si>
    <t>Imperial</t>
  </si>
  <si>
    <t>Industry</t>
  </si>
  <si>
    <t>Inez</t>
  </si>
  <si>
    <t>Ingleside</t>
  </si>
  <si>
    <t>Ingleside on the Bay</t>
  </si>
  <si>
    <t>Ingram</t>
  </si>
  <si>
    <t>Iola</t>
  </si>
  <si>
    <t>Iowa Colony village</t>
  </si>
  <si>
    <t>Iowa Park</t>
  </si>
  <si>
    <t>Iraan</t>
  </si>
  <si>
    <t>Irving</t>
  </si>
  <si>
    <t>Italy</t>
  </si>
  <si>
    <t>Jacinto City</t>
  </si>
  <si>
    <t>Jacksboro</t>
  </si>
  <si>
    <t>Jamaica Beach</t>
  </si>
  <si>
    <t>Jarrell</t>
  </si>
  <si>
    <t>Jayton</t>
  </si>
  <si>
    <t>Jersey Village</t>
  </si>
  <si>
    <t>Jewett</t>
  </si>
  <si>
    <t>Jolly</t>
  </si>
  <si>
    <t>Jollyville</t>
  </si>
  <si>
    <t>Jones Creek Village</t>
  </si>
  <si>
    <t>Jonestown</t>
  </si>
  <si>
    <t>Josephine</t>
  </si>
  <si>
    <t>Joshua</t>
  </si>
  <si>
    <t>Jourdanton</t>
  </si>
  <si>
    <t>Juarez</t>
  </si>
  <si>
    <t>Justin</t>
  </si>
  <si>
    <t>Karnes City</t>
  </si>
  <si>
    <t>Katy</t>
  </si>
  <si>
    <t>Keene</t>
  </si>
  <si>
    <t>Keller</t>
  </si>
  <si>
    <t>Kemah</t>
  </si>
  <si>
    <t>Kemp</t>
  </si>
  <si>
    <t>Kempner</t>
  </si>
  <si>
    <t>Kendleton</t>
  </si>
  <si>
    <t>Kenefick</t>
  </si>
  <si>
    <t>Kennedale</t>
  </si>
  <si>
    <t>Kermit</t>
  </si>
  <si>
    <t>Kerrville</t>
  </si>
  <si>
    <t>Kilgore</t>
  </si>
  <si>
    <t>Killeen</t>
  </si>
  <si>
    <t>Kingsbury</t>
  </si>
  <si>
    <t>Kingsland</t>
  </si>
  <si>
    <t>Kingsville</t>
  </si>
  <si>
    <t>Kirby</t>
  </si>
  <si>
    <t>Kirvin</t>
  </si>
  <si>
    <t>Knollwood</t>
  </si>
  <si>
    <t>Kountze</t>
  </si>
  <si>
    <t>Krugerville</t>
  </si>
  <si>
    <t>Krum</t>
  </si>
  <si>
    <t>Kurten</t>
  </si>
  <si>
    <t>Kyle</t>
  </si>
  <si>
    <t>La Feria</t>
  </si>
  <si>
    <t>La Feria North</t>
  </si>
  <si>
    <t>La Grange</t>
  </si>
  <si>
    <t>La Homa</t>
  </si>
  <si>
    <t>La Joya</t>
  </si>
  <si>
    <t>La Marque</t>
  </si>
  <si>
    <t>La Paloma</t>
  </si>
  <si>
    <t>La Paloma (Cameron county)</t>
  </si>
  <si>
    <t>La Paloma Addition (San Patricio county)</t>
  </si>
  <si>
    <t>La Paloma-Lost Creek (Nueces county)</t>
  </si>
  <si>
    <t>La Porte</t>
  </si>
  <si>
    <t>La Presa</t>
  </si>
  <si>
    <t>La Vernia</t>
  </si>
  <si>
    <t>La Ward</t>
  </si>
  <si>
    <t>Lackland AFB</t>
  </si>
  <si>
    <t>LaCoste</t>
  </si>
  <si>
    <t>Lacy-Lakeview</t>
  </si>
  <si>
    <t>Lago Vista (Travis county)</t>
  </si>
  <si>
    <t>Laguna Heights</t>
  </si>
  <si>
    <t>Laguna Vista</t>
  </si>
  <si>
    <t>Lake</t>
  </si>
  <si>
    <t>Lake Bridgeport</t>
  </si>
  <si>
    <t>Lake Bryan</t>
  </si>
  <si>
    <t>Lake Cherokee (Gregg County)</t>
  </si>
  <si>
    <t>Lake Colorado</t>
  </si>
  <si>
    <t>Lake Dallas</t>
  </si>
  <si>
    <t>Lake Dunlap</t>
  </si>
  <si>
    <t>Lake Jackson</t>
  </si>
  <si>
    <t>Lake Kiowa</t>
  </si>
  <si>
    <t>Lake Medina Shores</t>
  </si>
  <si>
    <t>Lake Meredith Estates</t>
  </si>
  <si>
    <t>Lake Tanglewood village</t>
  </si>
  <si>
    <t>Lake Worth</t>
  </si>
  <si>
    <t>Lakehills</t>
  </si>
  <si>
    <t>Lakeport</t>
  </si>
  <si>
    <t>Lakeshore Gardens-Hidden Acres</t>
  </si>
  <si>
    <t>Lakeside (Archer county)</t>
  </si>
  <si>
    <t>Lakeside (San Patricio County)</t>
  </si>
  <si>
    <t>Lakeside (Tarrant County)</t>
  </si>
  <si>
    <t>Lakeway</t>
  </si>
  <si>
    <t>Lakewood Village</t>
  </si>
  <si>
    <t>Lancaster</t>
  </si>
  <si>
    <t>Lantana</t>
  </si>
  <si>
    <t>Laredo</t>
  </si>
  <si>
    <t>Laredo Ranchettes</t>
  </si>
  <si>
    <t>Laredo Ranchettes West</t>
  </si>
  <si>
    <t>Larga Vista</t>
  </si>
  <si>
    <t>Las Palmas II</t>
  </si>
  <si>
    <t>Lasana</t>
  </si>
  <si>
    <t>Lavon</t>
  </si>
  <si>
    <t>Lawn</t>
  </si>
  <si>
    <t>League City</t>
  </si>
  <si>
    <t>Leander</t>
  </si>
  <si>
    <t>Leming</t>
  </si>
  <si>
    <t>Leon Valley</t>
  </si>
  <si>
    <t>Leona</t>
  </si>
  <si>
    <t>Leroy</t>
  </si>
  <si>
    <t>Levelland</t>
  </si>
  <si>
    <t>Lewisville</t>
  </si>
  <si>
    <t>Lexington</t>
  </si>
  <si>
    <t>Liberty (Gregg County)</t>
  </si>
  <si>
    <t>Liberty (Liberty County)</t>
  </si>
  <si>
    <t>Liberty Hill</t>
  </si>
  <si>
    <t>Lincoln Park</t>
  </si>
  <si>
    <t>Lindale</t>
  </si>
  <si>
    <t>Lindsey (Cooke County)</t>
  </si>
  <si>
    <t>Lipan</t>
  </si>
  <si>
    <t>Little Elm</t>
  </si>
  <si>
    <t>Little River-Academy</t>
  </si>
  <si>
    <t>Liverpool</t>
  </si>
  <si>
    <t>Llano Grande</t>
  </si>
  <si>
    <t>Lockhart</t>
  </si>
  <si>
    <t>Log Cabin</t>
  </si>
  <si>
    <t>Lolita</t>
  </si>
  <si>
    <t>Loma Linda</t>
  </si>
  <si>
    <t>Lometa</t>
  </si>
  <si>
    <t>Lone Oak</t>
  </si>
  <si>
    <t>Longview</t>
  </si>
  <si>
    <t>Loop</t>
  </si>
  <si>
    <t>Lopezville</t>
  </si>
  <si>
    <t>Loraine</t>
  </si>
  <si>
    <t>Lorena</t>
  </si>
  <si>
    <t>Lorenzo</t>
  </si>
  <si>
    <t>Los Altos</t>
  </si>
  <si>
    <t>Los Corralitos</t>
  </si>
  <si>
    <t>Los Fresnos (Cameron county)</t>
  </si>
  <si>
    <t>Los Minerales</t>
  </si>
  <si>
    <t>Lost Creek</t>
  </si>
  <si>
    <t>Lowry Crossing</t>
  </si>
  <si>
    <t>Lucas</t>
  </si>
  <si>
    <t>Lueders</t>
  </si>
  <si>
    <t>Lufkin</t>
  </si>
  <si>
    <t>Luling</t>
  </si>
  <si>
    <t>Lumberton</t>
  </si>
  <si>
    <t>Lytle</t>
  </si>
  <si>
    <t>Mabank</t>
  </si>
  <si>
    <t>Macdona</t>
  </si>
  <si>
    <t>Magnolia</t>
  </si>
  <si>
    <t>Malakoff</t>
  </si>
  <si>
    <t>Manchaca</t>
  </si>
  <si>
    <t>Manor</t>
  </si>
  <si>
    <t>Mansfield</t>
  </si>
  <si>
    <t>Manvel</t>
  </si>
  <si>
    <t>Marble Falls</t>
  </si>
  <si>
    <t>Marquez</t>
  </si>
  <si>
    <t>Marshall</t>
  </si>
  <si>
    <t>Mart</t>
  </si>
  <si>
    <t>Martindale</t>
  </si>
  <si>
    <t>Mathis</t>
  </si>
  <si>
    <t>Mauriceville</t>
  </si>
  <si>
    <t>Maypearl</t>
  </si>
  <si>
    <t>McAllen</t>
  </si>
  <si>
    <t>McCamey</t>
  </si>
  <si>
    <t>McDade</t>
  </si>
  <si>
    <t>McGregor</t>
  </si>
  <si>
    <t>McKinney</t>
  </si>
  <si>
    <t>McKinney Acres</t>
  </si>
  <si>
    <t>McLendon-Chisholm</t>
  </si>
  <si>
    <t>McQueeney</t>
  </si>
  <si>
    <t>Meadowlakes</t>
  </si>
  <si>
    <t>Meadows Place</t>
  </si>
  <si>
    <t>Megargel</t>
  </si>
  <si>
    <t>Melissa</t>
  </si>
  <si>
    <t>Mentone</t>
  </si>
  <si>
    <t>Mercedes</t>
  </si>
  <si>
    <t>Merkel</t>
  </si>
  <si>
    <t>Mertzon</t>
  </si>
  <si>
    <t>Mesquite (Dallas County)</t>
  </si>
  <si>
    <t>Miami</t>
  </si>
  <si>
    <t>Midlothian</t>
  </si>
  <si>
    <t>Midway North</t>
  </si>
  <si>
    <t>Midway South</t>
  </si>
  <si>
    <t>Mila Doce</t>
  </si>
  <si>
    <t>Milford</t>
  </si>
  <si>
    <t>Millican</t>
  </si>
  <si>
    <t>Millsap</t>
  </si>
  <si>
    <t>Mineral Wells</t>
  </si>
  <si>
    <t>Mission</t>
  </si>
  <si>
    <t>Mission Bend</t>
  </si>
  <si>
    <t>Missouri City</t>
  </si>
  <si>
    <t>Mobeetie</t>
  </si>
  <si>
    <t>Mobile</t>
  </si>
  <si>
    <t>Mobile City</t>
  </si>
  <si>
    <t>Monahans</t>
  </si>
  <si>
    <t>Mont Belvieu</t>
  </si>
  <si>
    <t>Moody</t>
  </si>
  <si>
    <t>Moore Station</t>
  </si>
  <si>
    <t>Moran</t>
  </si>
  <si>
    <t>Morgan Farm</t>
  </si>
  <si>
    <t>Morgan's Point</t>
  </si>
  <si>
    <t>Morgan's Point Resort</t>
  </si>
  <si>
    <t>Morning Glory</t>
  </si>
  <si>
    <t>Moulton</t>
  </si>
  <si>
    <t>Mount Vernon</t>
  </si>
  <si>
    <t>Mountain</t>
  </si>
  <si>
    <t>Muenster</t>
  </si>
  <si>
    <t>Murchison</t>
  </si>
  <si>
    <t>Murillo</t>
  </si>
  <si>
    <t>Murphy</t>
  </si>
  <si>
    <t>Mustang Ridge</t>
  </si>
  <si>
    <t>Nash</t>
  </si>
  <si>
    <t>Nassau Bay</t>
  </si>
  <si>
    <t>Natalia</t>
  </si>
  <si>
    <t>Navasota</t>
  </si>
  <si>
    <t>Nederland</t>
  </si>
  <si>
    <t>Needville</t>
  </si>
  <si>
    <t>Nevada</t>
  </si>
  <si>
    <t>New Berlin</t>
  </si>
  <si>
    <t>New Braunfels</t>
  </si>
  <si>
    <t>New Chapel Hill</t>
  </si>
  <si>
    <t>New Deal</t>
  </si>
  <si>
    <t>New Fairview</t>
  </si>
  <si>
    <t>New Hope</t>
  </si>
  <si>
    <t>New Territory</t>
  </si>
  <si>
    <t>New Waverly</t>
  </si>
  <si>
    <t>Newark</t>
  </si>
  <si>
    <t>Newcastle</t>
  </si>
  <si>
    <t>Neylandville</t>
  </si>
  <si>
    <t>Niederwald</t>
  </si>
  <si>
    <t>Nixon (Wilson County)</t>
  </si>
  <si>
    <t>Nolanville</t>
  </si>
  <si>
    <t>Nome</t>
  </si>
  <si>
    <t>Noonday</t>
  </si>
  <si>
    <t>Nordheim</t>
  </si>
  <si>
    <t>Normangee</t>
  </si>
  <si>
    <t>North Alamo</t>
  </si>
  <si>
    <t>North Cleveland</t>
  </si>
  <si>
    <t>North Richland Hills</t>
  </si>
  <si>
    <t>North San Pedro</t>
  </si>
  <si>
    <t>Northlake</t>
  </si>
  <si>
    <t>Nurillo (aka Murillo)</t>
  </si>
  <si>
    <t>Oak Grove</t>
  </si>
  <si>
    <t>Oak Island</t>
  </si>
  <si>
    <t>Oak Leaf</t>
  </si>
  <si>
    <t>Oak Point</t>
  </si>
  <si>
    <t>Oak Ridge (Cooke County)</t>
  </si>
  <si>
    <t>Oak Ridge (Kaufman County)</t>
  </si>
  <si>
    <t>Oak Ridge North</t>
  </si>
  <si>
    <t>Oak Trail Shores</t>
  </si>
  <si>
    <t>Oakhurst</t>
  </si>
  <si>
    <t>Oakwood</t>
  </si>
  <si>
    <t>Odem</t>
  </si>
  <si>
    <t>Odessa</t>
  </si>
  <si>
    <t>Oglesby</t>
  </si>
  <si>
    <t>Old River-Winfree</t>
  </si>
  <si>
    <t>Olivarez</t>
  </si>
  <si>
    <t>Olmito</t>
  </si>
  <si>
    <t>Olmos Park</t>
  </si>
  <si>
    <t>Olney</t>
  </si>
  <si>
    <t>Onion Creek</t>
  </si>
  <si>
    <t>Opdyke West</t>
  </si>
  <si>
    <t>Orason</t>
  </si>
  <si>
    <t>Orchard</t>
  </si>
  <si>
    <t>Ore</t>
  </si>
  <si>
    <t>Overton (Smith County)</t>
  </si>
  <si>
    <t>Ovilla</t>
  </si>
  <si>
    <t>Oyster Creek</t>
  </si>
  <si>
    <t>Ozona</t>
  </si>
  <si>
    <t>Paint Rock</t>
  </si>
  <si>
    <t>Paisano Park</t>
  </si>
  <si>
    <t>Palisades</t>
  </si>
  <si>
    <t>Palm Valley</t>
  </si>
  <si>
    <t>Palmer</t>
  </si>
  <si>
    <t>Palmhurst</t>
  </si>
  <si>
    <t>PalmValley</t>
  </si>
  <si>
    <t>Palmview</t>
  </si>
  <si>
    <t>Palmview South</t>
  </si>
  <si>
    <t>Paloma Creek</t>
  </si>
  <si>
    <t>Paloma Creek South</t>
  </si>
  <si>
    <t>Panhandle</t>
  </si>
  <si>
    <t>Panorama Village</t>
  </si>
  <si>
    <t>Pantego</t>
  </si>
  <si>
    <t>Paradise</t>
  </si>
  <si>
    <t>Paris</t>
  </si>
  <si>
    <t>Pasadena</t>
  </si>
  <si>
    <t>Pattison</t>
  </si>
  <si>
    <t>Patton Village</t>
  </si>
  <si>
    <t>Payne Springs</t>
  </si>
  <si>
    <t>Pearland</t>
  </si>
  <si>
    <t>Pecan Acres</t>
  </si>
  <si>
    <t>Pecan Gap</t>
  </si>
  <si>
    <t>Pecan Grove</t>
  </si>
  <si>
    <t>Pecan Hill</t>
  </si>
  <si>
    <t>Pecan Plantation</t>
  </si>
  <si>
    <t>Pelican Bay</t>
  </si>
  <si>
    <t>Penitas</t>
  </si>
  <si>
    <t>Perezville</t>
  </si>
  <si>
    <t>Perrin</t>
  </si>
  <si>
    <t>Perryton</t>
  </si>
  <si>
    <t>Petrolia</t>
  </si>
  <si>
    <t>Petronila</t>
  </si>
  <si>
    <t>Pflugerville</t>
  </si>
  <si>
    <t>Pharr</t>
  </si>
  <si>
    <t>Pilot Point</t>
  </si>
  <si>
    <t>Pine Forest</t>
  </si>
  <si>
    <t>Pine Island</t>
  </si>
  <si>
    <t>Pinehurst (Montgomery County)</t>
  </si>
  <si>
    <t>Pinehurst (Orange County)</t>
  </si>
  <si>
    <t>Pinewood Estates</t>
  </si>
  <si>
    <t>Piney Point Village</t>
  </si>
  <si>
    <t>Placedo</t>
  </si>
  <si>
    <t>Plains</t>
  </si>
  <si>
    <t>Plainview</t>
  </si>
  <si>
    <t>Plano</t>
  </si>
  <si>
    <t>Pleak</t>
  </si>
  <si>
    <t>Pleasant Valley</t>
  </si>
  <si>
    <t>Pleasanton</t>
  </si>
  <si>
    <t>Plum Grove</t>
  </si>
  <si>
    <t>Point</t>
  </si>
  <si>
    <t>Point Blank</t>
  </si>
  <si>
    <t>Point Comfort</t>
  </si>
  <si>
    <t>Point Venture</t>
  </si>
  <si>
    <t>Ponder</t>
  </si>
  <si>
    <t>Port Aransas</t>
  </si>
  <si>
    <t>Port Arthur</t>
  </si>
  <si>
    <t>Port Isabel</t>
  </si>
  <si>
    <t>Port Lavaca</t>
  </si>
  <si>
    <t>Port Neches</t>
  </si>
  <si>
    <t>Port O'Connor</t>
  </si>
  <si>
    <t>Porter Heights</t>
  </si>
  <si>
    <t>Portland</t>
  </si>
  <si>
    <t>Post Oak Bend</t>
  </si>
  <si>
    <t>Poteet</t>
  </si>
  <si>
    <t>Poth</t>
  </si>
  <si>
    <t>Potosi</t>
  </si>
  <si>
    <t>Pottsboro</t>
  </si>
  <si>
    <t>Poynor</t>
  </si>
  <si>
    <t>Prado Verde</t>
  </si>
  <si>
    <t>Prairie View</t>
  </si>
  <si>
    <t>Preston</t>
  </si>
  <si>
    <t>Primera</t>
  </si>
  <si>
    <t>Princeton</t>
  </si>
  <si>
    <t>Prosper</t>
  </si>
  <si>
    <t>Providence Village</t>
  </si>
  <si>
    <t>Putnam</t>
  </si>
  <si>
    <t>Pyote</t>
  </si>
  <si>
    <t>Quail Creek</t>
  </si>
  <si>
    <t>Quinlan</t>
  </si>
  <si>
    <t>Quintana</t>
  </si>
  <si>
    <t>Ralls</t>
  </si>
  <si>
    <t>Ranchitos East</t>
  </si>
  <si>
    <t>Rancho Banquete</t>
  </si>
  <si>
    <t>Rancho Chico</t>
  </si>
  <si>
    <t>Rancho Viejo (Cameron County)</t>
  </si>
  <si>
    <t>Ranchos Penitas West</t>
  </si>
  <si>
    <t>Randolph AFB</t>
  </si>
  <si>
    <t>Rankin</t>
  </si>
  <si>
    <t>Ransom Canyon</t>
  </si>
  <si>
    <t>Ratamosa</t>
  </si>
  <si>
    <t>Red Oak</t>
  </si>
  <si>
    <t>Redwood</t>
  </si>
  <si>
    <t>Reese Center</t>
  </si>
  <si>
    <t>Reid Hope King</t>
  </si>
  <si>
    <t>Rendon</t>
  </si>
  <si>
    <t>Reno (Parker and Tarrant Counties)</t>
  </si>
  <si>
    <t>Rhome</t>
  </si>
  <si>
    <t>Richardson</t>
  </si>
  <si>
    <t>Richland Hills</t>
  </si>
  <si>
    <t>Richmond</t>
  </si>
  <si>
    <t>Richwood</t>
  </si>
  <si>
    <t>Riesel</t>
  </si>
  <si>
    <t>Rio Bravo</t>
  </si>
  <si>
    <t>Rio Vista</t>
  </si>
  <si>
    <t>River Oaks</t>
  </si>
  <si>
    <t>Riverside</t>
  </si>
  <si>
    <t>Roanoke</t>
  </si>
  <si>
    <t>Robert Lee</t>
  </si>
  <si>
    <t>Robinson</t>
  </si>
  <si>
    <t>Robstown</t>
  </si>
  <si>
    <t>Rocksprings</t>
  </si>
  <si>
    <t>Rogers</t>
  </si>
  <si>
    <t>Rollingwood</t>
  </si>
  <si>
    <t>Roman Forest</t>
  </si>
  <si>
    <t>Ropesville</t>
  </si>
  <si>
    <t>Rose</t>
  </si>
  <si>
    <t>Rose Hill Acres</t>
  </si>
  <si>
    <t>Rosenberg</t>
  </si>
  <si>
    <t>Rosharon</t>
  </si>
  <si>
    <t>Ross</t>
  </si>
  <si>
    <t>Rosser</t>
  </si>
  <si>
    <t>Round Mountain</t>
  </si>
  <si>
    <t>Round Rock</t>
  </si>
  <si>
    <t>Round Top</t>
  </si>
  <si>
    <t>Rowlett</t>
  </si>
  <si>
    <t>Royse City</t>
  </si>
  <si>
    <t>Runaway Bay</t>
  </si>
  <si>
    <t>Runge</t>
  </si>
  <si>
    <t>Sachse</t>
  </si>
  <si>
    <t>Sadler</t>
  </si>
  <si>
    <t>Saginaw</t>
  </si>
  <si>
    <t>Salado</t>
  </si>
  <si>
    <t>San Angelo</t>
  </si>
  <si>
    <t>San Antonio</t>
  </si>
  <si>
    <t>San Benito</t>
  </si>
  <si>
    <t>San Carlos I</t>
  </si>
  <si>
    <t>San Carlos II</t>
  </si>
  <si>
    <t>San Elizario</t>
  </si>
  <si>
    <t>San Felipe</t>
  </si>
  <si>
    <t>San Juan (Hidalgo County)</t>
  </si>
  <si>
    <t>San Leanna</t>
  </si>
  <si>
    <t>San Leanna village</t>
  </si>
  <si>
    <t>San Leon</t>
  </si>
  <si>
    <t>San Marcos</t>
  </si>
  <si>
    <t>San Pedro</t>
  </si>
  <si>
    <t>Sanctuary</t>
  </si>
  <si>
    <t>Sand Springs</t>
  </si>
  <si>
    <t>Sandy Hollow-Escondidas</t>
  </si>
  <si>
    <t>Sandy Point</t>
  </si>
  <si>
    <t>Sanford</t>
  </si>
  <si>
    <t>Sanger</t>
  </si>
  <si>
    <t>Sansom Park</t>
  </si>
  <si>
    <t>Santa Clara</t>
  </si>
  <si>
    <t>Santa Fe</t>
  </si>
  <si>
    <t>Santa Maria</t>
  </si>
  <si>
    <t>Savannah</t>
  </si>
  <si>
    <t>Scenic Oaks</t>
  </si>
  <si>
    <t>Schertz</t>
  </si>
  <si>
    <t>Schulenburg</t>
  </si>
  <si>
    <t>Scissors</t>
  </si>
  <si>
    <t>Scotland</t>
  </si>
  <si>
    <t>Seabrook</t>
  </si>
  <si>
    <t>Seadrift</t>
  </si>
  <si>
    <t>Seagoville</t>
  </si>
  <si>
    <t>Seagraves</t>
  </si>
  <si>
    <t>Sealy</t>
  </si>
  <si>
    <t>Seguin</t>
  </si>
  <si>
    <t>Selma</t>
  </si>
  <si>
    <t>Seminole</t>
  </si>
  <si>
    <t>Serenada</t>
  </si>
  <si>
    <t>Seven Points</t>
  </si>
  <si>
    <t>Seymour</t>
  </si>
  <si>
    <t>Shady Hollow</t>
  </si>
  <si>
    <t>Shady Shores</t>
  </si>
  <si>
    <t>Shallowater</t>
  </si>
  <si>
    <t>Shamrock</t>
  </si>
  <si>
    <t>Shavano Park</t>
  </si>
  <si>
    <t>Sheldon</t>
  </si>
  <si>
    <t>Shenandoah</t>
  </si>
  <si>
    <t>Shepherd</t>
  </si>
  <si>
    <t>Sherwood Shores</t>
  </si>
  <si>
    <t>Shiner</t>
  </si>
  <si>
    <t>Shoreacres</t>
  </si>
  <si>
    <t>Sienna Plantation</t>
  </si>
  <si>
    <t>Silsbee</t>
  </si>
  <si>
    <t>Simonton</t>
  </si>
  <si>
    <t>Sinton</t>
  </si>
  <si>
    <t>Skellytown</t>
  </si>
  <si>
    <t>Slaton</t>
  </si>
  <si>
    <t>Smithville</t>
  </si>
  <si>
    <t>Smyer</t>
  </si>
  <si>
    <t>Snook</t>
  </si>
  <si>
    <t>Snyder</t>
  </si>
  <si>
    <t>Socorro</t>
  </si>
  <si>
    <t>Solis</t>
  </si>
  <si>
    <t>Somerset</t>
  </si>
  <si>
    <t>Somerville</t>
  </si>
  <si>
    <t>Sonora</t>
  </si>
  <si>
    <t>Sour Lake</t>
  </si>
  <si>
    <t>South Alamo</t>
  </si>
  <si>
    <t>South Houston</t>
  </si>
  <si>
    <t>South Mountain</t>
  </si>
  <si>
    <t>Southlake</t>
  </si>
  <si>
    <t>Southmayd</t>
  </si>
  <si>
    <t>Southside Place</t>
  </si>
  <si>
    <t>Sparks</t>
  </si>
  <si>
    <t>Splendora</t>
  </si>
  <si>
    <t>Spring</t>
  </si>
  <si>
    <t>Spring Gardens</t>
  </si>
  <si>
    <t>Spring Valley Village</t>
  </si>
  <si>
    <t>Springtown</t>
  </si>
  <si>
    <t>St. Hedwig</t>
  </si>
  <si>
    <t>St. Paul (Collin County)</t>
  </si>
  <si>
    <t>St. Paul (San Patricio County)</t>
  </si>
  <si>
    <t>Stafford</t>
  </si>
  <si>
    <t>Stagecoach</t>
  </si>
  <si>
    <t>Stamford</t>
  </si>
  <si>
    <t>Stanton</t>
  </si>
  <si>
    <t>Staples</t>
  </si>
  <si>
    <t>Star Harbor</t>
  </si>
  <si>
    <t>Stinnett</t>
  </si>
  <si>
    <t>Stockdale</t>
  </si>
  <si>
    <t>Stowell</t>
  </si>
  <si>
    <t>Stratford</t>
  </si>
  <si>
    <t>Streetman</t>
  </si>
  <si>
    <t>Sugar Land</t>
  </si>
  <si>
    <t>Sundown</t>
  </si>
  <si>
    <t>Sunnyvale</t>
  </si>
  <si>
    <t>Sunrise Beach Village</t>
  </si>
  <si>
    <t>Sunset Valley</t>
  </si>
  <si>
    <t>Surfside Beach</t>
  </si>
  <si>
    <t>Sweeny</t>
  </si>
  <si>
    <t>Taft</t>
  </si>
  <si>
    <t>Taft Southwest</t>
  </si>
  <si>
    <t>Talty</t>
  </si>
  <si>
    <t>Tanquecitos South Acres</t>
  </si>
  <si>
    <t>Tanquecitos South Acres II</t>
  </si>
  <si>
    <t>Tatum (Panola County)</t>
  </si>
  <si>
    <t>Taylor Lake Village</t>
  </si>
  <si>
    <t>Taylor Landing</t>
  </si>
  <si>
    <t>Teague</t>
  </si>
  <si>
    <t>Temple</t>
  </si>
  <si>
    <t>Terrell Hills</t>
  </si>
  <si>
    <t>Texarkana</t>
  </si>
  <si>
    <t>Texas City</t>
  </si>
  <si>
    <t>Texhoma</t>
  </si>
  <si>
    <t>The Colony</t>
  </si>
  <si>
    <t>The Hills</t>
  </si>
  <si>
    <t>The Woodlands</t>
  </si>
  <si>
    <t>Thompsons</t>
  </si>
  <si>
    <t>Thorndale (Williamson County)</t>
  </si>
  <si>
    <t>Thorntonville</t>
  </si>
  <si>
    <t>Thrall</t>
  </si>
  <si>
    <t>Tierra Grande</t>
  </si>
  <si>
    <t>Tierra Verde</t>
  </si>
  <si>
    <t>Tiki Island</t>
  </si>
  <si>
    <t>Tilden</t>
  </si>
  <si>
    <t>Timbercreek Canyon</t>
  </si>
  <si>
    <t>Timberwood Park</t>
  </si>
  <si>
    <t>Tioga</t>
  </si>
  <si>
    <t>Todd Mission</t>
  </si>
  <si>
    <t>Tolar</t>
  </si>
  <si>
    <t>Tom Bean</t>
  </si>
  <si>
    <t>Tomball</t>
  </si>
  <si>
    <t>Tool</t>
  </si>
  <si>
    <t>Tradewinds</t>
  </si>
  <si>
    <t>Travis Ranch</t>
  </si>
  <si>
    <t>Trent</t>
  </si>
  <si>
    <t>Trenton (Grayson County)</t>
  </si>
  <si>
    <t>Trinidad</t>
  </si>
  <si>
    <t>Trophy Club</t>
  </si>
  <si>
    <t>Troup</t>
  </si>
  <si>
    <t>Troy</t>
  </si>
  <si>
    <t>Tuscola</t>
  </si>
  <si>
    <t>Tye</t>
  </si>
  <si>
    <t>Uhland</t>
  </si>
  <si>
    <t>Union Grove</t>
  </si>
  <si>
    <t>Union Valley</t>
  </si>
  <si>
    <t>Universal</t>
  </si>
  <si>
    <t>University Park</t>
  </si>
  <si>
    <t>Valentine</t>
  </si>
  <si>
    <t>Valley Mills (McLennan County)</t>
  </si>
  <si>
    <t>Valley View</t>
  </si>
  <si>
    <t>Van Alstyne</t>
  </si>
  <si>
    <t>Vanderbilt</t>
  </si>
  <si>
    <t>Vega</t>
  </si>
  <si>
    <t>Venus</t>
  </si>
  <si>
    <t>Vidor</t>
  </si>
  <si>
    <t>Villa Pancho</t>
  </si>
  <si>
    <t>Villa Verde</t>
  </si>
  <si>
    <t>Volente</t>
  </si>
  <si>
    <t>Von Ormy</t>
  </si>
  <si>
    <t>Waco</t>
  </si>
  <si>
    <t>Wake Village</t>
  </si>
  <si>
    <t>Wallis</t>
  </si>
  <si>
    <t>Warren (Gregg County)</t>
  </si>
  <si>
    <t>Watauga</t>
  </si>
  <si>
    <t>Waxahachie</t>
  </si>
  <si>
    <t>Weatherford</t>
  </si>
  <si>
    <t>Webberville</t>
  </si>
  <si>
    <t>Webster</t>
  </si>
  <si>
    <t>Weimar</t>
  </si>
  <si>
    <t>Weir</t>
  </si>
  <si>
    <t>Wells Branch</t>
  </si>
  <si>
    <t>Weslaco</t>
  </si>
  <si>
    <t>West</t>
  </si>
  <si>
    <t>West Columbia</t>
  </si>
  <si>
    <t>West Lake Hills</t>
  </si>
  <si>
    <t>West Odessa</t>
  </si>
  <si>
    <t>West Orange</t>
  </si>
  <si>
    <t>West Sharyland</t>
  </si>
  <si>
    <t>West Tawakoni</t>
  </si>
  <si>
    <t>West University Place</t>
  </si>
  <si>
    <t>Westbrook</t>
  </si>
  <si>
    <t>Western Lake</t>
  </si>
  <si>
    <t>Westlake</t>
  </si>
  <si>
    <t>Westminster</t>
  </si>
  <si>
    <t>Weston</t>
  </si>
  <si>
    <t>Weston Lakes</t>
  </si>
  <si>
    <t>Westover Hills</t>
  </si>
  <si>
    <t>Westway</t>
  </si>
  <si>
    <t>Westworth Village</t>
  </si>
  <si>
    <t>White Deer</t>
  </si>
  <si>
    <t>White Oak</t>
  </si>
  <si>
    <t>White Settlement</t>
  </si>
  <si>
    <t>Whitehouse</t>
  </si>
  <si>
    <t>Whitesboro</t>
  </si>
  <si>
    <t>Whitewright</t>
  </si>
  <si>
    <t>Wichita Falls</t>
  </si>
  <si>
    <t>Wickett</t>
  </si>
  <si>
    <t>Wild Peach Village</t>
  </si>
  <si>
    <t>Wildwood</t>
  </si>
  <si>
    <t>Willis</t>
  </si>
  <si>
    <t>Willow Park</t>
  </si>
  <si>
    <t>Wilmer</t>
  </si>
  <si>
    <t>Wimberley</t>
  </si>
  <si>
    <t>Windcrest</t>
  </si>
  <si>
    <t>Windemere</t>
  </si>
  <si>
    <t>Windthorst</t>
  </si>
  <si>
    <t>Wink</t>
  </si>
  <si>
    <t>Winnie</t>
  </si>
  <si>
    <t>Winona</t>
  </si>
  <si>
    <t>Wixon Valley</t>
  </si>
  <si>
    <t>Wolfe</t>
  </si>
  <si>
    <t>Wolfforth</t>
  </si>
  <si>
    <t>Woodbranch</t>
  </si>
  <si>
    <t>Woodcreek</t>
  </si>
  <si>
    <t>Woodloch</t>
  </si>
  <si>
    <t>Woodway</t>
  </si>
  <si>
    <t>Wortham</t>
  </si>
  <si>
    <t>Wyldwood</t>
  </si>
  <si>
    <t>Wylie</t>
  </si>
  <si>
    <t>Yorktown</t>
  </si>
  <si>
    <t>Zuehl</t>
  </si>
  <si>
    <t>Exhibit 1 (Utility Allowance Information)</t>
  </si>
  <si>
    <r>
      <rPr>
        <b/>
        <i/>
        <u/>
        <sz val="14"/>
        <color indexed="8"/>
        <rFont val="Calibri"/>
        <family val="2"/>
      </rPr>
      <t>Instructions:</t>
    </r>
    <r>
      <rPr>
        <sz val="11"/>
        <color theme="1"/>
        <rFont val="Calibri"/>
        <family val="2"/>
        <scheme val="minor"/>
      </rPr>
      <t xml:space="preserve">
</t>
    </r>
    <r>
      <rPr>
        <i/>
        <sz val="11"/>
        <color indexed="8"/>
        <rFont val="Calibri"/>
        <family val="2"/>
      </rPr>
      <t>Step 1:  Fill in Who Pays for each utility (select Owner or Tenant from the Drop Down Menu.
Step 2:  Fill in the Energy Source for each utility (Electric, Gas, Oil, etc.) from the Drop Down Menu.
Step 3:  Fill in the utility allowance for each utility (from your most recent approved/current back up documentation).
Step 4:  Fill in the type of allowance used for each &amp; the effective date. 
Step 5:  Attach a copy of your most recent approved or current back up documentation behind this tab.</t>
    </r>
    <r>
      <rPr>
        <sz val="11"/>
        <color theme="1"/>
        <rFont val="Calibri"/>
        <family val="2"/>
        <scheme val="minor"/>
      </rPr>
      <t xml:space="preserve">
</t>
    </r>
  </si>
  <si>
    <t>Utility</t>
  </si>
  <si>
    <t>Who Pays</t>
  </si>
  <si>
    <t>Energy Source</t>
  </si>
  <si>
    <t>0BR</t>
  </si>
  <si>
    <t>1BR</t>
  </si>
  <si>
    <t>2BR</t>
  </si>
  <si>
    <t>3BR</t>
  </si>
  <si>
    <t>4BR</t>
  </si>
  <si>
    <t>5BR</t>
  </si>
  <si>
    <t>Source of Utility Allowance &amp; Effective Date</t>
  </si>
  <si>
    <t>Heating</t>
  </si>
  <si>
    <t>Owner</t>
  </si>
  <si>
    <t>Electric</t>
  </si>
  <si>
    <t>Cooking</t>
  </si>
  <si>
    <t>Tenant</t>
  </si>
  <si>
    <t>Natural Gas</t>
  </si>
  <si>
    <t>Other Electric</t>
  </si>
  <si>
    <t>Propane</t>
  </si>
  <si>
    <t>Air Conditioning</t>
  </si>
  <si>
    <t>Oil</t>
  </si>
  <si>
    <t>Water Heater</t>
  </si>
  <si>
    <t>Other</t>
  </si>
  <si>
    <t>Water</t>
  </si>
  <si>
    <t>Sewer</t>
  </si>
  <si>
    <t>Trash</t>
  </si>
  <si>
    <t>flat fee</t>
  </si>
  <si>
    <t>other</t>
  </si>
  <si>
    <t>Did you attach a copy of the most recent approved or current back up documentation for your utility allowances?</t>
  </si>
  <si>
    <t>electric</t>
  </si>
  <si>
    <t>Landlord</t>
  </si>
  <si>
    <t>natural gas</t>
  </si>
  <si>
    <t>propane</t>
  </si>
  <si>
    <t>oil</t>
  </si>
  <si>
    <t>Exhibit 2 (Utility Allowance Back Up Documentation)</t>
  </si>
  <si>
    <t xml:space="preserve">Development Name: </t>
  </si>
  <si>
    <t>TDHCA #</t>
  </si>
  <si>
    <t>This information carries over from Exhibit 1 (UA)</t>
  </si>
  <si>
    <t>Unit Label</t>
  </si>
  <si>
    <t># of Bedrooms</t>
  </si>
  <si>
    <t># of Baths</t>
  </si>
  <si>
    <t>Sq. Ft. Per Unit</t>
  </si>
  <si>
    <t>Utility(1)</t>
  </si>
  <si>
    <t>HTC Unit Designation</t>
  </si>
  <si>
    <t xml:space="preserve">MF Direct Loan Units
(HOME Rent/Inc) </t>
  </si>
  <si>
    <t>Nat'l HTF Units</t>
  </si>
  <si>
    <t>TDHCA MRB Units</t>
  </si>
  <si>
    <t>Other/                     Subsidy</t>
  </si>
  <si>
    <t># of Units</t>
  </si>
  <si>
    <t>Unit Size (Net Rentable Sq. Ft.)</t>
  </si>
  <si>
    <t>Total Net Rentable Sq. Ft.</t>
  </si>
  <si>
    <t>Program Rent Limit</t>
  </si>
  <si>
    <t>Tenant Paid Utility Allow.</t>
  </si>
  <si>
    <t>Rent Collected         /Unit</t>
  </si>
  <si>
    <t>Total Monthly Rent</t>
  </si>
  <si>
    <t>(A)</t>
  </si>
  <si>
    <t>(B)</t>
  </si>
  <si>
    <t>(A) x (B)</t>
  </si>
  <si>
    <t>(E)</t>
  </si>
  <si>
    <t>(A) x (E)</t>
  </si>
  <si>
    <t>Other (Describe)</t>
  </si>
  <si>
    <t>Totals</t>
  </si>
  <si>
    <t>TOTAL</t>
  </si>
  <si>
    <t>Net Rentable Square Footage from Rent Schedule</t>
  </si>
  <si>
    <t>% of LI</t>
  </si>
  <si>
    <t>% of Total</t>
  </si>
  <si>
    <t>TC30%</t>
  </si>
  <si>
    <t>TC40%</t>
  </si>
  <si>
    <t>HOUSING</t>
  </si>
  <si>
    <t>TC50%</t>
  </si>
  <si>
    <t>TC60%</t>
  </si>
  <si>
    <t>TAX</t>
  </si>
  <si>
    <t>HTC LI Total</t>
  </si>
  <si>
    <t>TRUST</t>
  </si>
  <si>
    <t>TCEO</t>
  </si>
  <si>
    <t>CREDITS</t>
  </si>
  <si>
    <t>MR</t>
  </si>
  <si>
    <t>MR Total</t>
  </si>
  <si>
    <t>FUND</t>
  </si>
  <si>
    <t>TC Total</t>
  </si>
  <si>
    <t>MRB30%</t>
  </si>
  <si>
    <t>HOME HH</t>
  </si>
  <si>
    <t>MRB40%</t>
  </si>
  <si>
    <t>HOME LH</t>
  </si>
  <si>
    <t>MORTGAGE</t>
  </si>
  <si>
    <t>MRB50%</t>
  </si>
  <si>
    <t>HOME</t>
  </si>
  <si>
    <t>HOME LI Total</t>
  </si>
  <si>
    <t>MRB60%</t>
  </si>
  <si>
    <t>REVENUE</t>
  </si>
  <si>
    <t>MRB LI Total</t>
  </si>
  <si>
    <t>MRBMR</t>
  </si>
  <si>
    <t>BOND</t>
  </si>
  <si>
    <t>MRBMR Total</t>
  </si>
  <si>
    <t>HOME Total</t>
  </si>
  <si>
    <t>MRB Total</t>
  </si>
  <si>
    <t>OTHER</t>
  </si>
  <si>
    <t>Total # of Bedrooms</t>
  </si>
  <si>
    <t>0 BR</t>
  </si>
  <si>
    <t>1 BR</t>
  </si>
  <si>
    <t>2 BR</t>
  </si>
  <si>
    <t>3 BR</t>
  </si>
  <si>
    <t>4 BR</t>
  </si>
  <si>
    <t>5 BR</t>
  </si>
  <si>
    <t>6 BR</t>
  </si>
  <si>
    <t>TOTAL Units</t>
  </si>
  <si>
    <t>TC20%</t>
  </si>
  <si>
    <t>MRB20%</t>
  </si>
  <si>
    <t>30%/30%</t>
  </si>
  <si>
    <t>NHTF30%</t>
  </si>
  <si>
    <t>40%/40%</t>
  </si>
  <si>
    <t>LH/50%</t>
  </si>
  <si>
    <t>HH/60%</t>
  </si>
  <si>
    <t>TC70%</t>
  </si>
  <si>
    <t>MRB70%</t>
  </si>
  <si>
    <t>EO</t>
  </si>
  <si>
    <t>TC80%</t>
  </si>
  <si>
    <t>MRB80%</t>
  </si>
  <si>
    <t>Efficiency</t>
  </si>
  <si>
    <t>Asset Management Division</t>
  </si>
  <si>
    <t>The HOME Final Rule, Section 92.252(f)(2), requires TDHCA to review and approve proposed HOME rents for each TDHCA HOME assisted rental project committed funds after August 23, 2013, subject to maximum rent limits (this process is also followed for NSP, NHTF, and TCAP Developments). TDHCA must ensure that the rents do not exceed the maximum rent minus the monthly allowances for utilities &amp; services.  This letter serves as confirmation that the proposed HOME, NSP, NHTF, or TCAP rents were received and approved by the Department.</t>
  </si>
  <si>
    <t>Attn:</t>
  </si>
  <si>
    <t>Address:</t>
  </si>
  <si>
    <t>City/State/Zip:</t>
  </si>
  <si>
    <t>RE:</t>
  </si>
  <si>
    <t>Program Rent Approved:</t>
  </si>
  <si>
    <t>The Department of Housing and Community Affairs received your HOME Rent Request on</t>
  </si>
  <si>
    <t>.</t>
  </si>
  <si>
    <t>The approval above is subject to the documentation submitted being true and correct.  Such approval does not guarantee compliance with the Department's rules in Subchapter F of the Uniform Multifamily Rules or otherwise absolve an Owner of any past, current, or future non-compliance related to Department rules, guidance, Compliance Monitoring visits, or any other rules or guidance to which the Development or its Owner may be subject.</t>
  </si>
  <si>
    <t>Questions about your Rent Request can be directed to your Asset Manager.  All other questions concerning questions related to utility allowances, rents, or other Compliance-related functions should be directed to Compliance Monitoring.  Contact information is at:</t>
  </si>
  <si>
    <t xml:space="preserve">http://www.tdhca.state.tx.us/pmcomp/staff.htm </t>
  </si>
  <si>
    <t>The proposed program rents are approved as of the date this letter is signed.</t>
  </si>
  <si>
    <t>Sincerely,</t>
  </si>
  <si>
    <t>TDHCA File #:</t>
  </si>
  <si>
    <t>Reviewer:</t>
  </si>
  <si>
    <t>Request Rec'd Date:</t>
  </si>
  <si>
    <t>30 Day Deadline:</t>
  </si>
  <si>
    <t>Award Yr:</t>
  </si>
  <si>
    <t>NHTF</t>
  </si>
  <si>
    <t xml:space="preserve">Exhibit </t>
  </si>
  <si>
    <t>Required Item</t>
  </si>
  <si>
    <t>Comments</t>
  </si>
  <si>
    <t>Before you begin…</t>
  </si>
  <si>
    <t>Check to make sure the Rent Approval packet includes all required items:</t>
  </si>
  <si>
    <t>Rent Request Form</t>
  </si>
  <si>
    <t>Exhibit 1 (UA Information) is provided and complete</t>
  </si>
  <si>
    <t>Exhibit 2 (UA back up) is attached</t>
  </si>
  <si>
    <t>1 - Rent Request Form</t>
  </si>
  <si>
    <t>The Request was submitted on or before July 1st.</t>
  </si>
  <si>
    <t>The Award's Commitment, Contract, or IDIS record shows an Award date of August 23, 2013 or later.</t>
  </si>
  <si>
    <t>The Utility Allowance method indicated is allowable for the program type under Subchapter F of the Rules.</t>
  </si>
  <si>
    <t>Exhibit 1</t>
  </si>
  <si>
    <t>2 - UA Information</t>
  </si>
  <si>
    <t>The Utility Allowance is calculated correctly based on the back up documentation submitted.</t>
  </si>
  <si>
    <t>Exhibit 2</t>
  </si>
  <si>
    <t>3 - UA Back up</t>
  </si>
  <si>
    <t>The UA back up provided is the appropriate information to be provided based on the method selected in the Rent Request Form.</t>
  </si>
  <si>
    <t>The Utility Allowance submitted is up to date (check the Compliance drive or CMTS attachments for any later versions)</t>
  </si>
  <si>
    <t>Exhibit 3</t>
  </si>
  <si>
    <t>4 - Rent Schedule</t>
  </si>
  <si>
    <t>Exhibit 4</t>
  </si>
  <si>
    <t>Exhibit 5</t>
  </si>
  <si>
    <t>Analysis</t>
  </si>
  <si>
    <t>7 - Analysis</t>
  </si>
  <si>
    <t xml:space="preserve">Before you complete this section: </t>
  </si>
  <si>
    <t>4) Run the Property Summary Tool for the property and cut and paste its most current year of AOFC data into the Property Summary_Current tab.</t>
  </si>
  <si>
    <t>Approval</t>
  </si>
  <si>
    <t>8 - Approving or Denying Rent Requests</t>
  </si>
  <si>
    <t>UNIT MIX/RENT SCHEDULE</t>
  </si>
  <si>
    <t>CALC AREA - DO NOT DELETE</t>
  </si>
  <si>
    <t>UA CALC AREA - DO NOT DELETE</t>
  </si>
  <si>
    <t>Y/N</t>
  </si>
  <si>
    <t>N/A</t>
  </si>
  <si>
    <t>LIHTC</t>
  </si>
  <si>
    <t>Rent Limit Tool</t>
  </si>
  <si>
    <t>Other Unit Designation Subsidy (i.e. USDA, HAP, PBV, Sec 8, PHU, etc.)</t>
  </si>
  <si>
    <t>LOCATION DATA</t>
  </si>
  <si>
    <t>UNIT DISTRIBUTION</t>
  </si>
  <si>
    <t>Applicable Programs</t>
  </si>
  <si>
    <t>Cost Cert</t>
  </si>
  <si>
    <t>BR</t>
  </si>
  <si>
    <t>USDA</t>
  </si>
  <si>
    <t>HAP</t>
  </si>
  <si>
    <t>Sec 8</t>
  </si>
  <si>
    <t>PBV</t>
  </si>
  <si>
    <t>PHU</t>
  </si>
  <si>
    <t>MISC</t>
  </si>
  <si>
    <t># of PHU Units</t>
  </si>
  <si>
    <t xml:space="preserve">CITY:  </t>
  </si>
  <si>
    <t># Beds</t>
  </si>
  <si>
    <t># Units</t>
  </si>
  <si>
    <t>% Total</t>
  </si>
  <si>
    <t>Income</t>
  </si>
  <si>
    <t>Amend - Completed Construction</t>
  </si>
  <si>
    <t>HTF</t>
  </si>
  <si>
    <t>Eff</t>
  </si>
  <si>
    <t xml:space="preserve">COUNTY:  </t>
  </si>
  <si>
    <t>Amend - Under Construction</t>
  </si>
  <si>
    <t>MRB</t>
  </si>
  <si>
    <t>General Electricity (Other Electric)</t>
  </si>
  <si>
    <t>Application</t>
  </si>
  <si>
    <t>LH</t>
  </si>
  <si>
    <t>Cooling (AC)</t>
  </si>
  <si>
    <t xml:space="preserve">PROGRAM REGION:  </t>
  </si>
  <si>
    <t>Yes</t>
  </si>
  <si>
    <t>HH</t>
  </si>
  <si>
    <t>PIS Date:</t>
  </si>
  <si>
    <t>No</t>
  </si>
  <si>
    <t>Program Region</t>
  </si>
  <si>
    <t>COUNTIES</t>
  </si>
  <si>
    <t>PIS Dates</t>
  </si>
  <si>
    <t>Carryover Date:</t>
  </si>
  <si>
    <t>4% Housing Tax Credits</t>
  </si>
  <si>
    <t>12/1/2011 - 1/15/2012</t>
  </si>
  <si>
    <t>Other (i.e. Monthly Electric/ Flat Fee)</t>
  </si>
  <si>
    <t>9% Housing Tax Credits</t>
  </si>
  <si>
    <t>1/16/2012 - 12/3/2012</t>
  </si>
  <si>
    <t>Tax-Exempt Bonds</t>
  </si>
  <si>
    <t>12/4/2012 - 1/17/2013</t>
  </si>
  <si>
    <t>UNIT MIX / MONTHLY RENT SCHEDULE</t>
  </si>
  <si>
    <t>1/18/2013 - 12/17/2013</t>
  </si>
  <si>
    <t>HTC</t>
  </si>
  <si>
    <t>TDHCA Direct Loan Program</t>
  </si>
  <si>
    <t>Unit Mix</t>
  </si>
  <si>
    <t>DEVELOPMENT OWNER'S
PRO FORMA RENTS</t>
  </si>
  <si>
    <t>TDHCA
PRO FORMA RENTS</t>
  </si>
  <si>
    <t>MARKET RENTS</t>
  </si>
  <si>
    <t>UNIT MIX CALC AREA - DO NOT DELETE</t>
  </si>
  <si>
    <t>12/18/2013 - 1/31/2014</t>
  </si>
  <si>
    <t>Agua Dulce</t>
  </si>
  <si>
    <t>Type</t>
  </si>
  <si>
    <t>Gross Rent</t>
  </si>
  <si>
    <t>#
Units</t>
  </si>
  <si>
    <t>#
Beds</t>
  </si>
  <si>
    <t>#
Baths</t>
  </si>
  <si>
    <t>NRA</t>
  </si>
  <si>
    <t>Gross
Rent</t>
  </si>
  <si>
    <t>Tenant
Pd UA's
(Verified)</t>
  </si>
  <si>
    <t>Max Net Program Rent</t>
  </si>
  <si>
    <t>Delta to
Max Program</t>
  </si>
  <si>
    <t>Rent per NRA</t>
  </si>
  <si>
    <t>Net Rent per Unit</t>
  </si>
  <si>
    <t>Rent per Unit</t>
  </si>
  <si>
    <t>Market Rent</t>
  </si>
  <si>
    <t>TDHCA
Savings to Market</t>
  </si>
  <si>
    <t>Program Rents Override</t>
  </si>
  <si>
    <t>HTC Gross Rent Tool</t>
  </si>
  <si>
    <t>HOME Gross Rent Tool</t>
  </si>
  <si>
    <t>HTF Gross Rent Tool</t>
  </si>
  <si>
    <t>MRB Gross Rent Tool</t>
  </si>
  <si>
    <t>Other Gross Rent Tool</t>
  </si>
  <si>
    <t>WS&amp;T/ UNIT</t>
  </si>
  <si>
    <t>TOTAL TENANT PD UTIL</t>
  </si>
  <si>
    <t>UA Adjustment per Unit</t>
  </si>
  <si>
    <t>Utility Adjustment</t>
  </si>
  <si>
    <t>Applicable Fraction Calc</t>
  </si>
  <si>
    <t>max Program</t>
  </si>
  <si>
    <t>Applicant</t>
  </si>
  <si>
    <t>Greater of Program or Applicant</t>
  </si>
  <si>
    <t>Rate on market unit</t>
  </si>
  <si>
    <t>Final TDHCA Rent (RBS)</t>
  </si>
  <si>
    <t>Final TDHCA Rent (DUT)</t>
  </si>
  <si>
    <t>Housing Trust Fund</t>
  </si>
  <si>
    <t>2/1/2014 - 3/5/2015</t>
  </si>
  <si>
    <t>3/6/2015 - 4/20/2015</t>
  </si>
  <si>
    <t>4/21/2015 - 3/27/2016</t>
  </si>
  <si>
    <t>3/28/2016 – 5/12/2016</t>
  </si>
  <si>
    <t>5/13/2016 - 4/13/2017</t>
  </si>
  <si>
    <t>4/14/2017 - 5/29/2017</t>
  </si>
  <si>
    <t>5/30/2017 - 3/31/2018</t>
  </si>
  <si>
    <t>4/1/2018 - 5/16/2018</t>
  </si>
  <si>
    <t>5/17/2018 - 4/23/2019</t>
  </si>
  <si>
    <t>4/24/2019 - 6/8/2019</t>
  </si>
  <si>
    <t>On or After 6/9/2019</t>
  </si>
  <si>
    <t xml:space="preserve"> </t>
  </si>
  <si>
    <t>N/A - (For HOME, NSP or National HTF only)</t>
  </si>
  <si>
    <t>Arroyo Colorado Estates</t>
  </si>
  <si>
    <t>Beach City</t>
  </si>
  <si>
    <t>TOTALS / AVERAGES:</t>
  </si>
  <si>
    <t>ANNUAL POTENTIAL GROSS RENT:</t>
  </si>
  <si>
    <t>#Units</t>
  </si>
  <si>
    <t>Chula Vista</t>
  </si>
  <si>
    <t>Chula Vista (Cameron</t>
  </si>
  <si>
    <t>Clarksville City</t>
  </si>
  <si>
    <t>Corral City</t>
  </si>
  <si>
    <t>Hillcrest village</t>
  </si>
  <si>
    <t>Lakeside (Tarrant)</t>
  </si>
  <si>
    <t>Lakeside City</t>
  </si>
  <si>
    <t>Lindsay</t>
  </si>
  <si>
    <t>Los Fresnos</t>
  </si>
  <si>
    <t>Mc Allen</t>
  </si>
  <si>
    <t>Mesquite</t>
  </si>
  <si>
    <t>Mountain City</t>
  </si>
  <si>
    <t>Nurillo</t>
  </si>
  <si>
    <t>Oak Ridge</t>
  </si>
  <si>
    <t>Providence</t>
  </si>
  <si>
    <t>Rancho Viejo</t>
  </si>
  <si>
    <t>Reno</t>
  </si>
  <si>
    <t>San Juan</t>
  </si>
  <si>
    <t>Spring Valley</t>
  </si>
  <si>
    <t>St. Paul</t>
  </si>
  <si>
    <t>Tiki Island village</t>
  </si>
  <si>
    <t>Universal City</t>
  </si>
  <si>
    <t>Vinton village</t>
  </si>
  <si>
    <t>Warren City</t>
  </si>
  <si>
    <t>Webberville village</t>
  </si>
  <si>
    <t>x</t>
  </si>
  <si>
    <t/>
  </si>
  <si>
    <t>Low</t>
  </si>
  <si>
    <t>High</t>
  </si>
  <si>
    <t>HUSM | 12/01/2020</t>
  </si>
  <si>
    <t>Use the list of links or goto link navigation</t>
  </si>
  <si>
    <t>Link navigation below</t>
  </si>
  <si>
    <t>Project:</t>
  </si>
  <si>
    <t>Instructions</t>
  </si>
  <si>
    <t>Instructions:</t>
  </si>
  <si>
    <t>Goto footnotes</t>
  </si>
  <si>
    <t>(1) Choose the county in which your project is located.</t>
  </si>
  <si>
    <t>Goto Income table</t>
  </si>
  <si>
    <t>(2) If your project is located within the boundaries of one of the designated places listed in the drop down menu then make the appropriate selection. If the location is not listed, then choose the "Not Listed" option.</t>
  </si>
  <si>
    <t>Go to Rent Limits Table</t>
  </si>
  <si>
    <t>(3) Please select the financing applicable for your project. Units financed with HOME, NSP, or tax exempt bonds and 4% tax credits are not eligible to use the National Non-Metro limits.</t>
  </si>
  <si>
    <t>(4) Choose the date the first building in the project (as defined on line 8b of the 8609) was placed in service or for State Housing Trust Fund, the date of your LURA. For HOME, NSP or National Housing Trust Fund, select "N/A."</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</si>
  <si>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</si>
  <si>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HOME/NSP Rent Only:</t>
  </si>
  <si>
    <t>2009 nonrural</t>
  </si>
  <si>
    <t>2010 nonrural</t>
  </si>
  <si>
    <t>2011 Nonrural</t>
  </si>
  <si>
    <t>2012 Nonrural</t>
  </si>
  <si>
    <t>2014 Nonrural</t>
  </si>
  <si>
    <t>2015 Nonrural</t>
  </si>
  <si>
    <t>2016 Nonrural</t>
  </si>
  <si>
    <t>On or Before 6/5/2016</t>
  </si>
  <si>
    <t>Before 12-31-2008</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</si>
  <si>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</si>
  <si>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(1) County:</t>
  </si>
  <si>
    <t>INCOME LIMITS</t>
  </si>
  <si>
    <t>On or After 6/6/2016</t>
  </si>
  <si>
    <t>1/1/2009 - 5/13/2010</t>
  </si>
  <si>
    <t>5/14/2010 - 6/28/2010</t>
  </si>
  <si>
    <r>
      <t>(2) Place:</t>
    </r>
    <r>
      <rPr>
        <vertAlign val="superscript"/>
        <sz val="11"/>
        <color indexed="8"/>
        <rFont val="Calibri"/>
        <family val="2"/>
      </rPr>
      <t>2</t>
    </r>
  </si>
  <si>
    <t>AMFI %</t>
  </si>
  <si>
    <t>Number of Household Members</t>
  </si>
  <si>
    <t>6/29/2010 - 5/30/2011</t>
  </si>
  <si>
    <t>5/31/2011 - 7/15/2011</t>
  </si>
  <si>
    <t>7/16/2011 - 11/31/2011</t>
  </si>
  <si>
    <t>(3) Financing:</t>
  </si>
  <si>
    <t>RENT LIMITS</t>
  </si>
  <si>
    <t>Number of Bedrooms</t>
  </si>
  <si>
    <t>On or After  5/13/2016</t>
  </si>
  <si>
    <t>(6) For HOME/NSP ONLY:</t>
  </si>
  <si>
    <t>N/A - (For HOME or NSP only)</t>
  </si>
  <si>
    <t>New leases and lease renewals (including month to month leases):</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</si>
  <si>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</si>
  <si>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</si>
  <si>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of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</si>
  <si>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</si>
  <si>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</si>
  <si>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Go to Income and Rent tables</t>
  </si>
  <si>
    <t>AMFI</t>
  </si>
  <si>
    <t>INCOME</t>
  </si>
  <si>
    <t>INCOME USED FOR RENT</t>
  </si>
  <si>
    <t>Carryover</t>
  </si>
  <si>
    <t>PIS</t>
  </si>
  <si>
    <t>RENT</t>
  </si>
  <si>
    <t>REGULAR</t>
  </si>
  <si>
    <t>HERA SPECIAL</t>
  </si>
  <si>
    <t>RURAL?</t>
  </si>
  <si>
    <t>RURAL</t>
  </si>
  <si>
    <t>45 day period after release of limits</t>
  </si>
  <si>
    <t>1/16/2012 - 12/10/2012</t>
  </si>
  <si>
    <t>On or After 5/13/2016</t>
  </si>
  <si>
    <t>ENTER NEW ROWS ABOVE THIS LINE.</t>
  </si>
  <si>
    <t>César Chávez</t>
  </si>
  <si>
    <t>MEDIAN</t>
  </si>
  <si>
    <t>National Non-Metro (rural)</t>
  </si>
  <si>
    <t>Iowa Colony Village</t>
  </si>
  <si>
    <t xml:space="preserve"> HOME</t>
  </si>
  <si>
    <t>2016Income</t>
  </si>
  <si>
    <t>2015 RENT (6/1/2015)</t>
  </si>
  <si>
    <t>2016 RENT (6/6/2016)</t>
  </si>
  <si>
    <t>2012 NSP</t>
  </si>
  <si>
    <t>2016 Income</t>
  </si>
  <si>
    <t>N/A NSP Rents running off of above HOME charts. This section only applicable for income limit changes.</t>
  </si>
  <si>
    <t>2019 Area Median Income:</t>
  </si>
  <si>
    <t>Latest AOFC Financials</t>
  </si>
  <si>
    <t>Part D Financials as of (YYYY)</t>
  </si>
  <si>
    <t>Potential Gross Rental Income</t>
  </si>
  <si>
    <t>Secondary Income</t>
  </si>
  <si>
    <t>Other non-rental income</t>
  </si>
  <si>
    <t>Potential Gross Income</t>
  </si>
  <si>
    <t>Vacancy &amp; Collection Loss</t>
  </si>
  <si>
    <t>Rental Concessions</t>
  </si>
  <si>
    <t>Loss from non-income units</t>
  </si>
  <si>
    <t>Effective Gross Income</t>
  </si>
  <si>
    <t>Accounting</t>
  </si>
  <si>
    <t>Advertising</t>
  </si>
  <si>
    <t>Legal &amp; Consulting</t>
  </si>
  <si>
    <t>Leased Equipment</t>
  </si>
  <si>
    <t>Postage &amp; Office Supplies</t>
  </si>
  <si>
    <t>Telephone</t>
  </si>
  <si>
    <t>License, Meetings, Dues</t>
  </si>
  <si>
    <t>Other office Expenses</t>
  </si>
  <si>
    <t>Miscellaneous</t>
  </si>
  <si>
    <t>Total General &amp; Admin</t>
  </si>
  <si>
    <t>Management Fees</t>
  </si>
  <si>
    <t>Management</t>
  </si>
  <si>
    <t>Maintenance</t>
  </si>
  <si>
    <t>Total Payroll, Taxes, Benefits</t>
  </si>
  <si>
    <t>Elevator</t>
  </si>
  <si>
    <t>Exterminating</t>
  </si>
  <si>
    <t>Grounds</t>
  </si>
  <si>
    <t>Make-ready</t>
  </si>
  <si>
    <t>Repairs</t>
  </si>
  <si>
    <t>Pool</t>
  </si>
  <si>
    <t>Total Repairs &amp; Maintenance</t>
  </si>
  <si>
    <t>Electrical</t>
  </si>
  <si>
    <t>Other Fuel</t>
  </si>
  <si>
    <t>Garbage/Trash</t>
  </si>
  <si>
    <t>Water &amp; Sewer</t>
  </si>
  <si>
    <t>Total Utilities</t>
  </si>
  <si>
    <t>Annual Property Insurance</t>
  </si>
  <si>
    <t>Real Property Tax</t>
  </si>
  <si>
    <t>Personal Property Tax</t>
  </si>
  <si>
    <t>Replacement Reserves</t>
  </si>
  <si>
    <t>Cable TV</t>
  </si>
  <si>
    <t>Supportive Services</t>
  </si>
  <si>
    <t>Compliance Fees</t>
  </si>
  <si>
    <t>Security Fees</t>
  </si>
  <si>
    <t>Total Other Expenses</t>
  </si>
  <si>
    <t>Total Annual Expenses</t>
  </si>
  <si>
    <t>NOI</t>
  </si>
  <si>
    <t>First Lien Debt Service</t>
  </si>
  <si>
    <t>Second Lien Debt Service</t>
  </si>
  <si>
    <t>Thrid Lien Debt Service</t>
  </si>
  <si>
    <t>Total Annual Debt Service</t>
  </si>
  <si>
    <t>Cash Flow</t>
  </si>
  <si>
    <t>DCR</t>
  </si>
  <si>
    <t>Expense to Income Ratio</t>
  </si>
  <si>
    <t>Capital Improvements</t>
  </si>
  <si>
    <t>Latest AOFC Financials (w/Proposed Rents)</t>
  </si>
  <si>
    <t>Area Median Income:</t>
  </si>
  <si>
    <t>APPLICABLE PROGRAM RENT</t>
  </si>
  <si>
    <t>Exhibit 3 (Rent Schedule) is provided and is complete</t>
  </si>
  <si>
    <t xml:space="preserve">Based solely on a review of the documentation submitted, the Department has determined that the proposed rents &amp; utility allowances are either:  1) Approved by HUD, 2) Are at or below the maximum rent limits for the place and county specified, or 3) At the limit specified by another program type (e.g., USDA), and are approved for use.*  </t>
  </si>
  <si>
    <r>
      <t>*</t>
    </r>
    <r>
      <rPr>
        <i/>
        <sz val="11"/>
        <color theme="1"/>
        <rFont val="Calibri"/>
        <family val="2"/>
      </rPr>
      <t xml:space="preserve">As a reminder, 24 CFR 92.252 (b)(2) of the HOME Final Rule specifies that Low HOME rents cannot exceed 30% of the the family's adjusted income.  Therefore, if the unit receives Federal or State project-based rental subsidy and the very low-income family pays as a contribution toward rent not more than 30 percent of the family's adjusted income, then the maximum rent (i.e., tenant contribution plus project-based rental subsidy) is the rent allowable under the Federal or State project-based rental subsidy program. </t>
    </r>
  </si>
  <si>
    <t xml:space="preserve">5 - Rent Roll </t>
  </si>
  <si>
    <t>6 - Current Operating  Statement</t>
  </si>
  <si>
    <t xml:space="preserve">The total number of units matches the property profile in CMTS.  </t>
  </si>
  <si>
    <t>Exhibit 4 (Rent Roll) is provided and is complete</t>
  </si>
  <si>
    <t xml:space="preserve">Exhibit 5 (Operating Statement) is provided </t>
  </si>
  <si>
    <t>Exhibit 4 (Current Rent Roll)</t>
  </si>
  <si>
    <t>A Current 12-Month Trailing Operating Statement</t>
  </si>
  <si>
    <t>Exhibit 5 (Operating Statement)</t>
  </si>
  <si>
    <t xml:space="preserve">Current Operating Statement must be provided in 12-month trailing format.  </t>
  </si>
  <si>
    <t>The Rent Roll provided is for the most current full month.</t>
  </si>
  <si>
    <t>The Rent Roll must include the following information for all units:</t>
  </si>
  <si>
    <t>1)</t>
  </si>
  <si>
    <t>2)</t>
  </si>
  <si>
    <t>3)</t>
  </si>
  <si>
    <t>4)</t>
  </si>
  <si>
    <t>5)</t>
  </si>
  <si>
    <t>Unit Type;</t>
  </si>
  <si>
    <t>Income/Rent Set-Asides;</t>
  </si>
  <si>
    <t>Lease Status (Occupied or Vacant);</t>
  </si>
  <si>
    <t>Rental Rate;</t>
  </si>
  <si>
    <t>6)</t>
  </si>
  <si>
    <t>Rental Subsidy Information; and</t>
  </si>
  <si>
    <t>Total Tenant Paid Rents.</t>
  </si>
  <si>
    <t xml:space="preserve"> 1) Enssure data submitted in Exhibit 3 identifies all units in the development and that the information is populating into the Program Rent Review tab.</t>
  </si>
  <si>
    <t xml:space="preserve">Is the Owner using the correct gross rents for the Program Type?  If any Program units exceed the maximum rent limit for the unit type, contact Owner to discuss.  </t>
  </si>
  <si>
    <t>Did the Owner accurately calculate the correct Utility Allowances?  If an incorrect utiltiy allowance schedule was used or not calculated correctly, contact Owner to discuss.</t>
  </si>
  <si>
    <t>The set asides entered are correct under the program for which the rent approval is being requested (HOME, TCAP-RF, NSP, or NHTF)</t>
  </si>
  <si>
    <t>TCAP-RF</t>
  </si>
  <si>
    <t xml:space="preserve">Are maximum rents being requested for all Program set aside units or are they limited by another program set aside (eg., USDA, HAP, etc.).  If not, are maximum rents being requested for all Program units at or below 50% AMI?  If the rents requested for the Program units at or below 50% AMI, follow instructions in Analysis section below.  </t>
  </si>
  <si>
    <t xml:space="preserve">Does the rent roll support that the property is achieving at least 90% occupancy or does the operating statement support that the property is cash flowing with an occupancy rate below 90%?  </t>
  </si>
  <si>
    <t>Does the operating statment indicate the property has positive cash flow?</t>
  </si>
  <si>
    <t>Compliance:</t>
  </si>
  <si>
    <t>Feasibility:</t>
  </si>
  <si>
    <t xml:space="preserve">Is the Owner requesting the maximum rent limits for the Program set-aside units at of below 50% AMI or can the property demonstrate feasiblility with the lower rents requested?   </t>
  </si>
  <si>
    <t>Is the development beyond its lease-up phase?  If not, disregard the remaining questions in the Feasibility section.</t>
  </si>
  <si>
    <t>Q:\Enforcement\Monthly Delinquency Reports\Compliance Reports</t>
  </si>
  <si>
    <t xml:space="preserve">Check to following report to confirm there are no outstanding fees owed: </t>
  </si>
  <si>
    <r>
      <t xml:space="preserve">If the Owner has requested the maximum rents for the Program set-aside units and has met the requirement in the Compliance section above, you can approve the rent request.  </t>
    </r>
    <r>
      <rPr>
        <b/>
        <sz val="10"/>
        <rFont val="Calibri"/>
        <family val="2"/>
        <scheme val="minor"/>
      </rPr>
      <t xml:space="preserve">However, if the development does not demonstrate that it is financially feasible, contact the Owner to discuss the the issues that are negatively affecting the property.  For example, if the property is not cash flowing and the rents are below the maximum limits, confirm with Owner if the rents are within a reasonable range based on area comps, market studies, or other factors that can be explained.  If the property is having an occupancy issue, contact the Owner to discuss what the issues are that are contributing to the high vacancy rate.  </t>
    </r>
  </si>
  <si>
    <t>Did you enter and close the activity in the AM DB and ensure all data is completed?</t>
  </si>
  <si>
    <t>Did you sign and attach the approval letter in the property's CMTS attachments and send a copy back to the Owner for their records?  If a denial was issued, was the denial discussed with the Owner and an official denial letter uploaded?</t>
  </si>
  <si>
    <t>Annual HOME/TCAP-RF/NSP/NHTF Rent Approval</t>
  </si>
  <si>
    <r>
      <rPr>
        <sz val="11"/>
        <rFont val="Calibri"/>
        <family val="2"/>
        <scheme val="minor"/>
      </rPr>
      <t xml:space="preserve">24 CFR 92.252(f)(2) of the HOME Final Rule states: </t>
    </r>
    <r>
      <rPr>
        <i/>
        <sz val="11"/>
        <rFont val="Calibri"/>
        <family val="2"/>
        <scheme val="minor"/>
      </rPr>
      <t xml:space="preserve">
The participating jurisdiction must provide project owners with information on updated HOME rent limits so that rents may be adjusted (not to exceed the maximum HOME rent limits in paragraph (f)(1) of this section) in accordance with the written agreement between the participating jurisdiction and the owner. Owners must annually provide the participating jurisdiction with information on rents and occupancy of HOME-assisted units to demonstrate compliance with this section. The participating jurisdiction must review rents for compliance and approve or disapprove them every year.</t>
    </r>
  </si>
  <si>
    <r>
      <rPr>
        <sz val="11"/>
        <rFont val="Calibri"/>
        <family val="2"/>
        <scheme val="minor"/>
      </rPr>
      <t>24 CFR 92.504(d)(2) of the HOME Final Rule states:</t>
    </r>
    <r>
      <rPr>
        <i/>
        <sz val="11"/>
        <rFont val="Calibri"/>
        <family val="2"/>
        <scheme val="minor"/>
      </rPr>
      <t xml:space="preserve">
During the period of affordability, the participating jurisdiction must examine at least annually the financial condition of HOME-assisted rental projects with 10 units or more to determine the continued financial viability of the housing and must take actions to correct problems, to the extent feasible.</t>
    </r>
  </si>
  <si>
    <r>
      <t xml:space="preserve">§10.400 of the Post Award and Asset Management Requirements states:
</t>
    </r>
    <r>
      <rPr>
        <i/>
        <sz val="11"/>
        <color theme="1"/>
        <rFont val="Calibri"/>
        <family val="2"/>
        <scheme val="minor"/>
      </rPr>
      <t xml:space="preserve">(a) The purpose of this subchapter is to establish the requirements governing the post award and asset management activities associated with awards of multifamily Development assistance pursuant to Tex. Gov't Code, Chapter 2306 and its regulation of multifamily funding provided through the Texas Department of Housing and Community Affairs (the "Department") as authorized by the legislature. This subchapter is designed to ensure that Developers and Development Owners of low-income Developments that are financed or otherwise funded through the Department maintain safe, decent and affordable housing for the term of the affordability period. Therefore, unless otherwise indicated in the specific section of this subchapter, any uncorrected issues of noncompliance outside of the corrective action period or outstanding fees (related to the Development subject to the request) owed to the Department, must be resolved to the satisfaction of the Department before a request for any post award activity described in this subchapter will be acted upon. </t>
    </r>
  </si>
  <si>
    <t xml:space="preserve">Does the Property Summary support at least a 1.15 DCR with the requested rents on the Program set-aside units?  </t>
  </si>
  <si>
    <t>Annual HOME/TCAP-RF/NHTF/NSP Rent Approval Request</t>
  </si>
  <si>
    <t>Annual HOME/TCAP-RF/NHTF/NSP Review Sheet</t>
  </si>
  <si>
    <t>(Title)</t>
  </si>
  <si>
    <t>(Date)</t>
  </si>
  <si>
    <t xml:space="preserve">Is the Owner current on the MFDL payments based on records in MITAS?  Have deferrals recently been requested?  </t>
  </si>
  <si>
    <t>Confirm there are no issues of noncompliance outside the corrective action period.</t>
  </si>
  <si>
    <t>Jessica Perez</t>
  </si>
  <si>
    <t>Karen Curtice</t>
  </si>
  <si>
    <t>Lucy Weber</t>
  </si>
  <si>
    <t>Renee Norred</t>
  </si>
  <si>
    <t>Stephanie Givens</t>
  </si>
  <si>
    <t xml:space="preserve">Attach documentation to support the "Utility Allowance" estimate used in completing the Rent Schedule.  If a method is used that requires Department review, attach the most recent letter issued from the Compliance Division approving the allowance.  The exhibit must clearly indicate which utility costs are included in the estimate.  If using a HUD or USDA approved utility allowance, provide the most recent approved rent and utility allowance schedule approved by HUD or USDA.  </t>
  </si>
  <si>
    <r>
      <t xml:space="preserve">Variance
</t>
    </r>
    <r>
      <rPr>
        <b/>
        <sz val="10"/>
        <color rgb="FFFF0000"/>
        <rFont val="Arial"/>
        <family val="2"/>
      </rPr>
      <t>(-)</t>
    </r>
    <r>
      <rPr>
        <b/>
        <sz val="10"/>
        <rFont val="Arial"/>
        <family val="2"/>
      </rPr>
      <t xml:space="preserve"> </t>
    </r>
    <r>
      <rPr>
        <b/>
        <sz val="10"/>
        <color rgb="FFFF0000"/>
        <rFont val="Arial"/>
        <family val="2"/>
      </rPr>
      <t>under limit</t>
    </r>
    <r>
      <rPr>
        <b/>
        <sz val="10"/>
        <rFont val="Arial"/>
        <family val="2"/>
      </rPr>
      <t xml:space="preserve"> / (+)</t>
    </r>
    <r>
      <rPr>
        <b/>
        <sz val="10"/>
        <color rgb="FFFF0000"/>
        <rFont val="Arial"/>
        <family val="2"/>
      </rPr>
      <t xml:space="preserve"> </t>
    </r>
    <r>
      <rPr>
        <b/>
        <sz val="10"/>
        <rFont val="Arial"/>
        <family val="2"/>
      </rPr>
      <t>over limit</t>
    </r>
  </si>
  <si>
    <t xml:space="preserve">Is occupancy rate identified?  If not, determine occupancy status. </t>
  </si>
  <si>
    <t>2009 Nonrural</t>
  </si>
  <si>
    <t>2010 Nonrural</t>
  </si>
  <si>
    <t>2017 Nonrural</t>
  </si>
  <si>
    <t>2018 Nonrural</t>
  </si>
  <si>
    <t>2019 Nonrural</t>
  </si>
  <si>
    <t>2020 Nonrural</t>
  </si>
  <si>
    <t>2021 Nonrural</t>
  </si>
  <si>
    <t>Dropdown List</t>
  </si>
  <si>
    <t>PLEASE COMPLETE ALL FIELDS.</t>
  </si>
  <si>
    <t>On or Before 5/31/2021</t>
  </si>
  <si>
    <t>2022 Area Median Income:</t>
  </si>
  <si>
    <t>On or After 6/1/2021</t>
  </si>
  <si>
    <t>(4) Project PIS Date:</t>
  </si>
  <si>
    <t>(5) Carryover / Determination Notice / Subaward Agreement Date:</t>
  </si>
  <si>
    <t>6/9/2019 - 3/31/2020</t>
  </si>
  <si>
    <t>4/1/2020 - 5/16/2020</t>
  </si>
  <si>
    <t>5/17/2020 - 3/31/2021</t>
  </si>
  <si>
    <t>4/1/2021 - 5/16/2021</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</si>
  <si>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</si>
  <si>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5/17/2021 - 4/17/2022</t>
  </si>
  <si>
    <t>4/18/2022 - 6/1/2022</t>
  </si>
  <si>
    <t>3. For Housing Trust Fund, select the date of the Land Use Restriction Agreement. For HOME, NSP, or National Housing Trust Fund, select 'N/A'.</t>
  </si>
  <si>
    <t>On or After 6/2/2022</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</si>
  <si>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</si>
  <si>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Appleby</t>
  </si>
  <si>
    <t>Archer City</t>
  </si>
  <si>
    <t>Austwell</t>
  </si>
  <si>
    <t>Bailey's Prairie</t>
  </si>
  <si>
    <t>Balmorhea</t>
  </si>
  <si>
    <t>Before 12-31-200830</t>
  </si>
  <si>
    <t>1/1/2009 - 5/13/201030</t>
  </si>
  <si>
    <t>6/29/2010 - 5/30/201130</t>
  </si>
  <si>
    <t>Bear Creek</t>
  </si>
  <si>
    <t>Bayside</t>
  </si>
  <si>
    <t>Chula Vista (Cameron County)</t>
  </si>
  <si>
    <t>Big Thicket Lake Estates (Liberty County)</t>
  </si>
  <si>
    <t>Before 12-31-200840</t>
  </si>
  <si>
    <t>1/1/2009 - 5/13/201040</t>
  </si>
  <si>
    <t>6/29/2010 - 5/30/201140</t>
  </si>
  <si>
    <t>Bonham</t>
  </si>
  <si>
    <t>Bonney</t>
  </si>
  <si>
    <t>Boling</t>
  </si>
  <si>
    <t>5/30/2017 -3/31/2018</t>
  </si>
  <si>
    <t>initially published with the 1, 2 &amp; 6 person HH &gt; by $50</t>
  </si>
  <si>
    <t>Browndell</t>
  </si>
  <si>
    <t>initially published with the 1, 5 &amp; 6 person HH &gt; by $50</t>
  </si>
  <si>
    <t>Buffalo Springs</t>
  </si>
  <si>
    <t>Before 12-31-200850</t>
  </si>
  <si>
    <t>1/1/2009 - 5/13/201050</t>
  </si>
  <si>
    <t>6/29/2010 - 5/30/201150</t>
  </si>
  <si>
    <t>Buna</t>
  </si>
  <si>
    <t>originally published with 1,2 &amp; 6 person limits &gt; $50 HUD's FAQ- corrected 5/2/2017</t>
  </si>
  <si>
    <t>Callender Lake</t>
  </si>
  <si>
    <t>originally published with 1, 5, 6 &amp; 7 person limits &gt; $50 HUD's FAQ- corrected 5/2/2017</t>
  </si>
  <si>
    <t>Canton</t>
  </si>
  <si>
    <t>Cedar Point</t>
  </si>
  <si>
    <t>Before 12-31-200860</t>
  </si>
  <si>
    <t>1/1/2009 - 5/13/201060</t>
  </si>
  <si>
    <t>6/29/2010 - 5/30/201160</t>
  </si>
  <si>
    <t>Cinco Ranch (Fort Bend County)</t>
  </si>
  <si>
    <t xml:space="preserve">César Chávez </t>
  </si>
  <si>
    <t>Cinco Ranch (Harris County)</t>
  </si>
  <si>
    <t>Clarksville City (Gregg County)</t>
  </si>
  <si>
    <t>Clarksville City (Upshur County)</t>
  </si>
  <si>
    <t>Chireno</t>
  </si>
  <si>
    <t>Chester</t>
  </si>
  <si>
    <t>Before 12-31-200880</t>
  </si>
  <si>
    <t>1/1/2009 - 5/13/201080</t>
  </si>
  <si>
    <t>6/29/2010 - 5/30/201180</t>
  </si>
  <si>
    <t>Como</t>
  </si>
  <si>
    <t>Colmesneil</t>
  </si>
  <si>
    <t>deCordova</t>
  </si>
  <si>
    <t>Cumby</t>
  </si>
  <si>
    <t>Denver City</t>
  </si>
  <si>
    <t>Cushing</t>
  </si>
  <si>
    <t>Dodd City</t>
  </si>
  <si>
    <t>4-person 50% Limit:</t>
  </si>
  <si>
    <t>4-person 50% Limit</t>
  </si>
  <si>
    <t>2021 Income</t>
  </si>
  <si>
    <t>Dublin</t>
  </si>
  <si>
    <t>De Kalb</t>
  </si>
  <si>
    <t>2020 RENT (effective 6/1/2021)- use ON or BEFORE 5/31/2021</t>
  </si>
  <si>
    <t>2021 RENT (6/1/2021)</t>
  </si>
  <si>
    <t>Los Fresnos (Cameron County)</t>
  </si>
  <si>
    <t>East Bernard</t>
  </si>
  <si>
    <t xml:space="preserve">Universal </t>
  </si>
  <si>
    <t>Falls City</t>
  </si>
  <si>
    <t>Edgewood</t>
  </si>
  <si>
    <t>Edom</t>
  </si>
  <si>
    <t>Elbert</t>
  </si>
  <si>
    <t>El Campo</t>
  </si>
  <si>
    <t>2018 NHTF</t>
  </si>
  <si>
    <t>2021 Rent</t>
  </si>
  <si>
    <t>Evadale</t>
  </si>
  <si>
    <t xml:space="preserve">Mountain </t>
  </si>
  <si>
    <t>Garden City</t>
  </si>
  <si>
    <t>George West</t>
  </si>
  <si>
    <t>Fruitvale</t>
  </si>
  <si>
    <t>Grays Prairie</t>
  </si>
  <si>
    <t>Gary City</t>
  </si>
  <si>
    <t>Hallsville</t>
  </si>
  <si>
    <t>Garrison</t>
  </si>
  <si>
    <t>Grand Saline</t>
  </si>
  <si>
    <t>Goldthwaite</t>
  </si>
  <si>
    <t>Honey Grove</t>
  </si>
  <si>
    <t>Horseshoe Bay (Burnet County)</t>
  </si>
  <si>
    <t>Hereford</t>
  </si>
  <si>
    <t>Iowa Colony</t>
  </si>
  <si>
    <t>Ivanhoe</t>
  </si>
  <si>
    <t>Johnson City</t>
  </si>
  <si>
    <t>Horseshoe Bay (Llano County)</t>
  </si>
  <si>
    <t>Jones Creek</t>
  </si>
  <si>
    <t>Hungerford</t>
  </si>
  <si>
    <t>Hooks</t>
  </si>
  <si>
    <t>Iago</t>
  </si>
  <si>
    <t>La Paloma Addition</t>
  </si>
  <si>
    <t>La Paloma-Lost Creek</t>
  </si>
  <si>
    <t>Indian Hills</t>
  </si>
  <si>
    <t>Ladonia</t>
  </si>
  <si>
    <t>Lago Vista (Travis County)</t>
  </si>
  <si>
    <t>Lake City</t>
  </si>
  <si>
    <t>Lake Colorado City</t>
  </si>
  <si>
    <t>Lake Medina Shores (Bandera County)</t>
  </si>
  <si>
    <t>Jones Creek village</t>
  </si>
  <si>
    <t>Lake Medina Shores (Medina County)</t>
  </si>
  <si>
    <t>Lake Tanglewood</t>
  </si>
  <si>
    <t>Kirbyville</t>
  </si>
  <si>
    <t>Leonard</t>
  </si>
  <si>
    <t>Lindsay (Cooke County)</t>
  </si>
  <si>
    <t xml:space="preserve">Webberville </t>
  </si>
  <si>
    <t>Lefors</t>
  </si>
  <si>
    <t>Martinez</t>
  </si>
  <si>
    <t>Lindsay CDP</t>
  </si>
  <si>
    <t>Liberty City (Gregg County)</t>
  </si>
  <si>
    <t>Lindsay (Reeves County)</t>
  </si>
  <si>
    <t>Leary</t>
  </si>
  <si>
    <t>Mission Bend (Fort Bend County)</t>
  </si>
  <si>
    <t>Mission Bend (Harris County)</t>
  </si>
  <si>
    <t>Louise</t>
  </si>
  <si>
    <t>Mustang Ridge (Bastrop County)</t>
  </si>
  <si>
    <t>Mustang Ridge (Caldwell County)</t>
  </si>
  <si>
    <t>Mustang Ridge (Travis County)</t>
  </si>
  <si>
    <t>Nesbitt</t>
  </si>
  <si>
    <t>McLean</t>
  </si>
  <si>
    <t>Niederwald (Caldwell County)</t>
  </si>
  <si>
    <t>Niederwald (Hays County)</t>
  </si>
  <si>
    <t>Maud</t>
  </si>
  <si>
    <t>Palacios</t>
  </si>
  <si>
    <t>Myrtle Springs</t>
  </si>
  <si>
    <t>Pecan Acres (Tarrant County)</t>
  </si>
  <si>
    <t>Pecan Acres (Wise County)</t>
  </si>
  <si>
    <t>Nixon (Gonzales County)</t>
  </si>
  <si>
    <t>Mullin</t>
  </si>
  <si>
    <t>New Boston</t>
  </si>
  <si>
    <t>Post Oak Bend City</t>
  </si>
  <si>
    <t>Ore City</t>
  </si>
  <si>
    <t>Pampa</t>
  </si>
  <si>
    <t>Ravenna</t>
  </si>
  <si>
    <t>Reno (Parker County)</t>
  </si>
  <si>
    <t>Reno (Tarrant County)</t>
  </si>
  <si>
    <t>Pinehurst</t>
  </si>
  <si>
    <t>Pinehurst CDP</t>
  </si>
  <si>
    <t>Rose City</t>
  </si>
  <si>
    <t>San Juan (Nueces County)</t>
  </si>
  <si>
    <t>Sandy Oaks</t>
  </si>
  <si>
    <t>Savoy</t>
  </si>
  <si>
    <t>Scottsville</t>
  </si>
  <si>
    <t>Redfield</t>
  </si>
  <si>
    <t>Sonterra</t>
  </si>
  <si>
    <t>Red Lick</t>
  </si>
  <si>
    <t>Redwater</t>
  </si>
  <si>
    <t>Sam Rayburn</t>
  </si>
  <si>
    <t>Spring Branch</t>
  </si>
  <si>
    <t>Stephenville</t>
  </si>
  <si>
    <t>Sterling City</t>
  </si>
  <si>
    <t>Roby</t>
  </si>
  <si>
    <t>Rotan</t>
  </si>
  <si>
    <t>Three Rivers</t>
  </si>
  <si>
    <t>Santa Rosa (Cameron County)</t>
  </si>
  <si>
    <t>Trenton</t>
  </si>
  <si>
    <t>Trophy Club (Denton County)</t>
  </si>
  <si>
    <t>Trophy Club (Tarrant County)</t>
  </si>
  <si>
    <t>Smiley</t>
  </si>
  <si>
    <t>Uhland (Caldwell County)</t>
  </si>
  <si>
    <t>Uhland (Hays County)</t>
  </si>
  <si>
    <t>Uncertain</t>
  </si>
  <si>
    <t>Warren City (Gregg County)</t>
  </si>
  <si>
    <t>Waskom</t>
  </si>
  <si>
    <t>Sulphur Springs</t>
  </si>
  <si>
    <t>Thompsonville</t>
  </si>
  <si>
    <t>Windom</t>
  </si>
  <si>
    <t>Tivoli</t>
  </si>
  <si>
    <t>Wolfe City</t>
  </si>
  <si>
    <t>Toyah</t>
  </si>
  <si>
    <t>Tira</t>
  </si>
  <si>
    <t>Van</t>
  </si>
  <si>
    <t>Warren (Tyler County)</t>
  </si>
  <si>
    <t>Waelder</t>
  </si>
  <si>
    <t>Wills Point</t>
  </si>
  <si>
    <t>Woodsboro</t>
  </si>
  <si>
    <t>Woodson</t>
  </si>
  <si>
    <t>Woodville</t>
  </si>
  <si>
    <r>
      <t>Texas Department of Housing and Community Affairs
Rent and Income Limits</t>
    </r>
    <r>
      <rPr>
        <vertAlign val="superscript"/>
        <sz val="16"/>
        <color indexed="8"/>
        <rFont val="Calibri"/>
        <family val="2"/>
      </rPr>
      <t xml:space="preserve">1 </t>
    </r>
    <r>
      <rPr>
        <sz val="16"/>
        <color indexed="8"/>
        <rFont val="Calibri"/>
        <family val="2"/>
      </rPr>
      <t xml:space="preserve">(As of </t>
    </r>
    <r>
      <rPr>
        <sz val="16"/>
        <color rgb="FFFF0000"/>
        <rFont val="Calibri"/>
        <family val="2"/>
      </rPr>
      <t>00/00/0000</t>
    </r>
    <r>
      <rPr>
        <sz val="16"/>
        <color indexed="8"/>
        <rFont val="Calibri"/>
        <family val="2"/>
      </rPr>
      <t>)</t>
    </r>
  </si>
  <si>
    <r>
      <t>Texas Department of Housing and Community Affairs
Rent and Income Limits</t>
    </r>
    <r>
      <rPr>
        <vertAlign val="superscript"/>
        <sz val="16"/>
        <color indexed="8"/>
        <rFont val="Calibri"/>
        <family val="2"/>
      </rPr>
      <t xml:space="preserve">1 </t>
    </r>
    <r>
      <rPr>
        <sz val="16"/>
        <color indexed="8"/>
        <rFont val="Calibri"/>
        <family val="2"/>
      </rPr>
      <t>(</t>
    </r>
    <r>
      <rPr>
        <sz val="16"/>
        <rFont val="Calibri"/>
        <family val="2"/>
      </rPr>
      <t xml:space="preserve">As of </t>
    </r>
    <r>
      <rPr>
        <sz val="16"/>
        <color rgb="FFFF0000"/>
        <rFont val="Calibri"/>
        <family val="2"/>
      </rPr>
      <t>00/00/0000</t>
    </r>
    <r>
      <rPr>
        <sz val="16"/>
        <color indexed="8"/>
        <rFont val="Calibri"/>
        <family val="2"/>
      </rPr>
      <t>)</t>
    </r>
  </si>
  <si>
    <r>
      <t>Texas Department of Housing and Community Affairs
Rent and Income Limits</t>
    </r>
    <r>
      <rPr>
        <vertAlign val="superscript"/>
        <sz val="16"/>
        <color indexed="8"/>
        <rFont val="Calibri"/>
        <family val="2"/>
      </rPr>
      <t xml:space="preserve">1 </t>
    </r>
    <r>
      <rPr>
        <sz val="16"/>
        <color indexed="8"/>
        <rFont val="Calibri"/>
        <family val="2"/>
      </rPr>
      <t xml:space="preserve">(As of </t>
    </r>
    <r>
      <rPr>
        <sz val="16"/>
        <color rgb="FFFF0000"/>
        <rFont val="Calibri"/>
        <family val="2"/>
      </rPr>
      <t>00/00/0000)</t>
    </r>
  </si>
  <si>
    <t>NSP Gross Rent Tool</t>
  </si>
  <si>
    <t>The Program Rent Limt shown in (B) is correct and matches the gross rent on the Rent and Income Tool for the applicable set asides.</t>
  </si>
  <si>
    <t>Housing</t>
  </si>
  <si>
    <t>Trust</t>
  </si>
  <si>
    <t>Fund</t>
  </si>
  <si>
    <t>NSP Total</t>
  </si>
  <si>
    <t>NHTF15%</t>
  </si>
  <si>
    <t>TC</t>
  </si>
  <si>
    <t>HOME/TCAP/NSP</t>
  </si>
  <si>
    <t>Bedrooms</t>
  </si>
  <si>
    <t>Baths</t>
  </si>
  <si>
    <t>2) Pull and fill the most current version of the TDHCA Rent &amp; Income Tool and cut and paste the AMI rent tables for the applicable program (HTC, HOME, MRB, NHTF, or NSP).</t>
  </si>
  <si>
    <t>HOME 30%/30%</t>
  </si>
  <si>
    <t>Nat'l</t>
  </si>
  <si>
    <t>State</t>
  </si>
  <si>
    <t>SHTF50%</t>
  </si>
  <si>
    <t>SHTF60%</t>
  </si>
  <si>
    <t>SHTF65%</t>
  </si>
  <si>
    <t>SHTF70%</t>
  </si>
  <si>
    <t>SHTF80%</t>
  </si>
  <si>
    <t>SHTF LI Total</t>
  </si>
  <si>
    <t>SHTFMR</t>
  </si>
  <si>
    <t>SHTFMR Total</t>
  </si>
  <si>
    <t>SHTF Total</t>
  </si>
  <si>
    <t>NSP20%</t>
  </si>
  <si>
    <t>NSP30%</t>
  </si>
  <si>
    <t>NSP40%</t>
  </si>
  <si>
    <t>HOME 40%/40%</t>
  </si>
  <si>
    <t>NHTF Total</t>
  </si>
  <si>
    <t>15%/15%</t>
  </si>
  <si>
    <t>NSP LI Total</t>
  </si>
  <si>
    <t>NHTF LI Total</t>
  </si>
  <si>
    <t>EFFECTIVE GROSS ANNUAL INCOME</t>
  </si>
  <si>
    <t>EFFECTIVE GROSS MONTHLY INCOME</t>
  </si>
  <si>
    <r>
      <t xml:space="preserve">Compare </t>
    </r>
    <r>
      <rPr>
        <b/>
        <sz val="10"/>
        <color theme="1"/>
        <rFont val="Calibri"/>
        <family val="2"/>
        <scheme val="minor"/>
      </rPr>
      <t xml:space="preserve">Variance </t>
    </r>
    <r>
      <rPr>
        <sz val="10"/>
        <color theme="1"/>
        <rFont val="Calibri"/>
        <family val="2"/>
        <scheme val="minor"/>
      </rPr>
      <t xml:space="preserve">column in the Program Rent Review tab to confirm rents do not exceed limits for unit type. </t>
    </r>
  </si>
  <si>
    <t xml:space="preserve"> The Rent Roll identifies the unit type, lease status, unit set aside (AMI level and program), rental rate, rental subsidy information, and total tenant paid rents.</t>
  </si>
  <si>
    <t>Does the operating statement support that the development is producing positive cash flow?  If not, is it because the development in its lease-up stage?  If the development has negative cash flow that is not the related to the lease-up stage, follow the instruction in the Analysis section below.</t>
  </si>
  <si>
    <r>
      <t>Texas Department of Housing and Community Affairs
Rent and Income Limits</t>
    </r>
    <r>
      <rPr>
        <vertAlign val="superscript"/>
        <sz val="16"/>
        <color indexed="8"/>
        <rFont val="Calibri"/>
        <family val="2"/>
      </rPr>
      <t>1</t>
    </r>
    <r>
      <rPr>
        <vertAlign val="superscript"/>
        <sz val="16"/>
        <rFont val="Calibri"/>
        <family val="2"/>
      </rPr>
      <t xml:space="preserve"> </t>
    </r>
    <r>
      <rPr>
        <sz val="16"/>
        <rFont val="Calibri"/>
        <family val="2"/>
      </rPr>
      <t>(As of 00/00/0000</t>
    </r>
    <r>
      <rPr>
        <sz val="16"/>
        <rFont val="Calibri"/>
        <family val="2"/>
      </rPr>
      <t>)</t>
    </r>
  </si>
  <si>
    <t>NSP 30%/30%</t>
  </si>
  <si>
    <t>NSP 40%/40%</t>
  </si>
  <si>
    <t>NSP LH</t>
  </si>
  <si>
    <t>NSP HH</t>
  </si>
  <si>
    <r>
      <rPr>
        <b/>
        <sz val="14"/>
        <rFont val="Calibri"/>
        <family val="2"/>
      </rPr>
      <t>EXHIBIT 3 (RENT SCHEDULE)</t>
    </r>
    <r>
      <rPr>
        <b/>
        <sz val="10"/>
        <color theme="5" tint="-0.249977111117893"/>
        <rFont val="Calibri"/>
        <family val="2"/>
      </rPr>
      <t xml:space="preserve">
Although the rents submitted for approval are only for the HOME/TCAP-RF/NHTF/NSP units, the Rent Schedule
 must include </t>
    </r>
    <r>
      <rPr>
        <b/>
        <u/>
        <sz val="10"/>
        <color theme="5" tint="-0.249977111117893"/>
        <rFont val="Calibri"/>
        <family val="2"/>
      </rPr>
      <t>all of the Development's units (</t>
    </r>
    <r>
      <rPr>
        <b/>
        <sz val="10"/>
        <color theme="5" tint="-0.249977111117893"/>
        <rFont val="Calibri"/>
        <family val="2"/>
      </rPr>
      <t>including market rate units</t>
    </r>
    <r>
      <rPr>
        <b/>
        <u/>
        <sz val="10"/>
        <color theme="5" tint="-0.249977111117893"/>
        <rFont val="Calibri"/>
        <family val="2"/>
      </rPr>
      <t>)</t>
    </r>
    <r>
      <rPr>
        <b/>
        <sz val="10"/>
        <color theme="5" tint="-0.249977111117893"/>
        <rFont val="Calibri"/>
        <family val="2"/>
      </rPr>
      <t xml:space="preserve"> in order to conduct a financial review.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</si>
</sst>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lt;=9999999]###\-####;\(###\)\ ###\-####"/>
    <numFmt numFmtId="165" formatCode="_(* #,##0_);_(* \(#,##0\);_(* &quot;-&quot;??_);_(@_)"/>
    <numFmt numFmtId="166" formatCode="#,##0.0"/>
    <numFmt numFmtId="167" formatCode="&quot;TC &quot;00&quot;%&quot;"/>
    <numFmt numFmtId="168" formatCode="&quot;MRB &quot;00&quot;%&quot;"/>
    <numFmt numFmtId="169" formatCode="&quot;NHTF &quot;00&quot;%&quot;"/>
    <numFmt numFmtId="170" formatCode="&quot;HTF &quot;00&quot;%&quot;"/>
    <numFmt numFmtId="171" formatCode="0.0%"/>
    <numFmt numFmtId="172" formatCode="&quot;$&quot;#,##0"/>
    <numFmt numFmtId="173" formatCode="#,##0.0000"/>
    <numFmt numFmtId="174" formatCode="_(&quot;$&quot;* #,##0_);_(&quot;$&quot;* \(#,##0\);_(&quot;$&quot;* &quot;-&quot;??_);_(@_)"/>
  </numFmts>
  <fonts count="16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6"/>
      <color theme="0"/>
      <name val="Calibri"/>
      <family val="2"/>
      <scheme val="minor"/>
    </font>
    <font>
      <sz val="12"/>
      <name val="Calibri"/>
      <family val="2"/>
      <scheme val="minor"/>
    </font>
    <font>
      <b/>
      <sz val="14"/>
      <name val="Calibri"/>
      <family val="2"/>
      <scheme val="minor"/>
    </font>
    <font>
      <u/>
      <sz val="9"/>
      <color rgb="FF222222"/>
      <name val="Arial"/>
      <family val="2"/>
    </font>
    <font>
      <i/>
      <sz val="12"/>
      <name val="Calibri"/>
      <family val="2"/>
      <scheme val="minor"/>
    </font>
    <font>
      <sz val="12"/>
      <name val="Calibri"/>
      <family val="2"/>
    </font>
    <font>
      <i/>
      <sz val="12"/>
      <name val="Calibri"/>
      <family val="2"/>
    </font>
    <font>
      <b/>
      <i/>
      <sz val="12"/>
      <name val="Calibri"/>
      <family val="2"/>
    </font>
    <font>
      <i/>
      <sz val="12"/>
      <color indexed="60"/>
      <name val="Calibri"/>
      <family val="2"/>
    </font>
    <font>
      <sz val="11"/>
      <color theme="1"/>
      <name val="Calibri Light"/>
      <family val="1"/>
      <scheme val="major"/>
    </font>
    <font>
      <b/>
      <sz val="12"/>
      <name val="Calibri"/>
      <family val="2"/>
      <scheme val="minor"/>
    </font>
    <font>
      <sz val="12"/>
      <color rgb="FF0033CC"/>
      <name val="Calibri"/>
      <family val="2"/>
      <scheme val="minor"/>
    </font>
    <font>
      <sz val="12"/>
      <color indexed="12"/>
      <name val="Calibri"/>
      <family val="2"/>
      <scheme val="minor"/>
    </font>
    <font>
      <sz val="12"/>
      <color rgb="FF0000FF"/>
      <name val="Calibri"/>
      <family val="2"/>
      <scheme val="minor"/>
    </font>
    <font>
      <u/>
      <sz val="11"/>
      <color theme="10"/>
      <name val="Calibri"/>
      <family val="2"/>
    </font>
    <font>
      <u/>
      <sz val="9"/>
      <color rgb="FF0033CC"/>
      <name val="Calibri"/>
      <family val="2"/>
    </font>
    <font>
      <sz val="9"/>
      <color rgb="FF0033CC"/>
      <name val="Calibri"/>
      <family val="2"/>
      <scheme val="minor"/>
    </font>
    <font>
      <i/>
      <sz val="12"/>
      <color rgb="FF0033CC"/>
      <name val="Calibri"/>
      <family val="2"/>
      <scheme val="minor"/>
    </font>
    <font>
      <u/>
      <sz val="9"/>
      <name val="Arial"/>
      <family val="2"/>
    </font>
    <font>
      <b/>
      <sz val="12"/>
      <color rgb="FFFF0000"/>
      <name val="Calibri"/>
      <family val="2"/>
      <scheme val="minor"/>
    </font>
    <font>
      <b/>
      <sz val="14"/>
      <color theme="0" tint="-4.9989318521683403E-2"/>
      <name val="Calibri"/>
      <family val="2"/>
      <scheme val="minor"/>
    </font>
    <font>
      <sz val="11"/>
      <color theme="0" tint="-4.9989318521683403E-2"/>
      <name val="Calibri"/>
      <family val="2"/>
      <scheme val="minor"/>
    </font>
    <font>
      <sz val="11"/>
      <name val="Calibri"/>
      <family val="2"/>
      <scheme val="minor"/>
    </font>
    <font>
      <sz val="10"/>
      <name val="Calibri"/>
      <family val="2"/>
      <scheme val="minor"/>
    </font>
    <font>
      <b/>
      <sz val="14"/>
      <color theme="1"/>
      <name val="Calibri"/>
      <family val="2"/>
      <scheme val="minor"/>
    </font>
    <font>
      <b/>
      <i/>
      <u/>
      <sz val="14"/>
      <color indexed="8"/>
      <name val="Calibri"/>
      <family val="2"/>
    </font>
    <font>
      <i/>
      <sz val="11"/>
      <color indexed="8"/>
      <name val="Calibri"/>
      <family val="2"/>
    </font>
    <font>
      <b/>
      <sz val="10"/>
      <name val="Calibri"/>
      <family val="2"/>
      <scheme val="minor"/>
    </font>
    <font>
      <b/>
      <i/>
      <sz val="10"/>
      <name val="Calibri"/>
      <family val="2"/>
      <scheme val="minor"/>
    </font>
    <font>
      <b/>
      <i/>
      <sz val="9"/>
      <name val="Calibri"/>
      <family val="2"/>
      <scheme val="minor"/>
    </font>
    <font>
      <sz val="10"/>
      <color indexed="12"/>
      <name val="Calibri"/>
      <family val="2"/>
      <scheme val="minor"/>
    </font>
    <font>
      <i/>
      <sz val="11"/>
      <color rgb="FFC00000"/>
      <name val="Calibri"/>
      <family val="2"/>
      <scheme val="minor"/>
    </font>
    <font>
      <sz val="10"/>
      <name val="Century Gothic"/>
      <family val="2"/>
    </font>
    <font>
      <sz val="10"/>
      <color theme="0"/>
      <name val="Calibri"/>
      <family val="2"/>
      <scheme val="minor"/>
    </font>
    <font>
      <sz val="10"/>
      <name val="Calibri"/>
      <family val="2"/>
    </font>
    <font>
      <b/>
      <sz val="10"/>
      <name val="Calibri"/>
      <family val="2"/>
    </font>
    <font>
      <b/>
      <sz val="12"/>
      <color indexed="12"/>
      <name val="Calibri"/>
      <family val="2"/>
    </font>
    <font>
      <b/>
      <i/>
      <sz val="10"/>
      <name val="Calibri"/>
      <family val="2"/>
    </font>
    <font>
      <b/>
      <i/>
      <sz val="10"/>
      <name val="Century Gothic"/>
      <family val="2"/>
    </font>
    <font>
      <sz val="9"/>
      <name val="Calibri"/>
      <family val="2"/>
    </font>
    <font>
      <i/>
      <sz val="10"/>
      <name val="Calibri"/>
      <family val="2"/>
    </font>
    <font>
      <i/>
      <sz val="9"/>
      <name val="Calibri"/>
      <family val="2"/>
    </font>
    <font>
      <b/>
      <sz val="10"/>
      <color indexed="12"/>
      <name val="Calibri"/>
      <family val="2"/>
    </font>
    <font>
      <sz val="8"/>
      <name val="Calibri"/>
      <family val="2"/>
    </font>
    <font>
      <sz val="10"/>
      <color indexed="12"/>
      <name val="Calibri"/>
      <family val="2"/>
    </font>
    <font>
      <sz val="11"/>
      <name val="Calibri"/>
      <family val="2"/>
    </font>
    <font>
      <b/>
      <sz val="11"/>
      <name val="Calibri"/>
      <family val="2"/>
    </font>
    <font>
      <sz val="11"/>
      <color indexed="12"/>
      <name val="Calibri"/>
      <family val="2"/>
    </font>
    <font>
      <sz val="10"/>
      <color theme="0"/>
      <name val="Calibri"/>
      <family val="2"/>
    </font>
    <font>
      <b/>
      <sz val="10"/>
      <color theme="1"/>
      <name val="Calibri"/>
      <family val="2"/>
    </font>
    <font>
      <sz val="11"/>
      <color indexed="10"/>
      <name val="Calibri"/>
      <family val="2"/>
    </font>
    <font>
      <sz val="10"/>
      <color indexed="9"/>
      <name val="Calibri"/>
      <family val="2"/>
    </font>
    <font>
      <sz val="10"/>
      <color rgb="FFFF0000"/>
      <name val="Calibri"/>
      <family val="2"/>
    </font>
    <font>
      <sz val="12"/>
      <color theme="1"/>
      <name val="Calibri"/>
      <family val="2"/>
      <scheme val="minor"/>
    </font>
    <font>
      <i/>
      <sz val="12"/>
      <color theme="1"/>
      <name val="Calibri"/>
      <family val="2"/>
      <scheme val="minor"/>
    </font>
    <font>
      <sz val="10"/>
      <color rgb="FFFF0000"/>
      <name val="Calibri"/>
      <family val="2"/>
      <scheme val="minor"/>
    </font>
    <font>
      <b/>
      <sz val="10"/>
      <color rgb="FF0000FF"/>
      <name val="Calibri"/>
      <family val="2"/>
      <scheme val="minor"/>
    </font>
    <font>
      <sz val="10"/>
      <color rgb="FF0000FF"/>
      <name val="Calibri"/>
      <family val="2"/>
      <scheme val="minor"/>
    </font>
    <font>
      <i/>
      <sz val="10"/>
      <color rgb="FFC00000"/>
      <name val="Calibri"/>
      <family val="2"/>
      <scheme val="minor"/>
    </font>
    <font>
      <b/>
      <sz val="16"/>
      <name val="Calibri"/>
      <family val="2"/>
      <scheme val="minor"/>
    </font>
    <font>
      <b/>
      <sz val="11"/>
      <name val="Calibri"/>
      <family val="2"/>
      <scheme val="minor"/>
    </font>
    <font>
      <sz val="11"/>
      <color rgb="FF0000FF"/>
      <name val="Calibri"/>
      <family val="2"/>
      <scheme val="minor"/>
    </font>
    <font>
      <u/>
      <sz val="10"/>
      <color theme="10"/>
      <name val="Calibri"/>
      <family val="2"/>
      <scheme val="minor"/>
    </font>
    <font>
      <sz val="10"/>
      <color theme="1"/>
      <name val="Calibri"/>
      <family val="2"/>
      <scheme val="minor"/>
    </font>
    <font>
      <b/>
      <sz val="16"/>
      <name val="Arial"/>
      <family val="2"/>
    </font>
    <font>
      <b/>
      <sz val="24"/>
      <color indexed="9"/>
      <name val="Arial"/>
      <family val="2"/>
    </font>
    <font>
      <b/>
      <i/>
      <sz val="14"/>
      <name val="Arial"/>
      <family val="2"/>
    </font>
    <font>
      <b/>
      <sz val="14"/>
      <color indexed="9"/>
      <name val="Arial"/>
      <family val="2"/>
    </font>
    <font>
      <sz val="9"/>
      <name val="Century Gothic"/>
      <family val="2"/>
    </font>
    <font>
      <sz val="10"/>
      <name val="MS Sans Serif"/>
      <family val="2"/>
    </font>
    <font>
      <b/>
      <sz val="14"/>
      <name val="News Gothic MT"/>
      <family val="2"/>
    </font>
    <font>
      <b/>
      <sz val="9"/>
      <color indexed="9"/>
      <name val="Arial"/>
      <family val="2"/>
    </font>
    <font>
      <b/>
      <sz val="14"/>
      <name val="Arial"/>
      <family val="2"/>
    </font>
    <font>
      <b/>
      <sz val="12"/>
      <name val="Arial"/>
      <family val="2"/>
    </font>
    <font>
      <b/>
      <sz val="10"/>
      <name val="Arial"/>
      <family val="2"/>
    </font>
    <font>
      <sz val="11"/>
      <name val="Arial"/>
      <family val="2"/>
    </font>
    <font>
      <b/>
      <sz val="11"/>
      <name val="Arial"/>
      <family val="2"/>
    </font>
    <font>
      <b/>
      <sz val="7"/>
      <name val="News Gothic MT"/>
      <family val="2"/>
    </font>
    <font>
      <sz val="8"/>
      <name val="Arial"/>
      <family val="2"/>
    </font>
    <font>
      <sz val="11"/>
      <color indexed="8"/>
      <name val="Arial"/>
      <family val="2"/>
    </font>
    <font>
      <sz val="7"/>
      <name val="News Gothic MT"/>
      <family val="2"/>
    </font>
    <font>
      <sz val="10"/>
      <name val="News Gothic MT"/>
      <family val="2"/>
    </font>
    <font>
      <sz val="16"/>
      <name val="Arial"/>
      <family val="2"/>
    </font>
    <font>
      <sz val="10"/>
      <color indexed="8"/>
      <name val="匠牥晩††††††††††"/>
    </font>
    <font>
      <b/>
      <sz val="10"/>
      <name val="匠牥晩††††††††††"/>
    </font>
    <font>
      <sz val="10"/>
      <color indexed="8"/>
      <name val="Arial"/>
      <family val="2"/>
    </font>
    <font>
      <b/>
      <sz val="10"/>
      <color indexed="8"/>
      <name val="Arial"/>
      <family val="2"/>
    </font>
    <font>
      <b/>
      <sz val="8"/>
      <name val="Arial"/>
      <family val="2"/>
    </font>
    <font>
      <b/>
      <sz val="10"/>
      <color indexed="12"/>
      <name val="Arial"/>
      <family val="2"/>
    </font>
    <font>
      <sz val="10"/>
      <name val="匠牥晩††††††††††"/>
    </font>
    <font>
      <sz val="14"/>
      <name val="Arial"/>
      <family val="2"/>
    </font>
    <font>
      <sz val="12"/>
      <name val="Arial"/>
      <family val="2"/>
    </font>
    <font>
      <b/>
      <sz val="10"/>
      <color indexed="10"/>
      <name val="Arial"/>
      <family val="2"/>
    </font>
    <font>
      <b/>
      <sz val="10"/>
      <color theme="0" tint="-0.499984740745262"/>
      <name val="Arial"/>
      <family val="2"/>
    </font>
    <font>
      <sz val="8"/>
      <color indexed="8"/>
      <name val="Arial"/>
      <family val="2"/>
    </font>
    <font>
      <sz val="6"/>
      <name val="News Gothic MT"/>
      <family val="2"/>
    </font>
    <font>
      <b/>
      <sz val="12"/>
      <color indexed="9"/>
      <name val="Arial"/>
      <family val="2"/>
    </font>
    <font>
      <sz val="12"/>
      <color indexed="12"/>
      <name val="Arial"/>
      <family val="2"/>
    </font>
    <font>
      <sz val="8"/>
      <name val="News Gothic MT"/>
      <family val="2"/>
    </font>
    <font>
      <b/>
      <u/>
      <sz val="7"/>
      <name val="News Gothic MT"/>
    </font>
    <font>
      <b/>
      <u/>
      <sz val="9"/>
      <name val="News Gothic MT"/>
      <family val="2"/>
    </font>
    <font>
      <b/>
      <sz val="7"/>
      <name val="News Gothic MT"/>
    </font>
    <font>
      <b/>
      <sz val="8"/>
      <color indexed="81"/>
      <name val="Tahoma"/>
      <family val="2"/>
    </font>
    <font>
      <sz val="8"/>
      <color indexed="81"/>
      <name val="Tahoma"/>
      <family val="2"/>
    </font>
    <font>
      <b/>
      <sz val="9"/>
      <color indexed="81"/>
      <name val="Tahoma"/>
      <family val="2"/>
    </font>
    <font>
      <sz val="9"/>
      <color indexed="81"/>
      <name val="Tahoma"/>
      <family val="2"/>
    </font>
    <font>
      <sz val="8"/>
      <color indexed="10"/>
      <name val="Tahoma"/>
      <family val="2"/>
    </font>
    <font>
      <u/>
      <sz val="11"/>
      <color theme="0"/>
      <name val="Calibri"/>
      <family val="2"/>
    </font>
    <font>
      <b/>
      <sz val="18"/>
      <color theme="1"/>
      <name val="Calibri"/>
      <family val="2"/>
      <scheme val="minor"/>
    </font>
    <font>
      <vertAlign val="superscript"/>
      <sz val="16"/>
      <color indexed="8"/>
      <name val="Calibri"/>
      <family val="2"/>
    </font>
    <font>
      <sz val="16"/>
      <color indexed="8"/>
      <name val="Calibri"/>
      <family val="2"/>
    </font>
    <font>
      <b/>
      <u/>
      <sz val="18"/>
      <color theme="1"/>
      <name val="Calibri"/>
      <family val="2"/>
      <scheme val="minor"/>
    </font>
    <font>
      <u/>
      <sz val="9"/>
      <color theme="1"/>
      <name val="Calibri"/>
      <family val="2"/>
      <scheme val="minor"/>
    </font>
    <font>
      <sz val="9"/>
      <color theme="1"/>
      <name val="Calibri"/>
      <family val="2"/>
      <scheme val="minor"/>
    </font>
    <font>
      <u/>
      <sz val="9"/>
      <color theme="0"/>
      <name val="Calibri"/>
      <family val="2"/>
    </font>
    <font>
      <sz val="9"/>
      <color theme="0"/>
      <name val="Calibri"/>
      <family val="2"/>
      <scheme val="minor"/>
    </font>
    <font>
      <i/>
      <sz val="11"/>
      <color rgb="FFFF0000"/>
      <name val="Calibri"/>
      <family val="2"/>
      <scheme val="minor"/>
    </font>
    <font>
      <u/>
      <sz val="9"/>
      <color theme="0"/>
      <name val="Arial"/>
      <family val="2"/>
    </font>
    <font>
      <b/>
      <sz val="10"/>
      <color theme="0"/>
      <name val="匠牥晩††††††††††"/>
    </font>
    <font>
      <sz val="8"/>
      <color theme="0"/>
      <name val="Arial"/>
      <family val="2"/>
    </font>
    <font>
      <b/>
      <i/>
      <sz val="11"/>
      <color rgb="FFFF0000"/>
      <name val="Calibri"/>
      <family val="2"/>
      <scheme val="minor"/>
    </font>
    <font>
      <b/>
      <sz val="12"/>
      <color theme="0"/>
      <name val="Calibri"/>
      <family val="2"/>
      <scheme val="minor"/>
    </font>
    <font>
      <sz val="13"/>
      <color theme="1"/>
      <name val="Calibri"/>
      <family val="2"/>
      <scheme val="minor"/>
    </font>
    <font>
      <i/>
      <sz val="11"/>
      <color theme="1"/>
      <name val="Calibri"/>
      <family val="2"/>
      <scheme val="minor"/>
    </font>
    <font>
      <vertAlign val="superscript"/>
      <sz val="11"/>
      <color indexed="8"/>
      <name val="Calibri"/>
      <family val="2"/>
    </font>
    <font>
      <b/>
      <i/>
      <sz val="10"/>
      <color rgb="FFFF0000"/>
      <name val="Calibri"/>
      <family val="2"/>
      <scheme val="minor"/>
    </font>
    <font>
      <sz val="10"/>
      <color theme="0"/>
      <name val="匠牥晩††††††††††"/>
    </font>
    <font>
      <sz val="10"/>
      <color theme="0"/>
      <name val="Verdana"/>
      <family val="2"/>
    </font>
    <font>
      <b/>
      <sz val="8"/>
      <color theme="0"/>
      <name val="Arial"/>
      <family val="2"/>
    </font>
    <font>
      <sz val="14"/>
      <color theme="1"/>
      <name val="Calibri"/>
      <family val="2"/>
      <scheme val="minor"/>
    </font>
    <font>
      <b/>
      <sz val="12"/>
      <color theme="8" tint="-0.499984740745262"/>
      <name val="Calibri"/>
      <family val="2"/>
    </font>
    <font>
      <b/>
      <sz val="14"/>
      <color rgb="FF1243DE"/>
      <name val="Calibri"/>
      <family val="2"/>
    </font>
    <font>
      <sz val="10"/>
      <color theme="0"/>
      <name val="Century Gothic"/>
      <family val="2"/>
    </font>
    <font>
      <vertAlign val="superscript"/>
      <sz val="16"/>
      <name val="Calibri"/>
      <family val="2"/>
    </font>
    <font>
      <sz val="16"/>
      <name val="Calibri"/>
      <family val="2"/>
    </font>
    <font>
      <sz val="16"/>
      <color rgb="FFFF0000"/>
      <name val="Calibri"/>
      <family val="2"/>
    </font>
    <font>
      <b/>
      <sz val="10"/>
      <color theme="5" tint="-0.249977111117893"/>
      <name val="Calibri"/>
      <family val="2"/>
    </font>
    <font>
      <b/>
      <u/>
      <sz val="10"/>
      <color theme="5" tint="-0.249977111117893"/>
      <name val="Calibri"/>
      <family val="2"/>
    </font>
    <font>
      <b/>
      <u/>
      <sz val="14"/>
      <color theme="1"/>
      <name val="Calibri"/>
      <family val="2"/>
    </font>
    <font>
      <b/>
      <sz val="11"/>
      <color theme="1"/>
      <name val="Calibri"/>
      <family val="2"/>
    </font>
    <font>
      <sz val="11"/>
      <color theme="1"/>
      <name val="Calibri"/>
      <family val="2"/>
    </font>
    <font>
      <i/>
      <sz val="10"/>
      <color theme="1"/>
      <name val="Calibri"/>
      <family val="2"/>
    </font>
    <font>
      <i/>
      <sz val="11"/>
      <color theme="1"/>
      <name val="Calibri"/>
      <family val="2"/>
    </font>
    <font>
      <sz val="12"/>
      <color theme="1"/>
      <name val="Calibri"/>
      <family val="2"/>
    </font>
    <font>
      <i/>
      <sz val="12"/>
      <color theme="1"/>
      <name val="Calibri"/>
      <family val="2"/>
    </font>
    <font>
      <b/>
      <sz val="14"/>
      <name val="Calibri"/>
      <family val="2"/>
    </font>
    <font>
      <u/>
      <sz val="11"/>
      <color theme="10"/>
      <name val="Calibri"/>
      <family val="2"/>
      <scheme val="minor"/>
    </font>
    <font>
      <b/>
      <u/>
      <sz val="11"/>
      <name val="Calibri"/>
      <family val="2"/>
      <scheme val="minor"/>
    </font>
    <font>
      <i/>
      <sz val="11"/>
      <name val="Calibri"/>
      <family val="2"/>
      <scheme val="minor"/>
    </font>
    <font>
      <sz val="10"/>
      <color theme="0" tint="-0.14999847407452621"/>
      <name val="Calibri"/>
      <family val="2"/>
      <scheme val="minor"/>
    </font>
    <font>
      <sz val="12"/>
      <color rgb="FFFF0000"/>
      <name val="Calibri"/>
      <family val="2"/>
      <scheme val="minor"/>
    </font>
    <font>
      <b/>
      <sz val="10"/>
      <color rgb="FFFF0000"/>
      <name val="Arial"/>
      <family val="2"/>
    </font>
    <font>
      <b/>
      <sz val="11"/>
      <color rgb="FFFF0000"/>
      <name val="Calibri"/>
      <family val="2"/>
      <scheme val="minor"/>
    </font>
    <font>
      <u/>
      <sz val="12"/>
      <color theme="1"/>
      <name val="Calibri"/>
      <family val="2"/>
      <scheme val="minor"/>
    </font>
    <font>
      <sz val="11"/>
      <color rgb="FF000000"/>
      <name val="Calibri"/>
      <family val="2"/>
      <scheme val="minor"/>
    </font>
    <font>
      <sz val="10"/>
      <color rgb="FF000000"/>
      <name val="Verdana"/>
      <family val="2"/>
    </font>
    <font>
      <sz val="11"/>
      <name val="Calibri Light"/>
      <family val="1"/>
      <scheme val="major"/>
    </font>
    <font>
      <sz val="10"/>
      <color rgb="FF1243DE"/>
      <name val="Calibri"/>
      <family val="2"/>
    </font>
    <font>
      <b/>
      <sz val="10"/>
      <color theme="1"/>
      <name val="Calibri"/>
      <family val="2"/>
      <scheme val="minor"/>
    </font>
  </fonts>
  <fills count="4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9" tint="0.79998168889431442"/>
        <bgColor indexed="64"/>
      </patternFill>
    </fill>
    <fill>
      <patternFill patternType="mediumGray"/>
    </fill>
    <fill>
      <patternFill patternType="mediumGray">
        <bgColor indexed="22"/>
      </patternFill>
    </fill>
    <fill>
      <patternFill patternType="mediumGray">
        <bgColor indexed="43"/>
      </patternFill>
    </fill>
    <fill>
      <patternFill patternType="solid">
        <fgColor indexed="43"/>
        <bgColor indexed="64"/>
      </patternFill>
    </fill>
    <fill>
      <patternFill patternType="mediumGray">
        <bgColor indexed="9"/>
      </patternFill>
    </fill>
    <fill>
      <patternFill patternType="solid">
        <fgColor theme="0" tint="-0.14999847407452621"/>
        <bgColor indexed="64"/>
      </patternFill>
    </fill>
    <fill>
      <patternFill patternType="solid">
        <fgColor rgb="FF00B0F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BD"/>
        <bgColor indexed="64"/>
      </patternFill>
    </fill>
    <fill>
      <patternFill patternType="solid">
        <fgColor indexed="22"/>
        <bgColor indexed="64"/>
      </patternFill>
    </fill>
    <fill>
      <patternFill patternType="solid">
        <fgColor indexed="10"/>
        <bgColor indexed="64"/>
      </patternFill>
    </fill>
    <fill>
      <patternFill patternType="solid">
        <fgColor rgb="FFFF0000"/>
        <bgColor indexed="64"/>
      </patternFill>
    </fill>
    <fill>
      <patternFill patternType="solid">
        <fgColor indexed="46"/>
        <bgColor indexed="64"/>
      </patternFill>
    </fill>
    <fill>
      <patternFill patternType="solid">
        <fgColor rgb="FFE3E3E3"/>
        <bgColor indexed="64"/>
      </patternFill>
    </fill>
    <fill>
      <patternFill patternType="solid">
        <fgColor rgb="FFDDDDDD"/>
        <bgColor indexed="64"/>
      </patternFill>
    </fill>
    <fill>
      <patternFill patternType="solid">
        <fgColor indexed="47"/>
        <bgColor indexed="64"/>
      </patternFill>
    </fill>
    <fill>
      <patternFill patternType="solid">
        <fgColor indexed="13"/>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indexed="55"/>
        <bgColor indexed="64"/>
      </patternFill>
    </fill>
    <fill>
      <patternFill patternType="solid">
        <fgColor rgb="FFFFFFFF"/>
        <bgColor indexed="64"/>
      </patternFill>
    </fill>
    <fill>
      <patternFill patternType="solid">
        <fgColor indexed="65"/>
        <bgColor indexed="64"/>
      </patternFill>
    </fill>
    <fill>
      <patternFill patternType="solid">
        <fgColor indexed="44"/>
        <bgColor indexed="64"/>
      </patternFill>
    </fill>
    <fill>
      <patternFill patternType="solid">
        <fgColor indexed="26"/>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CCFF99"/>
        <bgColor indexed="64"/>
      </patternFill>
    </fill>
    <fill>
      <patternFill patternType="solid">
        <fgColor rgb="FF7030A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9F8D8"/>
        <bgColor indexed="64"/>
      </patternFill>
    </fill>
    <fill>
      <patternFill patternType="solid">
        <fgColor rgb="FF92D050"/>
        <bgColor indexed="64"/>
      </patternFill>
    </fill>
    <fill>
      <patternFill patternType="solid">
        <fgColor rgb="FF00CC00"/>
        <bgColor indexed="64"/>
      </patternFill>
    </fill>
  </fills>
  <borders count="9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top/>
      <bottom/>
      <diagonal/>
    </border>
    <border>
      <left/>
      <right style="thin">
        <color indexed="64"/>
      </right>
      <top/>
      <bottom/>
      <diagonal/>
    </border>
    <border>
      <left/>
      <right/>
      <top/>
      <bottom style="thin">
        <color auto="1"/>
      </bottom>
      <diagonal/>
    </border>
    <border>
      <left/>
      <right style="thin">
        <color auto="1"/>
      </right>
      <top/>
      <bottom style="thin">
        <color auto="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medium">
        <color indexed="64"/>
      </left>
      <right style="thin">
        <color indexed="64"/>
      </right>
      <top style="medium">
        <color indexed="64"/>
      </top>
      <bottom/>
      <diagonal/>
    </border>
    <border>
      <left style="thin">
        <color auto="1"/>
      </left>
      <right style="thin">
        <color auto="1"/>
      </right>
      <top style="thin">
        <color auto="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hair">
        <color indexed="64"/>
      </left>
      <right style="hair">
        <color indexed="64"/>
      </right>
      <top/>
      <bottom/>
      <diagonal/>
    </border>
    <border>
      <left/>
      <right style="medium">
        <color indexed="64"/>
      </right>
      <top/>
      <bottom/>
      <diagonal/>
    </border>
    <border>
      <left style="medium">
        <color auto="1"/>
      </left>
      <right/>
      <top/>
      <bottom style="thin">
        <color auto="1"/>
      </bottom>
      <diagonal/>
    </border>
    <border>
      <left style="hair">
        <color auto="1"/>
      </left>
      <right style="hair">
        <color auto="1"/>
      </right>
      <top/>
      <bottom style="thin">
        <color auto="1"/>
      </bottom>
      <diagonal/>
    </border>
    <border>
      <left/>
      <right style="medium">
        <color auto="1"/>
      </right>
      <top/>
      <bottom style="thin">
        <color auto="1"/>
      </bottom>
      <diagonal/>
    </border>
    <border>
      <left style="medium">
        <color indexed="64"/>
      </left>
      <right/>
      <top/>
      <bottom style="medium">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double">
        <color indexed="64"/>
      </top>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hair">
        <color indexed="64"/>
      </right>
      <top style="medium">
        <color indexed="64"/>
      </top>
      <bottom/>
      <diagonal/>
    </border>
    <border>
      <left style="hair">
        <color indexed="64"/>
      </left>
      <right style="medium">
        <color indexed="64"/>
      </right>
      <top/>
      <bottom/>
      <diagonal/>
    </border>
  </borders>
  <cellStyleXfs count="27">
    <xf numFmtId="0" fontId="0" fillId="0" borderId="0"/>
    <xf numFmtId="0" fontId="6" fillId="0" borderId="0"/>
    <xf numFmtId="0" fontId="1" fillId="0" borderId="0"/>
    <xf numFmtId="0" fontId="1" fillId="0" borderId="0"/>
    <xf numFmtId="0" fontId="21" fillId="0" borderId="0" applyNumberFormat="0" applyFill="0" applyBorder="0" applyAlignment="0" applyProtection="0">
      <alignment vertical="top"/>
      <protection locked="0"/>
    </xf>
    <xf numFmtId="0" fontId="39" fillId="0" borderId="0"/>
    <xf numFmtId="43" fontId="6" fillId="0" borderId="0" applyFont="0" applyFill="0" applyBorder="0" applyAlignment="0" applyProtection="0"/>
    <xf numFmtId="9" fontId="6" fillId="0" borderId="0" applyFont="0" applyFill="0" applyBorder="0" applyAlignment="0" applyProtection="0"/>
    <xf numFmtId="0" fontId="1" fillId="0" borderId="0"/>
    <xf numFmtId="4" fontId="76" fillId="0" borderId="0" applyFont="0" applyFill="0" applyBorder="0" applyAlignment="0" applyProtection="0"/>
    <xf numFmtId="8" fontId="76" fillId="0" borderId="0" applyFont="0" applyFill="0" applyBorder="0" applyAlignment="0" applyProtection="0"/>
    <xf numFmtId="0" fontId="1" fillId="0" borderId="0"/>
    <xf numFmtId="9" fontId="76" fillId="0" borderId="0" applyFont="0" applyFill="0" applyBorder="0" applyAlignment="0" applyProtection="0"/>
    <xf numFmtId="0" fontId="1" fillId="0" borderId="0"/>
    <xf numFmtId="0" fontId="90" fillId="0" borderId="0"/>
    <xf numFmtId="0" fontId="92"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53" fillId="0" borderId="0" applyNumberFormat="0" applyFill="0" applyBorder="0" applyAlignment="0" applyProtection="0"/>
    <xf numFmtId="43" fontId="1" fillId="0" borderId="0" applyFont="0" applyFill="0" applyBorder="0" applyAlignment="0" applyProtection="0"/>
  </cellStyleXfs>
  <cellXfs count="1849">
    <xf numFmtId="0" fontId="0" fillId="0" borderId="0" xfId="0"/>
    <xf numFmtId="0" fontId="7" fillId="0" borderId="0" xfId="1" applyFont="1" applyProtection="1"/>
    <xf numFmtId="0" fontId="8" fillId="0" borderId="0" xfId="1" applyFont="1" applyProtection="1"/>
    <xf numFmtId="0" fontId="10" fillId="3" borderId="0" xfId="2" applyFont="1" applyFill="1" applyProtection="1">
      <protection hidden="1"/>
    </xf>
    <xf numFmtId="0" fontId="1" fillId="0" borderId="0" xfId="3" applyFill="1" applyProtection="1">
      <protection hidden="1"/>
    </xf>
    <xf numFmtId="0" fontId="1" fillId="3" borderId="0" xfId="2" applyFill="1" applyProtection="1">
      <protection hidden="1"/>
    </xf>
    <xf numFmtId="0" fontId="8" fillId="0" borderId="0" xfId="1" applyFont="1"/>
    <xf numFmtId="0" fontId="1" fillId="0" borderId="7" xfId="3" applyFill="1" applyBorder="1" applyProtection="1">
      <protection hidden="1"/>
    </xf>
    <xf numFmtId="49" fontId="16" fillId="0" borderId="0" xfId="2" applyNumberFormat="1" applyFont="1" applyFill="1" applyBorder="1"/>
    <xf numFmtId="49" fontId="1" fillId="0" borderId="0" xfId="2" applyNumberFormat="1" applyFill="1" applyBorder="1"/>
    <xf numFmtId="0" fontId="17" fillId="0" borderId="8" xfId="1" applyFont="1" applyBorder="1" applyProtection="1"/>
    <xf numFmtId="0" fontId="8" fillId="0" borderId="0" xfId="1" applyFont="1" applyBorder="1" applyProtection="1"/>
    <xf numFmtId="0" fontId="8" fillId="0" borderId="9" xfId="1" applyFont="1" applyBorder="1" applyProtection="1"/>
    <xf numFmtId="0" fontId="8" fillId="0" borderId="8" xfId="1" applyFont="1" applyBorder="1" applyProtection="1"/>
    <xf numFmtId="1" fontId="18" fillId="0" borderId="0" xfId="1" applyNumberFormat="1" applyFont="1" applyFill="1" applyBorder="1" applyAlignment="1" applyProtection="1"/>
    <xf numFmtId="0" fontId="8" fillId="0" borderId="8" xfId="1" applyFont="1" applyFill="1" applyBorder="1" applyProtection="1"/>
    <xf numFmtId="0" fontId="8" fillId="0" borderId="0" xfId="1" applyFont="1" applyFill="1" applyBorder="1" applyProtection="1"/>
    <xf numFmtId="49" fontId="18" fillId="0" borderId="0" xfId="1" applyNumberFormat="1" applyFont="1" applyFill="1" applyBorder="1" applyAlignment="1" applyProtection="1">
      <alignment horizontal="left"/>
    </xf>
    <xf numFmtId="49" fontId="18" fillId="0" borderId="9" xfId="1" applyNumberFormat="1" applyFont="1" applyFill="1" applyBorder="1" applyAlignment="1" applyProtection="1">
      <alignment horizontal="left"/>
    </xf>
    <xf numFmtId="0" fontId="8" fillId="0" borderId="0" xfId="1" applyFont="1" applyFill="1" applyProtection="1"/>
    <xf numFmtId="0" fontId="18" fillId="0" borderId="0" xfId="1" applyFont="1" applyFill="1" applyBorder="1" applyAlignment="1" applyProtection="1">
      <alignment horizontal="left"/>
    </xf>
    <xf numFmtId="0" fontId="18" fillId="0" borderId="9" xfId="1" applyFont="1" applyFill="1" applyBorder="1" applyAlignment="1" applyProtection="1">
      <alignment horizontal="left"/>
    </xf>
    <xf numFmtId="0" fontId="18" fillId="0" borderId="0" xfId="1" applyFont="1" applyFill="1" applyBorder="1" applyAlignment="1" applyProtection="1">
      <alignment horizontal="center"/>
    </xf>
    <xf numFmtId="0" fontId="18" fillId="0" borderId="9" xfId="1" applyFont="1" applyFill="1" applyBorder="1" applyAlignment="1" applyProtection="1">
      <alignment horizontal="center"/>
    </xf>
    <xf numFmtId="0" fontId="8" fillId="0" borderId="0" xfId="1" applyFont="1" applyFill="1" applyBorder="1" applyAlignment="1" applyProtection="1">
      <alignment horizontal="center"/>
    </xf>
    <xf numFmtId="0" fontId="17" fillId="0" borderId="12" xfId="1" applyFont="1" applyBorder="1" applyProtection="1"/>
    <xf numFmtId="0" fontId="8" fillId="0" borderId="13" xfId="1" applyFont="1" applyBorder="1" applyProtection="1"/>
    <xf numFmtId="0" fontId="8" fillId="0" borderId="13" xfId="1" applyFont="1" applyBorder="1" applyAlignment="1" applyProtection="1">
      <alignment horizontal="right"/>
    </xf>
    <xf numFmtId="3" fontId="19" fillId="0" borderId="13" xfId="1" applyNumberFormat="1" applyFont="1" applyFill="1" applyBorder="1" applyAlignment="1" applyProtection="1"/>
    <xf numFmtId="0" fontId="8" fillId="0" borderId="14" xfId="1" applyFont="1" applyBorder="1" applyProtection="1"/>
    <xf numFmtId="0" fontId="8" fillId="0" borderId="8" xfId="1" applyFont="1" applyBorder="1" applyAlignment="1" applyProtection="1">
      <alignment horizontal="left"/>
    </xf>
    <xf numFmtId="0" fontId="8" fillId="0" borderId="8" xfId="1" applyFont="1" applyFill="1" applyBorder="1" applyAlignment="1" applyProtection="1">
      <alignment horizontal="left"/>
    </xf>
    <xf numFmtId="0" fontId="19" fillId="0" borderId="0" xfId="1" applyFont="1" applyFill="1" applyBorder="1" applyAlignment="1" applyProtection="1">
      <alignment horizontal="left" wrapText="1"/>
    </xf>
    <xf numFmtId="0" fontId="19" fillId="0" borderId="9" xfId="1" applyFont="1" applyFill="1" applyBorder="1" applyAlignment="1" applyProtection="1">
      <alignment horizontal="left" wrapText="1"/>
    </xf>
    <xf numFmtId="0" fontId="19" fillId="0" borderId="0" xfId="1" applyFont="1" applyFill="1" applyBorder="1" applyAlignment="1" applyProtection="1">
      <alignment wrapText="1"/>
    </xf>
    <xf numFmtId="0" fontId="20" fillId="0" borderId="0" xfId="1" applyFont="1" applyProtection="1"/>
    <xf numFmtId="0" fontId="18" fillId="4" borderId="10" xfId="1" applyFont="1" applyFill="1" applyBorder="1" applyAlignment="1" applyProtection="1">
      <alignment horizontal="center"/>
      <protection locked="0"/>
    </xf>
    <xf numFmtId="0" fontId="8" fillId="0" borderId="9" xfId="1" applyFont="1" applyFill="1" applyBorder="1" applyProtection="1"/>
    <xf numFmtId="0" fontId="19" fillId="0" borderId="0" xfId="1" applyNumberFormat="1" applyFont="1" applyFill="1" applyBorder="1" applyAlignment="1" applyProtection="1">
      <alignment horizontal="left" wrapText="1"/>
    </xf>
    <xf numFmtId="49" fontId="19" fillId="0" borderId="0" xfId="1" applyNumberFormat="1" applyFont="1" applyFill="1" applyBorder="1" applyAlignment="1" applyProtection="1">
      <alignment horizontal="left" wrapText="1"/>
    </xf>
    <xf numFmtId="49" fontId="19" fillId="0" borderId="0" xfId="1" applyNumberFormat="1" applyFont="1" applyFill="1" applyBorder="1" applyAlignment="1" applyProtection="1">
      <alignment wrapText="1"/>
    </xf>
    <xf numFmtId="164" fontId="19" fillId="0" borderId="0" xfId="1" applyNumberFormat="1" applyFont="1" applyFill="1" applyBorder="1" applyAlignment="1" applyProtection="1">
      <alignment horizontal="left" wrapText="1"/>
    </xf>
    <xf numFmtId="0" fontId="18" fillId="4" borderId="7" xfId="1" applyFont="1" applyFill="1" applyBorder="1" applyAlignment="1" applyProtection="1">
      <alignment horizontal="center"/>
      <protection locked="0"/>
    </xf>
    <xf numFmtId="0" fontId="24" fillId="0" borderId="8" xfId="1" applyFont="1" applyFill="1" applyBorder="1" applyAlignment="1" applyProtection="1"/>
    <xf numFmtId="0" fontId="18" fillId="0" borderId="0" xfId="1" applyFont="1" applyFill="1" applyBorder="1" applyAlignment="1" applyProtection="1"/>
    <xf numFmtId="0" fontId="25" fillId="3" borderId="0" xfId="2" applyFont="1" applyFill="1" applyProtection="1">
      <protection hidden="1"/>
    </xf>
    <xf numFmtId="0" fontId="26" fillId="0" borderId="8" xfId="1" applyFont="1" applyFill="1" applyBorder="1" applyAlignment="1" applyProtection="1">
      <alignment horizontal="centerContinuous"/>
    </xf>
    <xf numFmtId="0" fontId="8" fillId="0" borderId="0" xfId="1" applyFont="1" applyFill="1" applyBorder="1" applyAlignment="1" applyProtection="1">
      <alignment horizontal="centerContinuous" wrapText="1"/>
    </xf>
    <xf numFmtId="0" fontId="24" fillId="0" borderId="9" xfId="1" applyFont="1" applyFill="1" applyBorder="1" applyAlignment="1" applyProtection="1">
      <alignment horizontal="left"/>
    </xf>
    <xf numFmtId="0" fontId="8" fillId="0" borderId="15" xfId="1" applyFont="1" applyFill="1" applyBorder="1" applyAlignment="1" applyProtection="1">
      <alignment horizontal="justify" wrapText="1"/>
    </xf>
    <xf numFmtId="0" fontId="8" fillId="0" borderId="10" xfId="1" applyFont="1" applyFill="1" applyBorder="1" applyAlignment="1" applyProtection="1">
      <alignment horizontal="justify" wrapText="1"/>
    </xf>
    <xf numFmtId="0" fontId="8" fillId="0" borderId="11" xfId="1" applyFont="1" applyFill="1" applyBorder="1" applyAlignment="1" applyProtection="1">
      <alignment horizontal="justify" wrapText="1"/>
    </xf>
    <xf numFmtId="0" fontId="8" fillId="0" borderId="0" xfId="1" applyFont="1" applyFill="1" applyAlignment="1" applyProtection="1">
      <alignment horizontal="justify" wrapText="1"/>
    </xf>
    <xf numFmtId="0" fontId="27" fillId="0" borderId="0" xfId="2" applyFont="1" applyFill="1" applyBorder="1" applyAlignment="1" applyProtection="1">
      <alignment horizontal="center"/>
    </xf>
    <xf numFmtId="0" fontId="28" fillId="0" borderId="0" xfId="2" applyFont="1"/>
    <xf numFmtId="0" fontId="29" fillId="0" borderId="0" xfId="2" applyFont="1"/>
    <xf numFmtId="49" fontId="16" fillId="5" borderId="0" xfId="2" applyNumberFormat="1" applyFont="1" applyFill="1" applyBorder="1"/>
    <xf numFmtId="49" fontId="1" fillId="0" borderId="0" xfId="2" applyNumberFormat="1" applyFill="1"/>
    <xf numFmtId="49" fontId="16" fillId="0" borderId="0" xfId="2" applyNumberFormat="1" applyFont="1" applyFill="1"/>
    <xf numFmtId="0" fontId="30" fillId="3" borderId="7" xfId="3" applyFont="1" applyFill="1" applyBorder="1" applyAlignment="1">
      <alignment horizontal="left" vertical="top"/>
    </xf>
    <xf numFmtId="0" fontId="1" fillId="0" borderId="0" xfId="2" applyFill="1" applyProtection="1">
      <protection hidden="1"/>
    </xf>
    <xf numFmtId="0" fontId="1" fillId="0" borderId="0" xfId="2" applyFill="1"/>
    <xf numFmtId="0" fontId="1" fillId="0" borderId="0" xfId="2"/>
    <xf numFmtId="0" fontId="1" fillId="0" borderId="16" xfId="2" applyBorder="1"/>
    <xf numFmtId="0" fontId="1" fillId="0" borderId="17" xfId="2" applyBorder="1"/>
    <xf numFmtId="0" fontId="1" fillId="0" borderId="18" xfId="2" applyBorder="1"/>
    <xf numFmtId="0" fontId="1" fillId="0" borderId="8" xfId="2" applyBorder="1"/>
    <xf numFmtId="0" fontId="1" fillId="0" borderId="0" xfId="2" applyBorder="1"/>
    <xf numFmtId="0" fontId="1" fillId="0" borderId="9" xfId="2" applyBorder="1"/>
    <xf numFmtId="0" fontId="1" fillId="0" borderId="15" xfId="2" applyBorder="1"/>
    <xf numFmtId="0" fontId="1" fillId="0" borderId="10" xfId="2" applyBorder="1"/>
    <xf numFmtId="0" fontId="1" fillId="0" borderId="11" xfId="2" applyBorder="1"/>
    <xf numFmtId="0" fontId="34" fillId="6" borderId="7" xfId="2" applyFont="1" applyFill="1" applyBorder="1" applyAlignment="1" applyProtection="1">
      <alignment horizontal="center"/>
    </xf>
    <xf numFmtId="0" fontId="35" fillId="6" borderId="7" xfId="2" applyFont="1" applyFill="1" applyBorder="1" applyAlignment="1" applyProtection="1">
      <alignment horizontal="center" wrapText="1"/>
    </xf>
    <xf numFmtId="0" fontId="34" fillId="6" borderId="7" xfId="2" applyFont="1" applyFill="1" applyBorder="1" applyAlignment="1" applyProtection="1">
      <alignment horizontal="right"/>
    </xf>
    <xf numFmtId="0" fontId="37" fillId="4" borderId="19" xfId="2" applyFont="1" applyFill="1" applyBorder="1" applyAlignment="1" applyProtection="1">
      <alignment horizontal="center"/>
      <protection locked="0"/>
    </xf>
    <xf numFmtId="4" fontId="37" fillId="4" borderId="19" xfId="2" applyNumberFormat="1" applyFont="1" applyFill="1" applyBorder="1" applyAlignment="1" applyProtection="1">
      <alignment horizontal="center" wrapText="1"/>
      <protection locked="0"/>
    </xf>
    <xf numFmtId="4" fontId="37" fillId="4" borderId="15" xfId="2" applyNumberFormat="1" applyFont="1" applyFill="1" applyBorder="1" applyAlignment="1" applyProtection="1">
      <alignment horizontal="center" wrapText="1"/>
      <protection locked="0"/>
    </xf>
    <xf numFmtId="0" fontId="5" fillId="0" borderId="0" xfId="2" applyFont="1"/>
    <xf numFmtId="0" fontId="37" fillId="4" borderId="7" xfId="2" applyFont="1" applyFill="1" applyBorder="1" applyAlignment="1" applyProtection="1">
      <alignment horizontal="center"/>
      <protection locked="0"/>
    </xf>
    <xf numFmtId="4" fontId="37" fillId="4" borderId="7" xfId="2" applyNumberFormat="1" applyFont="1" applyFill="1" applyBorder="1" applyAlignment="1" applyProtection="1">
      <alignment horizontal="center" wrapText="1"/>
      <protection locked="0"/>
    </xf>
    <xf numFmtId="0" fontId="37" fillId="7" borderId="7" xfId="2" applyFont="1" applyFill="1" applyBorder="1" applyAlignment="1" applyProtection="1">
      <alignment horizontal="center"/>
    </xf>
    <xf numFmtId="0" fontId="30" fillId="2" borderId="20" xfId="1" applyFont="1" applyFill="1" applyBorder="1" applyProtection="1"/>
    <xf numFmtId="0" fontId="30" fillId="2" borderId="21" xfId="1" applyFont="1" applyFill="1" applyBorder="1" applyProtection="1"/>
    <xf numFmtId="0" fontId="30" fillId="2" borderId="22" xfId="1" applyFont="1" applyFill="1" applyBorder="1" applyProtection="1"/>
    <xf numFmtId="4" fontId="30" fillId="8" borderId="7" xfId="1" applyNumberFormat="1" applyFont="1" applyFill="1" applyBorder="1" applyProtection="1"/>
    <xf numFmtId="0" fontId="38" fillId="0" borderId="0" xfId="2" applyFont="1"/>
    <xf numFmtId="0" fontId="1" fillId="0" borderId="0" xfId="2" applyFill="1" applyBorder="1" applyProtection="1">
      <protection locked="0"/>
    </xf>
    <xf numFmtId="0" fontId="1" fillId="0" borderId="0" xfId="2" applyAlignment="1">
      <alignment horizontal="left"/>
    </xf>
    <xf numFmtId="0" fontId="40" fillId="0" borderId="0" xfId="5" applyFont="1" applyProtection="1"/>
    <xf numFmtId="0" fontId="30" fillId="0" borderId="0" xfId="5" applyFont="1" applyProtection="1"/>
    <xf numFmtId="0" fontId="9" fillId="0" borderId="0" xfId="1" applyFont="1" applyFill="1" applyBorder="1" applyAlignment="1" applyProtection="1"/>
    <xf numFmtId="0" fontId="1" fillId="0" borderId="0" xfId="2" applyFill="1" applyBorder="1"/>
    <xf numFmtId="0" fontId="17" fillId="0" borderId="0" xfId="1" applyFont="1" applyFill="1" applyBorder="1" applyAlignment="1" applyProtection="1"/>
    <xf numFmtId="0" fontId="41" fillId="0" borderId="0" xfId="5" applyFont="1" applyProtection="1"/>
    <xf numFmtId="0" fontId="42" fillId="0" borderId="0" xfId="5" applyFont="1" applyBorder="1" applyAlignment="1" applyProtection="1">
      <alignment horizontal="right"/>
    </xf>
    <xf numFmtId="0" fontId="12" fillId="0" borderId="0" xfId="5" applyFont="1" applyBorder="1" applyAlignment="1" applyProtection="1"/>
    <xf numFmtId="0" fontId="41" fillId="9" borderId="7" xfId="5" applyFont="1" applyFill="1" applyBorder="1" applyProtection="1"/>
    <xf numFmtId="165" fontId="41" fillId="9" borderId="7" xfId="6" applyNumberFormat="1" applyFont="1" applyFill="1" applyBorder="1" applyProtection="1"/>
    <xf numFmtId="0" fontId="41" fillId="9" borderId="20" xfId="5" applyFont="1" applyFill="1" applyBorder="1" applyProtection="1"/>
    <xf numFmtId="0" fontId="41" fillId="10" borderId="23" xfId="5" applyFont="1" applyFill="1" applyBorder="1" applyProtection="1"/>
    <xf numFmtId="0" fontId="42" fillId="9" borderId="24" xfId="5" applyFont="1" applyFill="1" applyBorder="1" applyAlignment="1" applyProtection="1">
      <alignment horizontal="center" wrapText="1"/>
    </xf>
    <xf numFmtId="0" fontId="42" fillId="9" borderId="25" xfId="5" applyFont="1" applyFill="1" applyBorder="1" applyAlignment="1" applyProtection="1">
      <alignment horizontal="center" wrapText="1"/>
    </xf>
    <xf numFmtId="0" fontId="46" fillId="0" borderId="13" xfId="5" applyFont="1" applyFill="1" applyBorder="1" applyProtection="1"/>
    <xf numFmtId="0" fontId="41" fillId="0" borderId="13" xfId="5" applyFont="1" applyFill="1" applyBorder="1" applyProtection="1"/>
    <xf numFmtId="0" fontId="47" fillId="0" borderId="10" xfId="5" applyFont="1" applyBorder="1" applyAlignment="1" applyProtection="1">
      <alignment horizontal="left"/>
    </xf>
    <xf numFmtId="0" fontId="41" fillId="7" borderId="0" xfId="5" applyFont="1" applyFill="1" applyProtection="1"/>
    <xf numFmtId="0" fontId="47" fillId="7" borderId="0" xfId="5" applyFont="1" applyFill="1" applyAlignment="1" applyProtection="1">
      <alignment horizontal="center" wrapText="1"/>
    </xf>
    <xf numFmtId="0" fontId="41" fillId="7" borderId="10" xfId="5" applyFont="1" applyFill="1" applyBorder="1" applyAlignment="1" applyProtection="1">
      <alignment horizontal="center"/>
    </xf>
    <xf numFmtId="165" fontId="49" fillId="11" borderId="24" xfId="6" applyNumberFormat="1" applyFont="1" applyFill="1" applyBorder="1" applyAlignment="1" applyProtection="1">
      <alignment horizontal="center"/>
    </xf>
    <xf numFmtId="0" fontId="49" fillId="11" borderId="26" xfId="6" applyNumberFormat="1" applyFont="1" applyFill="1" applyBorder="1" applyAlignment="1" applyProtection="1">
      <alignment horizontal="center"/>
    </xf>
    <xf numFmtId="0" fontId="49" fillId="11" borderId="27" xfId="6" applyNumberFormat="1" applyFont="1" applyFill="1" applyBorder="1" applyAlignment="1" applyProtection="1">
      <alignment horizontal="center"/>
    </xf>
    <xf numFmtId="165" fontId="42" fillId="9" borderId="24" xfId="6" applyNumberFormat="1" applyFont="1" applyFill="1" applyBorder="1" applyProtection="1"/>
    <xf numFmtId="165" fontId="42" fillId="9" borderId="25" xfId="6" applyNumberFormat="1" applyFont="1" applyFill="1" applyBorder="1" applyProtection="1"/>
    <xf numFmtId="0" fontId="50" fillId="0" borderId="23" xfId="5" applyFont="1" applyBorder="1" applyAlignment="1" applyProtection="1">
      <alignment horizontal="center" vertical="center" wrapText="1"/>
    </xf>
    <xf numFmtId="0" fontId="41" fillId="0" borderId="23" xfId="5" applyFont="1" applyFill="1" applyBorder="1" applyAlignment="1" applyProtection="1">
      <alignment horizontal="center" vertical="center" wrapText="1"/>
    </xf>
    <xf numFmtId="0" fontId="41" fillId="0" borderId="9" xfId="5" applyFont="1" applyBorder="1" applyAlignment="1" applyProtection="1">
      <alignment horizontal="center" vertical="center" wrapText="1"/>
    </xf>
    <xf numFmtId="0" fontId="41" fillId="7" borderId="0" xfId="5" applyFont="1" applyFill="1" applyBorder="1" applyAlignment="1" applyProtection="1">
      <alignment horizontal="right"/>
    </xf>
    <xf numFmtId="0" fontId="51" fillId="7" borderId="7" xfId="5" applyFont="1" applyFill="1" applyBorder="1" applyAlignment="1" applyProtection="1">
      <alignment horizontal="center"/>
    </xf>
    <xf numFmtId="4" fontId="51" fillId="7" borderId="7" xfId="5" applyNumberFormat="1" applyFont="1" applyFill="1" applyBorder="1" applyAlignment="1" applyProtection="1">
      <alignment horizontal="center"/>
    </xf>
    <xf numFmtId="0" fontId="52" fillId="0" borderId="32" xfId="5" applyFont="1" applyBorder="1" applyProtection="1"/>
    <xf numFmtId="0" fontId="46" fillId="0" borderId="33" xfId="5" applyFont="1" applyBorder="1" applyAlignment="1" applyProtection="1">
      <alignment horizontal="center"/>
    </xf>
    <xf numFmtId="0" fontId="52" fillId="0" borderId="33" xfId="5" applyFont="1" applyBorder="1" applyProtection="1"/>
    <xf numFmtId="0" fontId="52" fillId="0" borderId="14" xfId="5" applyFont="1" applyBorder="1" applyProtection="1"/>
    <xf numFmtId="3" fontId="53" fillId="0" borderId="23" xfId="5" applyNumberFormat="1" applyFont="1" applyBorder="1" applyAlignment="1" applyProtection="1">
      <alignment horizontal="center"/>
    </xf>
    <xf numFmtId="3" fontId="53" fillId="0" borderId="23" xfId="5" applyNumberFormat="1" applyFont="1" applyBorder="1" applyAlignment="1" applyProtection="1"/>
    <xf numFmtId="37" fontId="53" fillId="0" borderId="0" xfId="6" applyNumberFormat="1" applyFont="1" applyBorder="1" applyAlignment="1" applyProtection="1">
      <alignment horizontal="center"/>
    </xf>
    <xf numFmtId="37" fontId="53" fillId="0" borderId="23" xfId="6" applyNumberFormat="1" applyFont="1" applyBorder="1" applyAlignment="1" applyProtection="1">
      <alignment horizontal="center" wrapText="1"/>
    </xf>
    <xf numFmtId="37" fontId="53" fillId="0" borderId="34" xfId="6" applyNumberFormat="1" applyFont="1" applyBorder="1" applyAlignment="1" applyProtection="1">
      <alignment horizontal="center"/>
    </xf>
    <xf numFmtId="165" fontId="52" fillId="0" borderId="31" xfId="6" applyNumberFormat="1" applyFont="1" applyBorder="1" applyAlignment="1" applyProtection="1">
      <alignment vertical="center"/>
    </xf>
    <xf numFmtId="165" fontId="52" fillId="0" borderId="38" xfId="6" applyNumberFormat="1" applyFont="1" applyBorder="1" applyAlignment="1" applyProtection="1">
      <alignment vertical="center"/>
    </xf>
    <xf numFmtId="165" fontId="41" fillId="7" borderId="0" xfId="6" applyNumberFormat="1" applyFont="1" applyFill="1" applyBorder="1" applyAlignment="1" applyProtection="1">
      <alignment horizontal="left"/>
    </xf>
    <xf numFmtId="0" fontId="41" fillId="7" borderId="17" xfId="5" applyFont="1" applyFill="1" applyBorder="1" applyAlignment="1" applyProtection="1">
      <alignment horizontal="center"/>
    </xf>
    <xf numFmtId="0" fontId="41" fillId="7" borderId="17" xfId="5" applyFont="1" applyFill="1" applyBorder="1" applyProtection="1"/>
    <xf numFmtId="165" fontId="41" fillId="7" borderId="10" xfId="6" applyNumberFormat="1" applyFont="1" applyFill="1" applyBorder="1" applyAlignment="1" applyProtection="1">
      <alignment horizontal="left"/>
    </xf>
    <xf numFmtId="0" fontId="41" fillId="7" borderId="10" xfId="5" applyFont="1" applyFill="1" applyBorder="1" applyProtection="1"/>
    <xf numFmtId="0" fontId="41" fillId="7" borderId="0" xfId="5" applyFont="1" applyFill="1" applyBorder="1" applyProtection="1"/>
    <xf numFmtId="0" fontId="41" fillId="0" borderId="0" xfId="5" applyFont="1" applyBorder="1" applyAlignment="1" applyProtection="1">
      <alignment horizontal="right"/>
    </xf>
    <xf numFmtId="0" fontId="41" fillId="0" borderId="0" xfId="5" applyFont="1" applyBorder="1" applyProtection="1"/>
    <xf numFmtId="165" fontId="41" fillId="0" borderId="0" xfId="6" applyNumberFormat="1" applyFont="1" applyBorder="1" applyAlignment="1" applyProtection="1"/>
    <xf numFmtId="165" fontId="41" fillId="0" borderId="0" xfId="6" applyNumberFormat="1" applyFont="1" applyFill="1" applyBorder="1" applyAlignment="1" applyProtection="1"/>
    <xf numFmtId="0" fontId="55" fillId="0" borderId="0" xfId="5" applyFont="1" applyProtection="1"/>
    <xf numFmtId="0" fontId="42" fillId="0" borderId="0" xfId="5" applyFont="1" applyAlignment="1" applyProtection="1">
      <alignment horizontal="center" vertical="center"/>
    </xf>
    <xf numFmtId="0" fontId="41" fillId="10" borderId="19" xfId="5" applyFont="1" applyFill="1" applyBorder="1" applyProtection="1"/>
    <xf numFmtId="0" fontId="49" fillId="11" borderId="39" xfId="6" applyNumberFormat="1" applyFont="1" applyFill="1" applyBorder="1" applyAlignment="1" applyProtection="1">
      <alignment horizontal="center"/>
    </xf>
    <xf numFmtId="0" fontId="49" fillId="11" borderId="40" xfId="6" applyNumberFormat="1" applyFont="1" applyFill="1" applyBorder="1" applyAlignment="1" applyProtection="1">
      <alignment horizontal="center"/>
    </xf>
    <xf numFmtId="165" fontId="42" fillId="9" borderId="41" xfId="6" applyNumberFormat="1" applyFont="1" applyFill="1" applyBorder="1" applyProtection="1"/>
    <xf numFmtId="0" fontId="41" fillId="13" borderId="0" xfId="5" applyFont="1" applyFill="1" applyProtection="1"/>
    <xf numFmtId="165" fontId="41" fillId="9" borderId="26" xfId="6" applyNumberFormat="1" applyFont="1" applyFill="1" applyBorder="1" applyProtection="1"/>
    <xf numFmtId="165" fontId="41" fillId="9" borderId="27" xfId="6" applyNumberFormat="1" applyFont="1" applyFill="1" applyBorder="1" applyProtection="1"/>
    <xf numFmtId="165" fontId="41" fillId="9" borderId="25" xfId="6" applyNumberFormat="1" applyFont="1" applyFill="1" applyBorder="1" applyProtection="1"/>
    <xf numFmtId="165" fontId="41" fillId="9" borderId="42" xfId="6" applyNumberFormat="1" applyFont="1" applyFill="1" applyBorder="1" applyProtection="1"/>
    <xf numFmtId="165" fontId="41" fillId="9" borderId="43" xfId="6" applyNumberFormat="1" applyFont="1" applyFill="1" applyBorder="1" applyProtection="1"/>
    <xf numFmtId="0" fontId="54" fillId="14" borderId="0" xfId="5" applyFont="1" applyFill="1" applyBorder="1" applyAlignment="1" applyProtection="1">
      <alignment horizontal="center"/>
    </xf>
    <xf numFmtId="9" fontId="54" fillId="14" borderId="0" xfId="7" applyFont="1" applyFill="1" applyBorder="1" applyAlignment="1" applyProtection="1">
      <alignment horizontal="center"/>
    </xf>
    <xf numFmtId="0" fontId="54" fillId="14" borderId="0" xfId="5" applyFont="1" applyFill="1" applyBorder="1" applyProtection="1"/>
    <xf numFmtId="3" fontId="54" fillId="14" borderId="23" xfId="5" applyNumberFormat="1" applyFont="1" applyFill="1" applyBorder="1" applyAlignment="1" applyProtection="1">
      <alignment horizontal="center" vertical="center"/>
    </xf>
    <xf numFmtId="3" fontId="54" fillId="14" borderId="8" xfId="5" applyNumberFormat="1" applyFont="1" applyFill="1" applyBorder="1" applyAlignment="1" applyProtection="1">
      <alignment horizontal="center" vertical="center"/>
    </xf>
    <xf numFmtId="166" fontId="54" fillId="14" borderId="0" xfId="5" applyNumberFormat="1" applyFont="1" applyFill="1" applyBorder="1" applyAlignment="1" applyProtection="1">
      <alignment horizontal="center" vertical="center"/>
    </xf>
    <xf numFmtId="3" fontId="54" fillId="14" borderId="9" xfId="5" applyNumberFormat="1" applyFont="1" applyFill="1" applyBorder="1" applyAlignment="1" applyProtection="1">
      <alignment vertical="center"/>
    </xf>
    <xf numFmtId="37" fontId="52" fillId="14" borderId="23" xfId="6" applyNumberFormat="1" applyFont="1" applyFill="1" applyBorder="1" applyAlignment="1" applyProtection="1">
      <alignment vertical="center"/>
    </xf>
    <xf numFmtId="37" fontId="54" fillId="14" borderId="0" xfId="6" applyNumberFormat="1" applyFont="1" applyFill="1" applyBorder="1" applyAlignment="1" applyProtection="1">
      <alignment vertical="center"/>
    </xf>
    <xf numFmtId="165" fontId="52" fillId="14" borderId="44" xfId="6" applyNumberFormat="1" applyFont="1" applyFill="1" applyBorder="1" applyAlignment="1" applyProtection="1">
      <alignment vertical="center"/>
    </xf>
    <xf numFmtId="0" fontId="41" fillId="9" borderId="0" xfId="5" applyFont="1" applyFill="1" applyBorder="1" applyProtection="1"/>
    <xf numFmtId="165" fontId="41" fillId="9" borderId="0" xfId="6" applyNumberFormat="1" applyFont="1" applyFill="1" applyBorder="1" applyProtection="1"/>
    <xf numFmtId="0" fontId="52" fillId="0" borderId="5" xfId="5" applyFont="1" applyFill="1" applyBorder="1" applyAlignment="1" applyProtection="1">
      <alignment horizontal="right"/>
    </xf>
    <xf numFmtId="3" fontId="52" fillId="0" borderId="45" xfId="5" applyNumberFormat="1" applyFont="1" applyBorder="1" applyProtection="1"/>
    <xf numFmtId="165" fontId="52" fillId="0" borderId="48" xfId="5" applyNumberFormat="1" applyFont="1" applyBorder="1" applyProtection="1"/>
    <xf numFmtId="0" fontId="41" fillId="13" borderId="0" xfId="5" applyFont="1" applyFill="1" applyBorder="1" applyAlignment="1" applyProtection="1">
      <alignment horizontal="right"/>
    </xf>
    <xf numFmtId="0" fontId="42" fillId="0" borderId="0" xfId="5" applyFont="1" applyFill="1" applyBorder="1" applyAlignment="1" applyProtection="1">
      <alignment horizontal="left"/>
    </xf>
    <xf numFmtId="0" fontId="41" fillId="9" borderId="0" xfId="5" applyFont="1" applyFill="1" applyProtection="1"/>
    <xf numFmtId="0" fontId="41" fillId="0" borderId="0" xfId="5" applyFont="1" applyFill="1" applyProtection="1"/>
    <xf numFmtId="0" fontId="41" fillId="0" borderId="0" xfId="5" applyFont="1" applyFill="1" applyAlignment="1" applyProtection="1"/>
    <xf numFmtId="0" fontId="41" fillId="0" borderId="0" xfId="5" applyFont="1" applyAlignment="1" applyProtection="1"/>
    <xf numFmtId="0" fontId="42" fillId="16" borderId="49" xfId="8" applyFont="1" applyFill="1" applyBorder="1" applyProtection="1"/>
    <xf numFmtId="0" fontId="52" fillId="16" borderId="5" xfId="8" applyFont="1" applyFill="1" applyBorder="1" applyProtection="1"/>
    <xf numFmtId="0" fontId="52" fillId="16" borderId="51" xfId="8" applyFont="1" applyFill="1" applyBorder="1" applyAlignment="1" applyProtection="1"/>
    <xf numFmtId="0" fontId="42" fillId="0" borderId="52" xfId="8" applyFont="1" applyBorder="1" applyProtection="1"/>
    <xf numFmtId="0" fontId="52" fillId="2" borderId="0" xfId="8" applyFont="1" applyFill="1" applyBorder="1" applyProtection="1"/>
    <xf numFmtId="0" fontId="41" fillId="0" borderId="54" xfId="8" applyFont="1" applyBorder="1" applyAlignment="1" applyProtection="1"/>
    <xf numFmtId="0" fontId="53" fillId="0" borderId="0" xfId="5" applyFont="1" applyAlignment="1" applyProtection="1">
      <alignment horizontal="left"/>
    </xf>
    <xf numFmtId="0" fontId="53" fillId="0" borderId="0" xfId="5" applyFont="1" applyAlignment="1" applyProtection="1"/>
    <xf numFmtId="0" fontId="53" fillId="0" borderId="0" xfId="5" applyFont="1" applyAlignment="1" applyProtection="1">
      <alignment horizontal="center"/>
    </xf>
    <xf numFmtId="0" fontId="52" fillId="0" borderId="0" xfId="5" applyFont="1" applyAlignment="1" applyProtection="1">
      <alignment horizontal="left"/>
    </xf>
    <xf numFmtId="0" fontId="52" fillId="0" borderId="0" xfId="5" applyFont="1" applyAlignment="1" applyProtection="1"/>
    <xf numFmtId="0" fontId="55" fillId="2" borderId="0" xfId="8" applyFont="1" applyFill="1" applyBorder="1" applyProtection="1"/>
    <xf numFmtId="0" fontId="56" fillId="14" borderId="1" xfId="5" applyFont="1" applyFill="1" applyBorder="1"/>
    <xf numFmtId="0" fontId="41" fillId="14" borderId="2" xfId="5" applyFont="1" applyFill="1" applyBorder="1"/>
    <xf numFmtId="0" fontId="56" fillId="14" borderId="3" xfId="5" applyFont="1" applyFill="1" applyBorder="1"/>
    <xf numFmtId="167" fontId="41" fillId="0" borderId="0" xfId="5" applyNumberFormat="1" applyFont="1" applyAlignment="1" applyProtection="1">
      <alignment horizontal="center"/>
      <protection hidden="1"/>
    </xf>
    <xf numFmtId="168" fontId="41" fillId="0" borderId="0" xfId="5" applyNumberFormat="1" applyFont="1" applyAlignment="1" applyProtection="1">
      <alignment horizontal="center"/>
      <protection hidden="1"/>
    </xf>
    <xf numFmtId="169" fontId="41" fillId="0" borderId="0" xfId="5" applyNumberFormat="1" applyFont="1" applyAlignment="1" applyProtection="1">
      <alignment horizontal="center"/>
      <protection hidden="1"/>
    </xf>
    <xf numFmtId="0" fontId="41" fillId="0" borderId="0" xfId="5" applyFont="1"/>
    <xf numFmtId="0" fontId="41" fillId="0" borderId="0" xfId="5" applyFont="1" applyAlignment="1" applyProtection="1">
      <alignment horizontal="center"/>
      <protection hidden="1"/>
    </xf>
    <xf numFmtId="0" fontId="57" fillId="0" borderId="0" xfId="5" applyFont="1" applyAlignment="1" applyProtection="1"/>
    <xf numFmtId="0" fontId="41" fillId="0" borderId="0" xfId="5" applyFont="1" applyProtection="1">
      <protection hidden="1"/>
    </xf>
    <xf numFmtId="0" fontId="58" fillId="0" borderId="0" xfId="5" applyFont="1" applyAlignment="1" applyProtection="1"/>
    <xf numFmtId="170" fontId="41" fillId="0" borderId="0" xfId="5" applyNumberFormat="1" applyFont="1" applyProtection="1">
      <protection hidden="1"/>
    </xf>
    <xf numFmtId="0" fontId="58" fillId="0" borderId="0" xfId="5" applyFont="1" applyAlignment="1" applyProtection="1">
      <protection hidden="1"/>
    </xf>
    <xf numFmtId="1" fontId="41" fillId="0" borderId="0" xfId="5" applyNumberFormat="1" applyFont="1" applyAlignment="1" applyProtection="1">
      <alignment horizontal="right"/>
      <protection hidden="1"/>
    </xf>
    <xf numFmtId="0" fontId="59" fillId="0" borderId="0" xfId="5" applyFont="1" applyAlignment="1" applyProtection="1">
      <protection hidden="1"/>
    </xf>
    <xf numFmtId="1" fontId="41" fillId="0" borderId="0" xfId="5" applyNumberFormat="1" applyFont="1" applyProtection="1">
      <protection hidden="1"/>
    </xf>
    <xf numFmtId="0" fontId="55" fillId="0" borderId="0" xfId="5" applyFont="1" applyAlignment="1" applyProtection="1">
      <protection hidden="1"/>
    </xf>
    <xf numFmtId="9" fontId="55" fillId="0" borderId="0" xfId="5" applyNumberFormat="1" applyFont="1" applyAlignment="1" applyProtection="1">
      <protection hidden="1"/>
    </xf>
    <xf numFmtId="0" fontId="55" fillId="0" borderId="0" xfId="5" applyFont="1" applyAlignment="1" applyProtection="1">
      <alignment horizontal="right"/>
      <protection hidden="1"/>
    </xf>
    <xf numFmtId="0" fontId="9" fillId="0" borderId="0" xfId="2" applyFont="1" applyFill="1" applyBorder="1" applyAlignment="1" applyProtection="1">
      <alignment horizontal="center"/>
    </xf>
    <xf numFmtId="0" fontId="62" fillId="0" borderId="0" xfId="1" applyFont="1" applyProtection="1"/>
    <xf numFmtId="0" fontId="30" fillId="0" borderId="0" xfId="1" applyFont="1" applyProtection="1"/>
    <xf numFmtId="0" fontId="30" fillId="0" borderId="0" xfId="2" applyFont="1" applyFill="1" applyAlignment="1" applyProtection="1"/>
    <xf numFmtId="0" fontId="18" fillId="0" borderId="0" xfId="2" applyFont="1" applyFill="1" applyBorder="1" applyAlignment="1" applyProtection="1">
      <alignment horizontal="center"/>
    </xf>
    <xf numFmtId="0" fontId="62" fillId="0" borderId="0" xfId="1" applyFont="1" applyAlignment="1" applyProtection="1">
      <alignment horizontal="right"/>
    </xf>
    <xf numFmtId="0" fontId="30" fillId="0" borderId="0" xfId="2" applyFont="1" applyAlignment="1" applyProtection="1"/>
    <xf numFmtId="0" fontId="30" fillId="0" borderId="0" xfId="2" applyFont="1" applyAlignment="1" applyProtection="1">
      <alignment horizontal="right"/>
    </xf>
    <xf numFmtId="0" fontId="62" fillId="0" borderId="0" xfId="2" applyFont="1" applyFill="1" applyBorder="1" applyAlignment="1" applyProtection="1"/>
    <xf numFmtId="0" fontId="30" fillId="0" borderId="0" xfId="2" applyFont="1" applyProtection="1"/>
    <xf numFmtId="0" fontId="30" fillId="0" borderId="0" xfId="2" applyFont="1" applyAlignment="1" applyProtection="1">
      <alignment horizontal="center"/>
    </xf>
    <xf numFmtId="0" fontId="64" fillId="4" borderId="10" xfId="2" applyFont="1" applyFill="1" applyBorder="1" applyProtection="1">
      <protection locked="0"/>
    </xf>
    <xf numFmtId="0" fontId="65" fillId="0" borderId="0" xfId="2" applyFont="1" applyFill="1" applyBorder="1" applyAlignment="1" applyProtection="1"/>
    <xf numFmtId="0" fontId="64" fillId="0" borderId="10" xfId="2" applyFont="1" applyFill="1" applyBorder="1" applyAlignment="1" applyProtection="1"/>
    <xf numFmtId="0" fontId="64" fillId="0" borderId="0" xfId="2" applyFont="1" applyFill="1" applyBorder="1" applyAlignment="1" applyProtection="1"/>
    <xf numFmtId="0" fontId="34" fillId="0" borderId="7" xfId="2" applyFont="1" applyBorder="1" applyAlignment="1" applyProtection="1">
      <alignment horizontal="center"/>
    </xf>
    <xf numFmtId="0" fontId="34" fillId="0" borderId="21" xfId="2" applyFont="1" applyBorder="1" applyAlignment="1" applyProtection="1">
      <alignment horizontal="center"/>
    </xf>
    <xf numFmtId="0" fontId="30" fillId="0" borderId="21" xfId="2" applyFont="1" applyBorder="1" applyAlignment="1" applyProtection="1">
      <alignment horizontal="right"/>
    </xf>
    <xf numFmtId="0" fontId="34" fillId="0" borderId="20" xfId="2" applyFont="1" applyBorder="1" applyAlignment="1" applyProtection="1">
      <alignment horizontal="centerContinuous"/>
    </xf>
    <xf numFmtId="0" fontId="34" fillId="0" borderId="21" xfId="2" applyFont="1" applyBorder="1" applyAlignment="1" applyProtection="1">
      <alignment horizontal="centerContinuous"/>
    </xf>
    <xf numFmtId="0" fontId="34" fillId="0" borderId="22" xfId="2" applyFont="1" applyBorder="1" applyAlignment="1" applyProtection="1">
      <alignment horizontal="centerContinuous"/>
    </xf>
    <xf numFmtId="0" fontId="67" fillId="0" borderId="0" xfId="2" applyFont="1" applyBorder="1" applyAlignment="1" applyProtection="1">
      <alignment horizontal="center"/>
    </xf>
    <xf numFmtId="0" fontId="67" fillId="0" borderId="0" xfId="2" applyFont="1" applyBorder="1" applyProtection="1"/>
    <xf numFmtId="0" fontId="30" fillId="0" borderId="0" xfId="2" applyFont="1" applyBorder="1" applyProtection="1"/>
    <xf numFmtId="0" fontId="30" fillId="0" borderId="17" xfId="2" applyFont="1" applyBorder="1" applyAlignment="1" applyProtection="1">
      <alignment horizontal="right"/>
    </xf>
    <xf numFmtId="0" fontId="64" fillId="0" borderId="17" xfId="2" applyFont="1" applyFill="1" applyBorder="1" applyAlignment="1" applyProtection="1">
      <alignment wrapText="1"/>
    </xf>
    <xf numFmtId="0" fontId="64" fillId="18" borderId="43" xfId="2" applyFont="1" applyFill="1" applyBorder="1" applyAlignment="1" applyProtection="1">
      <alignment horizontal="center" vertical="center"/>
      <protection locked="0"/>
    </xf>
    <xf numFmtId="0" fontId="41" fillId="0" borderId="0" xfId="4" applyFont="1" applyBorder="1" applyAlignment="1" applyProtection="1"/>
    <xf numFmtId="0" fontId="30" fillId="0" borderId="0" xfId="2" applyFont="1" applyBorder="1" applyAlignment="1" applyProtection="1">
      <alignment horizontal="right"/>
    </xf>
    <xf numFmtId="0" fontId="64" fillId="0" borderId="0" xfId="2" applyFont="1" applyFill="1" applyBorder="1" applyAlignment="1" applyProtection="1">
      <alignment wrapText="1"/>
    </xf>
    <xf numFmtId="0" fontId="30" fillId="0" borderId="0" xfId="2" applyFont="1" applyBorder="1" applyAlignment="1" applyProtection="1">
      <alignment horizontal="center" vertical="center"/>
    </xf>
    <xf numFmtId="0" fontId="30" fillId="0" borderId="0" xfId="2" applyFont="1" applyFill="1" applyBorder="1" applyAlignment="1" applyProtection="1">
      <alignment wrapText="1"/>
    </xf>
    <xf numFmtId="0" fontId="64" fillId="4" borderId="43" xfId="2" applyFont="1" applyFill="1" applyBorder="1" applyAlignment="1" applyProtection="1">
      <alignment horizontal="center" vertical="center"/>
      <protection locked="0"/>
    </xf>
    <xf numFmtId="0" fontId="3" fillId="0" borderId="0" xfId="2" applyFont="1"/>
    <xf numFmtId="0" fontId="30" fillId="0" borderId="0" xfId="2" applyFont="1" applyFill="1" applyBorder="1" applyAlignment="1" applyProtection="1">
      <alignment horizontal="center" vertical="center"/>
      <protection locked="0"/>
    </xf>
    <xf numFmtId="0" fontId="30" fillId="0" borderId="0" xfId="2" applyFont="1"/>
    <xf numFmtId="0" fontId="30" fillId="0" borderId="10" xfId="2" applyFont="1" applyBorder="1" applyAlignment="1" applyProtection="1">
      <alignment horizontal="center"/>
    </xf>
    <xf numFmtId="0" fontId="30" fillId="0" borderId="10" xfId="2" applyFont="1" applyBorder="1" applyProtection="1"/>
    <xf numFmtId="0" fontId="64" fillId="0" borderId="10" xfId="2" applyFont="1" applyFill="1" applyBorder="1" applyProtection="1">
      <protection locked="0"/>
    </xf>
    <xf numFmtId="0" fontId="30" fillId="0" borderId="17" xfId="2" applyFont="1" applyBorder="1" applyProtection="1"/>
    <xf numFmtId="0" fontId="30" fillId="0" borderId="0" xfId="2" applyFont="1" applyBorder="1" applyAlignment="1" applyProtection="1">
      <alignment horizontal="center"/>
    </xf>
    <xf numFmtId="0" fontId="30" fillId="0" borderId="15" xfId="2" applyFont="1" applyBorder="1" applyAlignment="1" applyProtection="1">
      <alignment horizontal="center"/>
    </xf>
    <xf numFmtId="0" fontId="30" fillId="0" borderId="10" xfId="2" applyFont="1" applyBorder="1" applyAlignment="1" applyProtection="1">
      <alignment vertical="top" wrapText="1"/>
    </xf>
    <xf numFmtId="0" fontId="64" fillId="0" borderId="11" xfId="2" applyFont="1" applyFill="1" applyBorder="1" applyAlignment="1" applyProtection="1">
      <alignment wrapText="1"/>
    </xf>
    <xf numFmtId="0" fontId="30" fillId="0" borderId="0" xfId="2" applyFont="1" applyBorder="1" applyAlignment="1" applyProtection="1">
      <alignment vertical="top" wrapText="1"/>
    </xf>
    <xf numFmtId="0" fontId="64" fillId="0" borderId="0" xfId="2" applyFont="1" applyFill="1" applyBorder="1" applyAlignment="1" applyProtection="1">
      <alignment vertical="top" wrapText="1"/>
    </xf>
    <xf numFmtId="0" fontId="30" fillId="0" borderId="16" xfId="2" applyFont="1" applyBorder="1" applyAlignment="1" applyProtection="1">
      <alignment horizontal="center"/>
    </xf>
    <xf numFmtId="0" fontId="67" fillId="0" borderId="17" xfId="2" applyFont="1" applyBorder="1" applyProtection="1"/>
    <xf numFmtId="0" fontId="30" fillId="0" borderId="17" xfId="2" applyFont="1" applyFill="1" applyBorder="1" applyProtection="1">
      <protection locked="0"/>
    </xf>
    <xf numFmtId="0" fontId="30" fillId="0" borderId="17" xfId="2" applyFont="1" applyBorder="1" applyAlignment="1" applyProtection="1">
      <alignment vertical="top" wrapText="1"/>
    </xf>
    <xf numFmtId="0" fontId="1" fillId="0" borderId="17" xfId="2" applyBorder="1" applyAlignment="1"/>
    <xf numFmtId="0" fontId="64" fillId="0" borderId="17" xfId="2" applyFont="1" applyFill="1" applyBorder="1" applyAlignment="1" applyProtection="1">
      <alignment vertical="top" wrapText="1"/>
    </xf>
    <xf numFmtId="0" fontId="30" fillId="0" borderId="0" xfId="2" applyFont="1" applyBorder="1" applyAlignment="1" applyProtection="1">
      <alignment horizontal="left" vertical="top" wrapText="1"/>
    </xf>
    <xf numFmtId="0" fontId="64" fillId="0" borderId="9" xfId="2" applyFont="1" applyFill="1" applyBorder="1" applyAlignment="1" applyProtection="1">
      <alignment vertical="top" wrapText="1"/>
    </xf>
    <xf numFmtId="0" fontId="30" fillId="0" borderId="17" xfId="2" applyFont="1" applyBorder="1" applyAlignment="1" applyProtection="1">
      <alignment horizontal="center"/>
    </xf>
    <xf numFmtId="0" fontId="64" fillId="0" borderId="17" xfId="2" applyFont="1" applyFill="1" applyBorder="1" applyProtection="1">
      <protection locked="0"/>
    </xf>
    <xf numFmtId="0" fontId="1" fillId="0" borderId="0" xfId="2" applyBorder="1" applyAlignment="1">
      <alignment horizontal="center" vertical="center"/>
    </xf>
    <xf numFmtId="0" fontId="68" fillId="4" borderId="43" xfId="2" applyFont="1" applyFill="1" applyBorder="1" applyAlignment="1" applyProtection="1">
      <alignment horizontal="center" vertical="center"/>
      <protection locked="0"/>
    </xf>
    <xf numFmtId="0" fontId="1" fillId="0" borderId="0" xfId="2" applyAlignment="1">
      <alignment horizontal="center" vertical="center"/>
    </xf>
    <xf numFmtId="0" fontId="68" fillId="0" borderId="0" xfId="2" applyFont="1" applyFill="1" applyBorder="1" applyAlignment="1" applyProtection="1">
      <alignment horizontal="center" vertical="center"/>
      <protection locked="0"/>
    </xf>
    <xf numFmtId="0" fontId="1" fillId="0" borderId="0" xfId="2" applyBorder="1" applyAlignment="1">
      <alignment horizontal="left" vertical="top" wrapText="1"/>
    </xf>
    <xf numFmtId="0" fontId="67" fillId="0" borderId="0" xfId="2" applyFont="1" applyBorder="1" applyAlignment="1" applyProtection="1">
      <alignment wrapText="1"/>
    </xf>
    <xf numFmtId="0" fontId="67" fillId="0" borderId="9" xfId="2" applyFont="1" applyBorder="1" applyAlignment="1" applyProtection="1">
      <alignment wrapText="1"/>
    </xf>
    <xf numFmtId="0" fontId="67" fillId="0" borderId="0" xfId="2" applyFont="1" applyBorder="1" applyAlignment="1" applyProtection="1">
      <alignment horizontal="left" wrapText="1"/>
    </xf>
    <xf numFmtId="0" fontId="66" fillId="0" borderId="19" xfId="2" applyFont="1" applyBorder="1" applyAlignment="1" applyProtection="1">
      <alignment horizontal="center" vertical="center"/>
    </xf>
    <xf numFmtId="0" fontId="66" fillId="0" borderId="0" xfId="2" applyFont="1" applyBorder="1" applyAlignment="1" applyProtection="1">
      <alignment horizontal="center" vertical="center"/>
    </xf>
    <xf numFmtId="3" fontId="6" fillId="0" borderId="0" xfId="9" applyNumberFormat="1" applyFont="1" applyAlignment="1" applyProtection="1">
      <alignment horizontal="right"/>
    </xf>
    <xf numFmtId="8" fontId="6" fillId="0" borderId="63" xfId="10" applyNumberFormat="1" applyFont="1" applyFill="1" applyBorder="1" applyAlignment="1" applyProtection="1">
      <alignment horizontal="center"/>
    </xf>
    <xf numFmtId="8" fontId="6" fillId="25" borderId="0" xfId="10" applyNumberFormat="1" applyFont="1" applyFill="1" applyBorder="1" applyAlignment="1" applyProtection="1">
      <alignment horizontal="center"/>
    </xf>
    <xf numFmtId="3" fontId="6" fillId="12" borderId="69" xfId="10" applyNumberFormat="1" applyFont="1" applyFill="1" applyBorder="1" applyAlignment="1" applyProtection="1">
      <alignment horizontal="center"/>
      <protection locked="0"/>
    </xf>
    <xf numFmtId="3" fontId="6" fillId="12" borderId="63" xfId="10" applyNumberFormat="1" applyFont="1" applyFill="1" applyBorder="1" applyAlignment="1" applyProtection="1">
      <alignment horizontal="center"/>
      <protection locked="0"/>
    </xf>
    <xf numFmtId="0" fontId="29" fillId="3" borderId="0" xfId="11" applyFont="1" applyFill="1" applyProtection="1">
      <protection hidden="1"/>
    </xf>
    <xf numFmtId="171" fontId="82" fillId="0" borderId="38" xfId="12" applyNumberFormat="1" applyFont="1" applyFill="1" applyBorder="1" applyAlignment="1" applyProtection="1">
      <alignment horizontal="center"/>
    </xf>
    <xf numFmtId="9" fontId="82" fillId="0" borderId="52" xfId="12" applyFont="1" applyFill="1" applyBorder="1" applyAlignment="1" applyProtection="1">
      <alignment horizontal="center"/>
    </xf>
    <xf numFmtId="9" fontId="82" fillId="0" borderId="37" xfId="12" applyFont="1" applyFill="1" applyBorder="1" applyAlignment="1" applyProtection="1">
      <alignment horizontal="center"/>
    </xf>
    <xf numFmtId="3" fontId="6" fillId="0" borderId="0" xfId="9" applyNumberFormat="1" applyFont="1" applyFill="1" applyAlignment="1" applyProtection="1">
      <alignment horizontal="right"/>
    </xf>
    <xf numFmtId="6" fontId="86" fillId="0" borderId="0" xfId="10" applyNumberFormat="1" applyFont="1" applyFill="1" applyBorder="1" applyAlignment="1" applyProtection="1">
      <alignment horizontal="center" vertical="center"/>
      <protection locked="0"/>
    </xf>
    <xf numFmtId="171" fontId="82" fillId="0" borderId="74" xfId="12" applyNumberFormat="1" applyFont="1" applyFill="1" applyBorder="1" applyAlignment="1" applyProtection="1">
      <alignment horizontal="center"/>
    </xf>
    <xf numFmtId="8" fontId="6" fillId="25" borderId="0" xfId="10" applyNumberFormat="1" applyFont="1" applyFill="1" applyBorder="1" applyAlignment="1" applyProtection="1">
      <alignment horizontal="center"/>
      <protection locked="0"/>
    </xf>
    <xf numFmtId="0" fontId="29" fillId="0" borderId="0" xfId="11" applyFont="1"/>
    <xf numFmtId="0" fontId="29" fillId="3" borderId="0" xfId="13" applyFont="1" applyFill="1" applyBorder="1" applyProtection="1">
      <protection hidden="1"/>
    </xf>
    <xf numFmtId="0" fontId="29" fillId="0" borderId="0" xfId="13" applyFont="1" applyFill="1" applyProtection="1">
      <protection hidden="1"/>
    </xf>
    <xf numFmtId="171" fontId="83" fillId="0" borderId="48" xfId="12" applyNumberFormat="1" applyFont="1" applyFill="1" applyBorder="1" applyAlignment="1" applyProtection="1">
      <alignment horizontal="center"/>
    </xf>
    <xf numFmtId="0" fontId="25" fillId="3" borderId="0" xfId="11" applyFont="1" applyFill="1" applyProtection="1">
      <protection hidden="1"/>
    </xf>
    <xf numFmtId="0" fontId="91" fillId="3" borderId="0" xfId="14" applyFont="1" applyFill="1" applyBorder="1" applyProtection="1">
      <protection hidden="1"/>
    </xf>
    <xf numFmtId="0" fontId="85" fillId="3" borderId="0" xfId="15" applyFont="1" applyFill="1" applyBorder="1" applyAlignment="1" applyProtection="1">
      <alignment wrapText="1"/>
      <protection hidden="1"/>
    </xf>
    <xf numFmtId="0" fontId="30" fillId="3" borderId="0" xfId="13" applyFont="1" applyFill="1" applyBorder="1" applyAlignment="1">
      <alignment horizontal="left" vertical="top"/>
    </xf>
    <xf numFmtId="0" fontId="29" fillId="0" borderId="0" xfId="11" applyFont="1" applyBorder="1"/>
    <xf numFmtId="0" fontId="29" fillId="0" borderId="0" xfId="11" applyFont="1" applyFill="1" applyBorder="1"/>
    <xf numFmtId="0" fontId="29" fillId="0" borderId="22" xfId="13" applyFont="1" applyFill="1" applyBorder="1" applyProtection="1">
      <protection hidden="1"/>
    </xf>
    <xf numFmtId="0" fontId="29" fillId="3" borderId="0" xfId="11" applyNumberFormat="1" applyFont="1" applyFill="1" applyProtection="1">
      <protection hidden="1"/>
    </xf>
    <xf numFmtId="0" fontId="29" fillId="0" borderId="22" xfId="11" applyFont="1" applyFill="1" applyBorder="1"/>
    <xf numFmtId="14" fontId="29" fillId="3" borderId="0" xfId="11" applyNumberFormat="1" applyFont="1" applyFill="1" applyProtection="1">
      <protection hidden="1"/>
    </xf>
    <xf numFmtId="9" fontId="93" fillId="0" borderId="48" xfId="12" applyFont="1" applyFill="1" applyBorder="1" applyAlignment="1" applyProtection="1">
      <alignment horizontal="center" wrapText="1"/>
    </xf>
    <xf numFmtId="6" fontId="6" fillId="0" borderId="79" xfId="10" applyNumberFormat="1" applyFont="1" applyFill="1" applyBorder="1" applyAlignment="1" applyProtection="1">
      <alignment horizontal="right"/>
      <protection locked="0"/>
    </xf>
    <xf numFmtId="6" fontId="6" fillId="0" borderId="80" xfId="10" applyNumberFormat="1" applyFont="1" applyFill="1" applyBorder="1" applyAlignment="1" applyProtection="1">
      <alignment horizontal="right"/>
    </xf>
    <xf numFmtId="6" fontId="81" fillId="0" borderId="54" xfId="10" applyNumberFormat="1" applyFont="1" applyBorder="1" applyAlignment="1" applyProtection="1">
      <alignment horizontal="right"/>
    </xf>
    <xf numFmtId="6" fontId="85" fillId="18" borderId="62" xfId="10" applyNumberFormat="1" applyFont="1" applyFill="1" applyBorder="1" applyAlignment="1" applyProtection="1">
      <alignment horizontal="center" vertical="center"/>
      <protection locked="0"/>
    </xf>
    <xf numFmtId="0" fontId="29" fillId="30" borderId="0" xfId="11" applyFont="1" applyFill="1"/>
    <xf numFmtId="14" fontId="29" fillId="30" borderId="0" xfId="11" applyNumberFormat="1" applyFont="1" applyFill="1"/>
    <xf numFmtId="0" fontId="96" fillId="3" borderId="0" xfId="14" applyFont="1" applyFill="1" applyBorder="1" applyProtection="1">
      <protection hidden="1"/>
    </xf>
    <xf numFmtId="3" fontId="81" fillId="2" borderId="89" xfId="9" applyNumberFormat="1" applyFont="1" applyFill="1" applyBorder="1" applyAlignment="1" applyProtection="1">
      <alignment horizontal="right"/>
      <protection locked="0"/>
    </xf>
    <xf numFmtId="6" fontId="81" fillId="0" borderId="90" xfId="10" applyNumberFormat="1" applyFont="1" applyBorder="1" applyAlignment="1" applyProtection="1">
      <alignment horizontal="right"/>
    </xf>
    <xf numFmtId="8" fontId="81" fillId="0" borderId="87" xfId="10" applyNumberFormat="1" applyFont="1" applyBorder="1" applyAlignment="1" applyProtection="1">
      <alignment horizontal="right"/>
    </xf>
    <xf numFmtId="6" fontId="81" fillId="0" borderId="88" xfId="10" applyNumberFormat="1" applyFont="1" applyBorder="1" applyAlignment="1" applyProtection="1">
      <alignment horizontal="right"/>
    </xf>
    <xf numFmtId="8" fontId="81" fillId="0" borderId="88" xfId="10" applyNumberFormat="1" applyFont="1" applyFill="1" applyBorder="1" applyAlignment="1" applyProtection="1">
      <alignment horizontal="center"/>
    </xf>
    <xf numFmtId="6" fontId="81" fillId="0" borderId="91" xfId="10" applyNumberFormat="1" applyFont="1" applyBorder="1" applyAlignment="1" applyProtection="1">
      <alignment horizontal="right"/>
    </xf>
    <xf numFmtId="8" fontId="81" fillId="0" borderId="87" xfId="10" applyNumberFormat="1" applyFont="1" applyFill="1" applyBorder="1" applyAlignment="1" applyProtection="1">
      <alignment horizontal="center"/>
    </xf>
    <xf numFmtId="3" fontId="81" fillId="0" borderId="92" xfId="9" applyNumberFormat="1" applyFont="1" applyFill="1" applyBorder="1" applyAlignment="1" applyProtection="1">
      <alignment horizontal="right"/>
      <protection locked="0"/>
    </xf>
    <xf numFmtId="6" fontId="81" fillId="0" borderId="92" xfId="10" applyNumberFormat="1" applyFont="1" applyFill="1" applyBorder="1" applyAlignment="1" applyProtection="1">
      <alignment horizontal="right"/>
      <protection locked="0"/>
    </xf>
    <xf numFmtId="6" fontId="81" fillId="0" borderId="91" xfId="10" applyNumberFormat="1" applyFont="1" applyFill="1" applyBorder="1" applyAlignment="1" applyProtection="1">
      <alignment horizontal="right"/>
    </xf>
    <xf numFmtId="6" fontId="81" fillId="0" borderId="90" xfId="10" applyNumberFormat="1" applyFont="1" applyFill="1" applyBorder="1" applyAlignment="1" applyProtection="1">
      <alignment horizontal="right"/>
    </xf>
    <xf numFmtId="10" fontId="81" fillId="0" borderId="7" xfId="12" applyNumberFormat="1" applyFont="1" applyBorder="1" applyProtection="1">
      <protection locked="0" hidden="1"/>
    </xf>
    <xf numFmtId="3" fontId="81" fillId="0" borderId="0" xfId="9" applyNumberFormat="1" applyFont="1" applyFill="1" applyBorder="1" applyProtection="1"/>
    <xf numFmtId="8" fontId="6" fillId="0" borderId="0" xfId="10" applyNumberFormat="1" applyFont="1" applyFill="1" applyBorder="1" applyProtection="1"/>
    <xf numFmtId="171" fontId="6" fillId="0" borderId="0" xfId="12" applyNumberFormat="1" applyFont="1" applyFill="1" applyBorder="1" applyProtection="1"/>
    <xf numFmtId="3" fontId="81" fillId="0" borderId="0" xfId="9" applyNumberFormat="1" applyFont="1" applyFill="1" applyBorder="1" applyAlignment="1" applyProtection="1">
      <alignment horizontal="right"/>
    </xf>
    <xf numFmtId="6" fontId="6" fillId="0" borderId="0" xfId="10" applyNumberFormat="1" applyFont="1" applyFill="1" applyBorder="1" applyAlignment="1" applyProtection="1">
      <alignment horizontal="center"/>
    </xf>
    <xf numFmtId="6" fontId="81" fillId="0" borderId="0" xfId="10" applyNumberFormat="1" applyFont="1" applyFill="1" applyBorder="1" applyAlignment="1" applyProtection="1">
      <alignment horizontal="center"/>
    </xf>
    <xf numFmtId="173" fontId="6" fillId="0" borderId="0" xfId="9" applyNumberFormat="1" applyFont="1" applyFill="1" applyBorder="1" applyAlignment="1" applyProtection="1">
      <alignment horizontal="center"/>
    </xf>
    <xf numFmtId="0" fontId="94" fillId="3" borderId="0" xfId="15" applyFont="1" applyFill="1" applyBorder="1" applyAlignment="1" applyProtection="1">
      <alignment wrapText="1"/>
      <protection hidden="1"/>
    </xf>
    <xf numFmtId="9" fontId="6" fillId="0" borderId="0" xfId="12" applyFont="1" applyFill="1" applyBorder="1" applyAlignment="1" applyProtection="1">
      <alignment horizontal="center"/>
    </xf>
    <xf numFmtId="6" fontId="81" fillId="0" borderId="0" xfId="10" applyNumberFormat="1" applyFont="1" applyBorder="1" applyAlignment="1" applyProtection="1">
      <alignment horizontal="center"/>
      <protection locked="0"/>
    </xf>
    <xf numFmtId="0" fontId="1" fillId="3" borderId="0" xfId="16" applyFont="1" applyFill="1" applyBorder="1" applyProtection="1">
      <protection locked="0"/>
    </xf>
    <xf numFmtId="0" fontId="101" fillId="3" borderId="0" xfId="15" applyFont="1" applyFill="1" applyBorder="1" applyAlignment="1" applyProtection="1">
      <alignment wrapText="1"/>
      <protection locked="0"/>
    </xf>
    <xf numFmtId="0" fontId="30" fillId="3" borderId="0" xfId="16" applyFont="1" applyFill="1" applyBorder="1" applyAlignment="1" applyProtection="1">
      <alignment horizontal="left" vertical="top"/>
      <protection locked="0"/>
    </xf>
    <xf numFmtId="9" fontId="87" fillId="0" borderId="0" xfId="12" applyFont="1" applyFill="1" applyBorder="1" applyAlignment="1">
      <alignment horizontal="center"/>
    </xf>
    <xf numFmtId="3" fontId="98" fillId="0" borderId="0" xfId="9" applyNumberFormat="1" applyFont="1" applyFill="1" applyBorder="1" applyAlignment="1" applyProtection="1">
      <protection locked="0"/>
    </xf>
    <xf numFmtId="3" fontId="98" fillId="0" borderId="0" xfId="9" applyNumberFormat="1" applyFont="1" applyFill="1" applyBorder="1" applyAlignment="1" applyProtection="1">
      <alignment horizontal="right"/>
      <protection locked="0"/>
    </xf>
    <xf numFmtId="2" fontId="80" fillId="0" borderId="0" xfId="9" applyNumberFormat="1" applyFont="1" applyFill="1" applyBorder="1" applyAlignment="1" applyProtection="1">
      <alignment horizontal="center"/>
      <protection locked="0"/>
    </xf>
    <xf numFmtId="2" fontId="81" fillId="0" borderId="0" xfId="9" applyNumberFormat="1" applyFont="1" applyBorder="1" applyAlignment="1" applyProtection="1">
      <alignment horizontal="center"/>
    </xf>
    <xf numFmtId="10" fontId="80" fillId="0" borderId="0" xfId="12" applyNumberFormat="1" applyFont="1" applyFill="1" applyBorder="1" applyAlignment="1" applyProtection="1">
      <alignment horizontal="center"/>
      <protection locked="0"/>
    </xf>
    <xf numFmtId="10" fontId="81" fillId="0" borderId="0" xfId="12" applyNumberFormat="1" applyFont="1" applyBorder="1" applyAlignment="1" applyProtection="1">
      <alignment horizontal="center"/>
    </xf>
    <xf numFmtId="38" fontId="80" fillId="0" borderId="0" xfId="10" applyNumberFormat="1" applyFont="1" applyFill="1" applyProtection="1">
      <protection locked="0"/>
    </xf>
    <xf numFmtId="38" fontId="81" fillId="15" borderId="0" xfId="10" applyNumberFormat="1" applyFont="1" applyFill="1" applyAlignment="1" applyProtection="1"/>
    <xf numFmtId="6" fontId="81" fillId="15" borderId="0" xfId="10" applyNumberFormat="1" applyFont="1" applyFill="1" applyAlignment="1" applyProtection="1"/>
    <xf numFmtId="6" fontId="104" fillId="0" borderId="0" xfId="10" applyNumberFormat="1" applyFont="1" applyFill="1" applyBorder="1" applyAlignment="1" applyProtection="1">
      <alignment horizontal="right"/>
      <protection locked="0"/>
    </xf>
    <xf numFmtId="6" fontId="6" fillId="33" borderId="0" xfId="10" applyNumberFormat="1" applyFont="1" applyFill="1" applyBorder="1" applyAlignment="1" applyProtection="1">
      <protection locked="0"/>
    </xf>
    <xf numFmtId="6" fontId="80" fillId="0" borderId="0" xfId="10" applyNumberFormat="1" applyFont="1" applyFill="1" applyProtection="1">
      <protection locked="0"/>
    </xf>
    <xf numFmtId="6" fontId="81" fillId="0" borderId="0" xfId="10" applyNumberFormat="1" applyFont="1" applyFill="1" applyAlignment="1" applyProtection="1"/>
    <xf numFmtId="9" fontId="106" fillId="0" borderId="0" xfId="12" applyFont="1" applyFill="1" applyBorder="1" applyAlignment="1">
      <alignment horizontal="center"/>
    </xf>
    <xf numFmtId="3" fontId="87" fillId="0" borderId="0" xfId="9" applyNumberFormat="1" applyFont="1" applyFill="1" applyBorder="1"/>
    <xf numFmtId="3" fontId="87" fillId="0" borderId="0" xfId="9" applyNumberFormat="1" applyFont="1" applyFill="1" applyBorder="1" applyAlignment="1">
      <alignment horizontal="right"/>
    </xf>
    <xf numFmtId="3" fontId="87" fillId="0" borderId="0" xfId="9" applyNumberFormat="1" applyFont="1" applyFill="1" applyBorder="1" applyAlignment="1">
      <alignment horizontal="center"/>
    </xf>
    <xf numFmtId="3" fontId="102" fillId="0" borderId="0" xfId="9" applyNumberFormat="1" applyFont="1" applyFill="1" applyBorder="1"/>
    <xf numFmtId="3" fontId="88" fillId="0" borderId="0" xfId="9" applyNumberFormat="1" applyFont="1" applyFill="1" applyBorder="1"/>
    <xf numFmtId="9" fontId="84" fillId="0" borderId="0" xfId="12" applyFont="1" applyFill="1" applyBorder="1" applyAlignment="1">
      <alignment horizontal="center"/>
    </xf>
    <xf numFmtId="9" fontId="88" fillId="0" borderId="0" xfId="12" applyFont="1" applyFill="1" applyBorder="1" applyAlignment="1">
      <alignment horizontal="center"/>
    </xf>
    <xf numFmtId="4" fontId="102" fillId="0" borderId="0" xfId="9" applyFont="1" applyFill="1" applyBorder="1"/>
    <xf numFmtId="1" fontId="87" fillId="0" borderId="0" xfId="12" applyNumberFormat="1" applyFont="1" applyFill="1" applyBorder="1" applyAlignment="1">
      <alignment horizontal="center"/>
    </xf>
    <xf numFmtId="0" fontId="29" fillId="0" borderId="0" xfId="13" applyFont="1" applyBorder="1"/>
    <xf numFmtId="0" fontId="90" fillId="3" borderId="0" xfId="14" applyFont="1" applyFill="1" applyBorder="1" applyProtection="1">
      <protection locked="0"/>
    </xf>
    <xf numFmtId="0" fontId="41" fillId="0" borderId="0" xfId="5" applyFont="1" applyBorder="1" applyAlignment="1" applyProtection="1">
      <alignment horizontal="left" wrapText="1" indent="1"/>
    </xf>
    <xf numFmtId="0" fontId="47" fillId="0" borderId="0" xfId="5" applyFont="1" applyAlignment="1" applyProtection="1">
      <alignment horizontal="center" wrapText="1"/>
    </xf>
    <xf numFmtId="0" fontId="41" fillId="0" borderId="10" xfId="5" applyFont="1" applyBorder="1" applyAlignment="1" applyProtection="1">
      <alignment horizontal="center"/>
    </xf>
    <xf numFmtId="165" fontId="41" fillId="0" borderId="0" xfId="6" applyNumberFormat="1" applyFont="1" applyBorder="1" applyAlignment="1" applyProtection="1">
      <alignment horizontal="left"/>
    </xf>
    <xf numFmtId="4" fontId="41" fillId="0" borderId="0" xfId="5" applyNumberFormat="1" applyFont="1" applyProtection="1"/>
    <xf numFmtId="0" fontId="41" fillId="0" borderId="17" xfId="5" applyFont="1" applyFill="1" applyBorder="1" applyAlignment="1" applyProtection="1">
      <alignment horizontal="center"/>
    </xf>
    <xf numFmtId="0" fontId="41" fillId="0" borderId="17" xfId="5" applyFont="1" applyFill="1" applyBorder="1" applyProtection="1"/>
    <xf numFmtId="165" fontId="41" fillId="0" borderId="10" xfId="6" applyNumberFormat="1" applyFont="1" applyBorder="1" applyAlignment="1" applyProtection="1">
      <alignment horizontal="left"/>
    </xf>
    <xf numFmtId="0" fontId="41" fillId="0" borderId="10" xfId="5" applyFont="1" applyBorder="1" applyProtection="1"/>
    <xf numFmtId="0" fontId="41" fillId="0" borderId="0" xfId="5" applyFont="1" applyFill="1" applyBorder="1" applyProtection="1"/>
    <xf numFmtId="0" fontId="1" fillId="3" borderId="0" xfId="17" applyFill="1" applyProtection="1">
      <protection hidden="1"/>
    </xf>
    <xf numFmtId="0" fontId="1" fillId="3" borderId="0" xfId="17" applyFill="1" applyBorder="1" applyProtection="1">
      <protection hidden="1"/>
    </xf>
    <xf numFmtId="0" fontId="29" fillId="3" borderId="0" xfId="17" applyFont="1" applyFill="1" applyProtection="1">
      <protection hidden="1"/>
    </xf>
    <xf numFmtId="0" fontId="1" fillId="0" borderId="0" xfId="17" applyFill="1" applyProtection="1">
      <protection hidden="1"/>
    </xf>
    <xf numFmtId="0" fontId="114" fillId="3" borderId="1" xfId="4" applyFont="1" applyFill="1" applyBorder="1" applyAlignment="1" applyProtection="1">
      <alignment vertical="center"/>
      <protection locked="0"/>
    </xf>
    <xf numFmtId="0" fontId="115" fillId="3" borderId="2" xfId="17" applyFont="1" applyFill="1" applyBorder="1" applyAlignment="1" applyProtection="1">
      <alignment vertical="center"/>
      <protection hidden="1"/>
    </xf>
    <xf numFmtId="0" fontId="5" fillId="3" borderId="0" xfId="17" applyFont="1" applyFill="1" applyProtection="1"/>
    <xf numFmtId="0" fontId="5" fillId="3" borderId="0" xfId="17" applyFont="1" applyFill="1" applyProtection="1">
      <protection hidden="1"/>
    </xf>
    <xf numFmtId="14" fontId="5" fillId="3" borderId="0" xfId="17" applyNumberFormat="1" applyFont="1" applyFill="1" applyProtection="1">
      <protection hidden="1"/>
    </xf>
    <xf numFmtId="0" fontId="5" fillId="0" borderId="0" xfId="17" applyFont="1" applyFill="1" applyProtection="1">
      <protection hidden="1"/>
    </xf>
    <xf numFmtId="0" fontId="118" fillId="3" borderId="49" xfId="17" applyFont="1" applyFill="1" applyBorder="1" applyAlignment="1" applyProtection="1">
      <alignment horizontal="left" vertical="center" indent="1"/>
      <protection hidden="1"/>
    </xf>
    <xf numFmtId="0" fontId="115" fillId="3" borderId="5" xfId="17" applyFont="1" applyFill="1" applyBorder="1" applyAlignment="1" applyProtection="1">
      <alignment horizontal="left" vertical="center" wrapText="1"/>
      <protection hidden="1"/>
    </xf>
    <xf numFmtId="0" fontId="115" fillId="3" borderId="51" xfId="17" applyFont="1" applyFill="1" applyBorder="1" applyAlignment="1" applyProtection="1">
      <alignment horizontal="left" vertical="center" wrapText="1"/>
      <protection hidden="1"/>
    </xf>
    <xf numFmtId="0" fontId="114" fillId="3" borderId="0" xfId="4" applyFont="1" applyFill="1" applyAlignment="1" applyProtection="1"/>
    <xf numFmtId="0" fontId="119" fillId="3" borderId="52" xfId="5" applyFont="1" applyFill="1" applyBorder="1" applyAlignment="1" applyProtection="1">
      <alignment horizontal="left" indent="1"/>
      <protection hidden="1"/>
    </xf>
    <xf numFmtId="0" fontId="120" fillId="3" borderId="0" xfId="5" applyFont="1" applyFill="1" applyBorder="1" applyAlignment="1" applyProtection="1">
      <alignment vertical="center"/>
      <protection hidden="1"/>
    </xf>
    <xf numFmtId="0" fontId="120" fillId="3" borderId="54" xfId="17" applyFont="1" applyFill="1" applyBorder="1" applyProtection="1">
      <protection hidden="1"/>
    </xf>
    <xf numFmtId="0" fontId="121" fillId="3" borderId="0" xfId="4" applyFont="1" applyFill="1" applyBorder="1" applyAlignment="1" applyProtection="1">
      <alignment horizontal="left" vertical="top" wrapText="1" indent="1"/>
    </xf>
    <xf numFmtId="0" fontId="122" fillId="3" borderId="0" xfId="17" applyFont="1" applyFill="1" applyProtection="1">
      <protection hidden="1"/>
    </xf>
    <xf numFmtId="14" fontId="122" fillId="3" borderId="0" xfId="17" applyNumberFormat="1" applyFont="1" applyFill="1" applyProtection="1">
      <protection hidden="1"/>
    </xf>
    <xf numFmtId="0" fontId="122" fillId="0" borderId="0" xfId="17" applyFont="1" applyFill="1" applyProtection="1">
      <protection hidden="1"/>
    </xf>
    <xf numFmtId="0" fontId="120" fillId="3" borderId="0" xfId="17" applyFont="1" applyFill="1" applyProtection="1">
      <protection hidden="1"/>
    </xf>
    <xf numFmtId="0" fontId="121" fillId="3" borderId="0" xfId="4" applyFont="1" applyFill="1" applyBorder="1" applyAlignment="1" applyProtection="1"/>
    <xf numFmtId="0" fontId="121" fillId="3" borderId="0" xfId="4" applyFont="1" applyFill="1" applyBorder="1" applyAlignment="1" applyProtection="1">
      <alignment vertical="top" wrapText="1"/>
    </xf>
    <xf numFmtId="0" fontId="122" fillId="3" borderId="0" xfId="17" applyFont="1" applyFill="1" applyProtection="1"/>
    <xf numFmtId="0" fontId="122" fillId="3" borderId="0" xfId="18" applyFont="1" applyFill="1" applyProtection="1">
      <protection hidden="1"/>
    </xf>
    <xf numFmtId="0" fontId="122" fillId="0" borderId="0" xfId="18" applyFont="1" applyFill="1" applyProtection="1">
      <protection hidden="1"/>
    </xf>
    <xf numFmtId="0" fontId="1" fillId="3" borderId="54" xfId="17" applyFill="1" applyBorder="1" applyProtection="1">
      <protection hidden="1"/>
    </xf>
    <xf numFmtId="0" fontId="124" fillId="3" borderId="0" xfId="17" applyFont="1" applyFill="1" applyProtection="1">
      <protection hidden="1"/>
    </xf>
    <xf numFmtId="0" fontId="125" fillId="3" borderId="0" xfId="14" applyFont="1" applyFill="1" applyBorder="1" applyProtection="1">
      <protection hidden="1"/>
    </xf>
    <xf numFmtId="0" fontId="126" fillId="3" borderId="0" xfId="15" applyFont="1" applyFill="1" applyBorder="1" applyAlignment="1" applyProtection="1">
      <alignment wrapText="1"/>
      <protection hidden="1"/>
    </xf>
    <xf numFmtId="0" fontId="40" fillId="3" borderId="0" xfId="18" applyFont="1" applyFill="1" applyBorder="1" applyAlignment="1">
      <alignment horizontal="left" vertical="top"/>
    </xf>
    <xf numFmtId="0" fontId="5" fillId="0" borderId="0" xfId="17" applyFont="1" applyBorder="1"/>
    <xf numFmtId="0" fontId="5" fillId="0" borderId="0" xfId="17" applyFont="1" applyFill="1" applyBorder="1"/>
    <xf numFmtId="0" fontId="5" fillId="0" borderId="0" xfId="18" applyFont="1" applyFill="1" applyBorder="1" applyProtection="1">
      <protection hidden="1"/>
    </xf>
    <xf numFmtId="0" fontId="5" fillId="3" borderId="0" xfId="17" applyFont="1" applyFill="1" applyBorder="1" applyProtection="1">
      <protection hidden="1"/>
    </xf>
    <xf numFmtId="0" fontId="5" fillId="3" borderId="0" xfId="17" applyNumberFormat="1" applyFont="1" applyFill="1" applyProtection="1">
      <protection hidden="1"/>
    </xf>
    <xf numFmtId="0" fontId="1" fillId="3" borderId="52" xfId="17" applyFill="1" applyBorder="1" applyAlignment="1" applyProtection="1">
      <alignment horizontal="left" indent="1"/>
      <protection hidden="1"/>
    </xf>
    <xf numFmtId="0" fontId="1" fillId="4" borderId="10" xfId="17" applyFont="1" applyFill="1" applyBorder="1" applyProtection="1">
      <protection locked="0"/>
    </xf>
    <xf numFmtId="0" fontId="31" fillId="3" borderId="0" xfId="17" applyFont="1" applyFill="1" applyBorder="1" applyProtection="1">
      <protection hidden="1"/>
    </xf>
    <xf numFmtId="0" fontId="127" fillId="3" borderId="0" xfId="17" applyFont="1" applyFill="1" applyBorder="1" applyProtection="1">
      <protection hidden="1"/>
    </xf>
    <xf numFmtId="172" fontId="5" fillId="0" borderId="0" xfId="5" applyNumberFormat="1" applyFont="1" applyFill="1" applyBorder="1" applyAlignment="1" applyProtection="1">
      <alignment horizontal="center"/>
      <protection hidden="1"/>
    </xf>
    <xf numFmtId="0" fontId="129" fillId="3" borderId="52" xfId="17" applyFont="1" applyFill="1" applyBorder="1" applyAlignment="1" applyProtection="1">
      <alignment horizontal="left" indent="1"/>
      <protection hidden="1"/>
    </xf>
    <xf numFmtId="0" fontId="60" fillId="3" borderId="0" xfId="17" applyFont="1" applyFill="1" applyBorder="1" applyProtection="1">
      <protection hidden="1"/>
    </xf>
    <xf numFmtId="0" fontId="130" fillId="3" borderId="0" xfId="17" applyFont="1" applyFill="1" applyBorder="1" applyProtection="1">
      <protection hidden="1"/>
    </xf>
    <xf numFmtId="0" fontId="61" fillId="3" borderId="0" xfId="17" applyFont="1" applyFill="1" applyBorder="1" applyProtection="1">
      <protection hidden="1"/>
    </xf>
    <xf numFmtId="0" fontId="1" fillId="3" borderId="21" xfId="17" applyFill="1" applyBorder="1" applyAlignment="1" applyProtection="1">
      <alignment horizontal="right" indent="2"/>
      <protection hidden="1"/>
    </xf>
    <xf numFmtId="0" fontId="1" fillId="3" borderId="22" xfId="17" applyFill="1" applyBorder="1" applyAlignment="1" applyProtection="1">
      <alignment horizontal="right" indent="2"/>
      <protection hidden="1"/>
    </xf>
    <xf numFmtId="0" fontId="5" fillId="3" borderId="0" xfId="18" applyFont="1" applyFill="1" applyBorder="1" applyProtection="1">
      <protection hidden="1"/>
    </xf>
    <xf numFmtId="37" fontId="1" fillId="3" borderId="29" xfId="19" applyNumberFormat="1" applyFont="1" applyFill="1" applyBorder="1" applyAlignment="1" applyProtection="1">
      <alignment horizontal="center"/>
      <protection hidden="1"/>
    </xf>
    <xf numFmtId="0" fontId="1" fillId="4" borderId="10" xfId="17" applyFill="1" applyBorder="1" applyAlignment="1" applyProtection="1">
      <alignment wrapText="1"/>
      <protection locked="0"/>
    </xf>
    <xf numFmtId="0" fontId="1" fillId="3" borderId="52" xfId="17" applyFont="1" applyFill="1" applyBorder="1" applyAlignment="1" applyProtection="1">
      <alignment horizontal="left" indent="1"/>
      <protection hidden="1"/>
    </xf>
    <xf numFmtId="0" fontId="39" fillId="4" borderId="10" xfId="5" applyFont="1" applyFill="1" applyBorder="1" applyProtection="1">
      <protection locked="0"/>
    </xf>
    <xf numFmtId="0" fontId="1" fillId="3" borderId="52" xfId="17" applyFill="1" applyBorder="1" applyProtection="1">
      <protection hidden="1"/>
    </xf>
    <xf numFmtId="37" fontId="1" fillId="3" borderId="7" xfId="19" applyNumberFormat="1" applyFont="1" applyFill="1" applyBorder="1" applyAlignment="1" applyProtection="1">
      <alignment horizontal="center"/>
      <protection hidden="1"/>
    </xf>
    <xf numFmtId="0" fontId="1" fillId="3" borderId="52" xfId="17" applyFill="1" applyBorder="1" applyAlignment="1" applyProtection="1">
      <alignment vertical="top" wrapText="1"/>
      <protection hidden="1"/>
    </xf>
    <xf numFmtId="0" fontId="1" fillId="3" borderId="0" xfId="17" applyFill="1" applyBorder="1" applyAlignment="1" applyProtection="1">
      <alignment vertical="top" wrapText="1"/>
      <protection hidden="1"/>
    </xf>
    <xf numFmtId="0" fontId="31" fillId="3" borderId="0" xfId="17" applyFont="1" applyFill="1" applyBorder="1" applyAlignment="1" applyProtection="1">
      <alignment horizontal="left"/>
      <protection hidden="1"/>
    </xf>
    <xf numFmtId="0" fontId="5" fillId="30" borderId="0" xfId="17" applyFont="1" applyFill="1"/>
    <xf numFmtId="0" fontId="133" fillId="3" borderId="0" xfId="14" applyFont="1" applyFill="1" applyBorder="1" applyProtection="1">
      <protection hidden="1"/>
    </xf>
    <xf numFmtId="0" fontId="1" fillId="3" borderId="21" xfId="17" applyFill="1" applyBorder="1" applyAlignment="1" applyProtection="1">
      <alignment horizontal="center"/>
      <protection hidden="1"/>
    </xf>
    <xf numFmtId="0" fontId="1" fillId="7" borderId="16" xfId="17" applyFill="1" applyBorder="1" applyProtection="1">
      <protection hidden="1"/>
    </xf>
    <xf numFmtId="0" fontId="1" fillId="7" borderId="18" xfId="17" applyFill="1" applyBorder="1" applyProtection="1">
      <protection hidden="1"/>
    </xf>
    <xf numFmtId="0" fontId="5" fillId="0" borderId="52" xfId="17" applyFont="1" applyFill="1" applyBorder="1" applyAlignment="1" applyProtection="1">
      <alignment horizontal="left" indent="1"/>
      <protection hidden="1"/>
    </xf>
    <xf numFmtId="0" fontId="5" fillId="0" borderId="0" xfId="17" applyFont="1" applyFill="1" applyBorder="1" applyAlignment="1" applyProtection="1">
      <alignment vertical="top" wrapText="1"/>
      <protection hidden="1"/>
    </xf>
    <xf numFmtId="174" fontId="1" fillId="7" borderId="8" xfId="20" applyNumberFormat="1" applyFont="1" applyFill="1" applyBorder="1" applyProtection="1">
      <protection hidden="1"/>
    </xf>
    <xf numFmtId="174" fontId="1" fillId="7" borderId="9" xfId="20" applyNumberFormat="1" applyFont="1" applyFill="1" applyBorder="1" applyProtection="1">
      <protection hidden="1"/>
    </xf>
    <xf numFmtId="0" fontId="134" fillId="0" borderId="0" xfId="17" applyFont="1" applyBorder="1"/>
    <xf numFmtId="37" fontId="1" fillId="3" borderId="20" xfId="19" applyNumberFormat="1" applyFont="1" applyFill="1" applyBorder="1" applyAlignment="1" applyProtection="1">
      <alignment horizontal="center"/>
      <protection hidden="1"/>
    </xf>
    <xf numFmtId="174" fontId="1" fillId="7" borderId="15" xfId="20" applyNumberFormat="1" applyFont="1" applyFill="1" applyBorder="1" applyProtection="1">
      <protection hidden="1"/>
    </xf>
    <xf numFmtId="174" fontId="1" fillId="7" borderId="11" xfId="20" applyNumberFormat="1" applyFont="1" applyFill="1" applyBorder="1" applyProtection="1">
      <protection hidden="1"/>
    </xf>
    <xf numFmtId="37" fontId="1" fillId="3" borderId="0" xfId="19" applyNumberFormat="1" applyFont="1" applyFill="1" applyBorder="1" applyAlignment="1" applyProtection="1">
      <alignment horizontal="center"/>
      <protection hidden="1"/>
    </xf>
    <xf numFmtId="0" fontId="125" fillId="5" borderId="0" xfId="14" applyFont="1" applyFill="1" applyBorder="1" applyProtection="1">
      <protection hidden="1"/>
    </xf>
    <xf numFmtId="0" fontId="114" fillId="3" borderId="0" xfId="4" applyFont="1" applyFill="1" applyAlignment="1" applyProtection="1">
      <protection hidden="1"/>
    </xf>
    <xf numFmtId="0" fontId="1" fillId="14" borderId="21" xfId="17" applyFill="1" applyBorder="1" applyAlignment="1" applyProtection="1">
      <alignment horizontal="right" indent="2"/>
      <protection hidden="1"/>
    </xf>
    <xf numFmtId="0" fontId="1" fillId="14" borderId="22" xfId="17" applyFill="1" applyBorder="1" applyAlignment="1" applyProtection="1">
      <alignment horizontal="right" indent="2"/>
      <protection hidden="1"/>
    </xf>
    <xf numFmtId="37" fontId="1" fillId="14" borderId="29" xfId="19" applyNumberFormat="1" applyFont="1" applyFill="1" applyBorder="1" applyAlignment="1" applyProtection="1">
      <alignment horizontal="center"/>
      <protection hidden="1"/>
    </xf>
    <xf numFmtId="174" fontId="1" fillId="14" borderId="16" xfId="20" applyNumberFormat="1" applyFont="1" applyFill="1" applyBorder="1" applyProtection="1">
      <protection hidden="1"/>
    </xf>
    <xf numFmtId="174" fontId="1" fillId="14" borderId="17" xfId="20" applyNumberFormat="1" applyFont="1" applyFill="1" applyBorder="1" applyProtection="1">
      <protection hidden="1"/>
    </xf>
    <xf numFmtId="174" fontId="1" fillId="14" borderId="18" xfId="20" applyNumberFormat="1" applyFont="1" applyFill="1" applyBorder="1" applyProtection="1">
      <protection hidden="1"/>
    </xf>
    <xf numFmtId="174" fontId="1" fillId="14" borderId="8" xfId="20" applyNumberFormat="1" applyFont="1" applyFill="1" applyBorder="1" applyProtection="1">
      <protection hidden="1"/>
    </xf>
    <xf numFmtId="174" fontId="1" fillId="14" borderId="0" xfId="20" applyNumberFormat="1" applyFont="1" applyFill="1" applyBorder="1" applyProtection="1">
      <protection hidden="1"/>
    </xf>
    <xf numFmtId="174" fontId="1" fillId="14" borderId="9" xfId="20" applyNumberFormat="1" applyFont="1" applyFill="1" applyBorder="1" applyProtection="1">
      <protection hidden="1"/>
    </xf>
    <xf numFmtId="37" fontId="1" fillId="14" borderId="7" xfId="19" applyNumberFormat="1" applyFont="1" applyFill="1" applyBorder="1" applyAlignment="1" applyProtection="1">
      <alignment horizontal="center"/>
      <protection hidden="1"/>
    </xf>
    <xf numFmtId="174" fontId="1" fillId="14" borderId="15" xfId="20" applyNumberFormat="1" applyFont="1" applyFill="1" applyBorder="1" applyProtection="1">
      <protection hidden="1"/>
    </xf>
    <xf numFmtId="174" fontId="1" fillId="14" borderId="10" xfId="20" applyNumberFormat="1" applyFont="1" applyFill="1" applyBorder="1" applyProtection="1">
      <protection hidden="1"/>
    </xf>
    <xf numFmtId="174" fontId="1" fillId="14" borderId="11" xfId="20" applyNumberFormat="1" applyFont="1" applyFill="1" applyBorder="1" applyProtection="1">
      <protection hidden="1"/>
    </xf>
    <xf numFmtId="0" fontId="52" fillId="3" borderId="7" xfId="4" applyFont="1" applyFill="1" applyBorder="1" applyAlignment="1" applyProtection="1">
      <alignment horizontal="center"/>
      <protection hidden="1"/>
    </xf>
    <xf numFmtId="0" fontId="29" fillId="3" borderId="7" xfId="17" applyFont="1" applyFill="1" applyBorder="1" applyAlignment="1" applyProtection="1">
      <alignment horizontal="center"/>
      <protection hidden="1"/>
    </xf>
    <xf numFmtId="9" fontId="29" fillId="3" borderId="7" xfId="17" applyNumberFormat="1" applyFont="1" applyFill="1" applyBorder="1" applyAlignment="1" applyProtection="1">
      <alignment horizontal="center"/>
      <protection hidden="1"/>
    </xf>
    <xf numFmtId="0" fontId="67" fillId="3" borderId="7" xfId="17" applyFont="1" applyFill="1" applyBorder="1" applyAlignment="1" applyProtection="1">
      <alignment horizontal="center"/>
      <protection hidden="1"/>
    </xf>
    <xf numFmtId="1" fontId="128" fillId="15" borderId="7" xfId="19" applyNumberFormat="1" applyFont="1" applyFill="1" applyBorder="1" applyAlignment="1" applyProtection="1">
      <alignment horizontal="center"/>
      <protection hidden="1"/>
    </xf>
    <xf numFmtId="0" fontId="2" fillId="3" borderId="7" xfId="17" applyFont="1" applyFill="1" applyBorder="1" applyAlignment="1" applyProtection="1">
      <alignment horizontal="center"/>
      <protection hidden="1"/>
    </xf>
    <xf numFmtId="0" fontId="1" fillId="3" borderId="7" xfId="17" applyFill="1" applyBorder="1" applyAlignment="1" applyProtection="1">
      <alignment horizontal="center"/>
      <protection hidden="1"/>
    </xf>
    <xf numFmtId="1" fontId="1" fillId="3" borderId="7" xfId="17" applyNumberFormat="1" applyFill="1" applyBorder="1" applyProtection="1">
      <protection hidden="1"/>
    </xf>
    <xf numFmtId="0" fontId="2" fillId="15" borderId="7" xfId="17" applyFont="1" applyFill="1" applyBorder="1" applyAlignment="1" applyProtection="1">
      <alignment horizontal="center"/>
      <protection hidden="1"/>
    </xf>
    <xf numFmtId="0" fontId="5" fillId="3" borderId="7" xfId="17" applyFont="1" applyFill="1" applyBorder="1" applyProtection="1">
      <protection hidden="1"/>
    </xf>
    <xf numFmtId="0" fontId="5" fillId="7" borderId="16" xfId="17" applyFont="1" applyFill="1" applyBorder="1" applyProtection="1">
      <protection hidden="1"/>
    </xf>
    <xf numFmtId="0" fontId="5" fillId="7" borderId="17" xfId="17" applyFont="1" applyFill="1" applyBorder="1" applyProtection="1">
      <protection hidden="1"/>
    </xf>
    <xf numFmtId="0" fontId="5" fillId="7" borderId="18" xfId="17" applyFont="1" applyFill="1" applyBorder="1" applyProtection="1">
      <protection hidden="1"/>
    </xf>
    <xf numFmtId="0" fontId="5" fillId="7" borderId="7" xfId="17" applyFont="1" applyFill="1" applyBorder="1" applyProtection="1">
      <protection hidden="1"/>
    </xf>
    <xf numFmtId="0" fontId="5" fillId="7" borderId="8" xfId="17" applyFont="1" applyFill="1" applyBorder="1" applyProtection="1">
      <protection hidden="1"/>
    </xf>
    <xf numFmtId="0" fontId="5" fillId="7" borderId="0" xfId="17" applyFont="1" applyFill="1" applyBorder="1" applyProtection="1">
      <protection hidden="1"/>
    </xf>
    <xf numFmtId="0" fontId="5" fillId="7" borderId="9" xfId="17" applyFont="1" applyFill="1" applyBorder="1" applyProtection="1">
      <protection hidden="1"/>
    </xf>
    <xf numFmtId="1" fontId="1" fillId="38" borderId="7" xfId="17" applyNumberFormat="1" applyFill="1" applyBorder="1" applyProtection="1">
      <protection hidden="1"/>
    </xf>
    <xf numFmtId="0" fontId="2" fillId="38" borderId="7" xfId="17" applyFont="1" applyFill="1" applyBorder="1" applyAlignment="1" applyProtection="1">
      <alignment horizontal="center"/>
      <protection hidden="1"/>
    </xf>
    <xf numFmtId="14" fontId="2" fillId="7" borderId="7" xfId="17" applyNumberFormat="1" applyFont="1" applyFill="1" applyBorder="1" applyAlignment="1" applyProtection="1">
      <alignment horizontal="center"/>
      <protection hidden="1"/>
    </xf>
    <xf numFmtId="0" fontId="1" fillId="0" borderId="7" xfId="17" applyFill="1" applyBorder="1" applyAlignment="1" applyProtection="1">
      <alignment horizontal="center"/>
      <protection hidden="1"/>
    </xf>
    <xf numFmtId="0" fontId="2" fillId="7" borderId="7" xfId="17" applyFont="1" applyFill="1" applyBorder="1" applyAlignment="1" applyProtection="1">
      <alignment horizontal="center"/>
      <protection hidden="1"/>
    </xf>
    <xf numFmtId="1" fontId="1" fillId="38" borderId="7" xfId="17" applyNumberFormat="1" applyFill="1" applyBorder="1" applyAlignment="1" applyProtection="1">
      <alignment horizontal="center"/>
      <protection hidden="1"/>
    </xf>
    <xf numFmtId="0" fontId="5" fillId="6" borderId="7" xfId="17" applyFont="1" applyFill="1" applyBorder="1" applyProtection="1">
      <protection hidden="1"/>
    </xf>
    <xf numFmtId="1" fontId="1" fillId="0" borderId="7" xfId="17" applyNumberFormat="1" applyFill="1" applyBorder="1" applyProtection="1">
      <protection hidden="1"/>
    </xf>
    <xf numFmtId="0" fontId="1" fillId="38" borderId="7" xfId="17" applyFill="1" applyBorder="1" applyAlignment="1" applyProtection="1">
      <alignment horizontal="center"/>
      <protection hidden="1"/>
    </xf>
    <xf numFmtId="0" fontId="1" fillId="16" borderId="7" xfId="17" applyFill="1" applyBorder="1" applyAlignment="1" applyProtection="1">
      <alignment horizontal="center"/>
      <protection hidden="1"/>
    </xf>
    <xf numFmtId="1" fontId="1" fillId="17" borderId="7" xfId="17" applyNumberFormat="1" applyFill="1" applyBorder="1" applyProtection="1">
      <protection hidden="1"/>
    </xf>
    <xf numFmtId="0" fontId="114" fillId="39" borderId="0" xfId="4" applyFont="1" applyFill="1" applyAlignment="1" applyProtection="1">
      <protection hidden="1"/>
    </xf>
    <xf numFmtId="0" fontId="1" fillId="39" borderId="0" xfId="17" applyFill="1" applyProtection="1">
      <protection hidden="1"/>
    </xf>
    <xf numFmtId="0" fontId="1" fillId="39" borderId="0" xfId="17" applyFill="1" applyBorder="1" applyProtection="1">
      <protection hidden="1"/>
    </xf>
    <xf numFmtId="0" fontId="5" fillId="39" borderId="0" xfId="17" applyFont="1" applyFill="1" applyProtection="1">
      <protection hidden="1"/>
    </xf>
    <xf numFmtId="0" fontId="2" fillId="39" borderId="0" xfId="17" applyFont="1" applyFill="1" applyAlignment="1" applyProtection="1">
      <alignment horizontal="right"/>
      <protection hidden="1"/>
    </xf>
    <xf numFmtId="0" fontId="135" fillId="3" borderId="0" xfId="15" applyFont="1" applyFill="1" applyBorder="1" applyAlignment="1" applyProtection="1">
      <alignment wrapText="1"/>
      <protection hidden="1"/>
    </xf>
    <xf numFmtId="1" fontId="1" fillId="16" borderId="7" xfId="17" applyNumberFormat="1" applyFill="1" applyBorder="1" applyProtection="1">
      <protection hidden="1"/>
    </xf>
    <xf numFmtId="0" fontId="5" fillId="0" borderId="7" xfId="17" applyFont="1" applyFill="1" applyBorder="1" applyProtection="1">
      <protection hidden="1"/>
    </xf>
    <xf numFmtId="0" fontId="5" fillId="0" borderId="20" xfId="17" applyFont="1" applyFill="1" applyBorder="1" applyAlignment="1" applyProtection="1">
      <alignment horizontal="center"/>
      <protection hidden="1"/>
    </xf>
    <xf numFmtId="0" fontId="5" fillId="5" borderId="7" xfId="17" applyFont="1" applyFill="1" applyBorder="1" applyProtection="1">
      <protection hidden="1"/>
    </xf>
    <xf numFmtId="0" fontId="1" fillId="6" borderId="16" xfId="17" applyFill="1" applyBorder="1" applyProtection="1">
      <protection hidden="1"/>
    </xf>
    <xf numFmtId="0" fontId="1" fillId="6" borderId="17" xfId="17" applyFill="1" applyBorder="1" applyProtection="1">
      <protection hidden="1"/>
    </xf>
    <xf numFmtId="0" fontId="1" fillId="6" borderId="18" xfId="17" applyFill="1" applyBorder="1" applyProtection="1">
      <protection hidden="1"/>
    </xf>
    <xf numFmtId="1" fontId="128" fillId="40" borderId="7" xfId="19" applyNumberFormat="1" applyFont="1" applyFill="1" applyBorder="1" applyAlignment="1" applyProtection="1">
      <alignment horizontal="center"/>
      <protection hidden="1"/>
    </xf>
    <xf numFmtId="0" fontId="1" fillId="6" borderId="8" xfId="17" applyFill="1" applyBorder="1" applyProtection="1">
      <protection hidden="1"/>
    </xf>
    <xf numFmtId="0" fontId="1" fillId="6" borderId="0" xfId="17" applyFill="1" applyBorder="1" applyProtection="1">
      <protection hidden="1"/>
    </xf>
    <xf numFmtId="0" fontId="1" fillId="6" borderId="9" xfId="17" applyFill="1" applyBorder="1" applyProtection="1">
      <protection hidden="1"/>
    </xf>
    <xf numFmtId="0" fontId="2" fillId="40" borderId="7" xfId="17" applyFont="1" applyFill="1" applyBorder="1" applyAlignment="1" applyProtection="1">
      <alignment horizontal="center"/>
      <protection hidden="1"/>
    </xf>
    <xf numFmtId="0" fontId="5" fillId="7" borderId="21" xfId="17" applyFont="1" applyFill="1" applyBorder="1" applyProtection="1">
      <protection hidden="1"/>
    </xf>
    <xf numFmtId="0" fontId="5" fillId="3" borderId="21" xfId="17" applyFont="1" applyFill="1" applyBorder="1" applyProtection="1">
      <protection hidden="1"/>
    </xf>
    <xf numFmtId="1" fontId="5" fillId="38" borderId="7" xfId="17" applyNumberFormat="1" applyFont="1" applyFill="1" applyBorder="1" applyProtection="1">
      <protection hidden="1"/>
    </xf>
    <xf numFmtId="0" fontId="5" fillId="38" borderId="7" xfId="17" applyFont="1" applyFill="1" applyBorder="1" applyProtection="1">
      <protection hidden="1"/>
    </xf>
    <xf numFmtId="0" fontId="2" fillId="17" borderId="7" xfId="17" applyFont="1" applyFill="1" applyBorder="1" applyAlignment="1" applyProtection="1">
      <alignment horizontal="center"/>
      <protection hidden="1"/>
    </xf>
    <xf numFmtId="0" fontId="5" fillId="41" borderId="7" xfId="17" applyFont="1" applyFill="1" applyBorder="1" applyProtection="1">
      <protection hidden="1"/>
    </xf>
    <xf numFmtId="0" fontId="5" fillId="0" borderId="21" xfId="17" applyFont="1" applyFill="1" applyBorder="1" applyProtection="1">
      <protection hidden="1"/>
    </xf>
    <xf numFmtId="0" fontId="5" fillId="38" borderId="7" xfId="17" applyFont="1" applyFill="1" applyBorder="1" applyAlignment="1" applyProtection="1">
      <alignment horizontal="center"/>
      <protection hidden="1"/>
    </xf>
    <xf numFmtId="0" fontId="5" fillId="16" borderId="21" xfId="17" applyFont="1" applyFill="1" applyBorder="1" applyProtection="1">
      <protection hidden="1"/>
    </xf>
    <xf numFmtId="0" fontId="1" fillId="6" borderId="15" xfId="17" applyFill="1" applyBorder="1" applyProtection="1">
      <protection hidden="1"/>
    </xf>
    <xf numFmtId="0" fontId="1" fillId="6" borderId="10" xfId="17" applyFill="1" applyBorder="1" applyProtection="1">
      <protection hidden="1"/>
    </xf>
    <xf numFmtId="0" fontId="1" fillId="6" borderId="11" xfId="17" applyFill="1" applyBorder="1" applyProtection="1">
      <protection hidden="1"/>
    </xf>
    <xf numFmtId="0" fontId="5" fillId="7" borderId="15" xfId="17" applyFont="1" applyFill="1" applyBorder="1" applyProtection="1">
      <protection hidden="1"/>
    </xf>
    <xf numFmtId="0" fontId="5" fillId="7" borderId="10" xfId="17" applyFont="1" applyFill="1" applyBorder="1" applyProtection="1">
      <protection hidden="1"/>
    </xf>
    <xf numFmtId="0" fontId="5" fillId="7" borderId="11" xfId="17" applyFont="1" applyFill="1" applyBorder="1" applyProtection="1">
      <protection hidden="1"/>
    </xf>
    <xf numFmtId="0" fontId="2" fillId="0" borderId="0" xfId="17" applyFont="1" applyFill="1" applyBorder="1" applyAlignment="1" applyProtection="1">
      <alignment horizontal="center"/>
      <protection hidden="1"/>
    </xf>
    <xf numFmtId="0" fontId="5" fillId="0" borderId="0" xfId="17" applyFont="1" applyFill="1" applyBorder="1" applyProtection="1">
      <protection hidden="1"/>
    </xf>
    <xf numFmtId="0" fontId="1" fillId="43" borderId="16" xfId="17" applyFill="1" applyBorder="1" applyProtection="1">
      <protection hidden="1"/>
    </xf>
    <xf numFmtId="0" fontId="1" fillId="43" borderId="18" xfId="17" applyFill="1" applyBorder="1" applyProtection="1">
      <protection hidden="1"/>
    </xf>
    <xf numFmtId="0" fontId="1" fillId="42" borderId="16" xfId="17" applyFill="1" applyBorder="1" applyProtection="1">
      <protection hidden="1"/>
    </xf>
    <xf numFmtId="0" fontId="1" fillId="42" borderId="17" xfId="17" applyFill="1" applyBorder="1" applyProtection="1">
      <protection hidden="1"/>
    </xf>
    <xf numFmtId="0" fontId="5" fillId="6" borderId="17" xfId="17" applyFont="1" applyFill="1" applyBorder="1" applyProtection="1">
      <protection hidden="1"/>
    </xf>
    <xf numFmtId="0" fontId="5" fillId="6" borderId="18" xfId="17" applyFont="1" applyFill="1" applyBorder="1" applyProtection="1">
      <protection hidden="1"/>
    </xf>
    <xf numFmtId="0" fontId="1" fillId="43" borderId="8" xfId="17" applyFill="1" applyBorder="1" applyProtection="1">
      <protection hidden="1"/>
    </xf>
    <xf numFmtId="0" fontId="1" fillId="43" borderId="9" xfId="17" applyFill="1" applyBorder="1" applyProtection="1">
      <protection hidden="1"/>
    </xf>
    <xf numFmtId="0" fontId="1" fillId="42" borderId="20" xfId="17" applyFill="1" applyBorder="1" applyProtection="1">
      <protection hidden="1"/>
    </xf>
    <xf numFmtId="0" fontId="1" fillId="42" borderId="21" xfId="17" applyFill="1" applyBorder="1" applyProtection="1">
      <protection hidden="1"/>
    </xf>
    <xf numFmtId="0" fontId="5" fillId="6" borderId="0" xfId="17" applyFont="1" applyFill="1" applyBorder="1" applyProtection="1">
      <protection hidden="1"/>
    </xf>
    <xf numFmtId="0" fontId="5" fillId="6" borderId="9" xfId="17" applyFont="1" applyFill="1" applyBorder="1" applyProtection="1">
      <protection hidden="1"/>
    </xf>
    <xf numFmtId="165" fontId="1" fillId="42" borderId="29" xfId="19" applyNumberFormat="1" applyFont="1" applyFill="1" applyBorder="1" applyProtection="1">
      <protection hidden="1"/>
    </xf>
    <xf numFmtId="1" fontId="1" fillId="42" borderId="0" xfId="17" applyNumberFormat="1" applyFill="1" applyBorder="1" applyProtection="1">
      <protection hidden="1"/>
    </xf>
    <xf numFmtId="165" fontId="1" fillId="42" borderId="23" xfId="19" applyNumberFormat="1" applyFont="1" applyFill="1" applyBorder="1" applyProtection="1">
      <protection hidden="1"/>
    </xf>
    <xf numFmtId="165" fontId="1" fillId="42" borderId="19" xfId="19" applyNumberFormat="1" applyFont="1" applyFill="1" applyBorder="1" applyProtection="1">
      <protection hidden="1"/>
    </xf>
    <xf numFmtId="1" fontId="1" fillId="42" borderId="15" xfId="17" applyNumberFormat="1" applyFill="1" applyBorder="1" applyProtection="1">
      <protection hidden="1"/>
    </xf>
    <xf numFmtId="1" fontId="1" fillId="42" borderId="10" xfId="17" applyNumberFormat="1" applyFill="1" applyBorder="1" applyProtection="1">
      <protection hidden="1"/>
    </xf>
    <xf numFmtId="1" fontId="1" fillId="42" borderId="11" xfId="17" applyNumberFormat="1" applyFill="1" applyBorder="1" applyProtection="1">
      <protection hidden="1"/>
    </xf>
    <xf numFmtId="0" fontId="5" fillId="6" borderId="10" xfId="17" applyFont="1" applyFill="1" applyBorder="1" applyProtection="1">
      <protection hidden="1"/>
    </xf>
    <xf numFmtId="0" fontId="5" fillId="6" borderId="11" xfId="17" applyFont="1" applyFill="1" applyBorder="1" applyProtection="1">
      <protection hidden="1"/>
    </xf>
    <xf numFmtId="165" fontId="1" fillId="3" borderId="8" xfId="19" applyNumberFormat="1" applyFont="1" applyFill="1" applyBorder="1" applyProtection="1">
      <protection hidden="1"/>
    </xf>
    <xf numFmtId="1" fontId="1" fillId="3" borderId="0" xfId="17" applyNumberFormat="1" applyFill="1" applyBorder="1" applyProtection="1">
      <protection hidden="1"/>
    </xf>
    <xf numFmtId="0" fontId="4" fillId="42" borderId="16" xfId="17" applyFont="1" applyFill="1" applyBorder="1" applyProtection="1">
      <protection hidden="1"/>
    </xf>
    <xf numFmtId="0" fontId="1" fillId="42" borderId="18" xfId="17" applyFill="1" applyBorder="1" applyProtection="1">
      <protection hidden="1"/>
    </xf>
    <xf numFmtId="9" fontId="1" fillId="43" borderId="8" xfId="17" applyNumberFormat="1" applyFill="1" applyBorder="1" applyProtection="1">
      <protection hidden="1"/>
    </xf>
    <xf numFmtId="0" fontId="1" fillId="42" borderId="22" xfId="17" applyFill="1" applyBorder="1" applyProtection="1">
      <protection hidden="1"/>
    </xf>
    <xf numFmtId="0" fontId="1" fillId="14" borderId="16" xfId="17" applyFill="1" applyBorder="1" applyProtection="1">
      <protection hidden="1"/>
    </xf>
    <xf numFmtId="0" fontId="1" fillId="14" borderId="18" xfId="17" applyFill="1" applyBorder="1" applyProtection="1">
      <protection hidden="1"/>
    </xf>
    <xf numFmtId="0" fontId="1" fillId="14" borderId="8" xfId="17" applyFill="1" applyBorder="1" applyProtection="1">
      <protection hidden="1"/>
    </xf>
    <xf numFmtId="0" fontId="1" fillId="14" borderId="9" xfId="17" applyFill="1" applyBorder="1" applyProtection="1">
      <protection hidden="1"/>
    </xf>
    <xf numFmtId="0" fontId="1" fillId="43" borderId="15" xfId="17" applyFill="1" applyBorder="1" applyProtection="1">
      <protection hidden="1"/>
    </xf>
    <xf numFmtId="0" fontId="1" fillId="43" borderId="11" xfId="17" applyFill="1" applyBorder="1" applyProtection="1">
      <protection hidden="1"/>
    </xf>
    <xf numFmtId="165" fontId="1" fillId="14" borderId="7" xfId="19" applyNumberFormat="1" applyFont="1" applyFill="1" applyBorder="1" applyProtection="1">
      <protection hidden="1"/>
    </xf>
    <xf numFmtId="0" fontId="1" fillId="14" borderId="21" xfId="17" applyFill="1" applyBorder="1" applyProtection="1">
      <protection hidden="1"/>
    </xf>
    <xf numFmtId="0" fontId="1" fillId="14" borderId="22" xfId="17" applyFill="1" applyBorder="1" applyProtection="1">
      <protection hidden="1"/>
    </xf>
    <xf numFmtId="0" fontId="1" fillId="14" borderId="15" xfId="17" applyFill="1" applyBorder="1" applyProtection="1">
      <protection hidden="1"/>
    </xf>
    <xf numFmtId="0" fontId="1" fillId="14" borderId="11" xfId="17" applyFill="1" applyBorder="1" applyProtection="1">
      <protection hidden="1"/>
    </xf>
    <xf numFmtId="0" fontId="1" fillId="4" borderId="16" xfId="17" applyFill="1" applyBorder="1" applyProtection="1">
      <protection hidden="1"/>
    </xf>
    <xf numFmtId="0" fontId="1" fillId="4" borderId="18" xfId="17" applyFill="1" applyBorder="1" applyProtection="1">
      <protection hidden="1"/>
    </xf>
    <xf numFmtId="0" fontId="1" fillId="5" borderId="16" xfId="17" applyFill="1" applyBorder="1" applyProtection="1">
      <protection hidden="1"/>
    </xf>
    <xf numFmtId="0" fontId="1" fillId="5" borderId="17" xfId="17" applyFill="1" applyBorder="1" applyProtection="1">
      <protection hidden="1"/>
    </xf>
    <xf numFmtId="0" fontId="1" fillId="4" borderId="8" xfId="17" applyFill="1" applyBorder="1" applyProtection="1">
      <protection hidden="1"/>
    </xf>
    <xf numFmtId="0" fontId="1" fillId="4" borderId="9" xfId="17" applyFill="1" applyBorder="1" applyProtection="1">
      <protection hidden="1"/>
    </xf>
    <xf numFmtId="0" fontId="1" fillId="5" borderId="20" xfId="17" applyFill="1" applyBorder="1" applyProtection="1">
      <protection hidden="1"/>
    </xf>
    <xf numFmtId="0" fontId="1" fillId="5" borderId="21" xfId="17" applyFill="1" applyBorder="1" applyProtection="1">
      <protection hidden="1"/>
    </xf>
    <xf numFmtId="165" fontId="1" fillId="5" borderId="29" xfId="19" applyNumberFormat="1" applyFont="1" applyFill="1" applyBorder="1" applyProtection="1">
      <protection hidden="1"/>
    </xf>
    <xf numFmtId="1" fontId="1" fillId="5" borderId="0" xfId="17" applyNumberFormat="1" applyFill="1" applyBorder="1" applyProtection="1">
      <protection hidden="1"/>
    </xf>
    <xf numFmtId="165" fontId="1" fillId="5" borderId="23" xfId="19" applyNumberFormat="1" applyFont="1" applyFill="1" applyBorder="1" applyProtection="1">
      <protection hidden="1"/>
    </xf>
    <xf numFmtId="165" fontId="1" fillId="5" borderId="19" xfId="19" applyNumberFormat="1" applyFont="1" applyFill="1" applyBorder="1" applyProtection="1">
      <protection hidden="1"/>
    </xf>
    <xf numFmtId="1" fontId="1" fillId="5" borderId="10" xfId="17" applyNumberFormat="1" applyFill="1" applyBorder="1" applyProtection="1">
      <protection hidden="1"/>
    </xf>
    <xf numFmtId="0" fontId="4" fillId="27" borderId="16" xfId="17" applyFont="1" applyFill="1" applyBorder="1" applyProtection="1">
      <protection hidden="1"/>
    </xf>
    <xf numFmtId="0" fontId="1" fillId="27" borderId="17" xfId="17" applyFill="1" applyBorder="1" applyProtection="1">
      <protection hidden="1"/>
    </xf>
    <xf numFmtId="0" fontId="1" fillId="27" borderId="18" xfId="17" applyFill="1" applyBorder="1" applyProtection="1">
      <protection hidden="1"/>
    </xf>
    <xf numFmtId="9" fontId="1" fillId="4" borderId="8" xfId="17" applyNumberFormat="1" applyFill="1" applyBorder="1" applyProtection="1">
      <protection hidden="1"/>
    </xf>
    <xf numFmtId="0" fontId="1" fillId="27" borderId="8" xfId="17" applyFill="1" applyBorder="1" applyProtection="1">
      <protection hidden="1"/>
    </xf>
    <xf numFmtId="0" fontId="1" fillId="27" borderId="0" xfId="17" applyFill="1" applyBorder="1" applyProtection="1">
      <protection hidden="1"/>
    </xf>
    <xf numFmtId="0" fontId="1" fillId="27" borderId="9" xfId="17" applyFill="1" applyBorder="1" applyProtection="1">
      <protection hidden="1"/>
    </xf>
    <xf numFmtId="165" fontId="1" fillId="27" borderId="8" xfId="19" applyNumberFormat="1" applyFont="1" applyFill="1" applyBorder="1" applyProtection="1">
      <protection hidden="1"/>
    </xf>
    <xf numFmtId="0" fontId="1" fillId="4" borderId="15" xfId="17" applyFill="1" applyBorder="1" applyProtection="1">
      <protection hidden="1"/>
    </xf>
    <xf numFmtId="0" fontId="1" fillId="4" borderId="11" xfId="17" applyFill="1" applyBorder="1" applyProtection="1">
      <protection hidden="1"/>
    </xf>
    <xf numFmtId="165" fontId="1" fillId="27" borderId="15" xfId="19" applyNumberFormat="1" applyFont="1" applyFill="1" applyBorder="1" applyProtection="1">
      <protection hidden="1"/>
    </xf>
    <xf numFmtId="0" fontId="1" fillId="27" borderId="10" xfId="17" applyFill="1" applyBorder="1" applyProtection="1">
      <protection hidden="1"/>
    </xf>
    <xf numFmtId="0" fontId="1" fillId="27" borderId="11" xfId="17" applyFill="1" applyBorder="1" applyProtection="1">
      <protection hidden="1"/>
    </xf>
    <xf numFmtId="0" fontId="126" fillId="5" borderId="0" xfId="15" applyFont="1" applyFill="1" applyBorder="1" applyAlignment="1" applyProtection="1">
      <alignment wrapText="1"/>
      <protection hidden="1"/>
    </xf>
    <xf numFmtId="0" fontId="40" fillId="0" borderId="0" xfId="18" applyFont="1" applyFill="1" applyBorder="1" applyAlignment="1">
      <alignment horizontal="left" vertical="top"/>
    </xf>
    <xf numFmtId="0" fontId="5" fillId="0" borderId="0" xfId="18" applyFont="1" applyBorder="1"/>
    <xf numFmtId="0" fontId="90" fillId="3" borderId="7" xfId="14" applyFont="1" applyFill="1" applyBorder="1" applyProtection="1">
      <protection hidden="1"/>
    </xf>
    <xf numFmtId="0" fontId="5" fillId="0" borderId="0" xfId="17" applyFont="1" applyFill="1" applyProtection="1"/>
    <xf numFmtId="14" fontId="5" fillId="0" borderId="0" xfId="17" applyNumberFormat="1" applyFont="1" applyFill="1" applyProtection="1">
      <protection hidden="1"/>
    </xf>
    <xf numFmtId="0" fontId="114" fillId="0" borderId="0" xfId="4" applyFont="1" applyFill="1" applyAlignment="1" applyProtection="1"/>
    <xf numFmtId="0" fontId="121" fillId="0" borderId="0" xfId="4" applyFont="1" applyFill="1" applyBorder="1" applyAlignment="1" applyProtection="1">
      <alignment horizontal="left" vertical="top" wrapText="1" indent="1"/>
    </xf>
    <xf numFmtId="14" fontId="122" fillId="0" borderId="0" xfId="17" applyNumberFormat="1" applyFont="1" applyFill="1" applyProtection="1">
      <protection hidden="1"/>
    </xf>
    <xf numFmtId="0" fontId="121" fillId="0" borderId="0" xfId="4" applyFont="1" applyFill="1" applyBorder="1" applyAlignment="1" applyProtection="1"/>
    <xf numFmtId="0" fontId="121" fillId="0" borderId="0" xfId="4" applyFont="1" applyFill="1" applyBorder="1" applyAlignment="1" applyProtection="1">
      <alignment vertical="top" wrapText="1"/>
    </xf>
    <xf numFmtId="0" fontId="122" fillId="0" borderId="0" xfId="17" applyFont="1" applyFill="1" applyProtection="1"/>
    <xf numFmtId="0" fontId="124" fillId="0" borderId="0" xfId="17" applyFont="1" applyFill="1" applyProtection="1">
      <protection hidden="1"/>
    </xf>
    <xf numFmtId="0" fontId="125" fillId="0" borderId="0" xfId="14" applyFont="1" applyFill="1" applyBorder="1" applyProtection="1">
      <protection hidden="1"/>
    </xf>
    <xf numFmtId="0" fontId="126" fillId="0" borderId="0" xfId="15" applyFont="1" applyFill="1" applyBorder="1" applyAlignment="1" applyProtection="1">
      <alignment wrapText="1"/>
      <protection hidden="1"/>
    </xf>
    <xf numFmtId="0" fontId="5" fillId="0" borderId="0" xfId="17" applyNumberFormat="1" applyFont="1" applyFill="1" applyProtection="1">
      <protection hidden="1"/>
    </xf>
    <xf numFmtId="0" fontId="17" fillId="3" borderId="0" xfId="17" applyFont="1" applyFill="1" applyBorder="1" applyProtection="1">
      <protection hidden="1"/>
    </xf>
    <xf numFmtId="172" fontId="29" fillId="34" borderId="10" xfId="17" applyNumberFormat="1" applyFont="1" applyFill="1" applyBorder="1" applyAlignment="1" applyProtection="1">
      <alignment horizontal="center"/>
      <protection hidden="1"/>
    </xf>
    <xf numFmtId="174" fontId="1" fillId="34" borderId="16" xfId="20" applyNumberFormat="1" applyFont="1" applyFill="1" applyBorder="1" applyProtection="1">
      <protection hidden="1"/>
    </xf>
    <xf numFmtId="174" fontId="1" fillId="34" borderId="17" xfId="20" applyNumberFormat="1" applyFont="1" applyFill="1" applyBorder="1" applyProtection="1">
      <protection hidden="1"/>
    </xf>
    <xf numFmtId="174" fontId="1" fillId="34" borderId="18" xfId="20" applyNumberFormat="1" applyFont="1" applyFill="1" applyBorder="1" applyProtection="1">
      <protection hidden="1"/>
    </xf>
    <xf numFmtId="0" fontId="41" fillId="4" borderId="10" xfId="5" applyFont="1" applyFill="1" applyBorder="1" applyAlignment="1" applyProtection="1">
      <alignment wrapText="1"/>
      <protection locked="0"/>
    </xf>
    <xf numFmtId="174" fontId="1" fillId="34" borderId="8" xfId="20" applyNumberFormat="1" applyFont="1" applyFill="1" applyBorder="1" applyProtection="1">
      <protection hidden="1"/>
    </xf>
    <xf numFmtId="174" fontId="1" fillId="34" borderId="0" xfId="20" applyNumberFormat="1" applyFont="1" applyFill="1" applyBorder="1" applyProtection="1">
      <protection hidden="1"/>
    </xf>
    <xf numFmtId="174" fontId="1" fillId="34" borderId="9" xfId="20" applyNumberFormat="1" applyFont="1" applyFill="1" applyBorder="1" applyProtection="1">
      <protection hidden="1"/>
    </xf>
    <xf numFmtId="0" fontId="41" fillId="4" borderId="10" xfId="5" applyFont="1" applyFill="1" applyBorder="1" applyProtection="1">
      <protection locked="0"/>
    </xf>
    <xf numFmtId="174" fontId="1" fillId="34" borderId="15" xfId="20" applyNumberFormat="1" applyFont="1" applyFill="1" applyBorder="1" applyProtection="1">
      <protection hidden="1"/>
    </xf>
    <xf numFmtId="174" fontId="1" fillId="34" borderId="10" xfId="20" applyNumberFormat="1" applyFont="1" applyFill="1" applyBorder="1" applyProtection="1">
      <protection hidden="1"/>
    </xf>
    <xf numFmtId="174" fontId="1" fillId="34" borderId="11" xfId="20" applyNumberFormat="1" applyFont="1" applyFill="1" applyBorder="1" applyProtection="1">
      <protection hidden="1"/>
    </xf>
    <xf numFmtId="0" fontId="5" fillId="0" borderId="0" xfId="17" applyFont="1" applyFill="1"/>
    <xf numFmtId="0" fontId="133" fillId="0" borderId="0" xfId="14" applyFont="1" applyFill="1" applyBorder="1" applyProtection="1">
      <protection hidden="1"/>
    </xf>
    <xf numFmtId="0" fontId="134" fillId="0" borderId="0" xfId="17" applyFont="1" applyFill="1" applyBorder="1"/>
    <xf numFmtId="1" fontId="128" fillId="0" borderId="7" xfId="19" applyNumberFormat="1" applyFont="1" applyFill="1" applyBorder="1" applyAlignment="1" applyProtection="1">
      <alignment horizontal="center"/>
      <protection hidden="1"/>
    </xf>
    <xf numFmtId="0" fontId="2" fillId="0" borderId="7" xfId="17" applyFont="1" applyFill="1" applyBorder="1" applyAlignment="1" applyProtection="1">
      <alignment horizontal="center"/>
      <protection hidden="1"/>
    </xf>
    <xf numFmtId="0" fontId="5" fillId="0" borderId="16" xfId="17" applyFont="1" applyFill="1" applyBorder="1" applyProtection="1">
      <protection hidden="1"/>
    </xf>
    <xf numFmtId="0" fontId="5" fillId="0" borderId="17" xfId="17" applyFont="1" applyFill="1" applyBorder="1" applyProtection="1">
      <protection hidden="1"/>
    </xf>
    <xf numFmtId="0" fontId="5" fillId="0" borderId="18" xfId="17" applyFont="1" applyFill="1" applyBorder="1" applyProtection="1">
      <protection hidden="1"/>
    </xf>
    <xf numFmtId="0" fontId="5" fillId="0" borderId="8" xfId="17" applyFont="1" applyFill="1" applyBorder="1" applyProtection="1">
      <protection hidden="1"/>
    </xf>
    <xf numFmtId="0" fontId="5" fillId="0" borderId="9" xfId="17" applyFont="1" applyFill="1" applyBorder="1" applyProtection="1">
      <protection hidden="1"/>
    </xf>
    <xf numFmtId="14" fontId="2" fillId="0" borderId="7" xfId="17" applyNumberFormat="1" applyFont="1" applyFill="1" applyBorder="1" applyAlignment="1" applyProtection="1">
      <alignment horizontal="center"/>
      <protection hidden="1"/>
    </xf>
    <xf numFmtId="0" fontId="2" fillId="0" borderId="0" xfId="17" applyFont="1" applyFill="1" applyAlignment="1" applyProtection="1">
      <alignment horizontal="right"/>
      <protection hidden="1"/>
    </xf>
    <xf numFmtId="0" fontId="135" fillId="0" borderId="0" xfId="15" applyFont="1" applyFill="1" applyBorder="1" applyAlignment="1" applyProtection="1">
      <alignment wrapText="1"/>
      <protection hidden="1"/>
    </xf>
    <xf numFmtId="1" fontId="5" fillId="0" borderId="7" xfId="17" applyNumberFormat="1" applyFont="1" applyFill="1" applyBorder="1" applyProtection="1">
      <protection hidden="1"/>
    </xf>
    <xf numFmtId="0" fontId="5" fillId="0" borderId="7" xfId="17" applyFont="1" applyFill="1" applyBorder="1" applyAlignment="1" applyProtection="1">
      <alignment horizontal="center"/>
      <protection hidden="1"/>
    </xf>
    <xf numFmtId="0" fontId="5" fillId="0" borderId="15" xfId="17" applyFont="1" applyFill="1" applyBorder="1" applyProtection="1">
      <protection hidden="1"/>
    </xf>
    <xf numFmtId="0" fontId="5" fillId="0" borderId="10" xfId="17" applyFont="1" applyFill="1" applyBorder="1" applyProtection="1">
      <protection hidden="1"/>
    </xf>
    <xf numFmtId="0" fontId="5" fillId="0" borderId="11" xfId="17" applyFont="1" applyFill="1" applyBorder="1" applyProtection="1">
      <protection hidden="1"/>
    </xf>
    <xf numFmtId="0" fontId="5" fillId="0" borderId="0" xfId="18" applyFont="1" applyFill="1" applyBorder="1"/>
    <xf numFmtId="0" fontId="5" fillId="0" borderId="0" xfId="17" applyFont="1" applyFill="1" applyBorder="1" applyProtection="1"/>
    <xf numFmtId="14" fontId="5" fillId="0" borderId="0" xfId="17" applyNumberFormat="1" applyFont="1" applyFill="1" applyBorder="1" applyProtection="1">
      <protection hidden="1"/>
    </xf>
    <xf numFmtId="0" fontId="114" fillId="0" borderId="0" xfId="4" applyFont="1" applyFill="1" applyBorder="1" applyAlignment="1" applyProtection="1"/>
    <xf numFmtId="0" fontId="120" fillId="3" borderId="0" xfId="17" applyFont="1" applyFill="1" applyBorder="1" applyProtection="1">
      <protection hidden="1"/>
    </xf>
    <xf numFmtId="0" fontId="122" fillId="0" borderId="0" xfId="17" applyFont="1" applyFill="1" applyBorder="1" applyProtection="1">
      <protection hidden="1"/>
    </xf>
    <xf numFmtId="14" fontId="122" fillId="0" borderId="0" xfId="17" applyNumberFormat="1" applyFont="1" applyFill="1" applyBorder="1" applyProtection="1">
      <protection hidden="1"/>
    </xf>
    <xf numFmtId="0" fontId="122" fillId="0" borderId="0" xfId="17" applyFont="1" applyFill="1" applyBorder="1" applyProtection="1"/>
    <xf numFmtId="0" fontId="122" fillId="0" borderId="0" xfId="18" applyFont="1" applyFill="1" applyBorder="1" applyProtection="1">
      <protection hidden="1"/>
    </xf>
    <xf numFmtId="0" fontId="124" fillId="0" borderId="0" xfId="17" applyFont="1" applyFill="1" applyBorder="1" applyProtection="1">
      <protection hidden="1"/>
    </xf>
    <xf numFmtId="0" fontId="5" fillId="0" borderId="0" xfId="17" applyNumberFormat="1" applyFont="1" applyFill="1" applyBorder="1" applyProtection="1">
      <protection hidden="1"/>
    </xf>
    <xf numFmtId="1" fontId="128" fillId="0" borderId="0" xfId="19" applyNumberFormat="1" applyFont="1" applyFill="1" applyBorder="1" applyAlignment="1" applyProtection="1">
      <alignment horizontal="center"/>
      <protection hidden="1"/>
    </xf>
    <xf numFmtId="14" fontId="2" fillId="0" borderId="0" xfId="17" applyNumberFormat="1" applyFont="1" applyFill="1" applyBorder="1" applyAlignment="1" applyProtection="1">
      <alignment horizontal="center"/>
      <protection hidden="1"/>
    </xf>
    <xf numFmtId="0" fontId="2" fillId="0" borderId="0" xfId="17" applyFont="1" applyFill="1" applyBorder="1" applyAlignment="1" applyProtection="1">
      <alignment horizontal="right"/>
      <protection hidden="1"/>
    </xf>
    <xf numFmtId="0" fontId="5" fillId="0" borderId="0" xfId="17" applyFont="1" applyFill="1" applyBorder="1" applyAlignment="1" applyProtection="1">
      <alignment horizontal="center"/>
      <protection hidden="1"/>
    </xf>
    <xf numFmtId="1" fontId="5" fillId="0" borderId="0" xfId="17" applyNumberFormat="1" applyFont="1" applyFill="1" applyBorder="1" applyProtection="1">
      <protection hidden="1"/>
    </xf>
    <xf numFmtId="0" fontId="128" fillId="3" borderId="0" xfId="17" applyFont="1" applyFill="1" applyBorder="1" applyProtection="1">
      <protection hidden="1"/>
    </xf>
    <xf numFmtId="172" fontId="5" fillId="0" borderId="0" xfId="17" applyNumberFormat="1" applyFont="1" applyFill="1" applyBorder="1" applyAlignment="1" applyProtection="1">
      <alignment horizontal="center"/>
      <protection hidden="1"/>
    </xf>
    <xf numFmtId="0" fontId="1" fillId="0" borderId="0" xfId="2" applyFill="1" applyBorder="1" applyAlignment="1" applyProtection="1">
      <alignment horizontal="right"/>
    </xf>
    <xf numFmtId="0" fontId="1" fillId="0" borderId="0" xfId="2" applyBorder="1" applyProtection="1"/>
    <xf numFmtId="0" fontId="1" fillId="14" borderId="0" xfId="2" applyFill="1" applyBorder="1" applyAlignment="1" applyProtection="1">
      <alignment horizontal="right"/>
    </xf>
    <xf numFmtId="0" fontId="1" fillId="14" borderId="0" xfId="2" applyFill="1" applyBorder="1" applyProtection="1"/>
    <xf numFmtId="0" fontId="1" fillId="14" borderId="0" xfId="2" applyFill="1" applyBorder="1" applyAlignment="1" applyProtection="1"/>
    <xf numFmtId="0" fontId="1" fillId="14" borderId="0" xfId="2" applyFill="1" applyBorder="1"/>
    <xf numFmtId="0" fontId="1" fillId="14" borderId="0" xfId="2" applyFill="1"/>
    <xf numFmtId="44" fontId="1" fillId="0" borderId="0" xfId="21" applyFont="1" applyBorder="1" applyAlignment="1" applyProtection="1">
      <alignment horizontal="right"/>
      <protection hidden="1"/>
    </xf>
    <xf numFmtId="10" fontId="1" fillId="0" borderId="0" xfId="22" applyNumberFormat="1" applyFont="1" applyFill="1" applyBorder="1" applyAlignment="1" applyProtection="1">
      <alignment horizontal="right"/>
      <protection hidden="1"/>
    </xf>
    <xf numFmtId="44" fontId="1" fillId="0" borderId="0" xfId="21" applyFont="1" applyFill="1" applyBorder="1" applyAlignment="1" applyProtection="1">
      <alignment horizontal="right"/>
      <protection hidden="1"/>
    </xf>
    <xf numFmtId="0" fontId="1" fillId="0" borderId="0" xfId="2" applyAlignment="1">
      <alignment horizontal="right"/>
    </xf>
    <xf numFmtId="0" fontId="71" fillId="0" borderId="0" xfId="0" applyFont="1" applyFill="1" applyBorder="1" applyAlignment="1" applyProtection="1">
      <alignment horizontal="center"/>
    </xf>
    <xf numFmtId="0" fontId="72" fillId="0" borderId="62" xfId="0" applyFont="1" applyFill="1" applyBorder="1" applyAlignment="1" applyProtection="1">
      <alignment horizontal="center" vertical="center" textRotation="180"/>
    </xf>
    <xf numFmtId="0" fontId="0" fillId="0" borderId="0" xfId="0" applyBorder="1"/>
    <xf numFmtId="0" fontId="73" fillId="0" borderId="0" xfId="0" applyFont="1" applyFill="1" applyBorder="1" applyAlignment="1" applyProtection="1">
      <alignment horizontal="center"/>
    </xf>
    <xf numFmtId="0" fontId="74" fillId="20" borderId="0" xfId="0" applyFont="1" applyFill="1" applyBorder="1" applyAlignment="1" applyProtection="1">
      <alignment horizontal="left"/>
    </xf>
    <xf numFmtId="0" fontId="0" fillId="21" borderId="0" xfId="0" applyFill="1"/>
    <xf numFmtId="0" fontId="74" fillId="21" borderId="0" xfId="0" applyFont="1" applyFill="1" applyBorder="1" applyAlignment="1" applyProtection="1">
      <alignment horizontal="left"/>
    </xf>
    <xf numFmtId="0" fontId="0" fillId="0" borderId="0" xfId="0" applyFill="1"/>
    <xf numFmtId="0" fontId="0" fillId="0" borderId="5" xfId="0" applyFill="1" applyBorder="1"/>
    <xf numFmtId="0" fontId="0" fillId="0" borderId="5" xfId="0" applyBorder="1"/>
    <xf numFmtId="0" fontId="0" fillId="0" borderId="0" xfId="0" applyFill="1" applyBorder="1"/>
    <xf numFmtId="0" fontId="6" fillId="0" borderId="0" xfId="0" applyFont="1" applyFill="1" applyProtection="1"/>
    <xf numFmtId="0" fontId="6" fillId="0" borderId="0" xfId="0" applyFont="1" applyProtection="1"/>
    <xf numFmtId="0" fontId="75" fillId="0" borderId="7" xfId="0" applyFont="1" applyFill="1" applyBorder="1" applyProtection="1"/>
    <xf numFmtId="6" fontId="77" fillId="22" borderId="0" xfId="0" applyNumberFormat="1" applyFont="1" applyFill="1" applyBorder="1" applyAlignment="1" applyProtection="1">
      <alignment horizontal="center" vertical="center"/>
    </xf>
    <xf numFmtId="0" fontId="74" fillId="22" borderId="0" xfId="0" applyFont="1" applyFill="1" applyBorder="1" applyAlignment="1" applyProtection="1">
      <alignment horizontal="center"/>
    </xf>
    <xf numFmtId="0" fontId="78" fillId="20" borderId="0" xfId="0" applyFont="1" applyFill="1" applyBorder="1" applyAlignment="1" applyProtection="1">
      <alignment horizontal="center" vertical="top" wrapText="1"/>
    </xf>
    <xf numFmtId="0" fontId="6" fillId="20" borderId="0" xfId="0" applyFont="1" applyFill="1" applyProtection="1"/>
    <xf numFmtId="0" fontId="79" fillId="0" borderId="0" xfId="0" applyFont="1" applyFill="1" applyBorder="1" applyAlignment="1" applyProtection="1"/>
    <xf numFmtId="0" fontId="80" fillId="0" borderId="0" xfId="0" applyFont="1" applyFill="1" applyBorder="1" applyAlignment="1" applyProtection="1">
      <alignment vertical="center"/>
      <protection locked="0"/>
    </xf>
    <xf numFmtId="0" fontId="75" fillId="19" borderId="7" xfId="0" applyFont="1" applyFill="1" applyBorder="1" applyProtection="1"/>
    <xf numFmtId="0" fontId="6" fillId="24" borderId="0" xfId="0" applyFont="1" applyFill="1" applyAlignment="1" applyProtection="1">
      <alignment horizontal="center"/>
    </xf>
    <xf numFmtId="8" fontId="81" fillId="0" borderId="0" xfId="0" applyNumberFormat="1" applyFont="1" applyFill="1" applyBorder="1" applyAlignment="1" applyProtection="1">
      <alignment horizontal="center"/>
    </xf>
    <xf numFmtId="6" fontId="81" fillId="25" borderId="28" xfId="0" applyNumberFormat="1" applyFont="1" applyFill="1" applyBorder="1" applyAlignment="1" applyProtection="1">
      <alignment horizontal="center"/>
      <protection locked="0"/>
    </xf>
    <xf numFmtId="6" fontId="81" fillId="12" borderId="45" xfId="0" applyNumberFormat="1" applyFont="1" applyFill="1" applyBorder="1" applyAlignment="1" applyProtection="1">
      <alignment horizontal="center"/>
      <protection locked="0"/>
    </xf>
    <xf numFmtId="0" fontId="81" fillId="12" borderId="45" xfId="0" applyFont="1" applyFill="1" applyBorder="1" applyAlignment="1" applyProtection="1">
      <alignment horizontal="center"/>
      <protection locked="0"/>
    </xf>
    <xf numFmtId="0" fontId="81" fillId="12" borderId="48" xfId="0" applyFont="1" applyFill="1" applyBorder="1" applyAlignment="1" applyProtection="1">
      <alignment horizontal="center"/>
      <protection locked="0"/>
    </xf>
    <xf numFmtId="0" fontId="81" fillId="26" borderId="48" xfId="0" applyFont="1" applyFill="1" applyBorder="1" applyAlignment="1" applyProtection="1">
      <alignment horizontal="center"/>
      <protection locked="0"/>
    </xf>
    <xf numFmtId="0" fontId="81" fillId="0" borderId="65" xfId="0" applyFont="1" applyFill="1" applyBorder="1" applyAlignment="1" applyProtection="1">
      <alignment wrapText="1"/>
      <protection locked="0"/>
    </xf>
    <xf numFmtId="0" fontId="82" fillId="0" borderId="0" xfId="0" applyFont="1" applyFill="1" applyBorder="1" applyAlignment="1" applyProtection="1">
      <protection locked="0"/>
    </xf>
    <xf numFmtId="0" fontId="83" fillId="2" borderId="67" xfId="0" applyFont="1" applyFill="1" applyBorder="1" applyAlignment="1" applyProtection="1">
      <alignment horizontal="center"/>
    </xf>
    <xf numFmtId="0" fontId="83" fillId="2" borderId="23" xfId="0" applyFont="1" applyFill="1" applyBorder="1" applyAlignment="1" applyProtection="1">
      <alignment horizontal="center"/>
    </xf>
    <xf numFmtId="0" fontId="83" fillId="2" borderId="44" xfId="0" applyFont="1" applyFill="1" applyBorder="1" applyAlignment="1" applyProtection="1">
      <alignment horizontal="center"/>
    </xf>
    <xf numFmtId="0" fontId="83" fillId="0" borderId="49" xfId="0" applyFont="1" applyFill="1" applyBorder="1" applyAlignment="1" applyProtection="1">
      <alignment horizontal="center"/>
    </xf>
    <xf numFmtId="0" fontId="83" fillId="2" borderId="28" xfId="0" applyFont="1" applyFill="1" applyBorder="1" applyAlignment="1" applyProtection="1">
      <alignment horizontal="center"/>
    </xf>
    <xf numFmtId="0" fontId="83" fillId="2" borderId="31" xfId="0" applyFont="1" applyFill="1" applyBorder="1" applyAlignment="1" applyProtection="1">
      <alignment horizontal="center"/>
    </xf>
    <xf numFmtId="0" fontId="83" fillId="0" borderId="0" xfId="0" applyFont="1" applyFill="1" applyBorder="1" applyAlignment="1" applyProtection="1">
      <alignment horizontal="center" vertical="center"/>
      <protection locked="0"/>
    </xf>
    <xf numFmtId="6" fontId="81" fillId="0" borderId="0" xfId="0" applyNumberFormat="1" applyFont="1" applyFill="1" applyBorder="1" applyAlignment="1" applyProtection="1">
      <alignment horizontal="center"/>
    </xf>
    <xf numFmtId="6" fontId="81" fillId="25" borderId="68" xfId="0" applyNumberFormat="1" applyFont="1" applyFill="1" applyBorder="1" applyAlignment="1" applyProtection="1">
      <alignment horizontal="center"/>
      <protection locked="0"/>
    </xf>
    <xf numFmtId="0" fontId="6" fillId="14" borderId="0" xfId="0" applyFont="1" applyFill="1" applyProtection="1">
      <protection locked="0"/>
    </xf>
    <xf numFmtId="0" fontId="81" fillId="0" borderId="21" xfId="0" applyFont="1" applyFill="1" applyBorder="1" applyAlignment="1" applyProtection="1">
      <alignment horizontal="right" wrapText="1"/>
      <protection locked="0"/>
    </xf>
    <xf numFmtId="0" fontId="82" fillId="0" borderId="37" xfId="0" applyFont="1" applyFill="1" applyBorder="1" applyAlignment="1" applyProtection="1">
      <alignment horizontal="center"/>
    </xf>
    <xf numFmtId="0" fontId="82" fillId="0" borderId="7" xfId="0" applyFont="1" applyFill="1" applyBorder="1" applyAlignment="1" applyProtection="1">
      <alignment horizontal="center"/>
    </xf>
    <xf numFmtId="0" fontId="82" fillId="0" borderId="38" xfId="0" applyFont="1" applyFill="1" applyBorder="1" applyAlignment="1" applyProtection="1">
      <alignment horizontal="center"/>
    </xf>
    <xf numFmtId="1" fontId="83" fillId="0" borderId="0" xfId="0" applyNumberFormat="1" applyFont="1" applyFill="1" applyBorder="1" applyAlignment="1" applyProtection="1">
      <alignment horizontal="center" vertical="center"/>
      <protection locked="0"/>
    </xf>
    <xf numFmtId="6" fontId="84" fillId="0" borderId="0" xfId="0" applyNumberFormat="1" applyFont="1" applyFill="1" applyBorder="1" applyAlignment="1" applyProtection="1">
      <alignment horizontal="center"/>
    </xf>
    <xf numFmtId="0" fontId="85" fillId="0" borderId="0" xfId="0" applyFont="1" applyFill="1" applyAlignment="1" applyProtection="1">
      <alignment vertical="top" wrapText="1"/>
    </xf>
    <xf numFmtId="0" fontId="81" fillId="25" borderId="72" xfId="0" applyNumberFormat="1" applyFont="1" applyFill="1" applyBorder="1" applyAlignment="1" applyProtection="1">
      <alignment horizontal="center"/>
      <protection locked="0"/>
    </xf>
    <xf numFmtId="0" fontId="81" fillId="23" borderId="70" xfId="0" applyFont="1" applyFill="1" applyBorder="1" applyAlignment="1" applyProtection="1">
      <alignment horizontal="right" wrapText="1"/>
      <protection locked="0"/>
    </xf>
    <xf numFmtId="0" fontId="81" fillId="23" borderId="21" xfId="0" applyFont="1" applyFill="1" applyBorder="1" applyAlignment="1" applyProtection="1">
      <alignment horizontal="right" wrapText="1"/>
      <protection locked="0"/>
    </xf>
    <xf numFmtId="0" fontId="81" fillId="23" borderId="21" xfId="0" applyFont="1" applyFill="1" applyBorder="1" applyAlignment="1" applyProtection="1">
      <alignment horizontal="center" wrapText="1"/>
      <protection locked="0"/>
    </xf>
    <xf numFmtId="0" fontId="81" fillId="23" borderId="70" xfId="0" applyFont="1" applyFill="1" applyBorder="1" applyAlignment="1" applyProtection="1">
      <alignment horizontal="center" wrapText="1"/>
      <protection locked="0"/>
    </xf>
    <xf numFmtId="0" fontId="81" fillId="23" borderId="71" xfId="0" applyFont="1" applyFill="1" applyBorder="1" applyAlignment="1" applyProtection="1">
      <alignment horizontal="center" wrapText="1"/>
      <protection locked="0"/>
    </xf>
    <xf numFmtId="0" fontId="81" fillId="0" borderId="0" xfId="0" applyFont="1" applyFill="1" applyBorder="1" applyAlignment="1" applyProtection="1">
      <alignment wrapText="1"/>
      <protection locked="0"/>
    </xf>
    <xf numFmtId="0" fontId="6" fillId="0" borderId="0" xfId="0" applyFont="1" applyAlignment="1" applyProtection="1">
      <alignment horizontal="right"/>
    </xf>
    <xf numFmtId="0" fontId="87" fillId="0" borderId="0" xfId="0" applyFont="1" applyFill="1" applyBorder="1" applyAlignment="1" applyProtection="1">
      <alignment horizontal="right"/>
    </xf>
    <xf numFmtId="0" fontId="88" fillId="0" borderId="0" xfId="0" applyFont="1" applyFill="1" applyBorder="1" applyProtection="1"/>
    <xf numFmtId="6" fontId="87" fillId="0" borderId="0" xfId="0" applyNumberFormat="1" applyFont="1" applyFill="1" applyBorder="1" applyProtection="1"/>
    <xf numFmtId="9" fontId="0" fillId="0" borderId="0" xfId="0" applyNumberFormat="1"/>
    <xf numFmtId="0" fontId="81" fillId="0" borderId="60" xfId="0" applyFont="1" applyFill="1" applyBorder="1" applyAlignment="1" applyProtection="1">
      <alignment horizontal="right" wrapText="1"/>
      <protection locked="0"/>
    </xf>
    <xf numFmtId="0" fontId="75" fillId="0" borderId="0" xfId="0" applyFont="1" applyFill="1" applyBorder="1" applyProtection="1"/>
    <xf numFmtId="0" fontId="6" fillId="0" borderId="0" xfId="0" applyFont="1" applyFill="1" applyProtection="1">
      <protection locked="0"/>
    </xf>
    <xf numFmtId="0" fontId="75" fillId="0" borderId="0" xfId="0" applyFont="1" applyFill="1" applyBorder="1" applyProtection="1">
      <protection locked="0"/>
    </xf>
    <xf numFmtId="0" fontId="6" fillId="0" borderId="0" xfId="0" applyFont="1" applyFill="1" applyAlignment="1" applyProtection="1">
      <alignment horizontal="right"/>
    </xf>
    <xf numFmtId="0" fontId="82" fillId="0" borderId="73" xfId="0" applyFont="1" applyFill="1" applyBorder="1" applyAlignment="1" applyProtection="1">
      <alignment horizontal="center"/>
    </xf>
    <xf numFmtId="0" fontId="82" fillId="0" borderId="29" xfId="0" applyFont="1" applyFill="1" applyBorder="1" applyAlignment="1" applyProtection="1">
      <alignment horizontal="center"/>
    </xf>
    <xf numFmtId="0" fontId="82" fillId="0" borderId="52" xfId="0" applyFont="1" applyFill="1" applyBorder="1" applyAlignment="1" applyProtection="1">
      <alignment horizontal="center"/>
    </xf>
    <xf numFmtId="0" fontId="82" fillId="0" borderId="75" xfId="0" applyFont="1" applyFill="1" applyBorder="1" applyAlignment="1" applyProtection="1">
      <alignment horizontal="center"/>
    </xf>
    <xf numFmtId="0" fontId="6" fillId="0" borderId="0" xfId="0" applyFont="1" applyBorder="1" applyAlignment="1" applyProtection="1">
      <protection locked="0"/>
    </xf>
    <xf numFmtId="0" fontId="6" fillId="0" borderId="0" xfId="0" applyFont="1" applyFill="1" applyAlignment="1" applyProtection="1">
      <alignment horizontal="right"/>
      <protection locked="0"/>
    </xf>
    <xf numFmtId="6" fontId="81" fillId="0" borderId="0" xfId="0" applyNumberFormat="1" applyFont="1" applyFill="1" applyBorder="1" applyAlignment="1" applyProtection="1">
      <alignment horizontal="center"/>
      <protection locked="0"/>
    </xf>
    <xf numFmtId="0" fontId="81" fillId="25" borderId="76" xfId="0" applyNumberFormat="1" applyFont="1" applyFill="1" applyBorder="1" applyAlignment="1" applyProtection="1">
      <alignment horizontal="center"/>
      <protection locked="0"/>
    </xf>
    <xf numFmtId="0" fontId="6" fillId="0" borderId="0" xfId="0" applyFont="1" applyFill="1" applyBorder="1" applyAlignment="1" applyProtection="1"/>
    <xf numFmtId="10" fontId="83" fillId="0" borderId="77" xfId="0" applyNumberFormat="1" applyFont="1" applyFill="1" applyBorder="1" applyAlignment="1" applyProtection="1">
      <alignment horizontal="right"/>
    </xf>
    <xf numFmtId="0" fontId="83" fillId="0" borderId="45" xfId="0" applyFont="1" applyFill="1" applyBorder="1" applyAlignment="1" applyProtection="1">
      <alignment horizontal="center"/>
    </xf>
    <xf numFmtId="10" fontId="83" fillId="0" borderId="52" xfId="0" applyNumberFormat="1" applyFont="1" applyFill="1" applyBorder="1" applyAlignment="1" applyProtection="1">
      <alignment horizontal="center"/>
    </xf>
    <xf numFmtId="0" fontId="83" fillId="0" borderId="48" xfId="0" applyFont="1" applyFill="1" applyBorder="1" applyAlignment="1" applyProtection="1">
      <alignment horizontal="center"/>
    </xf>
    <xf numFmtId="0" fontId="89" fillId="0" borderId="52" xfId="0" applyFont="1" applyBorder="1" applyAlignment="1" applyProtection="1"/>
    <xf numFmtId="0" fontId="89" fillId="0" borderId="0" xfId="0" applyFont="1" applyBorder="1" applyAlignment="1" applyProtection="1"/>
    <xf numFmtId="0" fontId="6" fillId="0" borderId="0" xfId="0" applyFont="1" applyBorder="1" applyAlignment="1" applyProtection="1"/>
    <xf numFmtId="0" fontId="89" fillId="0" borderId="0" xfId="0" applyFont="1" applyProtection="1"/>
    <xf numFmtId="0" fontId="6" fillId="0" borderId="0" xfId="0" applyFont="1" applyFill="1" applyBorder="1" applyProtection="1">
      <protection locked="0"/>
    </xf>
    <xf numFmtId="3" fontId="6" fillId="0" borderId="0" xfId="0" applyNumberFormat="1" applyFont="1" applyFill="1" applyProtection="1">
      <protection locked="0"/>
    </xf>
    <xf numFmtId="0" fontId="6" fillId="0" borderId="0" xfId="0" applyFont="1" applyFill="1" applyBorder="1" applyAlignment="1" applyProtection="1">
      <alignment horizontal="center"/>
    </xf>
    <xf numFmtId="0" fontId="72" fillId="0" borderId="62" xfId="0" applyFont="1" applyFill="1" applyBorder="1" applyAlignment="1" applyProtection="1">
      <alignment horizontal="center" vertical="center" textRotation="180"/>
      <protection locked="0"/>
    </xf>
    <xf numFmtId="0" fontId="89" fillId="0" borderId="0" xfId="0" applyFont="1" applyFill="1" applyBorder="1" applyProtection="1"/>
    <xf numFmtId="0" fontId="79" fillId="0" borderId="54" xfId="0" applyFont="1" applyFill="1" applyBorder="1" applyAlignment="1" applyProtection="1">
      <alignment horizontal="center"/>
    </xf>
    <xf numFmtId="0" fontId="0" fillId="0" borderId="55" xfId="0" applyBorder="1"/>
    <xf numFmtId="0" fontId="0" fillId="0" borderId="10" xfId="0" applyBorder="1"/>
    <xf numFmtId="0" fontId="0" fillId="2" borderId="3" xfId="0" applyFill="1" applyBorder="1"/>
    <xf numFmtId="0" fontId="74" fillId="20" borderId="10" xfId="0" applyFont="1" applyFill="1" applyBorder="1" applyAlignment="1" applyProtection="1">
      <alignment horizontal="left"/>
    </xf>
    <xf numFmtId="0" fontId="0" fillId="21" borderId="10" xfId="0" applyFill="1" applyBorder="1"/>
    <xf numFmtId="0" fontId="74" fillId="20" borderId="21" xfId="0" applyFont="1" applyFill="1" applyBorder="1" applyAlignment="1" applyProtection="1">
      <alignment horizontal="left"/>
    </xf>
    <xf numFmtId="0" fontId="74" fillId="20" borderId="22" xfId="0" applyFont="1" applyFill="1" applyBorder="1" applyAlignment="1" applyProtection="1">
      <alignment horizontal="left"/>
    </xf>
    <xf numFmtId="0" fontId="81" fillId="0" borderId="32" xfId="0" applyFont="1" applyFill="1" applyBorder="1" applyAlignment="1" applyProtection="1">
      <alignment horizontal="center" wrapText="1"/>
    </xf>
    <xf numFmtId="0" fontId="81" fillId="0" borderId="14" xfId="0" applyFont="1" applyFill="1" applyBorder="1" applyAlignment="1" applyProtection="1">
      <alignment horizontal="center" wrapText="1"/>
    </xf>
    <xf numFmtId="0" fontId="81" fillId="0" borderId="3" xfId="0" applyFont="1" applyFill="1" applyBorder="1" applyAlignment="1" applyProtection="1">
      <alignment horizontal="center" wrapText="1"/>
    </xf>
    <xf numFmtId="0" fontId="81" fillId="0" borderId="33" xfId="0" applyFont="1" applyFill="1" applyBorder="1" applyAlignment="1" applyProtection="1">
      <alignment horizontal="center" wrapText="1"/>
    </xf>
    <xf numFmtId="0" fontId="81" fillId="0" borderId="12" xfId="0" applyFont="1" applyFill="1" applyBorder="1" applyAlignment="1" applyProtection="1">
      <alignment horizontal="center" wrapText="1"/>
    </xf>
    <xf numFmtId="0" fontId="81" fillId="0" borderId="77" xfId="0" applyFont="1" applyFill="1" applyBorder="1" applyAlignment="1" applyProtection="1">
      <alignment horizontal="center" wrapText="1"/>
    </xf>
    <xf numFmtId="0" fontId="81" fillId="0" borderId="46" xfId="0" applyFont="1" applyFill="1" applyBorder="1" applyAlignment="1" applyProtection="1">
      <alignment horizontal="center" wrapText="1"/>
    </xf>
    <xf numFmtId="0" fontId="81" fillId="14" borderId="13" xfId="0" applyFont="1" applyFill="1" applyBorder="1" applyAlignment="1" applyProtection="1">
      <alignment horizontal="center" wrapText="1"/>
    </xf>
    <xf numFmtId="0" fontId="81" fillId="0" borderId="78" xfId="0" applyFont="1" applyFill="1" applyBorder="1" applyAlignment="1" applyProtection="1">
      <alignment horizontal="center" wrapText="1"/>
    </xf>
    <xf numFmtId="0" fontId="81" fillId="0" borderId="58" xfId="0" applyFont="1" applyFill="1" applyBorder="1" applyAlignment="1" applyProtection="1">
      <alignment horizontal="center" wrapText="1"/>
    </xf>
    <xf numFmtId="0" fontId="81" fillId="0" borderId="54" xfId="0" applyFont="1" applyFill="1" applyBorder="1" applyAlignment="1" applyProtection="1">
      <alignment horizontal="center" wrapText="1"/>
    </xf>
    <xf numFmtId="0" fontId="94" fillId="27" borderId="62" xfId="0" applyFont="1" applyFill="1" applyBorder="1" applyAlignment="1" applyProtection="1">
      <alignment horizontal="center" vertical="center" wrapText="1"/>
    </xf>
    <xf numFmtId="0" fontId="83" fillId="0" borderId="22" xfId="0" applyFont="1" applyFill="1" applyBorder="1" applyAlignment="1" applyProtection="1">
      <alignment horizontal="center" wrapText="1"/>
    </xf>
    <xf numFmtId="0" fontId="80" fillId="0" borderId="7" xfId="0" applyFont="1" applyFill="1" applyBorder="1" applyAlignment="1" applyProtection="1">
      <alignment horizontal="center" wrapText="1"/>
    </xf>
    <xf numFmtId="0" fontId="80" fillId="0" borderId="7" xfId="0" applyFont="1" applyBorder="1" applyAlignment="1" applyProtection="1">
      <alignment horizontal="center" wrapText="1"/>
    </xf>
    <xf numFmtId="0" fontId="80" fillId="0" borderId="19" xfId="0" applyFont="1" applyBorder="1" applyAlignment="1" applyProtection="1">
      <alignment horizontal="center" wrapText="1"/>
    </xf>
    <xf numFmtId="0" fontId="80" fillId="0" borderId="0" xfId="0" applyFont="1" applyAlignment="1" applyProtection="1">
      <alignment horizontal="center" wrapText="1"/>
    </xf>
    <xf numFmtId="0" fontId="80" fillId="0" borderId="9" xfId="0" applyFont="1" applyBorder="1" applyAlignment="1" applyProtection="1">
      <alignment horizontal="center" wrapText="1"/>
    </xf>
    <xf numFmtId="0" fontId="80" fillId="28" borderId="19" xfId="0" applyFont="1" applyFill="1" applyBorder="1" applyAlignment="1" applyProtection="1">
      <alignment horizontal="center" wrapText="1"/>
    </xf>
    <xf numFmtId="0" fontId="80" fillId="0" borderId="19" xfId="0" applyFont="1" applyFill="1" applyBorder="1" applyAlignment="1" applyProtection="1">
      <alignment horizontal="center" wrapText="1"/>
    </xf>
    <xf numFmtId="0" fontId="80" fillId="29" borderId="19" xfId="0" applyFont="1" applyFill="1" applyBorder="1" applyAlignment="1" applyProtection="1">
      <alignment horizontal="center" wrapText="1"/>
    </xf>
    <xf numFmtId="0" fontId="0" fillId="5" borderId="0" xfId="0" applyFill="1"/>
    <xf numFmtId="9" fontId="6" fillId="0" borderId="11" xfId="0" applyNumberFormat="1" applyFont="1" applyFill="1" applyBorder="1" applyAlignment="1" applyProtection="1">
      <alignment horizontal="right"/>
    </xf>
    <xf numFmtId="172" fontId="6" fillId="2" borderId="11" xfId="0" applyNumberFormat="1" applyFont="1" applyFill="1" applyBorder="1" applyAlignment="1" applyProtection="1">
      <alignment horizontal="right"/>
    </xf>
    <xf numFmtId="172" fontId="6" fillId="0" borderId="11" xfId="0" applyNumberFormat="1" applyFont="1" applyFill="1" applyBorder="1" applyAlignment="1" applyProtection="1">
      <alignment horizontal="right"/>
      <protection locked="0"/>
    </xf>
    <xf numFmtId="3" fontId="6" fillId="0" borderId="7" xfId="0" applyNumberFormat="1" applyFont="1" applyFill="1" applyBorder="1" applyAlignment="1" applyProtection="1">
      <alignment horizontal="center"/>
    </xf>
    <xf numFmtId="3" fontId="6" fillId="0" borderId="20" xfId="0" applyNumberFormat="1" applyFont="1" applyFill="1" applyBorder="1" applyAlignment="1" applyProtection="1">
      <alignment horizontal="right"/>
    </xf>
    <xf numFmtId="8" fontId="6" fillId="0" borderId="19" xfId="0" applyNumberFormat="1" applyFont="1" applyFill="1" applyBorder="1" applyAlignment="1" applyProtection="1">
      <alignment horizontal="right"/>
    </xf>
    <xf numFmtId="6" fontId="6" fillId="14" borderId="10" xfId="0" applyNumberFormat="1" applyFont="1" applyFill="1" applyBorder="1" applyAlignment="1" applyProtection="1">
      <alignment horizontal="right"/>
    </xf>
    <xf numFmtId="6" fontId="81" fillId="0" borderId="80" xfId="0" applyNumberFormat="1" applyFont="1" applyFill="1" applyBorder="1" applyAlignment="1" applyProtection="1">
      <alignment horizontal="right"/>
    </xf>
    <xf numFmtId="6" fontId="81" fillId="0" borderId="70" xfId="0" applyNumberFormat="1" applyFont="1" applyFill="1" applyBorder="1" applyAlignment="1" applyProtection="1">
      <alignment horizontal="right"/>
    </xf>
    <xf numFmtId="6" fontId="6" fillId="0" borderId="15" xfId="0" applyNumberFormat="1" applyFont="1" applyFill="1" applyBorder="1" applyAlignment="1" applyProtection="1">
      <alignment horizontal="right"/>
    </xf>
    <xf numFmtId="8" fontId="6" fillId="0" borderId="7" xfId="0" applyNumberFormat="1" applyFont="1" applyFill="1" applyBorder="1" applyAlignment="1" applyProtection="1">
      <alignment horizontal="center"/>
    </xf>
    <xf numFmtId="2" fontId="6" fillId="0" borderId="19" xfId="0" applyNumberFormat="1" applyFont="1" applyFill="1" applyBorder="1" applyAlignment="1" applyProtection="1">
      <alignment horizontal="center"/>
    </xf>
    <xf numFmtId="37" fontId="6" fillId="0" borderId="22" xfId="0" applyNumberFormat="1" applyFont="1" applyFill="1" applyBorder="1" applyAlignment="1" applyProtection="1">
      <alignment horizontal="right"/>
    </xf>
    <xf numFmtId="0" fontId="6" fillId="0" borderId="22" xfId="0" applyFont="1" applyFill="1" applyBorder="1" applyAlignment="1" applyProtection="1">
      <alignment horizontal="right"/>
    </xf>
    <xf numFmtId="0" fontId="6" fillId="28" borderId="22" xfId="0" applyFont="1" applyFill="1" applyBorder="1" applyProtection="1"/>
    <xf numFmtId="8" fontId="95" fillId="0" borderId="7" xfId="0" applyNumberFormat="1" applyFont="1" applyFill="1" applyBorder="1" applyAlignment="1" applyProtection="1">
      <alignment horizontal="center"/>
      <protection locked="0"/>
    </xf>
    <xf numFmtId="6" fontId="6" fillId="0" borderId="7" xfId="0" applyNumberFormat="1" applyFont="1" applyFill="1" applyBorder="1" applyProtection="1">
      <protection locked="0"/>
    </xf>
    <xf numFmtId="6" fontId="6" fillId="0" borderId="7" xfId="0" applyNumberFormat="1" applyFont="1" applyFill="1" applyBorder="1" applyProtection="1"/>
    <xf numFmtId="0" fontId="6" fillId="0" borderId="7" xfId="0" applyFont="1" applyBorder="1" applyProtection="1"/>
    <xf numFmtId="38" fontId="6" fillId="0" borderId="7" xfId="0" applyNumberFormat="1" applyFont="1" applyBorder="1" applyProtection="1"/>
    <xf numFmtId="3" fontId="6" fillId="0" borderId="7" xfId="0" applyNumberFormat="1" applyFont="1" applyBorder="1" applyProtection="1"/>
    <xf numFmtId="6" fontId="6" fillId="0" borderId="9" xfId="0" applyNumberFormat="1" applyFont="1" applyBorder="1" applyAlignment="1" applyProtection="1">
      <alignment horizontal="right"/>
    </xf>
    <xf numFmtId="6" fontId="6" fillId="0" borderId="7" xfId="0" applyNumberFormat="1" applyFont="1" applyBorder="1" applyAlignment="1" applyProtection="1">
      <alignment horizontal="right"/>
    </xf>
    <xf numFmtId="6" fontId="6" fillId="28" borderId="7" xfId="0" applyNumberFormat="1" applyFont="1" applyFill="1" applyBorder="1" applyAlignment="1" applyProtection="1">
      <alignment horizontal="right"/>
    </xf>
    <xf numFmtId="6" fontId="6" fillId="0" borderId="7" xfId="0" applyNumberFormat="1" applyFont="1" applyBorder="1" applyProtection="1"/>
    <xf numFmtId="6" fontId="6" fillId="29" borderId="7" xfId="0" applyNumberFormat="1" applyFont="1" applyFill="1" applyBorder="1" applyProtection="1"/>
    <xf numFmtId="8" fontId="6" fillId="0" borderId="7" xfId="0" applyNumberFormat="1" applyFont="1" applyFill="1" applyBorder="1" applyAlignment="1" applyProtection="1">
      <alignment horizontal="right"/>
    </xf>
    <xf numFmtId="6" fontId="6" fillId="14" borderId="21" xfId="0" applyNumberFormat="1" applyFont="1" applyFill="1" applyBorder="1" applyAlignment="1" applyProtection="1">
      <alignment horizontal="right"/>
    </xf>
    <xf numFmtId="6" fontId="81" fillId="0" borderId="38" xfId="0" applyNumberFormat="1" applyFont="1" applyFill="1" applyBorder="1" applyAlignment="1" applyProtection="1">
      <alignment horizontal="right"/>
    </xf>
    <xf numFmtId="0" fontId="39" fillId="3" borderId="0" xfId="0" applyFont="1" applyFill="1" applyProtection="1">
      <protection hidden="1"/>
    </xf>
    <xf numFmtId="172" fontId="6" fillId="0" borderId="22" xfId="0" applyNumberFormat="1" applyFont="1" applyFill="1" applyBorder="1" applyAlignment="1" applyProtection="1">
      <alignment horizontal="right"/>
      <protection locked="0"/>
    </xf>
    <xf numFmtId="3" fontId="6" fillId="0" borderId="19" xfId="0" applyNumberFormat="1" applyFont="1" applyFill="1" applyBorder="1" applyAlignment="1" applyProtection="1">
      <alignment horizontal="center"/>
    </xf>
    <xf numFmtId="3" fontId="6" fillId="0" borderId="15" xfId="0" applyNumberFormat="1" applyFont="1" applyFill="1" applyBorder="1" applyAlignment="1" applyProtection="1">
      <alignment horizontal="right"/>
    </xf>
    <xf numFmtId="0" fontId="80" fillId="2" borderId="84" xfId="0" applyFont="1" applyFill="1" applyBorder="1" applyAlignment="1" applyProtection="1">
      <alignment horizontal="left"/>
      <protection locked="0"/>
    </xf>
    <xf numFmtId="0" fontId="80" fillId="2" borderId="85" xfId="0" applyFont="1" applyFill="1" applyBorder="1" applyAlignment="1" applyProtection="1">
      <alignment horizontal="left"/>
      <protection locked="0"/>
    </xf>
    <xf numFmtId="0" fontId="80" fillId="2" borderId="86" xfId="0" applyFont="1" applyFill="1" applyBorder="1" applyAlignment="1" applyProtection="1">
      <alignment horizontal="left"/>
      <protection locked="0"/>
    </xf>
    <xf numFmtId="3" fontId="81" fillId="0" borderId="87" xfId="0" applyNumberFormat="1" applyFont="1" applyBorder="1" applyAlignment="1" applyProtection="1">
      <alignment horizontal="center"/>
    </xf>
    <xf numFmtId="3" fontId="81" fillId="2" borderId="88" xfId="0" applyNumberFormat="1" applyFont="1" applyFill="1" applyBorder="1" applyAlignment="1" applyProtection="1">
      <alignment horizontal="center"/>
      <protection locked="0"/>
    </xf>
    <xf numFmtId="3" fontId="81" fillId="2" borderId="86" xfId="0" applyNumberFormat="1" applyFont="1" applyFill="1" applyBorder="1" applyAlignment="1" applyProtection="1">
      <alignment horizontal="center"/>
      <protection locked="0"/>
    </xf>
    <xf numFmtId="38" fontId="81" fillId="0" borderId="88" xfId="0" applyNumberFormat="1" applyFont="1" applyFill="1" applyBorder="1" applyAlignment="1" applyProtection="1">
      <alignment horizontal="right"/>
    </xf>
    <xf numFmtId="172" fontId="81" fillId="2" borderId="84" xfId="0" applyNumberFormat="1" applyFont="1" applyFill="1" applyBorder="1" applyAlignment="1" applyProtection="1">
      <alignment horizontal="right"/>
      <protection locked="0"/>
    </xf>
    <xf numFmtId="0" fontId="81" fillId="2" borderId="85" xfId="0" applyFont="1" applyFill="1" applyBorder="1" applyAlignment="1" applyProtection="1">
      <alignment horizontal="right"/>
      <protection locked="0"/>
    </xf>
    <xf numFmtId="6" fontId="81" fillId="0" borderId="91" xfId="0" applyNumberFormat="1" applyFont="1" applyFill="1" applyBorder="1" applyAlignment="1" applyProtection="1">
      <alignment horizontal="right"/>
    </xf>
    <xf numFmtId="6" fontId="81" fillId="0" borderId="90" xfId="0" applyNumberFormat="1" applyFont="1" applyFill="1" applyBorder="1" applyAlignment="1" applyProtection="1">
      <alignment horizontal="right"/>
    </xf>
    <xf numFmtId="6" fontId="81" fillId="31" borderId="88" xfId="0" applyNumberFormat="1" applyFont="1" applyFill="1" applyBorder="1" applyAlignment="1" applyProtection="1">
      <alignment horizontal="center"/>
    </xf>
    <xf numFmtId="0" fontId="81" fillId="0" borderId="0" xfId="0" applyFont="1" applyProtection="1">
      <protection locked="0"/>
    </xf>
    <xf numFmtId="6" fontId="81" fillId="32" borderId="19" xfId="0" applyNumberFormat="1" applyFont="1" applyFill="1" applyBorder="1" applyAlignment="1" applyProtection="1">
      <alignment horizontal="center"/>
      <protection locked="0"/>
    </xf>
    <xf numFmtId="6" fontId="81" fillId="32" borderId="19" xfId="0" applyNumberFormat="1" applyFont="1" applyFill="1" applyBorder="1" applyProtection="1">
      <protection locked="0"/>
    </xf>
    <xf numFmtId="6" fontId="81" fillId="32" borderId="19" xfId="0" applyNumberFormat="1" applyFont="1" applyFill="1" applyBorder="1" applyProtection="1"/>
    <xf numFmtId="0" fontId="81" fillId="0" borderId="7" xfId="0" applyFont="1" applyBorder="1" applyProtection="1"/>
    <xf numFmtId="0" fontId="81" fillId="0" borderId="0" xfId="0" applyFont="1" applyProtection="1"/>
    <xf numFmtId="38" fontId="81" fillId="0" borderId="7" xfId="0" applyNumberFormat="1" applyFont="1" applyBorder="1" applyProtection="1"/>
    <xf numFmtId="0" fontId="81" fillId="0" borderId="0" xfId="0" applyFont="1" applyAlignment="1" applyProtection="1">
      <alignment horizontal="right"/>
    </xf>
    <xf numFmtId="3" fontId="80" fillId="0" borderId="92" xfId="0" applyNumberFormat="1" applyFont="1" applyFill="1" applyBorder="1" applyAlignment="1" applyProtection="1">
      <alignment horizontal="left"/>
      <protection locked="0"/>
    </xf>
    <xf numFmtId="3" fontId="81" fillId="0" borderId="92" xfId="0" applyNumberFormat="1" applyFont="1" applyFill="1" applyBorder="1" applyAlignment="1" applyProtection="1">
      <alignment horizontal="center"/>
      <protection locked="0"/>
    </xf>
    <xf numFmtId="6" fontId="81" fillId="0" borderId="92" xfId="0" applyNumberFormat="1" applyFont="1" applyFill="1" applyBorder="1" applyAlignment="1" applyProtection="1">
      <alignment horizontal="right"/>
      <protection locked="0"/>
    </xf>
    <xf numFmtId="0" fontId="81" fillId="0" borderId="92" xfId="0" applyFont="1" applyFill="1" applyBorder="1" applyProtection="1">
      <protection locked="0"/>
    </xf>
    <xf numFmtId="0" fontId="81" fillId="0" borderId="0" xfId="0" applyFont="1" applyFill="1" applyBorder="1" applyProtection="1">
      <protection locked="0"/>
    </xf>
    <xf numFmtId="0" fontId="72" fillId="0" borderId="0" xfId="0" applyFont="1" applyFill="1" applyBorder="1" applyAlignment="1" applyProtection="1">
      <alignment horizontal="center" vertical="center" textRotation="180"/>
    </xf>
    <xf numFmtId="6" fontId="81" fillId="0" borderId="0" xfId="0" applyNumberFormat="1" applyFont="1" applyBorder="1" applyAlignment="1" applyProtection="1">
      <alignment horizontal="center"/>
      <protection locked="0"/>
    </xf>
    <xf numFmtId="0" fontId="29" fillId="3" borderId="0" xfId="0" applyFont="1" applyFill="1" applyProtection="1">
      <protection hidden="1"/>
    </xf>
    <xf numFmtId="0" fontId="80" fillId="0" borderId="85" xfId="0" applyFont="1" applyFill="1" applyBorder="1" applyAlignment="1" applyProtection="1">
      <alignment horizontal="left"/>
      <protection locked="0"/>
    </xf>
    <xf numFmtId="0" fontId="81" fillId="2" borderId="88" xfId="0" applyFont="1" applyFill="1" applyBorder="1" applyAlignment="1" applyProtection="1">
      <alignment horizontal="center"/>
      <protection locked="0"/>
    </xf>
    <xf numFmtId="0" fontId="81" fillId="2" borderId="85" xfId="0" applyFont="1" applyFill="1" applyBorder="1" applyAlignment="1" applyProtection="1">
      <alignment horizontal="center"/>
      <protection locked="0"/>
    </xf>
    <xf numFmtId="0" fontId="81" fillId="2" borderId="89" xfId="0" applyFont="1" applyFill="1" applyBorder="1" applyAlignment="1" applyProtection="1">
      <alignment horizontal="center"/>
      <protection locked="0"/>
    </xf>
    <xf numFmtId="0" fontId="81" fillId="2" borderId="0" xfId="0" applyFont="1" applyFill="1" applyBorder="1" applyAlignment="1" applyProtection="1">
      <alignment horizontal="center"/>
      <protection locked="0"/>
    </xf>
    <xf numFmtId="0" fontId="72" fillId="0" borderId="0" xfId="0" applyFont="1" applyFill="1" applyBorder="1" applyAlignment="1" applyProtection="1">
      <alignment horizontal="center" vertical="center" textRotation="180"/>
      <protection locked="0"/>
    </xf>
    <xf numFmtId="6" fontId="81" fillId="32" borderId="7" xfId="0" applyNumberFormat="1" applyFont="1" applyFill="1" applyBorder="1" applyProtection="1"/>
    <xf numFmtId="0" fontId="81" fillId="0" borderId="0" xfId="0" applyFont="1" applyProtection="1">
      <protection locked="0" hidden="1"/>
    </xf>
    <xf numFmtId="0" fontId="81" fillId="0" borderId="7" xfId="0" applyFont="1" applyBorder="1" applyProtection="1">
      <protection locked="0" hidden="1"/>
    </xf>
    <xf numFmtId="0" fontId="0" fillId="0" borderId="0" xfId="0" applyAlignment="1"/>
    <xf numFmtId="0" fontId="0" fillId="0" borderId="0" xfId="0" applyFill="1" applyAlignment="1"/>
    <xf numFmtId="38" fontId="6" fillId="0" borderId="0" xfId="0" applyNumberFormat="1" applyFont="1" applyBorder="1" applyProtection="1"/>
    <xf numFmtId="0" fontId="6" fillId="0" borderId="0" xfId="0" applyFont="1" applyBorder="1" applyProtection="1"/>
    <xf numFmtId="0" fontId="6" fillId="0" borderId="0" xfId="0" applyFont="1" applyProtection="1">
      <protection locked="0"/>
    </xf>
    <xf numFmtId="6" fontId="84" fillId="0" borderId="0" xfId="0" applyNumberFormat="1" applyFont="1" applyFill="1" applyBorder="1" applyAlignment="1" applyProtection="1">
      <protection locked="0"/>
    </xf>
    <xf numFmtId="6" fontId="81" fillId="0" borderId="0" xfId="0" applyNumberFormat="1" applyFont="1" applyProtection="1"/>
    <xf numFmtId="0" fontId="89" fillId="0" borderId="0" xfId="0" applyFont="1" applyProtection="1">
      <protection locked="0"/>
    </xf>
    <xf numFmtId="0" fontId="97" fillId="0" borderId="0" xfId="0" applyFont="1" applyProtection="1">
      <protection locked="0"/>
    </xf>
    <xf numFmtId="0" fontId="85" fillId="0" borderId="0" xfId="0" applyFont="1" applyBorder="1" applyProtection="1">
      <protection locked="0"/>
    </xf>
    <xf numFmtId="0" fontId="97" fillId="0" borderId="0" xfId="0" applyFont="1" applyBorder="1" applyProtection="1">
      <protection locked="0"/>
    </xf>
    <xf numFmtId="0" fontId="98" fillId="0" borderId="0" xfId="0" applyFont="1" applyProtection="1">
      <protection locked="0"/>
    </xf>
    <xf numFmtId="0" fontId="98" fillId="0" borderId="0" xfId="0" applyFont="1" applyFill="1" applyBorder="1" applyProtection="1">
      <protection locked="0"/>
    </xf>
    <xf numFmtId="0" fontId="82" fillId="0" borderId="0" xfId="0" applyFont="1" applyAlignment="1" applyProtection="1">
      <protection locked="0"/>
    </xf>
    <xf numFmtId="0" fontId="6" fillId="0" borderId="0" xfId="0" applyFont="1" applyAlignment="1" applyProtection="1">
      <protection locked="0"/>
    </xf>
    <xf numFmtId="0" fontId="81" fillId="0" borderId="0" xfId="0" applyFont="1" applyFill="1" applyBorder="1" applyAlignment="1" applyProtection="1">
      <alignment horizontal="right"/>
      <protection locked="0"/>
    </xf>
    <xf numFmtId="0" fontId="81" fillId="0" borderId="0" xfId="0" applyFont="1" applyFill="1" applyBorder="1" applyAlignment="1" applyProtection="1">
      <alignment horizontal="right"/>
    </xf>
    <xf numFmtId="0" fontId="82" fillId="0" borderId="0" xfId="0" applyFont="1" applyProtection="1"/>
    <xf numFmtId="38" fontId="82" fillId="0" borderId="0" xfId="0" applyNumberFormat="1" applyFont="1" applyBorder="1" applyProtection="1"/>
    <xf numFmtId="0" fontId="82" fillId="0" borderId="0" xfId="0" applyFont="1" applyBorder="1" applyProtection="1"/>
    <xf numFmtId="0" fontId="81" fillId="0" borderId="0" xfId="0" applyFont="1" applyAlignment="1" applyProtection="1">
      <protection locked="0"/>
    </xf>
    <xf numFmtId="37" fontId="6" fillId="0" borderId="0" xfId="0" applyNumberFormat="1" applyFont="1" applyBorder="1" applyProtection="1"/>
    <xf numFmtId="0" fontId="89" fillId="0" borderId="0" xfId="0" applyFont="1" applyFill="1" applyBorder="1" applyProtection="1">
      <protection locked="0"/>
    </xf>
    <xf numFmtId="38" fontId="81" fillId="0" borderId="0" xfId="0" applyNumberFormat="1" applyFont="1" applyBorder="1" applyProtection="1"/>
    <xf numFmtId="0" fontId="81" fillId="0" borderId="0" xfId="0" applyFont="1" applyBorder="1" applyProtection="1"/>
    <xf numFmtId="0" fontId="99" fillId="0" borderId="0" xfId="0" applyFont="1" applyFill="1" applyBorder="1" applyAlignment="1" applyProtection="1">
      <alignment wrapText="1"/>
      <protection locked="0"/>
    </xf>
    <xf numFmtId="0" fontId="85" fillId="0" borderId="0" xfId="0" applyFont="1" applyFill="1" applyBorder="1" applyProtection="1">
      <protection locked="0"/>
    </xf>
    <xf numFmtId="38" fontId="81" fillId="0" borderId="0" xfId="0" applyNumberFormat="1" applyFont="1" applyFill="1" applyBorder="1" applyAlignment="1" applyProtection="1">
      <protection locked="0"/>
    </xf>
    <xf numFmtId="0" fontId="6" fillId="0" borderId="0" xfId="0" applyFont="1" applyAlignment="1" applyProtection="1"/>
    <xf numFmtId="38" fontId="6" fillId="0" borderId="0" xfId="0" applyNumberFormat="1" applyFont="1" applyBorder="1" applyAlignment="1" applyProtection="1"/>
    <xf numFmtId="0" fontId="81" fillId="0" borderId="0" xfId="0"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81" fillId="0" borderId="0" xfId="0" applyFont="1" applyFill="1" applyAlignment="1" applyProtection="1">
      <protection locked="0"/>
    </xf>
    <xf numFmtId="6" fontId="6" fillId="0" borderId="0" xfId="0" applyNumberFormat="1" applyFont="1" applyFill="1" applyBorder="1" applyAlignment="1" applyProtection="1">
      <alignment horizontal="center"/>
    </xf>
    <xf numFmtId="8" fontId="6" fillId="0" borderId="0" xfId="0" applyNumberFormat="1" applyFont="1" applyFill="1" applyBorder="1" applyAlignment="1" applyProtection="1">
      <alignment horizontal="center"/>
    </xf>
    <xf numFmtId="0" fontId="81" fillId="0" borderId="0" xfId="0" applyFont="1" applyFill="1" applyBorder="1" applyAlignment="1" applyProtection="1">
      <alignment horizontal="center"/>
    </xf>
    <xf numFmtId="0" fontId="6" fillId="0" borderId="0" xfId="0" applyNumberFormat="1" applyFont="1" applyFill="1" applyBorder="1" applyAlignment="1" applyProtection="1">
      <alignment horizontal="center"/>
    </xf>
    <xf numFmtId="38" fontId="6" fillId="0" borderId="0" xfId="0" applyNumberFormat="1" applyFont="1" applyFill="1" applyBorder="1" applyAlignment="1" applyProtection="1">
      <alignment horizontal="center"/>
    </xf>
    <xf numFmtId="0" fontId="89" fillId="0" borderId="0" xfId="0" applyFont="1" applyFill="1" applyBorder="1" applyAlignment="1" applyProtection="1">
      <alignment horizontal="center"/>
    </xf>
    <xf numFmtId="38" fontId="6" fillId="0" borderId="0" xfId="0" applyNumberFormat="1" applyFont="1" applyFill="1" applyBorder="1" applyAlignment="1" applyProtection="1">
      <alignment horizontal="center"/>
      <protection locked="0"/>
    </xf>
    <xf numFmtId="0" fontId="79" fillId="0" borderId="0" xfId="0" applyFont="1" applyFill="1" applyBorder="1" applyAlignment="1" applyProtection="1">
      <alignment horizontal="center"/>
      <protection locked="0"/>
    </xf>
    <xf numFmtId="0" fontId="80" fillId="0" borderId="0" xfId="0" applyFont="1" applyFill="1" applyBorder="1" applyAlignment="1" applyProtection="1">
      <alignment horizontal="center" wrapText="1"/>
      <protection locked="0"/>
    </xf>
    <xf numFmtId="0" fontId="6" fillId="0" borderId="0" xfId="0" applyFont="1" applyAlignment="1" applyProtection="1">
      <alignment horizontal="center"/>
      <protection locked="0"/>
    </xf>
    <xf numFmtId="8" fontId="6" fillId="0" borderId="0" xfId="0" applyNumberFormat="1" applyFont="1" applyAlignment="1" applyProtection="1">
      <alignment horizontal="center"/>
      <protection locked="0"/>
    </xf>
    <xf numFmtId="6" fontId="6" fillId="0" borderId="0" xfId="0" applyNumberFormat="1" applyFont="1" applyAlignment="1" applyProtection="1">
      <alignment horizontal="center"/>
      <protection locked="0"/>
    </xf>
    <xf numFmtId="6" fontId="6" fillId="0" borderId="0" xfId="0" applyNumberFormat="1" applyFont="1" applyProtection="1">
      <protection locked="0"/>
    </xf>
    <xf numFmtId="38" fontId="6" fillId="0" borderId="0" xfId="0" applyNumberFormat="1" applyFont="1" applyProtection="1">
      <protection locked="0"/>
    </xf>
    <xf numFmtId="0" fontId="100" fillId="0" borderId="0" xfId="0" applyFont="1" applyProtection="1">
      <protection locked="0"/>
    </xf>
    <xf numFmtId="0" fontId="0" fillId="0" borderId="0" xfId="0" applyFont="1"/>
    <xf numFmtId="0" fontId="0" fillId="0" borderId="0" xfId="0" applyFont="1" applyBorder="1"/>
    <xf numFmtId="0" fontId="102" fillId="0" borderId="0" xfId="0" applyFont="1" applyFill="1" applyBorder="1" applyAlignment="1"/>
    <xf numFmtId="0" fontId="88" fillId="0" borderId="0" xfId="0" applyFont="1" applyFill="1" applyBorder="1" applyAlignment="1"/>
    <xf numFmtId="6" fontId="87" fillId="0" borderId="0" xfId="0" applyNumberFormat="1" applyFont="1" applyFill="1" applyBorder="1" applyAlignment="1"/>
    <xf numFmtId="0" fontId="0" fillId="0" borderId="0" xfId="0" applyFill="1" applyBorder="1" applyAlignment="1"/>
    <xf numFmtId="38" fontId="87" fillId="0" borderId="0" xfId="0" applyNumberFormat="1" applyFont="1" applyFill="1" applyBorder="1" applyAlignment="1"/>
    <xf numFmtId="38" fontId="87" fillId="0" borderId="0" xfId="0" applyNumberFormat="1" applyFont="1" applyFill="1" applyBorder="1" applyAlignment="1">
      <alignment horizontal="center"/>
    </xf>
    <xf numFmtId="0" fontId="103" fillId="0" borderId="0" xfId="0" applyFont="1" applyFill="1" applyBorder="1" applyAlignment="1" applyProtection="1">
      <protection locked="0"/>
    </xf>
    <xf numFmtId="6" fontId="81" fillId="0" borderId="0" xfId="0" applyNumberFormat="1" applyFont="1" applyFill="1" applyBorder="1" applyAlignment="1" applyProtection="1">
      <protection locked="0"/>
    </xf>
    <xf numFmtId="6" fontId="6" fillId="0" borderId="0" xfId="0" applyNumberFormat="1" applyFont="1" applyFill="1" applyBorder="1" applyAlignment="1" applyProtection="1">
      <protection locked="0"/>
    </xf>
    <xf numFmtId="38" fontId="6" fillId="0" borderId="0" xfId="0" applyNumberFormat="1" applyFont="1" applyFill="1" applyBorder="1" applyAlignment="1" applyProtection="1">
      <protection locked="0"/>
    </xf>
    <xf numFmtId="6" fontId="98" fillId="0" borderId="0" xfId="0" applyNumberFormat="1" applyFont="1" applyFill="1" applyBorder="1" applyAlignment="1" applyProtection="1">
      <protection locked="0"/>
    </xf>
    <xf numFmtId="0" fontId="98" fillId="0" borderId="0" xfId="0" applyNumberFormat="1" applyFont="1" applyFill="1" applyBorder="1" applyAlignment="1" applyProtection="1">
      <protection locked="0"/>
    </xf>
    <xf numFmtId="38" fontId="98" fillId="0" borderId="0" xfId="0" applyNumberFormat="1" applyFont="1" applyFill="1" applyAlignment="1" applyProtection="1">
      <protection locked="0"/>
    </xf>
    <xf numFmtId="38" fontId="98" fillId="0" borderId="0" xfId="0" applyNumberFormat="1" applyFont="1" applyFill="1" applyBorder="1" applyAlignment="1" applyProtection="1">
      <protection locked="0"/>
    </xf>
    <xf numFmtId="6" fontId="80" fillId="0" borderId="0" xfId="0" applyNumberFormat="1" applyFont="1" applyFill="1" applyBorder="1" applyAlignment="1" applyProtection="1">
      <protection locked="0"/>
    </xf>
    <xf numFmtId="6" fontId="80" fillId="0" borderId="0" xfId="0" applyNumberFormat="1" applyFont="1" applyFill="1" applyBorder="1" applyAlignment="1" applyProtection="1">
      <alignment horizontal="right"/>
      <protection locked="0"/>
    </xf>
    <xf numFmtId="6" fontId="98" fillId="0" borderId="0" xfId="0" applyNumberFormat="1" applyFont="1" applyFill="1" applyBorder="1" applyAlignment="1" applyProtection="1">
      <alignment horizontal="right"/>
      <protection locked="0"/>
    </xf>
    <xf numFmtId="6" fontId="6" fillId="0" borderId="0" xfId="0" applyNumberFormat="1" applyFont="1" applyFill="1" applyBorder="1" applyAlignment="1" applyProtection="1"/>
    <xf numFmtId="37" fontId="105" fillId="0" borderId="0" xfId="0" applyNumberFormat="1" applyFont="1" applyFill="1" applyBorder="1" applyProtection="1">
      <protection locked="0"/>
    </xf>
    <xf numFmtId="0" fontId="105" fillId="0" borderId="0" xfId="0" applyNumberFormat="1" applyFont="1" applyFill="1" applyBorder="1" applyProtection="1">
      <protection locked="0"/>
    </xf>
    <xf numFmtId="6" fontId="87" fillId="0" borderId="0" xfId="0" applyNumberFormat="1" applyFont="1" applyFill="1" applyBorder="1" applyAlignment="1">
      <alignment horizontal="center"/>
    </xf>
    <xf numFmtId="0" fontId="102" fillId="0" borderId="0" xfId="0" applyFont="1" applyFill="1" applyBorder="1"/>
    <xf numFmtId="0" fontId="88" fillId="0" borderId="0" xfId="0" applyFont="1" applyFill="1" applyBorder="1"/>
    <xf numFmtId="0" fontId="25" fillId="3" borderId="0" xfId="0" applyFont="1" applyFill="1" applyProtection="1">
      <protection hidden="1"/>
    </xf>
    <xf numFmtId="0" fontId="87" fillId="0" borderId="0" xfId="0" applyFont="1" applyFill="1" applyBorder="1" applyAlignment="1"/>
    <xf numFmtId="6" fontId="106" fillId="0" borderId="0" xfId="0" applyNumberFormat="1" applyFont="1" applyFill="1" applyBorder="1" applyAlignment="1">
      <alignment horizontal="center"/>
    </xf>
    <xf numFmtId="38" fontId="106" fillId="0" borderId="0" xfId="0" applyNumberFormat="1" applyFont="1" applyFill="1" applyBorder="1" applyAlignment="1">
      <alignment horizontal="center"/>
    </xf>
    <xf numFmtId="0" fontId="102" fillId="0" borderId="0" xfId="0" applyFont="1" applyFill="1" applyBorder="1" applyAlignment="1">
      <alignment horizontal="center"/>
    </xf>
    <xf numFmtId="0" fontId="88" fillId="0" borderId="0" xfId="0" applyFont="1" applyFill="1" applyBorder="1" applyAlignment="1">
      <alignment horizontal="center"/>
    </xf>
    <xf numFmtId="6" fontId="87" fillId="0" borderId="0" xfId="0" applyNumberFormat="1" applyFont="1" applyFill="1" applyBorder="1" applyAlignment="1">
      <alignment horizontal="right"/>
    </xf>
    <xf numFmtId="0" fontId="87" fillId="0" borderId="0" xfId="0" applyFont="1" applyFill="1" applyBorder="1" applyAlignment="1">
      <alignment horizontal="center"/>
    </xf>
    <xf numFmtId="40" fontId="87" fillId="0" borderId="0" xfId="0" applyNumberFormat="1" applyFont="1" applyFill="1" applyBorder="1"/>
    <xf numFmtId="40" fontId="87" fillId="0" borderId="0" xfId="0" applyNumberFormat="1" applyFont="1" applyFill="1" applyBorder="1" applyAlignment="1">
      <alignment horizontal="center"/>
    </xf>
    <xf numFmtId="0" fontId="87" fillId="0" borderId="0" xfId="0" applyFont="1" applyFill="1" applyBorder="1" applyAlignment="1">
      <alignment horizontal="right"/>
    </xf>
    <xf numFmtId="0" fontId="84" fillId="0" borderId="0" xfId="0" applyFont="1" applyFill="1" applyBorder="1" applyAlignment="1">
      <alignment horizontal="center"/>
    </xf>
    <xf numFmtId="0" fontId="87" fillId="0" borderId="0" xfId="0" applyFont="1" applyFill="1" applyBorder="1"/>
    <xf numFmtId="10" fontId="87" fillId="0" borderId="0" xfId="0" applyNumberFormat="1" applyFont="1" applyFill="1" applyBorder="1"/>
    <xf numFmtId="0" fontId="107" fillId="0" borderId="0" xfId="0" applyFont="1" applyFill="1" applyBorder="1" applyAlignment="1">
      <alignment horizontal="center"/>
    </xf>
    <xf numFmtId="0" fontId="102" fillId="0" borderId="0" xfId="0" applyFont="1" applyFill="1" applyBorder="1" applyAlignment="1">
      <alignment horizontal="left"/>
    </xf>
    <xf numFmtId="10" fontId="102" fillId="0" borderId="0" xfId="0" applyNumberFormat="1" applyFont="1" applyFill="1" applyBorder="1" applyAlignment="1">
      <alignment horizontal="center"/>
    </xf>
    <xf numFmtId="0" fontId="87" fillId="0" borderId="0" xfId="0" applyNumberFormat="1" applyFont="1" applyFill="1" applyBorder="1" applyAlignment="1"/>
    <xf numFmtId="0" fontId="88" fillId="0" borderId="0" xfId="0" applyFont="1"/>
    <xf numFmtId="0" fontId="87" fillId="0" borderId="0" xfId="0" applyFont="1"/>
    <xf numFmtId="0" fontId="108" fillId="0" borderId="0" xfId="0" applyFont="1" applyFill="1" applyBorder="1" applyAlignment="1">
      <alignment horizontal="center" vertical="center" wrapText="1"/>
    </xf>
    <xf numFmtId="37" fontId="105" fillId="0" borderId="0" xfId="0" applyNumberFormat="1" applyFont="1" applyFill="1" applyBorder="1"/>
    <xf numFmtId="0" fontId="59" fillId="0" borderId="0" xfId="5" applyFont="1" applyProtection="1"/>
    <xf numFmtId="0" fontId="1" fillId="0" borderId="0" xfId="2"/>
    <xf numFmtId="0" fontId="0" fillId="4" borderId="10" xfId="17" applyFont="1" applyFill="1" applyBorder="1" applyProtection="1">
      <protection locked="0"/>
    </xf>
    <xf numFmtId="0" fontId="0" fillId="4" borderId="10" xfId="17" applyFont="1" applyFill="1" applyBorder="1" applyAlignment="1" applyProtection="1">
      <alignment wrapText="1"/>
      <protection locked="0"/>
    </xf>
    <xf numFmtId="0" fontId="0" fillId="0" borderId="0" xfId="0" applyFill="1" applyBorder="1" applyAlignment="1" applyProtection="1">
      <alignment horizontal="right"/>
    </xf>
    <xf numFmtId="0" fontId="0" fillId="0" borderId="0" xfId="0" applyBorder="1" applyProtection="1"/>
    <xf numFmtId="0" fontId="0" fillId="0" borderId="0" xfId="0" applyFill="1" applyBorder="1" applyProtection="1"/>
    <xf numFmtId="44" fontId="0" fillId="0" borderId="0" xfId="23" applyFont="1" applyBorder="1" applyAlignment="1" applyProtection="1">
      <alignment horizontal="right"/>
      <protection hidden="1"/>
    </xf>
    <xf numFmtId="0" fontId="0" fillId="0" borderId="0" xfId="0" applyFill="1" applyBorder="1" applyAlignment="1" applyProtection="1"/>
    <xf numFmtId="10" fontId="0" fillId="0" borderId="0" xfId="24" applyNumberFormat="1" applyFont="1" applyFill="1" applyBorder="1" applyAlignment="1" applyProtection="1">
      <alignment horizontal="right"/>
      <protection hidden="1"/>
    </xf>
    <xf numFmtId="44" fontId="0" fillId="0" borderId="0" xfId="23" applyFont="1" applyFill="1" applyBorder="1" applyAlignment="1" applyProtection="1">
      <alignment horizontal="right"/>
      <protection hidden="1"/>
    </xf>
    <xf numFmtId="0" fontId="0" fillId="0" borderId="0" xfId="0" applyAlignment="1">
      <alignment horizontal="right"/>
    </xf>
    <xf numFmtId="0" fontId="17" fillId="3" borderId="0" xfId="17" applyFont="1" applyFill="1" applyBorder="1" applyAlignment="1" applyProtection="1">
      <alignment horizontal="left"/>
      <protection hidden="1"/>
    </xf>
    <xf numFmtId="174" fontId="1" fillId="34" borderId="23" xfId="23" applyNumberFormat="1" applyFont="1" applyFill="1" applyBorder="1" applyProtection="1">
      <protection hidden="1"/>
    </xf>
    <xf numFmtId="174" fontId="1" fillId="34" borderId="9" xfId="23" applyNumberFormat="1" applyFont="1" applyFill="1" applyBorder="1" applyProtection="1">
      <protection hidden="1"/>
    </xf>
    <xf numFmtId="174" fontId="1" fillId="34" borderId="19" xfId="23" applyNumberFormat="1" applyFont="1" applyFill="1" applyBorder="1" applyProtection="1">
      <protection hidden="1"/>
    </xf>
    <xf numFmtId="174" fontId="1" fillId="34" borderId="11" xfId="23" applyNumberFormat="1" applyFont="1" applyFill="1" applyBorder="1" applyProtection="1">
      <protection hidden="1"/>
    </xf>
    <xf numFmtId="0" fontId="30" fillId="0" borderId="0" xfId="2" applyFont="1"/>
    <xf numFmtId="0" fontId="68" fillId="4" borderId="8" xfId="2" applyFont="1" applyFill="1" applyBorder="1" applyAlignment="1" applyProtection="1">
      <alignment horizontal="left" vertical="top" wrapText="1"/>
      <protection locked="0"/>
    </xf>
    <xf numFmtId="0" fontId="68" fillId="4" borderId="0" xfId="2" applyFont="1" applyFill="1" applyBorder="1" applyAlignment="1" applyProtection="1">
      <alignment horizontal="left" vertical="top" wrapText="1"/>
      <protection locked="0"/>
    </xf>
    <xf numFmtId="0" fontId="68" fillId="4" borderId="9" xfId="2" applyFont="1" applyFill="1" applyBorder="1" applyAlignment="1" applyProtection="1">
      <alignment horizontal="left" vertical="top" wrapText="1"/>
      <protection locked="0"/>
    </xf>
    <xf numFmtId="0" fontId="30" fillId="0" borderId="0" xfId="2" applyFont="1" applyBorder="1" applyAlignment="1" applyProtection="1">
      <alignment horizontal="left" vertical="top" wrapText="1"/>
    </xf>
    <xf numFmtId="0" fontId="8" fillId="0" borderId="0" xfId="1" applyFont="1" applyFill="1" applyBorder="1" applyAlignment="1" applyProtection="1">
      <alignment horizontal="center"/>
    </xf>
    <xf numFmtId="0" fontId="1" fillId="0" borderId="0" xfId="2"/>
    <xf numFmtId="0" fontId="1" fillId="0" borderId="8" xfId="2" applyBorder="1"/>
    <xf numFmtId="6" fontId="81" fillId="0" borderId="85" xfId="10" applyNumberFormat="1" applyFont="1" applyFill="1" applyBorder="1" applyAlignment="1" applyProtection="1">
      <alignment horizontal="right"/>
    </xf>
    <xf numFmtId="0" fontId="81" fillId="14" borderId="45" xfId="0" applyFont="1" applyFill="1" applyBorder="1" applyAlignment="1" applyProtection="1">
      <alignment horizontal="center" wrapText="1"/>
    </xf>
    <xf numFmtId="6" fontId="6" fillId="14" borderId="19" xfId="0" applyNumberFormat="1" applyFont="1" applyFill="1" applyBorder="1" applyAlignment="1" applyProtection="1">
      <alignment horizontal="right"/>
    </xf>
    <xf numFmtId="6" fontId="6" fillId="14" borderId="7" xfId="0" applyNumberFormat="1" applyFont="1" applyFill="1" applyBorder="1" applyAlignment="1" applyProtection="1">
      <alignment horizontal="right"/>
    </xf>
    <xf numFmtId="6" fontId="81" fillId="0" borderId="87" xfId="10" applyNumberFormat="1" applyFont="1" applyFill="1" applyBorder="1" applyAlignment="1" applyProtection="1">
      <alignment horizontal="right"/>
    </xf>
    <xf numFmtId="6" fontId="6" fillId="44" borderId="55" xfId="0" applyNumberFormat="1" applyFont="1" applyFill="1" applyBorder="1" applyAlignment="1" applyProtection="1">
      <alignment horizontal="right"/>
    </xf>
    <xf numFmtId="6" fontId="6" fillId="44" borderId="70" xfId="0" applyNumberFormat="1" applyFont="1" applyFill="1" applyBorder="1" applyAlignment="1" applyProtection="1">
      <alignment horizontal="right"/>
    </xf>
    <xf numFmtId="6" fontId="6" fillId="45" borderId="80" xfId="10" applyNumberFormat="1" applyFont="1" applyFill="1" applyBorder="1" applyAlignment="1" applyProtection="1">
      <alignment horizontal="right"/>
      <protection locked="0"/>
    </xf>
    <xf numFmtId="8" fontId="6" fillId="45" borderId="19" xfId="0" applyNumberFormat="1" applyFont="1" applyFill="1" applyBorder="1" applyAlignment="1" applyProtection="1">
      <alignment horizontal="right"/>
    </xf>
    <xf numFmtId="5" fontId="1" fillId="3" borderId="16" xfId="23" applyNumberFormat="1" applyFont="1" applyFill="1" applyBorder="1" applyAlignment="1" applyProtection="1">
      <alignment horizontal="center"/>
      <protection hidden="1"/>
    </xf>
    <xf numFmtId="5" fontId="1" fillId="3" borderId="17" xfId="23" applyNumberFormat="1" applyFont="1" applyFill="1" applyBorder="1" applyAlignment="1" applyProtection="1">
      <alignment horizontal="center"/>
      <protection hidden="1"/>
    </xf>
    <xf numFmtId="5" fontId="1" fillId="3" borderId="18" xfId="23" applyNumberFormat="1" applyFont="1" applyFill="1" applyBorder="1" applyAlignment="1" applyProtection="1">
      <alignment horizontal="center"/>
      <protection hidden="1"/>
    </xf>
    <xf numFmtId="5" fontId="1" fillId="3" borderId="8" xfId="23" applyNumberFormat="1" applyFont="1" applyFill="1" applyBorder="1" applyAlignment="1" applyProtection="1">
      <alignment horizontal="center"/>
      <protection hidden="1"/>
    </xf>
    <xf numFmtId="5" fontId="1" fillId="3" borderId="0" xfId="23" applyNumberFormat="1" applyFont="1" applyFill="1" applyBorder="1" applyAlignment="1" applyProtection="1">
      <alignment horizontal="center"/>
      <protection hidden="1"/>
    </xf>
    <xf numFmtId="5" fontId="1" fillId="3" borderId="9" xfId="23" applyNumberFormat="1" applyFont="1" applyFill="1" applyBorder="1" applyAlignment="1" applyProtection="1">
      <alignment horizontal="center"/>
      <protection hidden="1"/>
    </xf>
    <xf numFmtId="5" fontId="1" fillId="3" borderId="15" xfId="23" applyNumberFormat="1" applyFont="1" applyFill="1" applyBorder="1" applyAlignment="1" applyProtection="1">
      <alignment horizontal="center"/>
      <protection hidden="1"/>
    </xf>
    <xf numFmtId="5" fontId="1" fillId="3" borderId="10" xfId="23" applyNumberFormat="1" applyFont="1" applyFill="1" applyBorder="1" applyAlignment="1" applyProtection="1">
      <alignment horizontal="center"/>
      <protection hidden="1"/>
    </xf>
    <xf numFmtId="5" fontId="1" fillId="3" borderId="11" xfId="23" applyNumberFormat="1" applyFont="1" applyFill="1" applyBorder="1" applyAlignment="1" applyProtection="1">
      <alignment horizontal="center"/>
      <protection hidden="1"/>
    </xf>
    <xf numFmtId="0" fontId="5" fillId="3" borderId="52" xfId="17" applyFont="1" applyFill="1" applyBorder="1" applyProtection="1">
      <protection hidden="1"/>
    </xf>
    <xf numFmtId="0" fontId="5" fillId="3" borderId="0" xfId="17" applyFont="1" applyFill="1" applyBorder="1" applyAlignment="1" applyProtection="1">
      <alignment vertical="top" wrapText="1"/>
      <protection hidden="1"/>
    </xf>
    <xf numFmtId="5" fontId="1" fillId="0" borderId="16" xfId="10" applyNumberFormat="1" applyFont="1" applyFill="1" applyBorder="1" applyAlignment="1" applyProtection="1">
      <alignment horizontal="center"/>
      <protection hidden="1"/>
    </xf>
    <xf numFmtId="5" fontId="1" fillId="0" borderId="17" xfId="10" applyNumberFormat="1" applyFont="1" applyFill="1" applyBorder="1" applyAlignment="1" applyProtection="1">
      <alignment horizontal="center"/>
      <protection hidden="1"/>
    </xf>
    <xf numFmtId="5" fontId="1" fillId="0" borderId="18" xfId="10" applyNumberFormat="1" applyFont="1" applyFill="1" applyBorder="1" applyAlignment="1" applyProtection="1">
      <alignment horizontal="center"/>
      <protection hidden="1"/>
    </xf>
    <xf numFmtId="5" fontId="1" fillId="0" borderId="8" xfId="10" applyNumberFormat="1" applyFont="1" applyFill="1" applyBorder="1" applyAlignment="1" applyProtection="1">
      <alignment horizontal="center"/>
      <protection hidden="1"/>
    </xf>
    <xf numFmtId="5" fontId="1" fillId="0" borderId="0" xfId="10" applyNumberFormat="1" applyFont="1" applyFill="1" applyBorder="1" applyAlignment="1" applyProtection="1">
      <alignment horizontal="center"/>
      <protection hidden="1"/>
    </xf>
    <xf numFmtId="5" fontId="1" fillId="0" borderId="9" xfId="10" applyNumberFormat="1" applyFont="1" applyFill="1" applyBorder="1" applyAlignment="1" applyProtection="1">
      <alignment horizontal="center"/>
      <protection hidden="1"/>
    </xf>
    <xf numFmtId="5" fontId="1" fillId="0" borderId="15" xfId="10" applyNumberFormat="1" applyFont="1" applyFill="1" applyBorder="1" applyAlignment="1" applyProtection="1">
      <alignment horizontal="center"/>
      <protection hidden="1"/>
    </xf>
    <xf numFmtId="5" fontId="1" fillId="0" borderId="10" xfId="10" applyNumberFormat="1" applyFont="1" applyFill="1" applyBorder="1" applyAlignment="1" applyProtection="1">
      <alignment horizontal="center"/>
      <protection hidden="1"/>
    </xf>
    <xf numFmtId="5" fontId="1" fillId="0" borderId="11" xfId="10" applyNumberFormat="1" applyFont="1" applyFill="1" applyBorder="1" applyAlignment="1" applyProtection="1">
      <alignment horizontal="center"/>
      <protection hidden="1"/>
    </xf>
    <xf numFmtId="5" fontId="1" fillId="0" borderId="16" xfId="20" applyNumberFormat="1" applyFont="1" applyFill="1" applyBorder="1" applyAlignment="1" applyProtection="1">
      <alignment horizontal="center"/>
      <protection hidden="1"/>
    </xf>
    <xf numFmtId="5" fontId="1" fillId="0" borderId="17" xfId="20" applyNumberFormat="1" applyFont="1" applyFill="1" applyBorder="1" applyAlignment="1" applyProtection="1">
      <alignment horizontal="center"/>
      <protection hidden="1"/>
    </xf>
    <xf numFmtId="5" fontId="1" fillId="0" borderId="18" xfId="20" applyNumberFormat="1" applyFont="1" applyFill="1" applyBorder="1" applyAlignment="1" applyProtection="1">
      <alignment horizontal="center"/>
      <protection hidden="1"/>
    </xf>
    <xf numFmtId="5" fontId="1" fillId="0" borderId="8" xfId="20" applyNumberFormat="1" applyFont="1" applyFill="1" applyBorder="1" applyAlignment="1" applyProtection="1">
      <alignment horizontal="center"/>
      <protection hidden="1"/>
    </xf>
    <xf numFmtId="5" fontId="1" fillId="0" borderId="0" xfId="20" applyNumberFormat="1" applyFont="1" applyFill="1" applyBorder="1" applyAlignment="1" applyProtection="1">
      <alignment horizontal="center"/>
      <protection hidden="1"/>
    </xf>
    <xf numFmtId="5" fontId="1" fillId="0" borderId="9" xfId="20" applyNumberFormat="1" applyFont="1" applyFill="1" applyBorder="1" applyAlignment="1" applyProtection="1">
      <alignment horizontal="center"/>
      <protection hidden="1"/>
    </xf>
    <xf numFmtId="5" fontId="1" fillId="0" borderId="15" xfId="20" applyNumberFormat="1" applyFont="1" applyFill="1" applyBorder="1" applyAlignment="1" applyProtection="1">
      <alignment horizontal="center"/>
      <protection hidden="1"/>
    </xf>
    <xf numFmtId="5" fontId="1" fillId="0" borderId="10" xfId="20" applyNumberFormat="1" applyFont="1" applyFill="1" applyBorder="1" applyAlignment="1" applyProtection="1">
      <alignment horizontal="center"/>
      <protection hidden="1"/>
    </xf>
    <xf numFmtId="5" fontId="1" fillId="0" borderId="11" xfId="20" applyNumberFormat="1" applyFont="1" applyFill="1" applyBorder="1" applyAlignment="1" applyProtection="1">
      <alignment horizontal="center"/>
      <protection hidden="1"/>
    </xf>
    <xf numFmtId="5" fontId="1" fillId="0" borderId="8" xfId="23" applyNumberFormat="1" applyFont="1" applyFill="1" applyBorder="1" applyAlignment="1" applyProtection="1">
      <alignment horizontal="center"/>
      <protection hidden="1"/>
    </xf>
    <xf numFmtId="5" fontId="1" fillId="0" borderId="0" xfId="23" applyNumberFormat="1" applyFont="1" applyFill="1" applyBorder="1" applyAlignment="1" applyProtection="1">
      <alignment horizontal="center"/>
      <protection hidden="1"/>
    </xf>
    <xf numFmtId="5" fontId="1" fillId="0" borderId="9" xfId="23" applyNumberFormat="1" applyFont="1" applyFill="1" applyBorder="1" applyAlignment="1" applyProtection="1">
      <alignment horizontal="center"/>
      <protection hidden="1"/>
    </xf>
    <xf numFmtId="0" fontId="54" fillId="46" borderId="35" xfId="5" applyFont="1" applyFill="1" applyBorder="1" applyAlignment="1" applyProtection="1">
      <alignment horizontal="center"/>
    </xf>
    <xf numFmtId="0" fontId="54" fillId="46" borderId="36" xfId="5" applyFont="1" applyFill="1" applyBorder="1" applyAlignment="1" applyProtection="1">
      <alignment horizontal="center"/>
    </xf>
    <xf numFmtId="0" fontId="54" fillId="46" borderId="7" xfId="5" applyFont="1" applyFill="1" applyBorder="1" applyProtection="1"/>
    <xf numFmtId="3" fontId="54" fillId="46" borderId="30" xfId="5" applyNumberFormat="1" applyFont="1" applyFill="1" applyBorder="1" applyAlignment="1" applyProtection="1">
      <alignment horizontal="center" vertical="center"/>
    </xf>
    <xf numFmtId="166" fontId="54" fillId="46" borderId="30" xfId="5" applyNumberFormat="1" applyFont="1" applyFill="1" applyBorder="1" applyAlignment="1" applyProtection="1">
      <alignment horizontal="center" vertical="center"/>
    </xf>
    <xf numFmtId="3" fontId="54" fillId="46" borderId="4" xfId="5" applyNumberFormat="1" applyFont="1" applyFill="1" applyBorder="1" applyAlignment="1" applyProtection="1">
      <alignment vertical="center"/>
    </xf>
    <xf numFmtId="37" fontId="52" fillId="46" borderId="30" xfId="6" applyNumberFormat="1" applyFont="1" applyFill="1" applyBorder="1" applyAlignment="1" applyProtection="1">
      <alignment vertical="center"/>
    </xf>
    <xf numFmtId="37" fontId="54" fillId="46" borderId="6" xfId="6" applyNumberFormat="1" applyFont="1" applyFill="1" applyBorder="1" applyAlignment="1" applyProtection="1">
      <alignment vertical="center"/>
    </xf>
    <xf numFmtId="37" fontId="54" fillId="46" borderId="30" xfId="6" applyNumberFormat="1" applyFont="1" applyFill="1" applyBorder="1" applyAlignment="1" applyProtection="1">
      <alignment vertical="center"/>
    </xf>
    <xf numFmtId="0" fontId="54" fillId="46" borderId="37" xfId="5" applyFont="1" applyFill="1" applyBorder="1" applyAlignment="1" applyProtection="1">
      <alignment horizontal="center"/>
    </xf>
    <xf numFmtId="0" fontId="54" fillId="46" borderId="7" xfId="5" applyFont="1" applyFill="1" applyBorder="1" applyAlignment="1" applyProtection="1">
      <alignment horizontal="center"/>
    </xf>
    <xf numFmtId="3" fontId="54" fillId="46" borderId="7" xfId="5" applyNumberFormat="1" applyFont="1" applyFill="1" applyBorder="1" applyAlignment="1" applyProtection="1">
      <alignment horizontal="center" vertical="center"/>
    </xf>
    <xf numFmtId="166" fontId="54" fillId="46" borderId="7" xfId="5" applyNumberFormat="1" applyFont="1" applyFill="1" applyBorder="1" applyAlignment="1" applyProtection="1">
      <alignment horizontal="center" vertical="center"/>
    </xf>
    <xf numFmtId="3" fontId="54" fillId="46" borderId="7" xfId="5" applyNumberFormat="1" applyFont="1" applyFill="1" applyBorder="1" applyAlignment="1" applyProtection="1">
      <alignment vertical="center"/>
    </xf>
    <xf numFmtId="37" fontId="52" fillId="46" borderId="7" xfId="6" applyNumberFormat="1" applyFont="1" applyFill="1" applyBorder="1" applyAlignment="1" applyProtection="1">
      <alignment vertical="center"/>
    </xf>
    <xf numFmtId="37" fontId="54" fillId="46" borderId="7" xfId="6" applyNumberFormat="1" applyFont="1" applyFill="1" applyBorder="1" applyAlignment="1" applyProtection="1">
      <alignment vertical="center"/>
    </xf>
    <xf numFmtId="0" fontId="54" fillId="46" borderId="19" xfId="5" applyFont="1" applyFill="1" applyBorder="1" applyProtection="1"/>
    <xf numFmtId="3" fontId="54" fillId="46" borderId="19" xfId="5" applyNumberFormat="1" applyFont="1" applyFill="1" applyBorder="1" applyAlignment="1" applyProtection="1">
      <alignment horizontal="center" vertical="center"/>
    </xf>
    <xf numFmtId="166" fontId="54" fillId="46" borderId="19" xfId="5" applyNumberFormat="1" applyFont="1" applyFill="1" applyBorder="1" applyAlignment="1" applyProtection="1">
      <alignment horizontal="center" vertical="center"/>
    </xf>
    <xf numFmtId="3" fontId="54" fillId="46" borderId="19" xfId="5" applyNumberFormat="1" applyFont="1" applyFill="1" applyBorder="1" applyAlignment="1" applyProtection="1">
      <alignment vertical="center"/>
    </xf>
    <xf numFmtId="37" fontId="52" fillId="46" borderId="19" xfId="6" applyNumberFormat="1" applyFont="1" applyFill="1" applyBorder="1" applyAlignment="1" applyProtection="1">
      <alignment vertical="center"/>
    </xf>
    <xf numFmtId="37" fontId="54" fillId="46" borderId="19" xfId="6" applyNumberFormat="1" applyFont="1" applyFill="1" applyBorder="1" applyAlignment="1" applyProtection="1">
      <alignment vertical="center"/>
    </xf>
    <xf numFmtId="0" fontId="41" fillId="0" borderId="67" xfId="5" applyFont="1" applyBorder="1" applyAlignment="1" applyProtection="1">
      <alignment horizontal="center" vertical="center" wrapText="1"/>
    </xf>
    <xf numFmtId="0" fontId="41" fillId="0" borderId="23" xfId="5" applyFont="1" applyBorder="1" applyAlignment="1" applyProtection="1">
      <alignment horizontal="center" vertical="center" wrapText="1"/>
    </xf>
    <xf numFmtId="165" fontId="41" fillId="0" borderId="44" xfId="6" applyNumberFormat="1" applyFont="1" applyBorder="1" applyAlignment="1" applyProtection="1">
      <alignment horizontal="center" vertical="center" wrapText="1"/>
    </xf>
    <xf numFmtId="0" fontId="30" fillId="0" borderId="0" xfId="2" applyFont="1" applyFill="1" applyBorder="1" applyAlignment="1" applyProtection="1"/>
    <xf numFmtId="0" fontId="68" fillId="4" borderId="8" xfId="2" applyFont="1" applyFill="1" applyBorder="1" applyAlignment="1" applyProtection="1">
      <alignment horizontal="left" vertical="top" wrapText="1"/>
      <protection locked="0"/>
    </xf>
    <xf numFmtId="0" fontId="68" fillId="4" borderId="0" xfId="2" applyFont="1" applyFill="1" applyBorder="1" applyAlignment="1" applyProtection="1">
      <alignment horizontal="left" vertical="top" wrapText="1"/>
      <protection locked="0"/>
    </xf>
    <xf numFmtId="0" fontId="68" fillId="4" borderId="9" xfId="2" applyFont="1" applyFill="1" applyBorder="1" applyAlignment="1" applyProtection="1">
      <alignment horizontal="left" vertical="top" wrapText="1"/>
      <protection locked="0"/>
    </xf>
    <xf numFmtId="0" fontId="30" fillId="0" borderId="0" xfId="2" applyFont="1" applyBorder="1" applyAlignment="1" applyProtection="1">
      <alignment horizontal="left" vertical="top" wrapText="1"/>
    </xf>
    <xf numFmtId="0" fontId="1" fillId="0" borderId="11" xfId="2" applyBorder="1"/>
    <xf numFmtId="0" fontId="1" fillId="0" borderId="0" xfId="2"/>
    <xf numFmtId="0" fontId="64" fillId="0" borderId="0" xfId="2" applyFont="1" applyFill="1" applyBorder="1" applyAlignment="1" applyProtection="1">
      <alignment horizontal="center" vertical="center"/>
      <protection locked="0"/>
    </xf>
    <xf numFmtId="0" fontId="145" fillId="0" borderId="0" xfId="2" applyFont="1" applyBorder="1" applyAlignment="1">
      <alignment horizontal="center"/>
    </xf>
    <xf numFmtId="0" fontId="21" fillId="0" borderId="0" xfId="4" applyFont="1" applyAlignment="1" applyProtection="1"/>
    <xf numFmtId="0" fontId="147" fillId="0" borderId="0" xfId="2" applyFont="1"/>
    <xf numFmtId="0" fontId="148" fillId="0" borderId="0" xfId="2" applyFont="1" applyAlignment="1">
      <alignment horizontal="left" vertical="top" wrapText="1"/>
    </xf>
    <xf numFmtId="0" fontId="147" fillId="0" borderId="0" xfId="2" applyFont="1" applyAlignment="1">
      <alignment vertical="top" wrapText="1"/>
    </xf>
    <xf numFmtId="0" fontId="147" fillId="0" borderId="0" xfId="2" applyFont="1" applyFill="1" applyAlignment="1">
      <alignment horizontal="left" vertical="top" wrapText="1"/>
    </xf>
    <xf numFmtId="0" fontId="148" fillId="0" borderId="0" xfId="2" applyFont="1" applyFill="1" applyAlignment="1">
      <alignment horizontal="left" vertical="top" wrapText="1"/>
    </xf>
    <xf numFmtId="0" fontId="148" fillId="0" borderId="0" xfId="2" applyFont="1" applyFill="1" applyBorder="1" applyAlignment="1">
      <alignment horizontal="left" vertical="top" wrapText="1"/>
    </xf>
    <xf numFmtId="0" fontId="147" fillId="0" borderId="0" xfId="2" applyFont="1" applyFill="1"/>
    <xf numFmtId="0" fontId="148" fillId="0" borderId="0" xfId="2" applyFont="1" applyFill="1" applyBorder="1" applyAlignment="1">
      <alignment vertical="top" wrapText="1"/>
    </xf>
    <xf numFmtId="0" fontId="147" fillId="4" borderId="10" xfId="2" applyFont="1" applyFill="1" applyBorder="1" applyAlignment="1">
      <alignment vertical="top" wrapText="1"/>
    </xf>
    <xf numFmtId="0" fontId="147" fillId="0" borderId="0" xfId="2" applyFont="1" applyAlignment="1">
      <alignment horizontal="left"/>
    </xf>
    <xf numFmtId="14" fontId="147" fillId="4" borderId="10" xfId="2" applyNumberFormat="1" applyFont="1" applyFill="1" applyBorder="1" applyAlignment="1">
      <alignment horizontal="left"/>
    </xf>
    <xf numFmtId="0" fontId="147" fillId="0" borderId="0" xfId="2" applyFont="1" applyAlignment="1">
      <alignment wrapText="1"/>
    </xf>
    <xf numFmtId="0" fontId="30" fillId="0" borderId="0" xfId="2" applyFont="1" applyFill="1" applyBorder="1" applyAlignment="1" applyProtection="1">
      <alignment horizontal="left" vertical="top" wrapText="1"/>
    </xf>
    <xf numFmtId="0" fontId="0" fillId="0" borderId="0" xfId="2" applyFont="1"/>
    <xf numFmtId="0" fontId="60" fillId="0" borderId="0" xfId="2" applyFont="1" applyBorder="1"/>
    <xf numFmtId="0" fontId="60" fillId="0" borderId="0" xfId="2" applyFont="1"/>
    <xf numFmtId="0" fontId="60" fillId="0" borderId="0" xfId="2" applyFont="1" applyAlignment="1">
      <alignment horizontal="center"/>
    </xf>
    <xf numFmtId="0" fontId="30" fillId="0" borderId="0" xfId="2" applyFont="1" applyFill="1" applyBorder="1" applyAlignment="1" applyProtection="1">
      <alignment horizontal="left" vertical="top" wrapText="1"/>
    </xf>
    <xf numFmtId="0" fontId="66" fillId="0" borderId="29" xfId="2" applyFont="1" applyBorder="1" applyAlignment="1" applyProtection="1">
      <alignment vertical="center"/>
    </xf>
    <xf numFmtId="0" fontId="66" fillId="0" borderId="23" xfId="2" applyFont="1" applyBorder="1" applyAlignment="1" applyProtection="1">
      <alignment vertical="center"/>
    </xf>
    <xf numFmtId="0" fontId="29" fillId="0" borderId="0" xfId="2" applyFont="1" applyAlignment="1"/>
    <xf numFmtId="0" fontId="30" fillId="0" borderId="0" xfId="2" applyFont="1" applyBorder="1" applyAlignment="1" applyProtection="1">
      <alignment horizontal="left" vertical="top" wrapText="1"/>
    </xf>
    <xf numFmtId="0" fontId="1" fillId="0" borderId="0" xfId="2"/>
    <xf numFmtId="0" fontId="156" fillId="0" borderId="0" xfId="0" applyFont="1" applyProtection="1"/>
    <xf numFmtId="0" fontId="81" fillId="0" borderId="21" xfId="0" applyFont="1" applyFill="1" applyBorder="1" applyAlignment="1" applyProtection="1">
      <alignment horizontal="right" wrapText="1"/>
      <protection locked="0"/>
    </xf>
    <xf numFmtId="0" fontId="81" fillId="0" borderId="60" xfId="0" applyFont="1" applyFill="1" applyBorder="1" applyAlignment="1" applyProtection="1">
      <alignment horizontal="right" wrapText="1"/>
      <protection locked="0"/>
    </xf>
    <xf numFmtId="4" fontId="49" fillId="7" borderId="7" xfId="5" applyNumberFormat="1" applyFont="1" applyFill="1" applyBorder="1" applyAlignment="1" applyProtection="1">
      <alignment horizontal="center"/>
    </xf>
    <xf numFmtId="0" fontId="81" fillId="44" borderId="77" xfId="0" applyFont="1" applyFill="1" applyBorder="1" applyAlignment="1" applyProtection="1">
      <alignment horizontal="center" wrapText="1"/>
    </xf>
    <xf numFmtId="6" fontId="6" fillId="0" borderId="15" xfId="0" applyNumberFormat="1" applyFont="1" applyFill="1" applyBorder="1" applyAlignment="1" applyProtection="1">
      <alignment horizontal="right"/>
      <protection locked="0"/>
    </xf>
    <xf numFmtId="8" fontId="0" fillId="0" borderId="0" xfId="0" applyNumberFormat="1" applyAlignment="1"/>
    <xf numFmtId="6" fontId="6" fillId="18" borderId="37" xfId="0" applyNumberFormat="1" applyFont="1" applyFill="1" applyBorder="1" applyAlignment="1" applyProtection="1">
      <alignment horizontal="right"/>
      <protection locked="0"/>
    </xf>
    <xf numFmtId="6" fontId="81" fillId="0" borderId="90" xfId="10" applyNumberFormat="1" applyFont="1" applyBorder="1" applyAlignment="1" applyProtection="1"/>
    <xf numFmtId="0" fontId="80" fillId="2" borderId="44" xfId="0" applyFont="1" applyFill="1" applyBorder="1" applyAlignment="1" applyProtection="1">
      <alignment horizontal="center" wrapText="1"/>
    </xf>
    <xf numFmtId="0" fontId="0" fillId="3" borderId="0" xfId="0" applyFill="1" applyProtection="1">
      <protection hidden="1"/>
    </xf>
    <xf numFmtId="0" fontId="0" fillId="3" borderId="0" xfId="0" applyFill="1" applyBorder="1" applyProtection="1">
      <protection hidden="1"/>
    </xf>
    <xf numFmtId="0" fontId="0" fillId="0" borderId="0" xfId="0" applyFill="1" applyProtection="1">
      <protection hidden="1"/>
    </xf>
    <xf numFmtId="0" fontId="5" fillId="3" borderId="0" xfId="0" applyFont="1" applyFill="1" applyProtection="1"/>
    <xf numFmtId="14" fontId="0" fillId="3" borderId="0" xfId="0" applyNumberFormat="1" applyFill="1" applyProtection="1">
      <protection hidden="1"/>
    </xf>
    <xf numFmtId="0" fontId="118" fillId="3" borderId="49" xfId="0" applyFont="1" applyFill="1" applyBorder="1" applyAlignment="1" applyProtection="1">
      <alignment horizontal="left" vertical="center" indent="1"/>
      <protection hidden="1"/>
    </xf>
    <xf numFmtId="0" fontId="115" fillId="3" borderId="5" xfId="0" applyFont="1" applyFill="1" applyBorder="1" applyAlignment="1" applyProtection="1">
      <alignment horizontal="left" vertical="center" wrapText="1"/>
      <protection hidden="1"/>
    </xf>
    <xf numFmtId="0" fontId="115" fillId="3" borderId="51" xfId="0" applyFont="1" applyFill="1" applyBorder="1" applyAlignment="1" applyProtection="1">
      <alignment horizontal="left" vertical="center" wrapText="1"/>
      <protection hidden="1"/>
    </xf>
    <xf numFmtId="0" fontId="160" fillId="3" borderId="52" xfId="0" applyFont="1" applyFill="1" applyBorder="1" applyAlignment="1" applyProtection="1">
      <alignment horizontal="left" indent="1"/>
      <protection hidden="1"/>
    </xf>
    <xf numFmtId="0" fontId="70" fillId="3" borderId="0" xfId="0" applyFont="1" applyFill="1" applyBorder="1" applyAlignment="1" applyProtection="1">
      <alignment vertical="center"/>
      <protection hidden="1"/>
    </xf>
    <xf numFmtId="0" fontId="0" fillId="3" borderId="54" xfId="0" applyFill="1" applyBorder="1" applyProtection="1">
      <protection hidden="1"/>
    </xf>
    <xf numFmtId="0" fontId="114" fillId="3" borderId="0" xfId="4" applyFont="1" applyFill="1" applyBorder="1" applyAlignment="1" applyProtection="1">
      <alignment horizontal="left" vertical="top" wrapText="1" indent="1"/>
    </xf>
    <xf numFmtId="0" fontId="114" fillId="3" borderId="0" xfId="4" applyFont="1" applyFill="1" applyBorder="1" applyAlignment="1" applyProtection="1"/>
    <xf numFmtId="0" fontId="114" fillId="3" borderId="0" xfId="4" applyFont="1" applyFill="1" applyBorder="1" applyAlignment="1" applyProtection="1">
      <alignment vertical="top" wrapText="1"/>
    </xf>
    <xf numFmtId="0" fontId="0" fillId="3" borderId="0" xfId="0" applyFill="1" applyProtection="1"/>
    <xf numFmtId="0" fontId="0" fillId="3" borderId="0" xfId="13" applyFont="1" applyFill="1" applyAlignment="1" applyProtection="1">
      <alignment horizontal="left"/>
      <protection hidden="1"/>
    </xf>
    <xf numFmtId="0" fontId="1" fillId="3" borderId="0" xfId="13" applyFill="1" applyAlignment="1" applyProtection="1">
      <alignment horizontal="left"/>
      <protection hidden="1"/>
    </xf>
    <xf numFmtId="0" fontId="0" fillId="0" borderId="0" xfId="13" applyFont="1" applyFill="1" applyAlignment="1" applyProtection="1">
      <alignment horizontal="left"/>
      <protection hidden="1"/>
    </xf>
    <xf numFmtId="0" fontId="10" fillId="3" borderId="0" xfId="0" applyFont="1" applyFill="1" applyProtection="1">
      <protection hidden="1"/>
    </xf>
    <xf numFmtId="0" fontId="30" fillId="0" borderId="7" xfId="14" applyFont="1" applyFill="1" applyBorder="1" applyProtection="1">
      <protection hidden="1"/>
    </xf>
    <xf numFmtId="0" fontId="30" fillId="0" borderId="7" xfId="15" applyFont="1" applyFill="1" applyBorder="1" applyAlignment="1" applyProtection="1">
      <alignment wrapText="1"/>
      <protection hidden="1"/>
    </xf>
    <xf numFmtId="0" fontId="30" fillId="0" borderId="7" xfId="13" applyFont="1" applyFill="1" applyBorder="1" applyAlignment="1">
      <alignment horizontal="left" vertical="top"/>
    </xf>
    <xf numFmtId="0" fontId="30" fillId="0" borderId="7" xfId="0" applyFont="1" applyFill="1" applyBorder="1"/>
    <xf numFmtId="49" fontId="30" fillId="0" borderId="7" xfId="0" applyNumberFormat="1" applyFont="1" applyFill="1" applyBorder="1"/>
    <xf numFmtId="0" fontId="30" fillId="0" borderId="7" xfId="13" applyFont="1" applyFill="1" applyBorder="1" applyProtection="1">
      <protection hidden="1"/>
    </xf>
    <xf numFmtId="0" fontId="0" fillId="3" borderId="0" xfId="0" applyNumberFormat="1" applyFill="1" applyProtection="1">
      <protection hidden="1"/>
    </xf>
    <xf numFmtId="0" fontId="0" fillId="3" borderId="52" xfId="0" applyFill="1" applyBorder="1" applyAlignment="1" applyProtection="1">
      <alignment horizontal="left" indent="1"/>
      <protection hidden="1"/>
    </xf>
    <xf numFmtId="0" fontId="0" fillId="4" borderId="10" xfId="0" applyFill="1" applyBorder="1" applyProtection="1">
      <protection locked="0"/>
    </xf>
    <xf numFmtId="0" fontId="31" fillId="3" borderId="0" xfId="0" applyFont="1" applyFill="1" applyBorder="1" applyProtection="1">
      <protection hidden="1"/>
    </xf>
    <xf numFmtId="0" fontId="127" fillId="3" borderId="0" xfId="0" applyFont="1" applyFill="1" applyBorder="1" applyProtection="1">
      <protection hidden="1"/>
    </xf>
    <xf numFmtId="0" fontId="128" fillId="3" borderId="0" xfId="0" applyFont="1" applyFill="1" applyBorder="1" applyProtection="1">
      <protection hidden="1"/>
    </xf>
    <xf numFmtId="0" fontId="60" fillId="3" borderId="0" xfId="0" applyFont="1" applyFill="1" applyBorder="1" applyProtection="1">
      <protection hidden="1"/>
    </xf>
    <xf numFmtId="172" fontId="5" fillId="0" borderId="0" xfId="0" applyNumberFormat="1" applyFont="1" applyFill="1" applyBorder="1" applyAlignment="1" applyProtection="1">
      <alignment horizontal="center"/>
      <protection hidden="1"/>
    </xf>
    <xf numFmtId="0" fontId="129" fillId="3" borderId="52" xfId="0" applyFont="1" applyFill="1" applyBorder="1" applyAlignment="1" applyProtection="1">
      <alignment horizontal="left" indent="1"/>
      <protection hidden="1"/>
    </xf>
    <xf numFmtId="0" fontId="130" fillId="3" borderId="0" xfId="0" applyFont="1" applyFill="1" applyBorder="1" applyProtection="1">
      <protection hidden="1"/>
    </xf>
    <xf numFmtId="0" fontId="61" fillId="3" borderId="0" xfId="0" applyFont="1" applyFill="1" applyBorder="1" applyProtection="1">
      <protection hidden="1"/>
    </xf>
    <xf numFmtId="0" fontId="0" fillId="3" borderId="20" xfId="0" applyFill="1" applyBorder="1" applyAlignment="1" applyProtection="1">
      <alignment horizontal="right" indent="2"/>
      <protection hidden="1"/>
    </xf>
    <xf numFmtId="0" fontId="0" fillId="3" borderId="21" xfId="0" applyFill="1" applyBorder="1" applyAlignment="1" applyProtection="1">
      <alignment horizontal="right" indent="2"/>
      <protection hidden="1"/>
    </xf>
    <xf numFmtId="0" fontId="0" fillId="3" borderId="22" xfId="0" applyFill="1" applyBorder="1" applyAlignment="1" applyProtection="1">
      <alignment horizontal="right" indent="2"/>
      <protection hidden="1"/>
    </xf>
    <xf numFmtId="37" fontId="1" fillId="3" borderId="16" xfId="26" applyNumberFormat="1" applyFont="1" applyFill="1" applyBorder="1" applyAlignment="1" applyProtection="1">
      <alignment horizontal="center"/>
      <protection hidden="1"/>
    </xf>
    <xf numFmtId="0" fontId="0" fillId="4" borderId="10" xfId="0" applyFill="1" applyBorder="1" applyAlignment="1" applyProtection="1">
      <alignment wrapText="1"/>
      <protection locked="0"/>
    </xf>
    <xf numFmtId="0" fontId="0" fillId="3" borderId="52" xfId="0" applyFont="1" applyFill="1" applyBorder="1" applyAlignment="1" applyProtection="1">
      <alignment horizontal="left" indent="1"/>
      <protection hidden="1"/>
    </xf>
    <xf numFmtId="0" fontId="0" fillId="4" borderId="10" xfId="0" applyFont="1" applyFill="1" applyBorder="1" applyProtection="1">
      <protection locked="0"/>
    </xf>
    <xf numFmtId="0" fontId="0" fillId="3" borderId="52" xfId="0" applyFill="1" applyBorder="1" applyProtection="1">
      <protection hidden="1"/>
    </xf>
    <xf numFmtId="0" fontId="0" fillId="3" borderId="52" xfId="0" applyFill="1" applyBorder="1" applyAlignment="1" applyProtection="1">
      <alignment vertical="top" wrapText="1"/>
      <protection hidden="1"/>
    </xf>
    <xf numFmtId="0" fontId="0" fillId="3" borderId="0" xfId="0" applyFill="1" applyBorder="1" applyAlignment="1" applyProtection="1">
      <alignment vertical="top" wrapText="1"/>
      <protection hidden="1"/>
    </xf>
    <xf numFmtId="37" fontId="1" fillId="3" borderId="20" xfId="26" applyNumberFormat="1" applyFont="1" applyFill="1" applyBorder="1" applyAlignment="1" applyProtection="1">
      <alignment horizontal="center"/>
      <protection hidden="1"/>
    </xf>
    <xf numFmtId="0" fontId="31" fillId="3" borderId="0" xfId="0" applyFont="1" applyFill="1" applyBorder="1" applyAlignment="1" applyProtection="1">
      <alignment horizontal="left"/>
      <protection hidden="1"/>
    </xf>
    <xf numFmtId="0" fontId="161" fillId="30" borderId="0" xfId="0" applyFont="1" applyFill="1"/>
    <xf numFmtId="0" fontId="0" fillId="3" borderId="17" xfId="0" applyFill="1" applyBorder="1" applyAlignment="1" applyProtection="1">
      <alignment horizontal="center"/>
      <protection hidden="1"/>
    </xf>
    <xf numFmtId="174" fontId="1" fillId="7" borderId="8" xfId="23" applyNumberFormat="1" applyFont="1" applyFill="1" applyBorder="1" applyProtection="1">
      <protection hidden="1"/>
    </xf>
    <xf numFmtId="174" fontId="1" fillId="7" borderId="9" xfId="23" applyNumberFormat="1" applyFont="1" applyFill="1" applyBorder="1" applyProtection="1">
      <protection hidden="1"/>
    </xf>
    <xf numFmtId="0" fontId="5" fillId="0" borderId="52" xfId="0" applyFont="1" applyFill="1" applyBorder="1" applyAlignment="1" applyProtection="1">
      <alignment horizontal="left" indent="1"/>
      <protection hidden="1"/>
    </xf>
    <xf numFmtId="0" fontId="5" fillId="0" borderId="0" xfId="0" applyFont="1" applyFill="1" applyBorder="1" applyAlignment="1" applyProtection="1">
      <alignment vertical="top" wrapText="1"/>
      <protection hidden="1"/>
    </xf>
    <xf numFmtId="5" fontId="1" fillId="34" borderId="16" xfId="23" applyNumberFormat="1" applyFont="1" applyFill="1" applyBorder="1" applyAlignment="1" applyProtection="1">
      <alignment horizontal="center"/>
      <protection hidden="1"/>
    </xf>
    <xf numFmtId="5" fontId="1" fillId="34" borderId="17" xfId="23" applyNumberFormat="1" applyFont="1" applyFill="1" applyBorder="1" applyAlignment="1" applyProtection="1">
      <alignment horizontal="center"/>
      <protection hidden="1"/>
    </xf>
    <xf numFmtId="5" fontId="1" fillId="34" borderId="18" xfId="23" applyNumberFormat="1" applyFont="1" applyFill="1" applyBorder="1" applyAlignment="1" applyProtection="1">
      <alignment horizontal="center"/>
      <protection hidden="1"/>
    </xf>
    <xf numFmtId="174" fontId="1" fillId="7" borderId="0" xfId="23" applyNumberFormat="1" applyFont="1" applyFill="1" applyBorder="1" applyProtection="1">
      <protection hidden="1"/>
    </xf>
    <xf numFmtId="5" fontId="1" fillId="34" borderId="8" xfId="23" applyNumberFormat="1" applyFont="1" applyFill="1" applyBorder="1" applyAlignment="1" applyProtection="1">
      <alignment horizontal="center"/>
      <protection hidden="1"/>
    </xf>
    <xf numFmtId="5" fontId="1" fillId="34" borderId="0" xfId="23" applyNumberFormat="1" applyFont="1" applyFill="1" applyBorder="1" applyAlignment="1" applyProtection="1">
      <alignment horizontal="center"/>
      <protection hidden="1"/>
    </xf>
    <xf numFmtId="5" fontId="1" fillId="34" borderId="9" xfId="23" applyNumberFormat="1" applyFont="1" applyFill="1" applyBorder="1" applyAlignment="1" applyProtection="1">
      <alignment horizontal="center"/>
      <protection hidden="1"/>
    </xf>
    <xf numFmtId="5" fontId="1" fillId="7" borderId="8" xfId="23" applyNumberFormat="1" applyFont="1" applyFill="1" applyBorder="1" applyAlignment="1" applyProtection="1">
      <alignment horizontal="center"/>
      <protection hidden="1"/>
    </xf>
    <xf numFmtId="5" fontId="1" fillId="7" borderId="0" xfId="23" applyNumberFormat="1" applyFont="1" applyFill="1" applyBorder="1" applyAlignment="1" applyProtection="1">
      <alignment horizontal="center"/>
      <protection hidden="1"/>
    </xf>
    <xf numFmtId="5" fontId="1" fillId="7" borderId="9" xfId="23" applyNumberFormat="1" applyFont="1" applyFill="1" applyBorder="1" applyAlignment="1" applyProtection="1">
      <alignment horizontal="center"/>
      <protection hidden="1"/>
    </xf>
    <xf numFmtId="5" fontId="1" fillId="34" borderId="15" xfId="23" applyNumberFormat="1" applyFont="1" applyFill="1" applyBorder="1" applyAlignment="1" applyProtection="1">
      <alignment horizontal="center"/>
      <protection hidden="1"/>
    </xf>
    <xf numFmtId="5" fontId="1" fillId="34" borderId="10" xfId="23" applyNumberFormat="1" applyFont="1" applyFill="1" applyBorder="1" applyAlignment="1" applyProtection="1">
      <alignment horizontal="center"/>
      <protection hidden="1"/>
    </xf>
    <xf numFmtId="5" fontId="1" fillId="34" borderId="11" xfId="23" applyNumberFormat="1" applyFont="1" applyFill="1" applyBorder="1" applyAlignment="1" applyProtection="1">
      <alignment horizontal="center"/>
      <protection hidden="1"/>
    </xf>
    <xf numFmtId="174" fontId="1" fillId="7" borderId="10" xfId="23" applyNumberFormat="1" applyFont="1" applyFill="1" applyBorder="1" applyProtection="1">
      <protection hidden="1"/>
    </xf>
    <xf numFmtId="174" fontId="1" fillId="7" borderId="11" xfId="23" applyNumberFormat="1" applyFont="1" applyFill="1" applyBorder="1" applyProtection="1">
      <protection hidden="1"/>
    </xf>
    <xf numFmtId="0" fontId="0" fillId="3" borderId="13" xfId="0" applyFill="1" applyBorder="1" applyProtection="1">
      <protection hidden="1"/>
    </xf>
    <xf numFmtId="0" fontId="0" fillId="3" borderId="34" xfId="0" applyFill="1" applyBorder="1" applyProtection="1">
      <protection hidden="1"/>
    </xf>
    <xf numFmtId="0" fontId="0" fillId="14" borderId="17" xfId="0" applyFill="1" applyBorder="1" applyAlignment="1" applyProtection="1">
      <alignment horizontal="right" indent="2"/>
      <protection hidden="1"/>
    </xf>
    <xf numFmtId="0" fontId="0" fillId="14" borderId="18" xfId="0" applyFill="1" applyBorder="1" applyAlignment="1" applyProtection="1">
      <alignment horizontal="right" indent="2"/>
      <protection hidden="1"/>
    </xf>
    <xf numFmtId="37" fontId="1" fillId="14" borderId="16" xfId="26" applyNumberFormat="1" applyFont="1" applyFill="1" applyBorder="1" applyAlignment="1" applyProtection="1">
      <alignment horizontal="center"/>
      <protection hidden="1"/>
    </xf>
    <xf numFmtId="174" fontId="1" fillId="14" borderId="16" xfId="23" applyNumberFormat="1" applyFont="1" applyFill="1" applyBorder="1" applyProtection="1">
      <protection hidden="1"/>
    </xf>
    <xf numFmtId="174" fontId="1" fillId="14" borderId="17" xfId="23" applyNumberFormat="1" applyFont="1" applyFill="1" applyBorder="1" applyProtection="1">
      <protection hidden="1"/>
    </xf>
    <xf numFmtId="174" fontId="1" fillId="14" borderId="18" xfId="23" applyNumberFormat="1" applyFont="1" applyFill="1" applyBorder="1" applyProtection="1">
      <protection hidden="1"/>
    </xf>
    <xf numFmtId="174" fontId="1" fillId="14" borderId="8" xfId="23" applyNumberFormat="1" applyFont="1" applyFill="1" applyBorder="1" applyProtection="1">
      <protection hidden="1"/>
    </xf>
    <xf numFmtId="174" fontId="1" fillId="14" borderId="0" xfId="23" applyNumberFormat="1" applyFont="1" applyFill="1" applyBorder="1" applyProtection="1">
      <protection hidden="1"/>
    </xf>
    <xf numFmtId="174" fontId="1" fillId="14" borderId="9" xfId="23" applyNumberFormat="1" applyFont="1" applyFill="1" applyBorder="1" applyProtection="1">
      <protection hidden="1"/>
    </xf>
    <xf numFmtId="37" fontId="1" fillId="14" borderId="20" xfId="26" applyNumberFormat="1" applyFont="1" applyFill="1" applyBorder="1" applyAlignment="1" applyProtection="1">
      <alignment horizontal="center"/>
      <protection hidden="1"/>
    </xf>
    <xf numFmtId="174" fontId="1" fillId="14" borderId="15" xfId="23" applyNumberFormat="1" applyFont="1" applyFill="1" applyBorder="1" applyProtection="1">
      <protection hidden="1"/>
    </xf>
    <xf numFmtId="174" fontId="1" fillId="14" borderId="10" xfId="23" applyNumberFormat="1" applyFont="1" applyFill="1" applyBorder="1" applyProtection="1">
      <protection hidden="1"/>
    </xf>
    <xf numFmtId="174" fontId="1" fillId="14" borderId="11" xfId="23" applyNumberFormat="1" applyFont="1" applyFill="1" applyBorder="1" applyProtection="1">
      <protection hidden="1"/>
    </xf>
    <xf numFmtId="174" fontId="0" fillId="14" borderId="16" xfId="0" applyNumberFormat="1" applyFill="1" applyBorder="1" applyAlignment="1" applyProtection="1">
      <alignment horizontal="right" indent="2"/>
      <protection hidden="1"/>
    </xf>
    <xf numFmtId="0" fontId="29" fillId="3" borderId="7" xfId="0" applyFont="1" applyFill="1" applyBorder="1" applyAlignment="1" applyProtection="1">
      <alignment horizontal="center"/>
      <protection hidden="1"/>
    </xf>
    <xf numFmtId="9" fontId="29" fillId="3" borderId="7" xfId="0" applyNumberFormat="1" applyFont="1" applyFill="1" applyBorder="1" applyAlignment="1" applyProtection="1">
      <alignment horizontal="center"/>
      <protection hidden="1"/>
    </xf>
    <xf numFmtId="0" fontId="67" fillId="3" borderId="7" xfId="0" applyFont="1" applyFill="1" applyBorder="1" applyAlignment="1" applyProtection="1">
      <alignment horizontal="center"/>
      <protection hidden="1"/>
    </xf>
    <xf numFmtId="1" fontId="17" fillId="15" borderId="7" xfId="26" applyNumberFormat="1"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0" fillId="3" borderId="7" xfId="0" applyFill="1" applyBorder="1" applyAlignment="1" applyProtection="1">
      <alignment horizontal="center"/>
      <protection hidden="1"/>
    </xf>
    <xf numFmtId="1" fontId="0" fillId="3" borderId="7" xfId="0" applyNumberFormat="1" applyFill="1" applyBorder="1" applyAlignment="1" applyProtection="1">
      <alignment horizontal="right"/>
      <protection hidden="1"/>
    </xf>
    <xf numFmtId="0" fontId="4" fillId="15" borderId="7" xfId="0" applyFont="1" applyFill="1" applyBorder="1" applyAlignment="1" applyProtection="1">
      <alignment horizontal="center"/>
      <protection hidden="1"/>
    </xf>
    <xf numFmtId="0" fontId="0" fillId="3" borderId="7" xfId="0" applyFill="1" applyBorder="1" applyProtection="1">
      <protection hidden="1"/>
    </xf>
    <xf numFmtId="0" fontId="0" fillId="7" borderId="16" xfId="0" applyFill="1" applyBorder="1" applyProtection="1">
      <protection hidden="1"/>
    </xf>
    <xf numFmtId="0" fontId="0" fillId="7" borderId="17" xfId="0" applyFill="1" applyBorder="1" applyProtection="1">
      <protection hidden="1"/>
    </xf>
    <xf numFmtId="0" fontId="0" fillId="7" borderId="18" xfId="0" applyFill="1" applyBorder="1" applyProtection="1">
      <protection hidden="1"/>
    </xf>
    <xf numFmtId="0" fontId="0" fillId="7" borderId="7" xfId="0" applyFill="1" applyBorder="1" applyProtection="1">
      <protection hidden="1"/>
    </xf>
    <xf numFmtId="0" fontId="0" fillId="7" borderId="8" xfId="0" applyFill="1" applyBorder="1" applyProtection="1">
      <protection hidden="1"/>
    </xf>
    <xf numFmtId="0" fontId="0" fillId="7" borderId="0" xfId="0" applyFill="1" applyBorder="1" applyProtection="1">
      <protection hidden="1"/>
    </xf>
    <xf numFmtId="0" fontId="0" fillId="7" borderId="9" xfId="0" applyFill="1" applyBorder="1" applyProtection="1">
      <protection hidden="1"/>
    </xf>
    <xf numFmtId="1" fontId="0" fillId="38" borderId="7" xfId="0" applyNumberFormat="1" applyFill="1" applyBorder="1" applyAlignment="1" applyProtection="1">
      <alignment horizontal="right"/>
      <protection hidden="1"/>
    </xf>
    <xf numFmtId="0" fontId="4" fillId="38" borderId="7" xfId="0" applyFont="1" applyFill="1" applyBorder="1" applyAlignment="1" applyProtection="1">
      <alignment horizontal="center"/>
      <protection hidden="1"/>
    </xf>
    <xf numFmtId="14" fontId="4" fillId="7" borderId="7" xfId="0" applyNumberFormat="1" applyFont="1" applyFill="1" applyBorder="1" applyAlignment="1" applyProtection="1">
      <alignment horizontal="center"/>
      <protection hidden="1"/>
    </xf>
    <xf numFmtId="0" fontId="0" fillId="0" borderId="7" xfId="0" applyFill="1" applyBorder="1" applyAlignment="1" applyProtection="1">
      <alignment horizontal="center"/>
      <protection hidden="1"/>
    </xf>
    <xf numFmtId="0" fontId="4" fillId="7" borderId="7" xfId="0" applyFont="1" applyFill="1" applyBorder="1" applyAlignment="1" applyProtection="1">
      <alignment horizontal="center"/>
      <protection hidden="1"/>
    </xf>
    <xf numFmtId="1" fontId="0" fillId="0" borderId="7" xfId="0" applyNumberFormat="1" applyFill="1" applyBorder="1" applyAlignment="1" applyProtection="1">
      <alignment horizontal="right"/>
      <protection hidden="1"/>
    </xf>
    <xf numFmtId="1" fontId="29" fillId="0" borderId="7" xfId="0" applyNumberFormat="1" applyFont="1" applyFill="1" applyBorder="1" applyAlignment="1" applyProtection="1">
      <alignment horizontal="center"/>
      <protection hidden="1"/>
    </xf>
    <xf numFmtId="0" fontId="0" fillId="0" borderId="7" xfId="0" applyFill="1" applyBorder="1" applyProtection="1">
      <protection hidden="1"/>
    </xf>
    <xf numFmtId="0" fontId="29" fillId="0" borderId="7" xfId="0" applyFont="1" applyFill="1" applyBorder="1" applyAlignment="1" applyProtection="1">
      <alignment horizontal="center"/>
      <protection hidden="1"/>
    </xf>
    <xf numFmtId="0" fontId="0" fillId="0" borderId="7" xfId="0" applyFill="1" applyBorder="1" applyAlignment="1" applyProtection="1">
      <alignment horizontal="right"/>
      <protection hidden="1"/>
    </xf>
    <xf numFmtId="0" fontId="0" fillId="0" borderId="29" xfId="0" applyFill="1" applyBorder="1" applyAlignment="1" applyProtection="1">
      <alignment horizontal="center"/>
      <protection hidden="1"/>
    </xf>
    <xf numFmtId="0" fontId="0" fillId="0" borderId="29" xfId="0" applyFill="1" applyBorder="1" applyAlignment="1" applyProtection="1">
      <alignment horizontal="right"/>
      <protection hidden="1"/>
    </xf>
    <xf numFmtId="0" fontId="4" fillId="7" borderId="29" xfId="0" applyFont="1" applyFill="1" applyBorder="1" applyAlignment="1" applyProtection="1">
      <alignment horizontal="center"/>
      <protection hidden="1"/>
    </xf>
    <xf numFmtId="0" fontId="0" fillId="0" borderId="29" xfId="0" applyFill="1" applyBorder="1" applyProtection="1">
      <protection hidden="1"/>
    </xf>
    <xf numFmtId="0" fontId="4" fillId="7" borderId="17" xfId="0" applyFont="1" applyFill="1" applyBorder="1" applyAlignment="1" applyProtection="1">
      <alignment horizontal="center"/>
      <protection hidden="1"/>
    </xf>
    <xf numFmtId="0" fontId="114" fillId="39" borderId="20" xfId="4" applyFont="1" applyFill="1" applyBorder="1" applyAlignment="1" applyProtection="1">
      <protection hidden="1"/>
    </xf>
    <xf numFmtId="0" fontId="0" fillId="39" borderId="21" xfId="0" applyFill="1" applyBorder="1" applyProtection="1">
      <protection hidden="1"/>
    </xf>
    <xf numFmtId="0" fontId="2" fillId="39" borderId="22" xfId="0" applyFont="1" applyFill="1" applyBorder="1" applyAlignment="1" applyProtection="1">
      <alignment horizontal="right"/>
      <protection hidden="1"/>
    </xf>
    <xf numFmtId="0" fontId="52" fillId="3" borderId="19" xfId="4" applyFont="1" applyFill="1" applyBorder="1" applyAlignment="1" applyProtection="1">
      <alignment horizontal="center"/>
      <protection hidden="1"/>
    </xf>
    <xf numFmtId="0" fontId="29" fillId="3" borderId="19" xfId="0" applyFont="1" applyFill="1" applyBorder="1" applyAlignment="1" applyProtection="1">
      <alignment horizontal="center"/>
      <protection hidden="1"/>
    </xf>
    <xf numFmtId="9" fontId="29" fillId="3" borderId="19" xfId="0" applyNumberFormat="1" applyFont="1" applyFill="1" applyBorder="1" applyAlignment="1" applyProtection="1">
      <alignment horizontal="center"/>
      <protection hidden="1"/>
    </xf>
    <xf numFmtId="0" fontId="67" fillId="3" borderId="19" xfId="0" applyFont="1" applyFill="1" applyBorder="1" applyAlignment="1" applyProtection="1">
      <alignment horizontal="center"/>
      <protection hidden="1"/>
    </xf>
    <xf numFmtId="1" fontId="17" fillId="15" borderId="19" xfId="26" applyNumberFormat="1" applyFont="1" applyFill="1" applyBorder="1" applyAlignment="1" applyProtection="1">
      <alignment horizontal="center"/>
      <protection hidden="1"/>
    </xf>
    <xf numFmtId="0" fontId="0" fillId="3" borderId="0" xfId="0" applyFont="1" applyFill="1" applyProtection="1">
      <protection hidden="1"/>
    </xf>
    <xf numFmtId="0" fontId="10" fillId="0" borderId="0" xfId="0" applyFont="1" applyFill="1" applyProtection="1">
      <protection hidden="1"/>
    </xf>
    <xf numFmtId="0" fontId="0" fillId="0" borderId="0" xfId="0" applyFont="1" applyFill="1" applyProtection="1">
      <protection hidden="1"/>
    </xf>
    <xf numFmtId="0" fontId="4" fillId="6" borderId="7" xfId="0" applyFont="1" applyFill="1" applyBorder="1" applyAlignment="1" applyProtection="1">
      <alignment horizontal="center"/>
      <protection hidden="1"/>
    </xf>
    <xf numFmtId="0" fontId="4" fillId="6" borderId="29" xfId="0" applyFont="1" applyFill="1" applyBorder="1" applyAlignment="1" applyProtection="1">
      <alignment horizontal="center"/>
      <protection hidden="1"/>
    </xf>
    <xf numFmtId="0" fontId="4" fillId="6" borderId="17" xfId="0" applyFont="1" applyFill="1" applyBorder="1" applyAlignment="1" applyProtection="1">
      <alignment horizontal="center"/>
      <protection hidden="1"/>
    </xf>
    <xf numFmtId="0" fontId="0" fillId="0" borderId="20" xfId="0" applyFill="1" applyBorder="1" applyAlignment="1" applyProtection="1">
      <alignment horizontal="center"/>
      <protection hidden="1"/>
    </xf>
    <xf numFmtId="0" fontId="3" fillId="0" borderId="7" xfId="0" applyFont="1" applyFill="1" applyBorder="1" applyProtection="1">
      <protection hidden="1"/>
    </xf>
    <xf numFmtId="0" fontId="159" fillId="3" borderId="0" xfId="0" applyFont="1" applyFill="1" applyProtection="1">
      <protection hidden="1"/>
    </xf>
    <xf numFmtId="1" fontId="0" fillId="0" borderId="7" xfId="0" applyNumberFormat="1" applyFill="1" applyBorder="1" applyAlignment="1" applyProtection="1">
      <alignment horizontal="center"/>
      <protection hidden="1"/>
    </xf>
    <xf numFmtId="0" fontId="29" fillId="0" borderId="7" xfId="0" applyFont="1" applyFill="1" applyBorder="1" applyProtection="1">
      <protection hidden="1"/>
    </xf>
    <xf numFmtId="0" fontId="4" fillId="6" borderId="0" xfId="0" applyFont="1" applyFill="1" applyBorder="1" applyAlignment="1" applyProtection="1">
      <alignment horizontal="center"/>
      <protection hidden="1"/>
    </xf>
    <xf numFmtId="0" fontId="0" fillId="0" borderId="16" xfId="0" applyFill="1" applyBorder="1" applyAlignment="1" applyProtection="1">
      <alignment horizontal="center"/>
      <protection hidden="1"/>
    </xf>
    <xf numFmtId="0" fontId="29" fillId="0" borderId="29" xfId="0" applyFont="1" applyFill="1" applyBorder="1" applyProtection="1">
      <protection hidden="1"/>
    </xf>
    <xf numFmtId="0" fontId="114" fillId="39" borderId="16" xfId="4" applyFont="1" applyFill="1" applyBorder="1" applyAlignment="1" applyProtection="1">
      <protection hidden="1"/>
    </xf>
    <xf numFmtId="0" fontId="0" fillId="39" borderId="17" xfId="0" applyFill="1" applyBorder="1" applyProtection="1">
      <protection hidden="1"/>
    </xf>
    <xf numFmtId="0" fontId="0" fillId="6" borderId="16" xfId="0" applyFill="1" applyBorder="1" applyProtection="1">
      <protection hidden="1"/>
    </xf>
    <xf numFmtId="0" fontId="0" fillId="6" borderId="17" xfId="0" applyFill="1" applyBorder="1" applyProtection="1">
      <protection hidden="1"/>
    </xf>
    <xf numFmtId="0" fontId="0" fillId="6" borderId="18" xfId="0" applyFill="1" applyBorder="1" applyProtection="1">
      <protection hidden="1"/>
    </xf>
    <xf numFmtId="1" fontId="17" fillId="40" borderId="7" xfId="26" applyNumberFormat="1" applyFont="1" applyFill="1" applyBorder="1" applyAlignment="1" applyProtection="1">
      <alignment horizontal="center"/>
      <protection hidden="1"/>
    </xf>
    <xf numFmtId="0" fontId="0" fillId="6" borderId="8" xfId="0" applyFill="1" applyBorder="1" applyProtection="1">
      <protection hidden="1"/>
    </xf>
    <xf numFmtId="0" fontId="0" fillId="6" borderId="0" xfId="0" applyFill="1" applyBorder="1" applyProtection="1">
      <protection hidden="1"/>
    </xf>
    <xf numFmtId="0" fontId="0" fillId="6" borderId="9" xfId="0" applyFill="1" applyBorder="1" applyProtection="1">
      <protection hidden="1"/>
    </xf>
    <xf numFmtId="0" fontId="4" fillId="40" borderId="7" xfId="0" applyFont="1" applyFill="1" applyBorder="1" applyAlignment="1" applyProtection="1">
      <alignment horizontal="center"/>
      <protection hidden="1"/>
    </xf>
    <xf numFmtId="0" fontId="0" fillId="3" borderId="7" xfId="0" applyFill="1" applyBorder="1" applyAlignment="1" applyProtection="1">
      <alignment horizontal="right"/>
      <protection hidden="1"/>
    </xf>
    <xf numFmtId="0" fontId="0" fillId="38" borderId="7" xfId="0" applyFill="1" applyBorder="1" applyAlignment="1" applyProtection="1">
      <alignment horizontal="right"/>
      <protection hidden="1"/>
    </xf>
    <xf numFmtId="0" fontId="4" fillId="17" borderId="7" xfId="0" applyFont="1" applyFill="1" applyBorder="1" applyAlignment="1" applyProtection="1">
      <alignment horizontal="center"/>
      <protection hidden="1"/>
    </xf>
    <xf numFmtId="0" fontId="0" fillId="38" borderId="7" xfId="0" applyFont="1" applyFill="1" applyBorder="1" applyAlignment="1" applyProtection="1">
      <alignment horizontal="right"/>
      <protection hidden="1"/>
    </xf>
    <xf numFmtId="0" fontId="0" fillId="47" borderId="0" xfId="0" applyFill="1" applyProtection="1">
      <protection hidden="1"/>
    </xf>
    <xf numFmtId="0" fontId="0" fillId="6" borderId="15" xfId="0" applyFill="1" applyBorder="1" applyProtection="1">
      <protection hidden="1"/>
    </xf>
    <xf numFmtId="0" fontId="0" fillId="6" borderId="10" xfId="0" applyFill="1" applyBorder="1" applyProtection="1">
      <protection hidden="1"/>
    </xf>
    <xf numFmtId="0" fontId="0" fillId="6" borderId="11" xfId="0" applyFill="1" applyBorder="1" applyProtection="1">
      <protection hidden="1"/>
    </xf>
    <xf numFmtId="0" fontId="0" fillId="7" borderId="15" xfId="0" applyFill="1" applyBorder="1" applyProtection="1">
      <protection hidden="1"/>
    </xf>
    <xf numFmtId="0" fontId="0" fillId="7" borderId="10" xfId="0" applyFill="1" applyBorder="1" applyProtection="1">
      <protection hidden="1"/>
    </xf>
    <xf numFmtId="0" fontId="0" fillId="7" borderId="11" xfId="0" applyFill="1" applyBorder="1" applyProtection="1">
      <protection hidden="1"/>
    </xf>
    <xf numFmtId="0" fontId="4" fillId="0" borderId="0" xfId="0" applyFont="1" applyFill="1" applyBorder="1" applyAlignment="1" applyProtection="1">
      <alignment horizontal="center"/>
      <protection hidden="1"/>
    </xf>
    <xf numFmtId="0" fontId="0" fillId="0" borderId="0" xfId="0" applyFill="1" applyBorder="1" applyProtection="1">
      <protection hidden="1"/>
    </xf>
    <xf numFmtId="0" fontId="0" fillId="43" borderId="16" xfId="0" applyFill="1" applyBorder="1" applyProtection="1">
      <protection hidden="1"/>
    </xf>
    <xf numFmtId="0" fontId="0" fillId="43" borderId="18" xfId="0" applyFill="1" applyBorder="1" applyProtection="1">
      <protection hidden="1"/>
    </xf>
    <xf numFmtId="0" fontId="0" fillId="42" borderId="16" xfId="0" applyFill="1" applyBorder="1" applyProtection="1">
      <protection hidden="1"/>
    </xf>
    <xf numFmtId="0" fontId="0" fillId="42" borderId="17" xfId="0" applyFill="1" applyBorder="1" applyProtection="1">
      <protection hidden="1"/>
    </xf>
    <xf numFmtId="0" fontId="0" fillId="43" borderId="8" xfId="0" applyFill="1" applyBorder="1" applyProtection="1">
      <protection hidden="1"/>
    </xf>
    <xf numFmtId="0" fontId="0" fillId="43" borderId="9" xfId="0" applyFill="1" applyBorder="1" applyProtection="1">
      <protection hidden="1"/>
    </xf>
    <xf numFmtId="0" fontId="0" fillId="42" borderId="20" xfId="0" applyFill="1" applyBorder="1" applyProtection="1">
      <protection hidden="1"/>
    </xf>
    <xf numFmtId="0" fontId="0" fillId="42" borderId="21" xfId="0" applyFill="1" applyBorder="1" applyProtection="1">
      <protection hidden="1"/>
    </xf>
    <xf numFmtId="165" fontId="1" fillId="42" borderId="29" xfId="26" applyNumberFormat="1" applyFont="1" applyFill="1" applyBorder="1" applyProtection="1">
      <protection hidden="1"/>
    </xf>
    <xf numFmtId="1" fontId="0" fillId="42" borderId="0" xfId="0" applyNumberFormat="1" applyFill="1" applyBorder="1" applyProtection="1">
      <protection hidden="1"/>
    </xf>
    <xf numFmtId="165" fontId="1" fillId="42" borderId="23" xfId="26" applyNumberFormat="1" applyFont="1" applyFill="1" applyBorder="1" applyProtection="1">
      <protection hidden="1"/>
    </xf>
    <xf numFmtId="165" fontId="1" fillId="42" borderId="19" xfId="26" applyNumberFormat="1" applyFont="1" applyFill="1" applyBorder="1" applyProtection="1">
      <protection hidden="1"/>
    </xf>
    <xf numFmtId="1" fontId="0" fillId="42" borderId="15" xfId="0" applyNumberFormat="1" applyFill="1" applyBorder="1" applyProtection="1">
      <protection hidden="1"/>
    </xf>
    <xf numFmtId="1" fontId="0" fillId="42" borderId="10" xfId="0" applyNumberFormat="1" applyFill="1" applyBorder="1" applyProtection="1">
      <protection hidden="1"/>
    </xf>
    <xf numFmtId="1" fontId="0" fillId="42" borderId="11" xfId="0" applyNumberFormat="1" applyFill="1" applyBorder="1" applyProtection="1">
      <protection hidden="1"/>
    </xf>
    <xf numFmtId="165" fontId="1" fillId="3" borderId="20" xfId="26" applyNumberFormat="1" applyFont="1" applyFill="1" applyBorder="1" applyProtection="1">
      <protection hidden="1"/>
    </xf>
    <xf numFmtId="1" fontId="0" fillId="3" borderId="21" xfId="0" applyNumberFormat="1" applyFill="1" applyBorder="1" applyProtection="1">
      <protection hidden="1"/>
    </xf>
    <xf numFmtId="0" fontId="0" fillId="3" borderId="21" xfId="0" applyFill="1" applyBorder="1" applyProtection="1">
      <protection hidden="1"/>
    </xf>
    <xf numFmtId="0" fontId="0" fillId="3" borderId="22" xfId="0" applyFill="1" applyBorder="1" applyProtection="1">
      <protection hidden="1"/>
    </xf>
    <xf numFmtId="0" fontId="4" fillId="42" borderId="16" xfId="0" applyFont="1" applyFill="1" applyBorder="1" applyProtection="1">
      <protection hidden="1"/>
    </xf>
    <xf numFmtId="0" fontId="0" fillId="42" borderId="18" xfId="0" applyFill="1" applyBorder="1" applyProtection="1">
      <protection hidden="1"/>
    </xf>
    <xf numFmtId="9" fontId="0" fillId="43" borderId="8" xfId="0" applyNumberFormat="1" applyFill="1" applyBorder="1" applyProtection="1">
      <protection hidden="1"/>
    </xf>
    <xf numFmtId="0" fontId="0" fillId="42" borderId="22" xfId="0" applyFill="1" applyBorder="1" applyProtection="1">
      <protection hidden="1"/>
    </xf>
    <xf numFmtId="0" fontId="0" fillId="14" borderId="16" xfId="0" applyFill="1" applyBorder="1" applyProtection="1">
      <protection hidden="1"/>
    </xf>
    <xf numFmtId="0" fontId="0" fillId="14" borderId="18" xfId="0" applyFill="1" applyBorder="1" applyProtection="1">
      <protection hidden="1"/>
    </xf>
    <xf numFmtId="0" fontId="0" fillId="14" borderId="8" xfId="0" applyFill="1" applyBorder="1" applyProtection="1">
      <protection hidden="1"/>
    </xf>
    <xf numFmtId="0" fontId="0" fillId="14" borderId="9" xfId="0" applyFill="1" applyBorder="1" applyProtection="1">
      <protection hidden="1"/>
    </xf>
    <xf numFmtId="0" fontId="0" fillId="43" borderId="15" xfId="0" applyFill="1" applyBorder="1" applyProtection="1">
      <protection hidden="1"/>
    </xf>
    <xf numFmtId="0" fontId="0" fillId="43" borderId="11" xfId="0" applyFill="1" applyBorder="1" applyProtection="1">
      <protection hidden="1"/>
    </xf>
    <xf numFmtId="165" fontId="1" fillId="14" borderId="7" xfId="26" applyNumberFormat="1" applyFont="1" applyFill="1" applyBorder="1" applyProtection="1">
      <protection hidden="1"/>
    </xf>
    <xf numFmtId="0" fontId="0" fillId="14" borderId="21" xfId="0" applyFill="1" applyBorder="1" applyProtection="1">
      <protection hidden="1"/>
    </xf>
    <xf numFmtId="0" fontId="0" fillId="14" borderId="22" xfId="0" applyFill="1" applyBorder="1" applyProtection="1">
      <protection hidden="1"/>
    </xf>
    <xf numFmtId="0" fontId="0" fillId="14" borderId="15" xfId="0" applyFill="1" applyBorder="1" applyProtection="1">
      <protection hidden="1"/>
    </xf>
    <xf numFmtId="0" fontId="0" fillId="14" borderId="11" xfId="0" applyFill="1" applyBorder="1" applyProtection="1">
      <protection hidden="1"/>
    </xf>
    <xf numFmtId="0" fontId="0" fillId="4" borderId="16" xfId="0" applyFill="1" applyBorder="1" applyProtection="1">
      <protection hidden="1"/>
    </xf>
    <xf numFmtId="0" fontId="0" fillId="4" borderId="18" xfId="0" applyFill="1" applyBorder="1" applyProtection="1">
      <protection hidden="1"/>
    </xf>
    <xf numFmtId="0" fontId="0" fillId="5" borderId="16" xfId="0" applyFill="1" applyBorder="1" applyProtection="1">
      <protection hidden="1"/>
    </xf>
    <xf numFmtId="0" fontId="0" fillId="5" borderId="17" xfId="0" applyFill="1" applyBorder="1" applyProtection="1">
      <protection hidden="1"/>
    </xf>
    <xf numFmtId="0" fontId="0" fillId="4" borderId="8" xfId="0" applyFill="1" applyBorder="1" applyProtection="1">
      <protection hidden="1"/>
    </xf>
    <xf numFmtId="0" fontId="0" fillId="4" borderId="9" xfId="0" applyFill="1" applyBorder="1" applyProtection="1">
      <protection hidden="1"/>
    </xf>
    <xf numFmtId="0" fontId="0" fillId="5" borderId="20" xfId="0" applyFill="1" applyBorder="1" applyProtection="1">
      <protection hidden="1"/>
    </xf>
    <xf numFmtId="0" fontId="0" fillId="5" borderId="21" xfId="0" applyFill="1" applyBorder="1" applyProtection="1">
      <protection hidden="1"/>
    </xf>
    <xf numFmtId="165" fontId="1" fillId="5" borderId="29" xfId="26" applyNumberFormat="1" applyFont="1" applyFill="1" applyBorder="1" applyProtection="1">
      <protection hidden="1"/>
    </xf>
    <xf numFmtId="1" fontId="0" fillId="5" borderId="0" xfId="0" applyNumberFormat="1" applyFill="1" applyBorder="1" applyProtection="1">
      <protection hidden="1"/>
    </xf>
    <xf numFmtId="165" fontId="1" fillId="5" borderId="23" xfId="26" applyNumberFormat="1" applyFont="1" applyFill="1" applyBorder="1" applyProtection="1">
      <protection hidden="1"/>
    </xf>
    <xf numFmtId="165" fontId="1" fillId="5" borderId="19" xfId="26" applyNumberFormat="1" applyFont="1" applyFill="1" applyBorder="1" applyProtection="1">
      <protection hidden="1"/>
    </xf>
    <xf numFmtId="1" fontId="0" fillId="5" borderId="10" xfId="0" applyNumberFormat="1" applyFill="1" applyBorder="1" applyProtection="1">
      <protection hidden="1"/>
    </xf>
    <xf numFmtId="165" fontId="1" fillId="3" borderId="8" xfId="26" applyNumberFormat="1" applyFont="1" applyFill="1" applyBorder="1" applyProtection="1">
      <protection hidden="1"/>
    </xf>
    <xf numFmtId="1" fontId="0" fillId="3" borderId="0" xfId="0" applyNumberFormat="1" applyFill="1" applyBorder="1" applyProtection="1">
      <protection hidden="1"/>
    </xf>
    <xf numFmtId="0" fontId="4" fillId="27" borderId="16" xfId="0" applyFont="1" applyFill="1" applyBorder="1" applyProtection="1">
      <protection hidden="1"/>
    </xf>
    <xf numFmtId="0" fontId="0" fillId="27" borderId="17" xfId="0" applyFill="1" applyBorder="1" applyProtection="1">
      <protection hidden="1"/>
    </xf>
    <xf numFmtId="0" fontId="0" fillId="27" borderId="18" xfId="0" applyFill="1" applyBorder="1" applyProtection="1">
      <protection hidden="1"/>
    </xf>
    <xf numFmtId="9" fontId="0" fillId="4" borderId="8" xfId="0" applyNumberFormat="1" applyFill="1" applyBorder="1" applyProtection="1">
      <protection hidden="1"/>
    </xf>
    <xf numFmtId="0" fontId="0" fillId="27" borderId="8" xfId="0" applyFill="1" applyBorder="1" applyProtection="1">
      <protection hidden="1"/>
    </xf>
    <xf numFmtId="0" fontId="0" fillId="27" borderId="0" xfId="0" applyFill="1" applyBorder="1" applyProtection="1">
      <protection hidden="1"/>
    </xf>
    <xf numFmtId="0" fontId="0" fillId="27" borderId="9" xfId="0" applyFill="1" applyBorder="1" applyProtection="1">
      <protection hidden="1"/>
    </xf>
    <xf numFmtId="165" fontId="1" fillId="27" borderId="8" xfId="26" applyNumberFormat="1" applyFont="1" applyFill="1" applyBorder="1" applyProtection="1">
      <protection hidden="1"/>
    </xf>
    <xf numFmtId="0" fontId="0" fillId="4" borderId="15" xfId="0" applyFill="1" applyBorder="1" applyProtection="1">
      <protection hidden="1"/>
    </xf>
    <xf numFmtId="0" fontId="0" fillId="4" borderId="11" xfId="0" applyFill="1" applyBorder="1" applyProtection="1">
      <protection hidden="1"/>
    </xf>
    <xf numFmtId="165" fontId="1" fillId="27" borderId="15" xfId="26" applyNumberFormat="1" applyFont="1" applyFill="1" applyBorder="1" applyProtection="1">
      <protection hidden="1"/>
    </xf>
    <xf numFmtId="0" fontId="0" fillId="27" borderId="10" xfId="0" applyFill="1" applyBorder="1" applyProtection="1">
      <protection hidden="1"/>
    </xf>
    <xf numFmtId="0" fontId="0" fillId="27" borderId="11" xfId="0" applyFill="1" applyBorder="1" applyProtection="1">
      <protection hidden="1"/>
    </xf>
    <xf numFmtId="0" fontId="0" fillId="47" borderId="16" xfId="0" applyFill="1" applyBorder="1" applyProtection="1">
      <protection hidden="1"/>
    </xf>
    <xf numFmtId="0" fontId="0" fillId="47" borderId="18" xfId="0" applyFill="1" applyBorder="1" applyProtection="1">
      <protection hidden="1"/>
    </xf>
    <xf numFmtId="0" fontId="0" fillId="48" borderId="16" xfId="0" applyFill="1" applyBorder="1" applyProtection="1">
      <protection hidden="1"/>
    </xf>
    <xf numFmtId="0" fontId="0" fillId="48" borderId="17" xfId="0" applyFill="1" applyBorder="1" applyProtection="1">
      <protection hidden="1"/>
    </xf>
    <xf numFmtId="0" fontId="0" fillId="47" borderId="8" xfId="0" applyFill="1" applyBorder="1" applyProtection="1">
      <protection hidden="1"/>
    </xf>
    <xf numFmtId="0" fontId="0" fillId="47" borderId="9" xfId="0" applyFill="1" applyBorder="1" applyProtection="1">
      <protection hidden="1"/>
    </xf>
    <xf numFmtId="0" fontId="0" fillId="48" borderId="20" xfId="0" applyFill="1" applyBorder="1" applyProtection="1">
      <protection hidden="1"/>
    </xf>
    <xf numFmtId="0" fontId="0" fillId="48" borderId="21" xfId="0" applyFill="1" applyBorder="1" applyProtection="1">
      <protection hidden="1"/>
    </xf>
    <xf numFmtId="165" fontId="1" fillId="48" borderId="29" xfId="26" applyNumberFormat="1" applyFont="1" applyFill="1" applyBorder="1" applyProtection="1">
      <protection hidden="1"/>
    </xf>
    <xf numFmtId="0" fontId="0" fillId="48" borderId="0" xfId="0" applyFill="1" applyBorder="1" applyProtection="1">
      <protection hidden="1"/>
    </xf>
    <xf numFmtId="1" fontId="0" fillId="48" borderId="0" xfId="0" applyNumberFormat="1" applyFill="1" applyBorder="1" applyProtection="1">
      <protection hidden="1"/>
    </xf>
    <xf numFmtId="0" fontId="4" fillId="48" borderId="16" xfId="0" applyFont="1" applyFill="1" applyBorder="1" applyProtection="1">
      <protection hidden="1"/>
    </xf>
    <xf numFmtId="0" fontId="0" fillId="48" borderId="18" xfId="0" applyFill="1" applyBorder="1" applyProtection="1">
      <protection hidden="1"/>
    </xf>
    <xf numFmtId="0" fontId="0" fillId="48" borderId="22" xfId="0" applyFill="1" applyBorder="1" applyProtection="1">
      <protection hidden="1"/>
    </xf>
    <xf numFmtId="9" fontId="0" fillId="47" borderId="8" xfId="0" applyNumberFormat="1" applyFill="1" applyBorder="1" applyProtection="1">
      <protection hidden="1"/>
    </xf>
    <xf numFmtId="0" fontId="0" fillId="47" borderId="15" xfId="0" applyFill="1" applyBorder="1" applyProtection="1">
      <protection hidden="1"/>
    </xf>
    <xf numFmtId="0" fontId="0" fillId="47" borderId="11" xfId="0" applyFill="1" applyBorder="1" applyProtection="1">
      <protection hidden="1"/>
    </xf>
    <xf numFmtId="0" fontId="30" fillId="0" borderId="7" xfId="13" applyFont="1" applyFill="1" applyBorder="1"/>
    <xf numFmtId="0" fontId="30" fillId="0" borderId="7" xfId="0" applyFont="1" applyFill="1" applyBorder="1" applyProtection="1">
      <protection hidden="1"/>
    </xf>
    <xf numFmtId="0" fontId="30" fillId="0" borderId="0" xfId="0" applyFont="1" applyFill="1" applyBorder="1"/>
    <xf numFmtId="0" fontId="70" fillId="0" borderId="0" xfId="0" applyFont="1" applyFill="1" applyBorder="1"/>
    <xf numFmtId="0" fontId="70" fillId="0" borderId="0" xfId="0" applyFont="1" applyFill="1" applyBorder="1" applyProtection="1">
      <protection hidden="1"/>
    </xf>
    <xf numFmtId="49" fontId="16" fillId="0" borderId="7" xfId="0" applyNumberFormat="1" applyFont="1" applyFill="1" applyBorder="1"/>
    <xf numFmtId="0" fontId="70" fillId="0" borderId="7" xfId="0" applyFont="1" applyFill="1" applyBorder="1"/>
    <xf numFmtId="0" fontId="70" fillId="0" borderId="7" xfId="0" applyFont="1" applyFill="1" applyBorder="1" applyProtection="1">
      <protection hidden="1"/>
    </xf>
    <xf numFmtId="49" fontId="163" fillId="0" borderId="7" xfId="0" applyNumberFormat="1" applyFont="1" applyFill="1" applyBorder="1"/>
    <xf numFmtId="0" fontId="5" fillId="3" borderId="0" xfId="0" applyFont="1" applyFill="1" applyBorder="1" applyProtection="1">
      <protection hidden="1"/>
    </xf>
    <xf numFmtId="0" fontId="5" fillId="3" borderId="52" xfId="0" applyFont="1" applyFill="1" applyBorder="1" applyProtection="1">
      <protection hidden="1"/>
    </xf>
    <xf numFmtId="0" fontId="5" fillId="3" borderId="0" xfId="0" applyFont="1" applyFill="1" applyBorder="1" applyAlignment="1" applyProtection="1">
      <alignment vertical="top" wrapText="1"/>
      <protection hidden="1"/>
    </xf>
    <xf numFmtId="0" fontId="5" fillId="3" borderId="52" xfId="0" applyFont="1" applyFill="1" applyBorder="1" applyAlignment="1" applyProtection="1">
      <alignment vertical="top" wrapText="1"/>
      <protection hidden="1"/>
    </xf>
    <xf numFmtId="0" fontId="5" fillId="3" borderId="58" xfId="0" applyFont="1" applyFill="1" applyBorder="1" applyProtection="1">
      <protection hidden="1"/>
    </xf>
    <xf numFmtId="0" fontId="5" fillId="3" borderId="13" xfId="0" applyFont="1" applyFill="1" applyBorder="1" applyProtection="1">
      <protection hidden="1"/>
    </xf>
    <xf numFmtId="37" fontId="1" fillId="3" borderId="0" xfId="26" applyNumberFormat="1" applyFont="1" applyFill="1" applyBorder="1" applyAlignment="1" applyProtection="1">
      <alignment horizontal="center"/>
      <protection hidden="1"/>
    </xf>
    <xf numFmtId="174" fontId="1" fillId="34" borderId="0" xfId="23" applyNumberFormat="1" applyFont="1" applyFill="1" applyBorder="1" applyProtection="1">
      <protection hidden="1"/>
    </xf>
    <xf numFmtId="174" fontId="1" fillId="34" borderId="10" xfId="23" applyNumberFormat="1" applyFont="1" applyFill="1" applyBorder="1" applyProtection="1">
      <protection hidden="1"/>
    </xf>
    <xf numFmtId="0" fontId="41" fillId="0" borderId="0" xfId="5" applyFont="1" applyFill="1" applyBorder="1" applyAlignment="1" applyProtection="1">
      <alignment horizontal="right"/>
    </xf>
    <xf numFmtId="0" fontId="164" fillId="12" borderId="7" xfId="5" applyFont="1" applyFill="1" applyBorder="1" applyAlignment="1" applyProtection="1">
      <alignment horizontal="center"/>
    </xf>
    <xf numFmtId="0" fontId="164" fillId="7" borderId="7" xfId="5" applyFont="1" applyFill="1" applyBorder="1" applyAlignment="1" applyProtection="1">
      <alignment horizontal="center"/>
    </xf>
    <xf numFmtId="0" fontId="1" fillId="0" borderId="0" xfId="2"/>
    <xf numFmtId="9" fontId="41" fillId="0" borderId="0" xfId="5" applyNumberFormat="1" applyFont="1" applyAlignment="1" applyProtection="1">
      <alignment horizontal="center"/>
      <protection hidden="1"/>
    </xf>
    <xf numFmtId="165" fontId="42" fillId="0" borderId="0" xfId="5" applyNumberFormat="1" applyFont="1" applyFill="1" applyBorder="1" applyAlignment="1" applyProtection="1">
      <alignment horizontal="left"/>
    </xf>
    <xf numFmtId="165" fontId="52" fillId="0" borderId="31" xfId="5" applyNumberFormat="1" applyFont="1" applyBorder="1" applyProtection="1"/>
    <xf numFmtId="0" fontId="42" fillId="0" borderId="49" xfId="5" applyFont="1" applyFill="1" applyBorder="1" applyAlignment="1" applyProtection="1">
      <alignment horizontal="left"/>
    </xf>
    <xf numFmtId="0" fontId="42" fillId="0" borderId="5" xfId="5" applyFont="1" applyFill="1" applyBorder="1" applyAlignment="1" applyProtection="1">
      <alignment horizontal="left"/>
    </xf>
    <xf numFmtId="0" fontId="42" fillId="0" borderId="50" xfId="5" applyFont="1" applyFill="1" applyBorder="1" applyAlignment="1" applyProtection="1">
      <alignment horizontal="center"/>
    </xf>
    <xf numFmtId="0" fontId="42" fillId="0" borderId="51" xfId="5" applyFont="1" applyFill="1" applyBorder="1" applyAlignment="1" applyProtection="1">
      <alignment horizontal="left"/>
    </xf>
    <xf numFmtId="0" fontId="42" fillId="0" borderId="3" xfId="5" applyFont="1" applyFill="1" applyBorder="1" applyAlignment="1" applyProtection="1">
      <alignment horizontal="left"/>
    </xf>
    <xf numFmtId="0" fontId="42" fillId="0" borderId="50" xfId="5" applyFont="1" applyFill="1" applyBorder="1" applyAlignment="1" applyProtection="1">
      <alignment horizontal="left"/>
    </xf>
    <xf numFmtId="0" fontId="52" fillId="0" borderId="49" xfId="5" applyFont="1" applyFill="1" applyBorder="1" applyProtection="1"/>
    <xf numFmtId="0" fontId="52" fillId="0" borderId="5" xfId="5" applyFont="1" applyFill="1" applyBorder="1" applyProtection="1"/>
    <xf numFmtId="0" fontId="42" fillId="0" borderId="49" xfId="5" applyFont="1" applyFill="1" applyBorder="1" applyAlignment="1" applyProtection="1">
      <alignment vertical="center"/>
    </xf>
    <xf numFmtId="9" fontId="41" fillId="0" borderId="50" xfId="7" applyFont="1" applyFill="1" applyBorder="1" applyAlignment="1" applyProtection="1">
      <alignment vertical="center"/>
    </xf>
    <xf numFmtId="3" fontId="41" fillId="0" borderId="51" xfId="5" applyNumberFormat="1" applyFont="1" applyFill="1" applyBorder="1" applyAlignment="1" applyProtection="1">
      <alignment vertical="center"/>
    </xf>
    <xf numFmtId="0" fontId="52" fillId="0" borderId="51" xfId="5" applyFont="1" applyFill="1" applyBorder="1" applyProtection="1"/>
    <xf numFmtId="0" fontId="53" fillId="0" borderId="52" xfId="5" applyFont="1" applyFill="1" applyBorder="1" applyProtection="1"/>
    <xf numFmtId="0" fontId="52" fillId="0" borderId="0" xfId="5" applyFont="1" applyFill="1" applyBorder="1" applyProtection="1"/>
    <xf numFmtId="0" fontId="42" fillId="0" borderId="52" xfId="5" applyFont="1" applyFill="1" applyBorder="1" applyAlignment="1" applyProtection="1">
      <alignment vertical="center"/>
    </xf>
    <xf numFmtId="9" fontId="41" fillId="0" borderId="53" xfId="7" applyFont="1" applyFill="1" applyBorder="1" applyAlignment="1" applyProtection="1">
      <alignment vertical="center"/>
    </xf>
    <xf numFmtId="3" fontId="41" fillId="0" borderId="54" xfId="5" applyNumberFormat="1" applyFont="1" applyFill="1" applyBorder="1" applyAlignment="1" applyProtection="1">
      <alignment vertical="center"/>
    </xf>
    <xf numFmtId="0" fontId="53" fillId="0" borderId="54" xfId="5" applyFont="1" applyFill="1" applyBorder="1" applyProtection="1"/>
    <xf numFmtId="0" fontId="52" fillId="0" borderId="52" xfId="5" applyFont="1" applyFill="1" applyBorder="1" applyProtection="1"/>
    <xf numFmtId="0" fontId="42" fillId="0" borderId="53" xfId="5" applyFont="1" applyFill="1" applyBorder="1" applyAlignment="1" applyProtection="1">
      <alignment vertical="center"/>
    </xf>
    <xf numFmtId="0" fontId="42" fillId="0" borderId="55" xfId="5" applyFont="1" applyFill="1" applyBorder="1" applyAlignment="1" applyProtection="1">
      <alignment vertical="center"/>
    </xf>
    <xf numFmtId="9" fontId="41" fillId="0" borderId="56" xfId="7" applyFont="1" applyFill="1" applyBorder="1" applyAlignment="1" applyProtection="1">
      <alignment vertical="center"/>
    </xf>
    <xf numFmtId="3" fontId="41" fillId="0" borderId="57" xfId="5" applyNumberFormat="1" applyFont="1" applyFill="1" applyBorder="1" applyAlignment="1" applyProtection="1">
      <alignment vertical="center"/>
    </xf>
    <xf numFmtId="0" fontId="42" fillId="0" borderId="56" xfId="5" applyFont="1" applyFill="1" applyBorder="1" applyAlignment="1" applyProtection="1">
      <alignment vertical="center"/>
    </xf>
    <xf numFmtId="0" fontId="52" fillId="0" borderId="58" xfId="5" applyFont="1" applyFill="1" applyBorder="1" applyProtection="1"/>
    <xf numFmtId="0" fontId="52" fillId="0" borderId="13" xfId="5" applyFont="1" applyFill="1" applyBorder="1" applyProtection="1"/>
    <xf numFmtId="3" fontId="41" fillId="0" borderId="34" xfId="5" applyNumberFormat="1" applyFont="1" applyFill="1" applyBorder="1" applyAlignment="1" applyProtection="1">
      <alignment vertical="center"/>
    </xf>
    <xf numFmtId="0" fontId="52" fillId="0" borderId="34" xfId="5" applyFont="1" applyFill="1" applyBorder="1" applyProtection="1"/>
    <xf numFmtId="0" fontId="42" fillId="0" borderId="59" xfId="5" applyFont="1" applyFill="1" applyBorder="1" applyAlignment="1" applyProtection="1">
      <alignment vertical="center"/>
    </xf>
    <xf numFmtId="0" fontId="42" fillId="0" borderId="60" xfId="5" applyFont="1" applyFill="1" applyBorder="1" applyAlignment="1" applyProtection="1">
      <alignment vertical="center"/>
    </xf>
    <xf numFmtId="0" fontId="42" fillId="0" borderId="95" xfId="5" applyFont="1" applyFill="1" applyBorder="1" applyAlignment="1" applyProtection="1">
      <alignment vertical="center"/>
    </xf>
    <xf numFmtId="3" fontId="41" fillId="0" borderId="96" xfId="5" applyNumberFormat="1" applyFont="1" applyFill="1" applyBorder="1" applyAlignment="1" applyProtection="1">
      <alignment vertical="center"/>
    </xf>
    <xf numFmtId="0" fontId="41" fillId="0" borderId="53" xfId="5" applyFont="1" applyFill="1" applyBorder="1" applyAlignment="1" applyProtection="1">
      <alignment vertical="center"/>
    </xf>
    <xf numFmtId="0" fontId="42" fillId="0" borderId="52" xfId="5" applyFont="1" applyFill="1" applyBorder="1" applyAlignment="1" applyProtection="1"/>
    <xf numFmtId="0" fontId="41" fillId="0" borderId="53" xfId="5" applyFont="1" applyFill="1" applyBorder="1" applyAlignment="1" applyProtection="1"/>
    <xf numFmtId="0" fontId="41" fillId="0" borderId="56" xfId="5" applyFont="1" applyFill="1" applyBorder="1" applyAlignment="1" applyProtection="1">
      <alignment vertical="center"/>
    </xf>
    <xf numFmtId="0" fontId="42" fillId="0" borderId="55" xfId="5" applyFont="1" applyFill="1" applyBorder="1" applyAlignment="1" applyProtection="1"/>
    <xf numFmtId="0" fontId="42" fillId="0" borderId="56" xfId="5" applyFont="1" applyFill="1" applyBorder="1" applyAlignment="1" applyProtection="1"/>
    <xf numFmtId="0" fontId="53" fillId="0" borderId="51" xfId="5" applyFont="1" applyFill="1" applyBorder="1" applyProtection="1"/>
    <xf numFmtId="0" fontId="42" fillId="0" borderId="58" xfId="5" applyFont="1" applyFill="1" applyBorder="1" applyProtection="1"/>
    <xf numFmtId="0" fontId="147" fillId="0" borderId="0" xfId="2" applyFont="1" applyFill="1" applyAlignment="1">
      <alignment horizontal="justify" vertical="top" wrapText="1"/>
    </xf>
    <xf numFmtId="0" fontId="145" fillId="0" borderId="0" xfId="2" applyFont="1" applyBorder="1" applyAlignment="1">
      <alignment horizontal="center"/>
    </xf>
    <xf numFmtId="0" fontId="147" fillId="0" borderId="0" xfId="2" applyFont="1" applyAlignment="1">
      <alignment horizontal="left"/>
    </xf>
    <xf numFmtId="0" fontId="147" fillId="0" borderId="0" xfId="2" applyFont="1" applyAlignment="1">
      <alignment horizontal="left" vertical="top" wrapText="1"/>
    </xf>
    <xf numFmtId="0" fontId="147" fillId="4" borderId="10" xfId="2" applyFont="1" applyFill="1" applyBorder="1" applyAlignment="1">
      <alignment horizontal="left" vertical="top" wrapText="1"/>
    </xf>
    <xf numFmtId="0" fontId="146" fillId="0" borderId="0" xfId="2" applyFont="1" applyBorder="1" applyAlignment="1">
      <alignment horizontal="center"/>
    </xf>
    <xf numFmtId="0" fontId="148" fillId="0" borderId="0" xfId="2" applyFont="1" applyAlignment="1">
      <alignment horizontal="justify" vertical="top" wrapText="1"/>
    </xf>
    <xf numFmtId="0" fontId="147" fillId="4" borderId="10" xfId="2" applyFont="1" applyFill="1" applyBorder="1" applyAlignment="1">
      <alignment horizontal="left"/>
    </xf>
    <xf numFmtId="1" fontId="147" fillId="4" borderId="10" xfId="2" applyNumberFormat="1" applyFont="1" applyFill="1" applyBorder="1" applyAlignment="1">
      <alignment horizontal="center"/>
    </xf>
    <xf numFmtId="0" fontId="147" fillId="4" borderId="10" xfId="2" applyFont="1" applyFill="1" applyBorder="1" applyAlignment="1">
      <alignment horizontal="center"/>
    </xf>
    <xf numFmtId="0" fontId="150" fillId="4" borderId="10" xfId="2" applyFont="1" applyFill="1" applyBorder="1" applyAlignment="1">
      <alignment horizontal="left"/>
    </xf>
    <xf numFmtId="0" fontId="151" fillId="4" borderId="10" xfId="2" applyFont="1" applyFill="1" applyBorder="1" applyAlignment="1">
      <alignment horizontal="left"/>
    </xf>
    <xf numFmtId="0" fontId="147" fillId="0" borderId="0" xfId="2" applyFont="1" applyAlignment="1">
      <alignment horizontal="justify" wrapText="1"/>
    </xf>
    <xf numFmtId="0" fontId="68" fillId="4" borderId="8" xfId="2" applyFont="1" applyFill="1" applyBorder="1" applyAlignment="1" applyProtection="1">
      <alignment horizontal="left" vertical="top" wrapText="1"/>
      <protection locked="0"/>
    </xf>
    <xf numFmtId="0" fontId="0" fillId="0" borderId="0" xfId="0" applyAlignment="1">
      <alignment horizontal="left" vertical="top" wrapText="1"/>
    </xf>
    <xf numFmtId="0" fontId="0" fillId="0" borderId="9" xfId="0" applyBorder="1" applyAlignment="1">
      <alignment horizontal="left" vertical="top" wrapText="1"/>
    </xf>
    <xf numFmtId="0" fontId="0" fillId="0" borderId="8" xfId="0" applyBorder="1" applyAlignment="1">
      <alignment horizontal="left" vertical="top" wrapText="1"/>
    </xf>
    <xf numFmtId="0" fontId="70" fillId="0" borderId="0" xfId="2" applyFont="1" applyFill="1" applyBorder="1" applyAlignment="1">
      <alignment horizontal="left" vertical="top" wrapText="1"/>
    </xf>
    <xf numFmtId="0" fontId="70" fillId="0" borderId="9" xfId="2" applyFont="1" applyFill="1" applyBorder="1" applyAlignment="1">
      <alignment horizontal="left" vertical="top" wrapText="1"/>
    </xf>
    <xf numFmtId="0" fontId="70" fillId="0" borderId="10" xfId="2" applyFont="1" applyFill="1" applyBorder="1" applyAlignment="1">
      <alignment horizontal="left" vertical="top" wrapText="1"/>
    </xf>
    <xf numFmtId="0" fontId="70" fillId="0" borderId="11" xfId="2" applyFont="1" applyFill="1" applyBorder="1" applyAlignment="1">
      <alignment horizontal="left" vertical="top" wrapText="1"/>
    </xf>
    <xf numFmtId="0" fontId="68" fillId="4" borderId="16" xfId="2" applyFont="1" applyFill="1" applyBorder="1" applyAlignment="1" applyProtection="1">
      <alignment horizontal="left" vertical="top" wrapText="1"/>
      <protection locked="0"/>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0" xfId="0" applyBorder="1" applyAlignment="1">
      <alignment horizontal="left" vertical="top" wrapText="1"/>
    </xf>
    <xf numFmtId="0" fontId="0" fillId="0" borderId="15"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68" fillId="4" borderId="0" xfId="2" applyFont="1" applyFill="1" applyBorder="1" applyAlignment="1" applyProtection="1">
      <alignment horizontal="left" vertical="top" wrapText="1"/>
      <protection locked="0"/>
    </xf>
    <xf numFmtId="0" fontId="68" fillId="4" borderId="9" xfId="2" applyFont="1" applyFill="1" applyBorder="1" applyAlignment="1" applyProtection="1">
      <alignment horizontal="left" vertical="top" wrapText="1"/>
      <protection locked="0"/>
    </xf>
    <xf numFmtId="0" fontId="30" fillId="0" borderId="0" xfId="2" applyFont="1"/>
    <xf numFmtId="0" fontId="69" fillId="0" borderId="10" xfId="4" applyFont="1" applyBorder="1" applyAlignment="1" applyProtection="1">
      <alignment horizontal="left" vertical="top" wrapText="1"/>
    </xf>
    <xf numFmtId="0" fontId="69" fillId="0" borderId="11" xfId="4" applyFont="1" applyBorder="1" applyAlignment="1" applyProtection="1">
      <alignment horizontal="left" vertical="top" wrapText="1"/>
    </xf>
    <xf numFmtId="0" fontId="63" fillId="4" borderId="10" xfId="2" applyNumberFormat="1" applyFont="1" applyFill="1" applyBorder="1" applyAlignment="1" applyProtection="1">
      <alignment horizontal="center"/>
      <protection locked="0"/>
    </xf>
    <xf numFmtId="0" fontId="30" fillId="0" borderId="0" xfId="2" applyFont="1" applyAlignment="1" applyProtection="1">
      <alignment horizontal="center"/>
    </xf>
    <xf numFmtId="0" fontId="63" fillId="4" borderId="10" xfId="2" applyFont="1" applyFill="1" applyBorder="1" applyAlignment="1" applyProtection="1">
      <alignment horizontal="center"/>
      <protection locked="0"/>
    </xf>
    <xf numFmtId="0" fontId="34" fillId="0" borderId="21" xfId="2" applyFont="1" applyBorder="1" applyAlignment="1" applyProtection="1">
      <alignment horizontal="left"/>
    </xf>
    <xf numFmtId="0" fontId="34" fillId="0" borderId="10" xfId="2" applyFont="1" applyBorder="1" applyAlignment="1" applyProtection="1">
      <alignment horizontal="left"/>
    </xf>
    <xf numFmtId="0" fontId="9" fillId="17" borderId="1" xfId="2" applyFont="1" applyFill="1" applyBorder="1" applyAlignment="1" applyProtection="1">
      <alignment horizontal="center"/>
    </xf>
    <xf numFmtId="0" fontId="9" fillId="17" borderId="2" xfId="2" applyFont="1" applyFill="1" applyBorder="1" applyAlignment="1" applyProtection="1">
      <alignment horizontal="center"/>
    </xf>
    <xf numFmtId="0" fontId="9" fillId="17" borderId="3" xfId="2" applyFont="1" applyFill="1" applyBorder="1" applyAlignment="1" applyProtection="1">
      <alignment horizontal="center"/>
    </xf>
    <xf numFmtId="14" fontId="63" fillId="4" borderId="10" xfId="2" applyNumberFormat="1" applyFont="1" applyFill="1" applyBorder="1" applyAlignment="1" applyProtection="1">
      <alignment horizontal="left"/>
      <protection locked="0"/>
    </xf>
    <xf numFmtId="14" fontId="30" fillId="0" borderId="10" xfId="2" applyNumberFormat="1" applyFont="1" applyFill="1" applyBorder="1" applyAlignment="1" applyProtection="1">
      <alignment horizontal="center"/>
    </xf>
    <xf numFmtId="0" fontId="30" fillId="0" borderId="10" xfId="2" applyFont="1" applyFill="1" applyBorder="1" applyAlignment="1" applyProtection="1">
      <alignment horizontal="center"/>
    </xf>
    <xf numFmtId="0" fontId="63" fillId="4" borderId="10" xfId="2" applyFont="1" applyFill="1" applyBorder="1" applyAlignment="1" applyProtection="1">
      <alignment horizontal="left"/>
      <protection locked="0"/>
    </xf>
    <xf numFmtId="0" fontId="66" fillId="0" borderId="29" xfId="2" applyFont="1" applyBorder="1" applyAlignment="1" applyProtection="1">
      <alignment horizontal="center" vertical="center"/>
    </xf>
    <xf numFmtId="0" fontId="66" fillId="0" borderId="23" xfId="2" applyFont="1" applyBorder="1" applyAlignment="1" applyProtection="1">
      <alignment horizontal="center" vertical="center"/>
    </xf>
    <xf numFmtId="0" fontId="68" fillId="4" borderId="17" xfId="2" applyFont="1" applyFill="1" applyBorder="1" applyAlignment="1" applyProtection="1">
      <alignment horizontal="left" vertical="top" wrapText="1"/>
      <protection locked="0"/>
    </xf>
    <xf numFmtId="0" fontId="68" fillId="4" borderId="18" xfId="2" applyFont="1" applyFill="1" applyBorder="1" applyAlignment="1" applyProtection="1">
      <alignment horizontal="left" vertical="top" wrapText="1"/>
      <protection locked="0"/>
    </xf>
    <xf numFmtId="0" fontId="30" fillId="0" borderId="0" xfId="2" applyFont="1" applyBorder="1" applyAlignment="1" applyProtection="1">
      <alignment horizontal="left" vertical="top" wrapText="1"/>
    </xf>
    <xf numFmtId="0" fontId="66" fillId="0" borderId="19" xfId="2" applyFont="1" applyBorder="1" applyAlignment="1" applyProtection="1">
      <alignment horizontal="center" vertical="center"/>
    </xf>
    <xf numFmtId="0" fontId="66" fillId="0" borderId="29" xfId="2" applyFont="1" applyBorder="1" applyAlignment="1" applyProtection="1">
      <alignment horizontal="center" vertical="center" wrapText="1"/>
    </xf>
    <xf numFmtId="0" fontId="66" fillId="0" borderId="23" xfId="2" applyFont="1" applyBorder="1" applyAlignment="1" applyProtection="1">
      <alignment horizontal="center" vertical="center" wrapText="1"/>
    </xf>
    <xf numFmtId="0" fontId="66" fillId="0" borderId="19" xfId="2" applyFont="1" applyBorder="1" applyAlignment="1" applyProtection="1">
      <alignment horizontal="center" vertical="center" wrapText="1"/>
    </xf>
    <xf numFmtId="0" fontId="66" fillId="0" borderId="18" xfId="2" applyFont="1" applyBorder="1" applyAlignment="1" applyProtection="1">
      <alignment horizontal="center" vertical="center"/>
    </xf>
    <xf numFmtId="0" fontId="66" fillId="0" borderId="9" xfId="2" applyFont="1" applyBorder="1" applyAlignment="1" applyProtection="1">
      <alignment horizontal="center" vertical="center"/>
    </xf>
    <xf numFmtId="0" fontId="66" fillId="0" borderId="11" xfId="2" applyFont="1" applyBorder="1" applyAlignment="1" applyProtection="1">
      <alignment horizontal="center" vertical="center"/>
    </xf>
    <xf numFmtId="0" fontId="30" fillId="0" borderId="0" xfId="2" applyFont="1" applyFill="1" applyBorder="1" applyAlignment="1" applyProtection="1">
      <alignment horizontal="left" vertical="top" wrapText="1"/>
    </xf>
    <xf numFmtId="0" fontId="30" fillId="0" borderId="9" xfId="2" applyFont="1" applyFill="1" applyBorder="1" applyAlignment="1" applyProtection="1">
      <alignment horizontal="left" vertical="top" wrapText="1"/>
    </xf>
    <xf numFmtId="0" fontId="1" fillId="0" borderId="10" xfId="2" applyFill="1" applyBorder="1" applyAlignment="1">
      <alignment horizontal="left" vertical="top" wrapText="1"/>
    </xf>
    <xf numFmtId="0" fontId="1" fillId="0" borderId="0" xfId="2" applyFill="1" applyBorder="1" applyAlignment="1">
      <alignment horizontal="left" vertical="top" wrapText="1"/>
    </xf>
    <xf numFmtId="0" fontId="70" fillId="0" borderId="0" xfId="2" applyFont="1" applyAlignment="1">
      <alignment horizontal="left" vertical="top" wrapText="1"/>
    </xf>
    <xf numFmtId="0" fontId="1" fillId="0" borderId="0" xfId="2" applyAlignment="1">
      <alignment horizontal="left" vertical="top" wrapText="1"/>
    </xf>
    <xf numFmtId="0" fontId="70" fillId="0" borderId="0" xfId="2" applyFont="1" applyBorder="1" applyAlignment="1">
      <alignment horizontal="left" vertical="top" wrapText="1"/>
    </xf>
    <xf numFmtId="0" fontId="70" fillId="0" borderId="9" xfId="2" applyFont="1" applyBorder="1" applyAlignment="1">
      <alignment horizontal="left" vertical="top" wrapText="1"/>
    </xf>
    <xf numFmtId="0" fontId="30" fillId="0" borderId="17" xfId="2" applyFont="1" applyBorder="1" applyAlignment="1" applyProtection="1">
      <alignment horizontal="left" vertical="top" wrapText="1"/>
    </xf>
    <xf numFmtId="0" fontId="30" fillId="0" borderId="9" xfId="2" applyFont="1" applyBorder="1" applyAlignment="1" applyProtection="1">
      <alignment horizontal="left" vertical="top" wrapText="1"/>
    </xf>
    <xf numFmtId="0" fontId="1" fillId="0" borderId="0" xfId="2" applyBorder="1" applyAlignment="1">
      <alignment horizontal="left" vertical="top" wrapText="1"/>
    </xf>
    <xf numFmtId="0" fontId="67" fillId="0" borderId="0" xfId="2" applyFont="1" applyBorder="1" applyAlignment="1" applyProtection="1">
      <alignment horizontal="left" wrapText="1"/>
    </xf>
    <xf numFmtId="0" fontId="67" fillId="0" borderId="9" xfId="2" applyFont="1" applyBorder="1" applyAlignment="1" applyProtection="1">
      <alignment horizontal="left" wrapText="1"/>
    </xf>
    <xf numFmtId="0" fontId="67" fillId="0" borderId="0" xfId="2" applyFont="1" applyBorder="1" applyAlignment="1" applyProtection="1">
      <alignment horizontal="left" vertical="top" wrapText="1"/>
    </xf>
    <xf numFmtId="0" fontId="67" fillId="0" borderId="9" xfId="2" applyFont="1" applyBorder="1" applyAlignment="1" applyProtection="1">
      <alignment horizontal="left" vertical="top" wrapText="1"/>
    </xf>
    <xf numFmtId="0" fontId="154" fillId="0" borderId="0" xfId="2" applyFont="1" applyBorder="1" applyAlignment="1" applyProtection="1">
      <alignment horizontal="left" vertical="top" wrapText="1"/>
    </xf>
    <xf numFmtId="0" fontId="153" fillId="0" borderId="0" xfId="25" applyAlignment="1">
      <alignment horizontal="left" vertical="top" wrapText="1"/>
    </xf>
    <xf numFmtId="0" fontId="153" fillId="0" borderId="9" xfId="25" applyBorder="1" applyAlignment="1">
      <alignment horizontal="left" vertical="top" wrapText="1"/>
    </xf>
    <xf numFmtId="0" fontId="70" fillId="0" borderId="10" xfId="2" applyFont="1" applyBorder="1" applyAlignment="1">
      <alignment horizontal="left" vertical="top" wrapText="1"/>
    </xf>
    <xf numFmtId="0" fontId="70" fillId="0" borderId="11" xfId="2" applyFont="1" applyBorder="1" applyAlignment="1">
      <alignment horizontal="left" vertical="top" wrapText="1"/>
    </xf>
    <xf numFmtId="0" fontId="67" fillId="0" borderId="0" xfId="2" applyFont="1" applyBorder="1" applyAlignment="1" applyProtection="1">
      <alignment horizontal="left" vertical="center" wrapText="1"/>
    </xf>
    <xf numFmtId="0" fontId="67" fillId="0" borderId="9" xfId="2" applyFont="1" applyBorder="1" applyAlignment="1" applyProtection="1">
      <alignment horizontal="left" vertical="center" wrapText="1"/>
    </xf>
    <xf numFmtId="0" fontId="0" fillId="0" borderId="0" xfId="2" applyFont="1" applyAlignment="1">
      <alignment wrapText="1"/>
    </xf>
    <xf numFmtId="0" fontId="155" fillId="0" borderId="0" xfId="2" applyFont="1" applyAlignment="1">
      <alignment wrapText="1"/>
    </xf>
    <xf numFmtId="0" fontId="130" fillId="0" borderId="0" xfId="0" applyFont="1" applyAlignment="1"/>
    <xf numFmtId="0" fontId="68" fillId="4" borderId="16" xfId="2" applyFont="1" applyFill="1" applyBorder="1" applyAlignment="1" applyProtection="1">
      <alignment horizontal="left"/>
      <protection locked="0"/>
    </xf>
    <xf numFmtId="0" fontId="0" fillId="0" borderId="17" xfId="0" applyBorder="1" applyAlignment="1"/>
    <xf numFmtId="0" fontId="0" fillId="0" borderId="18" xfId="0" applyBorder="1" applyAlignment="1"/>
    <xf numFmtId="0" fontId="0" fillId="0" borderId="8" xfId="0" applyBorder="1" applyAlignment="1"/>
    <xf numFmtId="0" fontId="0" fillId="0" borderId="0" xfId="0" applyAlignment="1"/>
    <xf numFmtId="0" fontId="0" fillId="0" borderId="9" xfId="0" applyBorder="1" applyAlignment="1"/>
    <xf numFmtId="0" fontId="0" fillId="0" borderId="15" xfId="0" applyBorder="1" applyAlignment="1"/>
    <xf numFmtId="0" fontId="0" fillId="0" borderId="10" xfId="0" applyBorder="1" applyAlignment="1"/>
    <xf numFmtId="0" fontId="0" fillId="0" borderId="11" xfId="0" applyBorder="1" applyAlignment="1"/>
    <xf numFmtId="0" fontId="68" fillId="4" borderId="8" xfId="2" applyFont="1" applyFill="1" applyBorder="1" applyAlignment="1" applyProtection="1">
      <alignment horizontal="left"/>
      <protection locked="0"/>
    </xf>
    <xf numFmtId="0" fontId="0" fillId="0" borderId="0" xfId="0" applyAlignment="1">
      <alignment horizontal="left"/>
    </xf>
    <xf numFmtId="0" fontId="0" fillId="0" borderId="9" xfId="0" applyBorder="1" applyAlignment="1">
      <alignment horizontal="left"/>
    </xf>
    <xf numFmtId="0" fontId="0" fillId="0" borderId="8" xfId="0" applyBorder="1" applyAlignment="1">
      <alignment horizontal="left"/>
    </xf>
    <xf numFmtId="0" fontId="0" fillId="0" borderId="15" xfId="0"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0" fillId="0" borderId="17" xfId="0" applyBorder="1" applyAlignment="1">
      <alignment horizontal="left"/>
    </xf>
    <xf numFmtId="0" fontId="0" fillId="0" borderId="18" xfId="0" applyBorder="1" applyAlignment="1">
      <alignment horizontal="left"/>
    </xf>
    <xf numFmtId="0" fontId="37" fillId="4" borderId="15" xfId="2" applyFont="1" applyFill="1" applyBorder="1" applyAlignment="1" applyProtection="1">
      <alignment horizontal="left" wrapText="1"/>
      <protection locked="0"/>
    </xf>
    <xf numFmtId="0" fontId="37" fillId="4" borderId="11" xfId="2" applyFont="1" applyFill="1" applyBorder="1" applyAlignment="1" applyProtection="1">
      <alignment horizontal="left" wrapText="1"/>
      <protection locked="0"/>
    </xf>
    <xf numFmtId="0" fontId="43" fillId="0" borderId="20" xfId="5" applyFont="1" applyFill="1" applyBorder="1" applyAlignment="1" applyProtection="1">
      <alignment horizontal="left"/>
    </xf>
    <xf numFmtId="0" fontId="43" fillId="0" borderId="21" xfId="5" applyFont="1" applyFill="1" applyBorder="1" applyAlignment="1" applyProtection="1">
      <alignment horizontal="left"/>
    </xf>
    <xf numFmtId="0" fontId="43" fillId="0" borderId="22" xfId="5" applyFont="1" applyFill="1" applyBorder="1" applyAlignment="1" applyProtection="1">
      <alignment horizontal="left"/>
    </xf>
    <xf numFmtId="0" fontId="41" fillId="9" borderId="15" xfId="5" applyFont="1" applyFill="1" applyBorder="1" applyAlignment="1" applyProtection="1">
      <alignment horizontal="center" vertical="center"/>
    </xf>
    <xf numFmtId="0" fontId="41" fillId="9" borderId="10" xfId="5" applyFont="1" applyFill="1" applyBorder="1" applyAlignment="1" applyProtection="1">
      <alignment horizontal="center" vertical="center"/>
    </xf>
    <xf numFmtId="0" fontId="41" fillId="9" borderId="11" xfId="5" applyFont="1" applyFill="1" applyBorder="1" applyAlignment="1" applyProtection="1">
      <alignment horizontal="center" vertical="center"/>
    </xf>
    <xf numFmtId="0" fontId="48" fillId="0" borderId="0" xfId="5" applyFont="1" applyAlignment="1" applyProtection="1">
      <alignment horizontal="center" wrapText="1"/>
    </xf>
    <xf numFmtId="0" fontId="36" fillId="6" borderId="7" xfId="2" applyFont="1" applyFill="1" applyBorder="1" applyAlignment="1" applyProtection="1">
      <alignment horizontal="center" wrapText="1"/>
    </xf>
    <xf numFmtId="0" fontId="138" fillId="0" borderId="10" xfId="5" applyFont="1" applyBorder="1" applyAlignment="1" applyProtection="1">
      <alignment horizontal="center"/>
    </xf>
    <xf numFmtId="0" fontId="164" fillId="12" borderId="20" xfId="5" applyFont="1" applyFill="1" applyBorder="1" applyAlignment="1" applyProtection="1">
      <alignment horizontal="center" wrapText="1"/>
    </xf>
    <xf numFmtId="0" fontId="164" fillId="12" borderId="22" xfId="5" applyFont="1" applyFill="1" applyBorder="1" applyAlignment="1" applyProtection="1">
      <alignment horizontal="center" wrapText="1"/>
    </xf>
    <xf numFmtId="0" fontId="42" fillId="0" borderId="59" xfId="5" applyFont="1" applyFill="1" applyBorder="1" applyAlignment="1" applyProtection="1">
      <alignment horizontal="left" vertical="center"/>
    </xf>
    <xf numFmtId="0" fontId="0" fillId="0" borderId="60" xfId="0" applyFill="1" applyBorder="1" applyAlignment="1">
      <alignment horizontal="left" vertical="center"/>
    </xf>
    <xf numFmtId="3" fontId="53" fillId="0" borderId="12" xfId="5" applyNumberFormat="1" applyFont="1" applyBorder="1" applyAlignment="1" applyProtection="1">
      <alignment horizontal="center"/>
    </xf>
    <xf numFmtId="0" fontId="4" fillId="0" borderId="13" xfId="0" applyFont="1" applyBorder="1" applyAlignment="1">
      <alignment horizontal="center"/>
    </xf>
    <xf numFmtId="0" fontId="4" fillId="0" borderId="14" xfId="0" applyFont="1" applyBorder="1" applyAlignment="1">
      <alignment horizontal="center"/>
    </xf>
    <xf numFmtId="0" fontId="42" fillId="0" borderId="33" xfId="5" applyFont="1" applyFill="1" applyBorder="1" applyAlignment="1" applyProtection="1">
      <alignment horizontal="center"/>
    </xf>
    <xf numFmtId="0" fontId="0" fillId="0" borderId="33" xfId="0" applyBorder="1" applyAlignment="1">
      <alignment horizontal="center"/>
    </xf>
    <xf numFmtId="0" fontId="51" fillId="12" borderId="20" xfId="5" applyFont="1" applyFill="1" applyBorder="1" applyAlignment="1" applyProtection="1">
      <alignment horizontal="left" wrapText="1"/>
    </xf>
    <xf numFmtId="0" fontId="51" fillId="12" borderId="21" xfId="5" applyFont="1" applyFill="1" applyBorder="1" applyAlignment="1" applyProtection="1">
      <alignment horizontal="left" wrapText="1"/>
    </xf>
    <xf numFmtId="0" fontId="51" fillId="12" borderId="22" xfId="5" applyFont="1" applyFill="1" applyBorder="1" applyAlignment="1" applyProtection="1">
      <alignment horizontal="left" wrapText="1"/>
    </xf>
    <xf numFmtId="0" fontId="53" fillId="0" borderId="1" xfId="5" applyFont="1" applyBorder="1" applyAlignment="1" applyProtection="1">
      <alignment horizontal="left" vertical="center"/>
    </xf>
    <xf numFmtId="0" fontId="53" fillId="0" borderId="2" xfId="5" applyFont="1" applyBorder="1" applyAlignment="1" applyProtection="1">
      <alignment horizontal="left" vertical="center"/>
    </xf>
    <xf numFmtId="0" fontId="71" fillId="19" borderId="1" xfId="0" applyFont="1" applyFill="1" applyBorder="1" applyAlignment="1" applyProtection="1">
      <alignment horizontal="center"/>
    </xf>
    <xf numFmtId="0" fontId="71" fillId="19" borderId="2" xfId="0" applyFont="1" applyFill="1" applyBorder="1" applyAlignment="1" applyProtection="1">
      <alignment horizontal="center"/>
    </xf>
    <xf numFmtId="0" fontId="71" fillId="19" borderId="3" xfId="0" applyFont="1" applyFill="1" applyBorder="1" applyAlignment="1" applyProtection="1">
      <alignment horizontal="center"/>
    </xf>
    <xf numFmtId="0" fontId="73" fillId="0" borderId="1" xfId="0" applyFont="1" applyFill="1" applyBorder="1" applyAlignment="1" applyProtection="1">
      <alignment horizontal="center"/>
    </xf>
    <xf numFmtId="0" fontId="73" fillId="0" borderId="2" xfId="0" applyFont="1" applyFill="1" applyBorder="1" applyAlignment="1" applyProtection="1">
      <alignment horizontal="center"/>
    </xf>
    <xf numFmtId="0" fontId="73" fillId="0" borderId="3" xfId="0" applyFont="1" applyFill="1" applyBorder="1" applyAlignment="1" applyProtection="1">
      <alignment horizontal="center"/>
    </xf>
    <xf numFmtId="0" fontId="79" fillId="14" borderId="1" xfId="0" applyFont="1" applyFill="1" applyBorder="1" applyAlignment="1" applyProtection="1">
      <alignment horizontal="center"/>
    </xf>
    <xf numFmtId="0" fontId="79" fillId="14" borderId="2" xfId="0" applyFont="1" applyFill="1" applyBorder="1" applyAlignment="1" applyProtection="1">
      <alignment horizontal="center"/>
    </xf>
    <xf numFmtId="0" fontId="79" fillId="14" borderId="3" xfId="0" applyFont="1" applyFill="1" applyBorder="1" applyAlignment="1" applyProtection="1">
      <alignment horizontal="center"/>
    </xf>
    <xf numFmtId="0" fontId="79" fillId="23" borderId="49" xfId="0" applyFont="1" applyFill="1" applyBorder="1" applyAlignment="1" applyProtection="1">
      <alignment horizontal="center" vertical="center" wrapText="1"/>
    </xf>
    <xf numFmtId="0" fontId="79" fillId="23" borderId="51" xfId="0" applyFont="1" applyFill="1" applyBorder="1" applyAlignment="1" applyProtection="1">
      <alignment horizontal="center" vertical="center" wrapText="1"/>
    </xf>
    <xf numFmtId="0" fontId="79" fillId="23" borderId="58" xfId="0" applyFont="1" applyFill="1" applyBorder="1" applyAlignment="1" applyProtection="1">
      <alignment horizontal="center" vertical="center" wrapText="1"/>
    </xf>
    <xf numFmtId="0" fontId="79" fillId="23" borderId="34" xfId="0" applyFont="1" applyFill="1" applyBorder="1" applyAlignment="1" applyProtection="1">
      <alignment horizontal="center" vertical="center" wrapText="1"/>
    </xf>
    <xf numFmtId="0" fontId="81" fillId="0" borderId="64" xfId="0" applyFont="1" applyFill="1" applyBorder="1" applyAlignment="1" applyProtection="1">
      <alignment horizontal="right" wrapText="1"/>
      <protection locked="0"/>
    </xf>
    <xf numFmtId="0" fontId="81" fillId="0" borderId="65" xfId="0" applyFont="1" applyFill="1" applyBorder="1" applyAlignment="1" applyProtection="1">
      <alignment horizontal="right" wrapText="1"/>
      <protection locked="0"/>
    </xf>
    <xf numFmtId="0" fontId="82" fillId="0" borderId="64" xfId="0" applyFont="1" applyFill="1" applyBorder="1" applyAlignment="1" applyProtection="1">
      <alignment horizontal="center"/>
      <protection locked="0"/>
    </xf>
    <xf numFmtId="0" fontId="82" fillId="0" borderId="66" xfId="0" applyFont="1" applyFill="1" applyBorder="1" applyAlignment="1" applyProtection="1">
      <alignment horizontal="center"/>
      <protection locked="0"/>
    </xf>
    <xf numFmtId="0" fontId="81" fillId="0" borderId="70" xfId="0" applyFont="1" applyFill="1" applyBorder="1" applyAlignment="1" applyProtection="1">
      <alignment horizontal="right" wrapText="1"/>
      <protection locked="0"/>
    </xf>
    <xf numFmtId="0" fontId="81" fillId="0" borderId="21" xfId="0" applyFont="1" applyFill="1" applyBorder="1" applyAlignment="1" applyProtection="1">
      <alignment horizontal="right" wrapText="1"/>
      <protection locked="0"/>
    </xf>
    <xf numFmtId="0" fontId="82" fillId="0" borderId="70" xfId="0" applyFont="1" applyFill="1" applyBorder="1" applyAlignment="1" applyProtection="1">
      <alignment horizontal="center"/>
      <protection locked="0"/>
    </xf>
    <xf numFmtId="0" fontId="82" fillId="0" borderId="71" xfId="0" applyFont="1" applyFill="1" applyBorder="1" applyAlignment="1" applyProtection="1">
      <alignment horizontal="center"/>
      <protection locked="0"/>
    </xf>
    <xf numFmtId="0" fontId="6" fillId="0" borderId="64" xfId="0" applyFont="1" applyFill="1" applyBorder="1" applyAlignment="1" applyProtection="1">
      <alignment horizontal="center" vertical="center"/>
      <protection locked="0"/>
    </xf>
    <xf numFmtId="0" fontId="6" fillId="0" borderId="66" xfId="0" applyFont="1" applyFill="1" applyBorder="1" applyAlignment="1" applyProtection="1">
      <alignment horizontal="center" vertical="center"/>
      <protection locked="0"/>
    </xf>
    <xf numFmtId="0" fontId="6" fillId="0" borderId="70" xfId="0" applyFont="1" applyFill="1" applyBorder="1" applyAlignment="1" applyProtection="1">
      <alignment horizontal="center" vertical="center"/>
      <protection locked="0"/>
    </xf>
    <xf numFmtId="0" fontId="6" fillId="0" borderId="71" xfId="0" applyFont="1" applyFill="1" applyBorder="1" applyAlignment="1" applyProtection="1">
      <alignment horizontal="center" vertical="center"/>
      <protection locked="0"/>
    </xf>
    <xf numFmtId="0" fontId="81" fillId="0" borderId="59" xfId="0" applyFont="1" applyFill="1" applyBorder="1" applyAlignment="1" applyProtection="1">
      <alignment horizontal="right" wrapText="1"/>
      <protection locked="0"/>
    </xf>
    <xf numFmtId="0" fontId="81" fillId="0" borderId="60" xfId="0" applyFont="1" applyFill="1" applyBorder="1" applyAlignment="1" applyProtection="1">
      <alignment horizontal="right" wrapText="1"/>
      <protection locked="0"/>
    </xf>
    <xf numFmtId="0" fontId="82" fillId="0" borderId="59" xfId="0" applyFont="1" applyFill="1" applyBorder="1" applyAlignment="1" applyProtection="1">
      <alignment horizontal="center"/>
      <protection locked="0"/>
    </xf>
    <xf numFmtId="0" fontId="82" fillId="0" borderId="61" xfId="0" applyFont="1" applyFill="1" applyBorder="1" applyAlignment="1" applyProtection="1">
      <alignment horizontal="center"/>
      <protection locked="0"/>
    </xf>
    <xf numFmtId="0" fontId="82" fillId="0" borderId="70" xfId="0" applyFont="1" applyFill="1" applyBorder="1" applyAlignment="1" applyProtection="1">
      <alignment horizontal="center" wrapText="1"/>
      <protection locked="0"/>
    </xf>
    <xf numFmtId="0" fontId="82" fillId="0" borderId="71" xfId="0" applyFont="1" applyFill="1" applyBorder="1" applyAlignment="1" applyProtection="1">
      <alignment horizontal="center" wrapText="1"/>
      <protection locked="0"/>
    </xf>
    <xf numFmtId="0" fontId="6" fillId="0" borderId="59" xfId="0" applyFont="1" applyFill="1" applyBorder="1" applyAlignment="1" applyProtection="1">
      <alignment horizontal="center" vertical="center"/>
      <protection locked="0"/>
    </xf>
    <xf numFmtId="0" fontId="6" fillId="0" borderId="61" xfId="0" applyFont="1" applyFill="1" applyBorder="1" applyAlignment="1" applyProtection="1">
      <alignment horizontal="center" vertical="center"/>
      <protection locked="0"/>
    </xf>
    <xf numFmtId="0" fontId="0" fillId="14" borderId="1" xfId="0" applyFill="1" applyBorder="1" applyAlignment="1">
      <alignment horizontal="center"/>
    </xf>
    <xf numFmtId="0" fontId="0" fillId="14" borderId="3" xfId="0" applyFill="1" applyBorder="1" applyAlignment="1">
      <alignment horizontal="center"/>
    </xf>
    <xf numFmtId="0" fontId="80" fillId="2" borderId="1" xfId="0" applyFont="1" applyFill="1" applyBorder="1" applyAlignment="1" applyProtection="1">
      <alignment horizontal="center" wrapText="1"/>
    </xf>
    <xf numFmtId="0" fontId="80" fillId="2" borderId="2" xfId="0" applyFont="1" applyFill="1" applyBorder="1" applyAlignment="1" applyProtection="1">
      <alignment horizontal="center" wrapText="1"/>
    </xf>
    <xf numFmtId="0" fontId="80" fillId="2" borderId="47" xfId="0" applyFont="1" applyFill="1" applyBorder="1" applyAlignment="1" applyProtection="1">
      <alignment horizontal="center" wrapText="1"/>
    </xf>
    <xf numFmtId="0" fontId="80" fillId="0" borderId="10" xfId="0" applyFont="1" applyBorder="1" applyAlignment="1" applyProtection="1">
      <alignment horizontal="center" wrapText="1"/>
    </xf>
    <xf numFmtId="0" fontId="99" fillId="0" borderId="0" xfId="0" applyFont="1" applyFill="1" applyBorder="1" applyAlignment="1" applyProtection="1">
      <alignment horizontal="center" wrapText="1"/>
      <protection locked="0"/>
    </xf>
    <xf numFmtId="0" fontId="80" fillId="2" borderId="3" xfId="0" applyFont="1" applyFill="1" applyBorder="1" applyAlignment="1" applyProtection="1">
      <alignment horizontal="center" wrapText="1"/>
    </xf>
    <xf numFmtId="0" fontId="80" fillId="2" borderId="1" xfId="0" applyFont="1" applyFill="1" applyBorder="1" applyAlignment="1" applyProtection="1">
      <alignment horizontal="center" wrapText="1"/>
      <protection locked="0"/>
    </xf>
    <xf numFmtId="0" fontId="80" fillId="2" borderId="3" xfId="0" applyFont="1" applyFill="1" applyBorder="1" applyAlignment="1" applyProtection="1">
      <alignment horizontal="center" wrapText="1"/>
      <protection locked="0"/>
    </xf>
    <xf numFmtId="0" fontId="120" fillId="3" borderId="52" xfId="5" applyFont="1" applyFill="1" applyBorder="1" applyAlignment="1" applyProtection="1">
      <alignment horizontal="left" vertical="top" wrapText="1" indent="1"/>
      <protection hidden="1"/>
    </xf>
    <xf numFmtId="0" fontId="120" fillId="3" borderId="0" xfId="5" applyFont="1" applyFill="1" applyBorder="1" applyAlignment="1" applyProtection="1">
      <alignment horizontal="left" vertical="top" wrapText="1" indent="1"/>
      <protection hidden="1"/>
    </xf>
    <xf numFmtId="0" fontId="115" fillId="3" borderId="2" xfId="17" applyFont="1" applyFill="1" applyBorder="1" applyAlignment="1" applyProtection="1">
      <alignment horizontal="left" vertical="center" wrapText="1"/>
      <protection hidden="1"/>
    </xf>
    <xf numFmtId="0" fontId="115" fillId="3" borderId="3" xfId="17" applyFont="1" applyFill="1" applyBorder="1" applyAlignment="1" applyProtection="1">
      <alignment horizontal="left" vertical="center" wrapText="1"/>
      <protection hidden="1"/>
    </xf>
    <xf numFmtId="49" fontId="115" fillId="4" borderId="65" xfId="17" applyNumberFormat="1" applyFont="1" applyFill="1" applyBorder="1" applyAlignment="1" applyProtection="1">
      <alignment horizontal="left" vertical="center"/>
      <protection locked="0"/>
    </xf>
    <xf numFmtId="0" fontId="115" fillId="4" borderId="65" xfId="17" applyFont="1" applyFill="1" applyBorder="1" applyAlignment="1" applyProtection="1">
      <alignment horizontal="left" vertical="center"/>
      <protection locked="0"/>
    </xf>
    <xf numFmtId="0" fontId="120" fillId="3" borderId="52" xfId="5" applyFont="1" applyFill="1" applyBorder="1" applyAlignment="1" applyProtection="1">
      <alignment horizontal="left" vertical="center" indent="1"/>
      <protection hidden="1"/>
    </xf>
    <xf numFmtId="0" fontId="120" fillId="3" borderId="0" xfId="5" applyFont="1" applyFill="1" applyBorder="1" applyAlignment="1" applyProtection="1">
      <alignment horizontal="left" vertical="center" indent="1"/>
      <protection hidden="1"/>
    </xf>
    <xf numFmtId="0" fontId="123" fillId="3" borderId="52" xfId="17" applyFont="1" applyFill="1" applyBorder="1" applyAlignment="1" applyProtection="1">
      <alignment horizontal="center"/>
      <protection hidden="1"/>
    </xf>
    <xf numFmtId="0" fontId="123" fillId="3" borderId="0" xfId="17" applyFont="1" applyFill="1" applyBorder="1" applyAlignment="1" applyProtection="1">
      <alignment horizontal="center"/>
      <protection hidden="1"/>
    </xf>
    <xf numFmtId="0" fontId="4" fillId="3" borderId="29" xfId="17" applyFont="1" applyFill="1" applyBorder="1" applyAlignment="1" applyProtection="1">
      <alignment horizontal="center" wrapText="1"/>
      <protection hidden="1"/>
    </xf>
    <xf numFmtId="0" fontId="4" fillId="3" borderId="19" xfId="17" applyFont="1" applyFill="1" applyBorder="1" applyAlignment="1" applyProtection="1">
      <alignment horizontal="center" wrapText="1"/>
      <protection hidden="1"/>
    </xf>
    <xf numFmtId="0" fontId="4" fillId="3" borderId="20" xfId="17" applyFont="1" applyFill="1" applyBorder="1" applyAlignment="1" applyProtection="1">
      <alignment horizontal="center"/>
      <protection hidden="1"/>
    </xf>
    <xf numFmtId="0" fontId="4" fillId="3" borderId="21" xfId="17" applyFont="1" applyFill="1" applyBorder="1" applyAlignment="1" applyProtection="1">
      <alignment horizontal="center"/>
      <protection hidden="1"/>
    </xf>
    <xf numFmtId="0" fontId="4" fillId="3" borderId="22" xfId="17" applyFont="1" applyFill="1" applyBorder="1" applyAlignment="1" applyProtection="1">
      <alignment horizontal="center"/>
      <protection hidden="1"/>
    </xf>
    <xf numFmtId="0" fontId="5" fillId="3" borderId="52" xfId="17" applyFont="1" applyFill="1" applyBorder="1" applyAlignment="1" applyProtection="1">
      <alignment horizontal="left" wrapText="1" indent="1"/>
      <protection hidden="1"/>
    </xf>
    <xf numFmtId="0" fontId="5" fillId="3" borderId="0" xfId="17" applyFont="1" applyFill="1" applyBorder="1" applyAlignment="1" applyProtection="1">
      <alignment horizontal="left" wrapText="1" indent="1"/>
      <protection hidden="1"/>
    </xf>
    <xf numFmtId="0" fontId="132" fillId="3" borderId="10" xfId="17" applyFont="1" applyFill="1" applyBorder="1" applyAlignment="1" applyProtection="1">
      <alignment horizontal="left" vertical="top" wrapText="1"/>
      <protection hidden="1"/>
    </xf>
    <xf numFmtId="0" fontId="139" fillId="4" borderId="55" xfId="5" applyFont="1" applyFill="1" applyBorder="1" applyAlignment="1" applyProtection="1">
      <alignment horizontal="left" indent="1"/>
      <protection locked="0"/>
    </xf>
    <xf numFmtId="0" fontId="139" fillId="4" borderId="10" xfId="5" applyFont="1" applyFill="1" applyBorder="1" applyAlignment="1" applyProtection="1">
      <alignment horizontal="left" indent="1"/>
      <protection locked="0"/>
    </xf>
    <xf numFmtId="0" fontId="4" fillId="3" borderId="17" xfId="17" applyFont="1" applyFill="1" applyBorder="1" applyAlignment="1" applyProtection="1">
      <alignment horizontal="center"/>
      <protection hidden="1"/>
    </xf>
    <xf numFmtId="0" fontId="4" fillId="3" borderId="18" xfId="17" applyFont="1" applyFill="1" applyBorder="1" applyAlignment="1" applyProtection="1">
      <alignment horizontal="center"/>
      <protection hidden="1"/>
    </xf>
    <xf numFmtId="0" fontId="134" fillId="0" borderId="0" xfId="17" applyFont="1" applyBorder="1"/>
    <xf numFmtId="0" fontId="5" fillId="0" borderId="52" xfId="17" applyFont="1" applyFill="1" applyBorder="1" applyAlignment="1" applyProtection="1">
      <alignment horizontal="left" wrapText="1"/>
      <protection hidden="1"/>
    </xf>
    <xf numFmtId="0" fontId="5" fillId="0" borderId="0" xfId="17" applyFont="1" applyFill="1" applyBorder="1" applyAlignment="1" applyProtection="1">
      <alignment horizontal="left" wrapText="1"/>
      <protection hidden="1"/>
    </xf>
    <xf numFmtId="0" fontId="2" fillId="35" borderId="29" xfId="17" applyFont="1" applyFill="1" applyBorder="1" applyAlignment="1" applyProtection="1">
      <alignment horizontal="center"/>
      <protection hidden="1"/>
    </xf>
    <xf numFmtId="0" fontId="2" fillId="36" borderId="7" xfId="17" applyFont="1" applyFill="1" applyBorder="1" applyAlignment="1" applyProtection="1">
      <alignment horizontal="center"/>
      <protection hidden="1"/>
    </xf>
    <xf numFmtId="0" fontId="2" fillId="37" borderId="29" xfId="17" applyFont="1" applyFill="1" applyBorder="1" applyAlignment="1" applyProtection="1">
      <alignment horizontal="center"/>
      <protection hidden="1"/>
    </xf>
    <xf numFmtId="0" fontId="120" fillId="0" borderId="0" xfId="5" applyFont="1" applyFill="1" applyBorder="1" applyAlignment="1" applyProtection="1">
      <alignment horizontal="left" vertical="top" wrapText="1" indent="1"/>
      <protection hidden="1"/>
    </xf>
    <xf numFmtId="0" fontId="4" fillId="14" borderId="29" xfId="17" applyFont="1" applyFill="1" applyBorder="1" applyAlignment="1" applyProtection="1">
      <alignment horizontal="center"/>
      <protection hidden="1"/>
    </xf>
    <xf numFmtId="0" fontId="4" fillId="14" borderId="19" xfId="17" applyFont="1" applyFill="1" applyBorder="1" applyAlignment="1" applyProtection="1">
      <alignment horizontal="center"/>
      <protection hidden="1"/>
    </xf>
    <xf numFmtId="0" fontId="4" fillId="14" borderId="20" xfId="17" applyFont="1" applyFill="1" applyBorder="1" applyAlignment="1" applyProtection="1">
      <alignment horizontal="center"/>
      <protection hidden="1"/>
    </xf>
    <xf numFmtId="0" fontId="4" fillId="14" borderId="21" xfId="17" applyFont="1" applyFill="1" applyBorder="1" applyAlignment="1" applyProtection="1">
      <alignment horizontal="center"/>
      <protection hidden="1"/>
    </xf>
    <xf numFmtId="0" fontId="4" fillId="14" borderId="22" xfId="17" applyFont="1" applyFill="1" applyBorder="1" applyAlignment="1" applyProtection="1">
      <alignment horizontal="center"/>
      <protection hidden="1"/>
    </xf>
    <xf numFmtId="0" fontId="2" fillId="36" borderId="29" xfId="17" applyFont="1" applyFill="1" applyBorder="1" applyAlignment="1" applyProtection="1">
      <alignment horizontal="center"/>
      <protection hidden="1"/>
    </xf>
    <xf numFmtId="0" fontId="136" fillId="5" borderId="29" xfId="17" applyFont="1" applyFill="1" applyBorder="1" applyAlignment="1" applyProtection="1">
      <alignment horizontal="center" vertical="center" textRotation="90"/>
      <protection hidden="1"/>
    </xf>
    <xf numFmtId="0" fontId="136" fillId="5" borderId="23" xfId="17" applyFont="1" applyFill="1" applyBorder="1" applyAlignment="1" applyProtection="1">
      <alignment horizontal="center" vertical="center" textRotation="90"/>
      <protection hidden="1"/>
    </xf>
    <xf numFmtId="0" fontId="136" fillId="5" borderId="19" xfId="17" applyFont="1" applyFill="1" applyBorder="1" applyAlignment="1" applyProtection="1">
      <alignment horizontal="center" vertical="center" textRotation="90"/>
      <protection hidden="1"/>
    </xf>
    <xf numFmtId="0" fontId="2" fillId="40" borderId="29" xfId="17" applyFont="1" applyFill="1" applyBorder="1" applyAlignment="1" applyProtection="1">
      <alignment horizontal="center"/>
      <protection hidden="1"/>
    </xf>
    <xf numFmtId="0" fontId="2" fillId="40" borderId="7" xfId="17" applyFont="1" applyFill="1" applyBorder="1" applyAlignment="1" applyProtection="1">
      <alignment horizontal="center"/>
      <protection hidden="1"/>
    </xf>
    <xf numFmtId="0" fontId="136" fillId="42" borderId="18" xfId="17" applyFont="1" applyFill="1" applyBorder="1" applyAlignment="1" applyProtection="1">
      <alignment horizontal="center" vertical="center" textRotation="90"/>
      <protection hidden="1"/>
    </xf>
    <xf numFmtId="0" fontId="136" fillId="42" borderId="9" xfId="17" applyFont="1" applyFill="1" applyBorder="1" applyAlignment="1" applyProtection="1">
      <alignment horizontal="center" vertical="center" textRotation="90"/>
      <protection hidden="1"/>
    </xf>
    <xf numFmtId="0" fontId="5" fillId="4" borderId="55" xfId="17" applyFont="1" applyFill="1" applyBorder="1" applyAlignment="1" applyProtection="1">
      <alignment horizontal="left" indent="1"/>
      <protection locked="0"/>
    </xf>
    <xf numFmtId="0" fontId="5" fillId="4" borderId="10" xfId="17" applyFont="1" applyFill="1" applyBorder="1" applyAlignment="1" applyProtection="1">
      <alignment horizontal="left" indent="1"/>
      <protection locked="0"/>
    </xf>
    <xf numFmtId="0" fontId="134" fillId="0" borderId="0" xfId="17" applyFont="1" applyFill="1" applyBorder="1"/>
    <xf numFmtId="0" fontId="2" fillId="0" borderId="0" xfId="17" applyFont="1" applyFill="1" applyBorder="1" applyAlignment="1" applyProtection="1">
      <alignment horizontal="center"/>
      <protection hidden="1"/>
    </xf>
    <xf numFmtId="0" fontId="55" fillId="4" borderId="55" xfId="5" applyFont="1" applyFill="1" applyBorder="1" applyAlignment="1" applyProtection="1">
      <alignment horizontal="left" indent="1"/>
      <protection locked="0"/>
    </xf>
    <xf numFmtId="0" fontId="55" fillId="4" borderId="10" xfId="5" applyFont="1" applyFill="1" applyBorder="1" applyAlignment="1" applyProtection="1">
      <alignment horizontal="left" indent="1"/>
      <protection locked="0"/>
    </xf>
    <xf numFmtId="0" fontId="2" fillId="0" borderId="29" xfId="17" applyFont="1" applyFill="1" applyBorder="1" applyAlignment="1" applyProtection="1">
      <alignment horizontal="center"/>
      <protection hidden="1"/>
    </xf>
    <xf numFmtId="0" fontId="2" fillId="0" borderId="7" xfId="17" applyFont="1" applyFill="1" applyBorder="1" applyAlignment="1" applyProtection="1">
      <alignment horizontal="center"/>
      <protection hidden="1"/>
    </xf>
    <xf numFmtId="0" fontId="136" fillId="42" borderId="18" xfId="0" applyFont="1" applyFill="1" applyBorder="1" applyAlignment="1" applyProtection="1">
      <alignment horizontal="center" vertical="center" textRotation="90"/>
      <protection hidden="1"/>
    </xf>
    <xf numFmtId="0" fontId="136" fillId="42" borderId="9" xfId="0" applyFont="1" applyFill="1" applyBorder="1" applyAlignment="1" applyProtection="1">
      <alignment horizontal="center" vertical="center" textRotation="90"/>
      <protection hidden="1"/>
    </xf>
    <xf numFmtId="0" fontId="136" fillId="5" borderId="29" xfId="0" applyFont="1" applyFill="1" applyBorder="1" applyAlignment="1" applyProtection="1">
      <alignment horizontal="center" vertical="center" textRotation="90"/>
      <protection hidden="1"/>
    </xf>
    <xf numFmtId="0" fontId="136" fillId="5" borderId="23" xfId="0" applyFont="1" applyFill="1" applyBorder="1" applyAlignment="1" applyProtection="1">
      <alignment horizontal="center" vertical="center" textRotation="90"/>
      <protection hidden="1"/>
    </xf>
    <xf numFmtId="0" fontId="136" fillId="5" borderId="19" xfId="0" applyFont="1" applyFill="1" applyBorder="1" applyAlignment="1" applyProtection="1">
      <alignment horizontal="center" vertical="center" textRotation="90"/>
      <protection hidden="1"/>
    </xf>
    <xf numFmtId="0" fontId="136" fillId="48" borderId="29" xfId="0" applyFont="1" applyFill="1" applyBorder="1" applyAlignment="1" applyProtection="1">
      <alignment horizontal="center" vertical="center" textRotation="90"/>
      <protection hidden="1"/>
    </xf>
    <xf numFmtId="0" fontId="136" fillId="48" borderId="23" xfId="0" applyFont="1" applyFill="1" applyBorder="1" applyAlignment="1" applyProtection="1">
      <alignment horizontal="center" vertical="center" textRotation="90"/>
      <protection hidden="1"/>
    </xf>
    <xf numFmtId="0" fontId="136" fillId="48" borderId="19" xfId="0" applyFont="1" applyFill="1" applyBorder="1" applyAlignment="1" applyProtection="1">
      <alignment horizontal="center" vertical="center" textRotation="90"/>
      <protection hidden="1"/>
    </xf>
    <xf numFmtId="0" fontId="67" fillId="35" borderId="23" xfId="0" applyFont="1" applyFill="1" applyBorder="1" applyAlignment="1" applyProtection="1">
      <alignment horizontal="center"/>
      <protection hidden="1"/>
    </xf>
    <xf numFmtId="0" fontId="67" fillId="36" borderId="19" xfId="0" applyFont="1" applyFill="1" applyBorder="1" applyAlignment="1" applyProtection="1">
      <alignment horizontal="center"/>
      <protection hidden="1"/>
    </xf>
    <xf numFmtId="0" fontId="67" fillId="37" borderId="23" xfId="0" applyFont="1" applyFill="1" applyBorder="1" applyAlignment="1" applyProtection="1">
      <alignment horizontal="center"/>
      <protection hidden="1"/>
    </xf>
    <xf numFmtId="0" fontId="120" fillId="0" borderId="0" xfId="0" applyFont="1" applyFill="1" applyBorder="1" applyAlignment="1" applyProtection="1">
      <alignment horizontal="left" vertical="top" wrapText="1" indent="1"/>
      <protection hidden="1"/>
    </xf>
    <xf numFmtId="0" fontId="67" fillId="40" borderId="23" xfId="0" applyFont="1" applyFill="1" applyBorder="1" applyAlignment="1" applyProtection="1">
      <alignment horizontal="center"/>
      <protection hidden="1"/>
    </xf>
    <xf numFmtId="0" fontId="67" fillId="36" borderId="7" xfId="0" applyFont="1" applyFill="1" applyBorder="1" applyAlignment="1" applyProtection="1">
      <alignment horizontal="center"/>
      <protection hidden="1"/>
    </xf>
    <xf numFmtId="0" fontId="67" fillId="37" borderId="29" xfId="0" applyFont="1" applyFill="1" applyBorder="1" applyAlignment="1" applyProtection="1">
      <alignment horizontal="center"/>
      <protection hidden="1"/>
    </xf>
    <xf numFmtId="0" fontId="67" fillId="36" borderId="23" xfId="0" applyFont="1" applyFill="1" applyBorder="1" applyAlignment="1" applyProtection="1">
      <alignment horizontal="center"/>
      <protection hidden="1"/>
    </xf>
    <xf numFmtId="0" fontId="4" fillId="14" borderId="29" xfId="0" applyFont="1" applyFill="1" applyBorder="1" applyAlignment="1" applyProtection="1">
      <alignment horizontal="center"/>
      <protection hidden="1"/>
    </xf>
    <xf numFmtId="0" fontId="4" fillId="14" borderId="19" xfId="0" applyFont="1" applyFill="1" applyBorder="1" applyAlignment="1" applyProtection="1">
      <alignment horizontal="center"/>
      <protection hidden="1"/>
    </xf>
    <xf numFmtId="0" fontId="4" fillId="14" borderId="20" xfId="0" applyFont="1" applyFill="1" applyBorder="1" applyAlignment="1" applyProtection="1">
      <alignment horizontal="center"/>
      <protection hidden="1"/>
    </xf>
    <xf numFmtId="0" fontId="4" fillId="14" borderId="21" xfId="0" applyFont="1" applyFill="1" applyBorder="1" applyAlignment="1" applyProtection="1">
      <alignment horizontal="center"/>
      <protection hidden="1"/>
    </xf>
    <xf numFmtId="0" fontId="4" fillId="14" borderId="22" xfId="0" applyFont="1" applyFill="1" applyBorder="1" applyAlignment="1" applyProtection="1">
      <alignment horizontal="center"/>
      <protection hidden="1"/>
    </xf>
    <xf numFmtId="0" fontId="67" fillId="35" borderId="29" xfId="0" applyFont="1" applyFill="1" applyBorder="1" applyAlignment="1" applyProtection="1">
      <alignment horizontal="center"/>
      <protection hidden="1"/>
    </xf>
    <xf numFmtId="0" fontId="162" fillId="0" borderId="0" xfId="0" applyFont="1" applyBorder="1"/>
    <xf numFmtId="0" fontId="120" fillId="3" borderId="0" xfId="0" applyFont="1" applyFill="1" applyBorder="1" applyAlignment="1" applyProtection="1">
      <alignment horizontal="left" vertical="top" wrapText="1" indent="1"/>
      <protection hidden="1"/>
    </xf>
    <xf numFmtId="0" fontId="5" fillId="0" borderId="52" xfId="0" applyFont="1" applyFill="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120" fillId="3" borderId="5" xfId="0" applyFont="1" applyFill="1" applyBorder="1" applyAlignment="1" applyProtection="1">
      <alignment horizontal="left" vertical="top" wrapText="1" indent="1"/>
      <protection hidden="1"/>
    </xf>
    <xf numFmtId="0" fontId="115" fillId="3" borderId="2" xfId="0" applyFont="1" applyFill="1" applyBorder="1" applyAlignment="1" applyProtection="1">
      <alignment horizontal="center" vertical="center" wrapText="1"/>
      <protection hidden="1"/>
    </xf>
    <xf numFmtId="0" fontId="115" fillId="3" borderId="3" xfId="0" applyFont="1" applyFill="1" applyBorder="1" applyAlignment="1" applyProtection="1">
      <alignment horizontal="center" vertical="center" wrapText="1"/>
      <protection hidden="1"/>
    </xf>
    <xf numFmtId="0" fontId="115" fillId="4" borderId="65" xfId="0" applyFont="1" applyFill="1" applyBorder="1" applyAlignment="1" applyProtection="1">
      <alignment horizontal="left" vertical="center"/>
      <protection locked="0"/>
    </xf>
    <xf numFmtId="0" fontId="70" fillId="3" borderId="52" xfId="0" applyFont="1" applyFill="1" applyBorder="1" applyAlignment="1" applyProtection="1">
      <alignment horizontal="left" vertical="top" wrapText="1" indent="1"/>
      <protection hidden="1"/>
    </xf>
    <xf numFmtId="0" fontId="70" fillId="3" borderId="0" xfId="0" applyFont="1" applyFill="1" applyBorder="1" applyAlignment="1" applyProtection="1">
      <alignment horizontal="left" vertical="top" wrapText="1" indent="1"/>
      <protection hidden="1"/>
    </xf>
    <xf numFmtId="0" fontId="123" fillId="3" borderId="52" xfId="0" applyFont="1" applyFill="1" applyBorder="1" applyAlignment="1" applyProtection="1">
      <alignment horizontal="center"/>
      <protection hidden="1"/>
    </xf>
    <xf numFmtId="0" fontId="123" fillId="3" borderId="0" xfId="0" applyFont="1" applyFill="1" applyBorder="1" applyAlignment="1" applyProtection="1">
      <alignment horizontal="center"/>
      <protection hidden="1"/>
    </xf>
    <xf numFmtId="0" fontId="4" fillId="3" borderId="29" xfId="0" applyFont="1" applyFill="1" applyBorder="1" applyAlignment="1" applyProtection="1">
      <alignment horizontal="center" wrapText="1"/>
      <protection hidden="1"/>
    </xf>
    <xf numFmtId="0" fontId="4" fillId="3" borderId="15" xfId="0" applyFont="1" applyFill="1" applyBorder="1" applyAlignment="1" applyProtection="1">
      <alignment horizontal="center" wrapText="1"/>
      <protection hidden="1"/>
    </xf>
    <xf numFmtId="0" fontId="4" fillId="3" borderId="20" xfId="0" applyFont="1" applyFill="1" applyBorder="1" applyAlignment="1" applyProtection="1">
      <alignment horizontal="center"/>
      <protection hidden="1"/>
    </xf>
    <xf numFmtId="0" fontId="4" fillId="3" borderId="21" xfId="0" applyFont="1" applyFill="1" applyBorder="1" applyAlignment="1" applyProtection="1">
      <alignment horizontal="center"/>
      <protection hidden="1"/>
    </xf>
    <xf numFmtId="0" fontId="4" fillId="3" borderId="22" xfId="0" applyFont="1" applyFill="1" applyBorder="1" applyAlignment="1" applyProtection="1">
      <alignment horizontal="center"/>
      <protection hidden="1"/>
    </xf>
    <xf numFmtId="0" fontId="70" fillId="3" borderId="52" xfId="0" applyFont="1" applyFill="1" applyBorder="1" applyAlignment="1" applyProtection="1">
      <alignment horizontal="left" vertical="center" indent="1"/>
      <protection hidden="1"/>
    </xf>
    <xf numFmtId="0" fontId="70" fillId="3" borderId="0" xfId="0" applyFont="1" applyFill="1" applyBorder="1" applyAlignment="1" applyProtection="1">
      <alignment horizontal="left" vertical="center" indent="1"/>
      <protection hidden="1"/>
    </xf>
    <xf numFmtId="0" fontId="5" fillId="3" borderId="52" xfId="0" applyFont="1" applyFill="1" applyBorder="1" applyAlignment="1" applyProtection="1">
      <alignment horizontal="left" wrapText="1" indent="1"/>
      <protection hidden="1"/>
    </xf>
    <xf numFmtId="0" fontId="5" fillId="3" borderId="0" xfId="0" applyFont="1" applyFill="1" applyBorder="1" applyAlignment="1" applyProtection="1">
      <alignment horizontal="left" wrapText="1" indent="1"/>
      <protection hidden="1"/>
    </xf>
    <xf numFmtId="0" fontId="132" fillId="3" borderId="10" xfId="0" applyFont="1" applyFill="1" applyBorder="1" applyAlignment="1" applyProtection="1">
      <alignment horizontal="left" vertical="top" wrapText="1"/>
      <protection hidden="1"/>
    </xf>
    <xf numFmtId="0" fontId="4" fillId="3" borderId="19" xfId="0" applyFont="1" applyFill="1" applyBorder="1" applyAlignment="1" applyProtection="1">
      <alignment horizontal="center" wrapText="1"/>
      <protection hidden="1"/>
    </xf>
    <xf numFmtId="0" fontId="0" fillId="0" borderId="7" xfId="0" applyFill="1" applyBorder="1" applyAlignment="1" applyProtection="1">
      <alignment horizontal="right"/>
    </xf>
    <xf numFmtId="44" fontId="0" fillId="0" borderId="7" xfId="23" applyFont="1" applyBorder="1" applyAlignment="1" applyProtection="1">
      <alignment horizontal="center"/>
      <protection hidden="1"/>
    </xf>
    <xf numFmtId="44" fontId="0" fillId="0" borderId="7" xfId="23" applyNumberFormat="1" applyFont="1" applyBorder="1" applyAlignment="1" applyProtection="1">
      <protection hidden="1"/>
    </xf>
    <xf numFmtId="0" fontId="31" fillId="0" borderId="10" xfId="2" applyFont="1" applyBorder="1" applyAlignment="1">
      <alignment horizontal="center"/>
    </xf>
    <xf numFmtId="0" fontId="4" fillId="0" borderId="82" xfId="0" applyFont="1" applyFill="1" applyBorder="1" applyAlignment="1" applyProtection="1">
      <alignment horizontal="left"/>
    </xf>
    <xf numFmtId="0" fontId="0" fillId="0" borderId="82" xfId="0" applyBorder="1" applyProtection="1"/>
    <xf numFmtId="0" fontId="29" fillId="0" borderId="83" xfId="0" applyNumberFormat="1" applyFont="1" applyFill="1" applyBorder="1" applyAlignment="1" applyProtection="1">
      <alignment horizontal="center"/>
      <protection locked="0"/>
    </xf>
    <xf numFmtId="0" fontId="29" fillId="0" borderId="60" xfId="0" applyNumberFormat="1" applyFont="1" applyFill="1" applyBorder="1" applyAlignment="1" applyProtection="1">
      <alignment horizontal="center"/>
      <protection locked="0"/>
    </xf>
    <xf numFmtId="0" fontId="29" fillId="0" borderId="81" xfId="0" applyNumberFormat="1" applyFont="1" applyFill="1" applyBorder="1" applyAlignment="1" applyProtection="1">
      <alignment horizontal="center"/>
      <protection locked="0"/>
    </xf>
    <xf numFmtId="0" fontId="0" fillId="4" borderId="82" xfId="0" applyNumberFormat="1" applyFill="1" applyBorder="1" applyAlignment="1" applyProtection="1">
      <alignment horizontal="center"/>
      <protection locked="0"/>
    </xf>
    <xf numFmtId="0" fontId="0" fillId="0" borderId="19" xfId="0" applyFont="1" applyFill="1" applyBorder="1" applyAlignment="1" applyProtection="1">
      <alignment horizontal="right"/>
    </xf>
    <xf numFmtId="0" fontId="0" fillId="0" borderId="19" xfId="0" applyFont="1" applyBorder="1" applyProtection="1"/>
    <xf numFmtId="44" fontId="0" fillId="0" borderId="19" xfId="23" applyFont="1" applyBorder="1" applyAlignment="1" applyProtection="1">
      <alignment horizontal="center"/>
      <protection hidden="1"/>
    </xf>
    <xf numFmtId="44" fontId="0" fillId="0" borderId="19" xfId="23" applyNumberFormat="1" applyFont="1" applyBorder="1" applyAlignment="1" applyProtection="1">
      <protection hidden="1"/>
    </xf>
    <xf numFmtId="0" fontId="0" fillId="0" borderId="82" xfId="0" applyFill="1" applyBorder="1" applyAlignment="1" applyProtection="1">
      <alignment horizontal="right"/>
    </xf>
    <xf numFmtId="44" fontId="0" fillId="0" borderId="82" xfId="23" applyFont="1" applyBorder="1" applyAlignment="1" applyProtection="1">
      <alignment horizontal="center"/>
      <protection hidden="1"/>
    </xf>
    <xf numFmtId="44" fontId="0" fillId="0" borderId="82" xfId="23" applyNumberFormat="1" applyFont="1" applyBorder="1" applyAlignment="1" applyProtection="1">
      <protection hidden="1"/>
    </xf>
    <xf numFmtId="0" fontId="0" fillId="0" borderId="82" xfId="0" applyFont="1" applyFill="1" applyBorder="1" applyAlignment="1" applyProtection="1">
      <alignment horizontal="right"/>
    </xf>
    <xf numFmtId="44" fontId="0" fillId="2" borderId="82" xfId="23" applyNumberFormat="1" applyFont="1" applyFill="1" applyBorder="1" applyAlignment="1" applyProtection="1">
      <protection hidden="1"/>
    </xf>
    <xf numFmtId="0" fontId="0" fillId="0" borderId="19" xfId="0" applyFill="1" applyBorder="1" applyAlignment="1" applyProtection="1">
      <alignment horizontal="right"/>
    </xf>
    <xf numFmtId="44" fontId="0" fillId="0" borderId="7" xfId="23" applyFont="1" applyFill="1" applyBorder="1" applyAlignment="1" applyProtection="1">
      <alignment horizontal="center"/>
      <protection hidden="1"/>
    </xf>
    <xf numFmtId="44" fontId="0" fillId="0" borderId="7" xfId="23" applyNumberFormat="1" applyFont="1" applyFill="1" applyBorder="1" applyAlignment="1" applyProtection="1">
      <protection hidden="1"/>
    </xf>
    <xf numFmtId="0" fontId="4" fillId="0" borderId="19" xfId="0" applyFont="1" applyFill="1" applyBorder="1" applyAlignment="1" applyProtection="1">
      <alignment horizontal="right"/>
    </xf>
    <xf numFmtId="44" fontId="0" fillId="2" borderId="19" xfId="23" applyNumberFormat="1" applyFont="1" applyFill="1" applyBorder="1" applyAlignment="1" applyProtection="1">
      <protection hidden="1"/>
    </xf>
    <xf numFmtId="2" fontId="0" fillId="0" borderId="7" xfId="23" applyNumberFormat="1" applyFont="1" applyFill="1" applyBorder="1" applyAlignment="1" applyProtection="1">
      <alignment horizontal="right"/>
      <protection hidden="1"/>
    </xf>
    <xf numFmtId="10" fontId="0" fillId="0" borderId="7" xfId="24" applyNumberFormat="1" applyFont="1" applyFill="1" applyBorder="1" applyAlignment="1" applyProtection="1">
      <alignment horizontal="right"/>
      <protection hidden="1"/>
    </xf>
    <xf numFmtId="44" fontId="0" fillId="0" borderId="7" xfId="24" applyNumberFormat="1" applyFont="1" applyFill="1" applyBorder="1" applyAlignment="1" applyProtection="1">
      <protection hidden="1"/>
    </xf>
    <xf numFmtId="10" fontId="0" fillId="0" borderId="19" xfId="24" applyNumberFormat="1" applyFont="1" applyFill="1" applyBorder="1" applyAlignment="1" applyProtection="1">
      <alignment horizontal="center"/>
      <protection hidden="1"/>
    </xf>
    <xf numFmtId="44" fontId="0" fillId="2" borderId="19" xfId="24" applyNumberFormat="1" applyFont="1" applyFill="1" applyBorder="1" applyAlignment="1" applyProtection="1">
      <protection hidden="1"/>
    </xf>
    <xf numFmtId="0" fontId="4" fillId="0" borderId="7" xfId="0" applyFont="1" applyFill="1" applyBorder="1" applyAlignment="1" applyProtection="1">
      <alignment horizontal="right"/>
    </xf>
    <xf numFmtId="10" fontId="0" fillId="0" borderId="7" xfId="24" applyNumberFormat="1" applyFont="1" applyFill="1" applyBorder="1" applyAlignment="1" applyProtection="1">
      <alignment horizontal="center"/>
      <protection hidden="1"/>
    </xf>
    <xf numFmtId="10" fontId="0" fillId="0" borderId="82" xfId="24" applyNumberFormat="1" applyFont="1" applyFill="1" applyBorder="1" applyAlignment="1" applyProtection="1">
      <alignment horizontal="center"/>
      <protection hidden="1"/>
    </xf>
    <xf numFmtId="44" fontId="0" fillId="0" borderId="82" xfId="24" applyNumberFormat="1" applyFont="1" applyFill="1" applyBorder="1" applyAlignment="1" applyProtection="1">
      <protection hidden="1"/>
    </xf>
    <xf numFmtId="44" fontId="0" fillId="0" borderId="82" xfId="23" applyFont="1" applyFill="1" applyBorder="1" applyAlignment="1" applyProtection="1">
      <alignment horizontal="center"/>
      <protection hidden="1"/>
    </xf>
    <xf numFmtId="44" fontId="0" fillId="0" borderId="82" xfId="23" applyNumberFormat="1" applyFont="1" applyFill="1" applyBorder="1" applyAlignment="1" applyProtection="1">
      <protection hidden="1"/>
    </xf>
    <xf numFmtId="44" fontId="0" fillId="0" borderId="19" xfId="23" applyFont="1" applyFill="1" applyBorder="1" applyAlignment="1" applyProtection="1">
      <alignment horizontal="center"/>
      <protection hidden="1"/>
    </xf>
    <xf numFmtId="2" fontId="0" fillId="0" borderId="82" xfId="23" applyNumberFormat="1" applyFont="1" applyFill="1" applyBorder="1" applyAlignment="1" applyProtection="1">
      <alignment horizontal="right"/>
      <protection hidden="1"/>
    </xf>
    <xf numFmtId="10" fontId="0" fillId="0" borderId="19" xfId="24" applyNumberFormat="1" applyFont="1" applyFill="1" applyBorder="1" applyAlignment="1" applyProtection="1">
      <alignment horizontal="right"/>
      <protection hidden="1"/>
    </xf>
    <xf numFmtId="10" fontId="0" fillId="0" borderId="20" xfId="24" applyNumberFormat="1" applyFont="1" applyFill="1" applyBorder="1" applyAlignment="1" applyProtection="1">
      <alignment horizontal="right"/>
      <protection hidden="1"/>
    </xf>
    <xf numFmtId="44" fontId="0" fillId="2" borderId="7" xfId="24" applyNumberFormat="1" applyFont="1" applyFill="1" applyBorder="1" applyAlignment="1" applyProtection="1">
      <protection hidden="1"/>
    </xf>
    <xf numFmtId="44" fontId="0" fillId="2" borderId="20" xfId="24" applyNumberFormat="1" applyFont="1" applyFill="1" applyBorder="1" applyAlignment="1" applyProtection="1">
      <protection hidden="1"/>
    </xf>
    <xf numFmtId="44" fontId="0" fillId="0" borderId="19" xfId="24" applyNumberFormat="1" applyFont="1" applyFill="1" applyBorder="1" applyAlignment="1" applyProtection="1">
      <protection hidden="1"/>
    </xf>
    <xf numFmtId="44" fontId="0" fillId="0" borderId="20" xfId="23" applyFont="1" applyFill="1" applyBorder="1" applyAlignment="1" applyProtection="1">
      <protection hidden="1"/>
    </xf>
    <xf numFmtId="44" fontId="0" fillId="0" borderId="21" xfId="23" applyFont="1" applyFill="1" applyBorder="1" applyAlignment="1" applyProtection="1">
      <protection hidden="1"/>
    </xf>
    <xf numFmtId="44" fontId="0" fillId="0" borderId="22" xfId="23" applyFont="1" applyFill="1" applyBorder="1" applyAlignment="1" applyProtection="1">
      <protection hidden="1"/>
    </xf>
    <xf numFmtId="44" fontId="0" fillId="0" borderId="83" xfId="23" applyFont="1" applyFill="1" applyBorder="1" applyAlignment="1" applyProtection="1">
      <protection hidden="1"/>
    </xf>
    <xf numFmtId="44" fontId="0" fillId="0" borderId="60" xfId="23" applyFont="1" applyFill="1" applyBorder="1" applyAlignment="1" applyProtection="1">
      <protection hidden="1"/>
    </xf>
    <xf numFmtId="44" fontId="0" fillId="0" borderId="81" xfId="23" applyFont="1" applyFill="1" applyBorder="1" applyAlignment="1" applyProtection="1">
      <protection hidden="1"/>
    </xf>
    <xf numFmtId="44" fontId="0" fillId="0" borderId="7" xfId="23" applyFont="1" applyFill="1" applyBorder="1" applyAlignment="1" applyProtection="1">
      <protection hidden="1"/>
    </xf>
    <xf numFmtId="2" fontId="0" fillId="2" borderId="20" xfId="23" applyNumberFormat="1" applyFont="1" applyFill="1" applyBorder="1" applyAlignment="1" applyProtection="1">
      <alignment horizontal="right"/>
      <protection hidden="1"/>
    </xf>
    <xf numFmtId="2" fontId="0" fillId="2" borderId="21" xfId="23" applyNumberFormat="1" applyFont="1" applyFill="1" applyBorder="1" applyAlignment="1" applyProtection="1">
      <alignment horizontal="right"/>
      <protection hidden="1"/>
    </xf>
    <xf numFmtId="2" fontId="0" fillId="2" borderId="22" xfId="23" applyNumberFormat="1" applyFont="1" applyFill="1" applyBorder="1" applyAlignment="1" applyProtection="1">
      <alignment horizontal="right"/>
      <protection hidden="1"/>
    </xf>
    <xf numFmtId="10" fontId="0" fillId="2" borderId="7" xfId="23" applyNumberFormat="1" applyFont="1" applyFill="1" applyBorder="1" applyAlignment="1" applyProtection="1">
      <alignment horizontal="right"/>
      <protection hidden="1"/>
    </xf>
    <xf numFmtId="0" fontId="1" fillId="0" borderId="20" xfId="2" applyFill="1" applyBorder="1" applyAlignment="1" applyProtection="1">
      <alignment horizontal="right"/>
    </xf>
    <xf numFmtId="0" fontId="1" fillId="0" borderId="21" xfId="2" applyFill="1" applyBorder="1" applyAlignment="1" applyProtection="1">
      <alignment horizontal="right"/>
    </xf>
    <xf numFmtId="0" fontId="1" fillId="0" borderId="22" xfId="2" applyFill="1" applyBorder="1" applyAlignment="1" applyProtection="1">
      <alignment horizontal="right"/>
    </xf>
    <xf numFmtId="44" fontId="1" fillId="14" borderId="20" xfId="21" applyFont="1" applyFill="1" applyBorder="1" applyAlignment="1" applyProtection="1">
      <alignment horizontal="center"/>
      <protection hidden="1"/>
    </xf>
    <xf numFmtId="44" fontId="1" fillId="14" borderId="21" xfId="21" applyFont="1" applyFill="1" applyBorder="1" applyAlignment="1" applyProtection="1">
      <alignment horizontal="center"/>
      <protection hidden="1"/>
    </xf>
    <xf numFmtId="44" fontId="1" fillId="14" borderId="22" xfId="21" applyFont="1" applyFill="1" applyBorder="1" applyAlignment="1" applyProtection="1">
      <alignment horizontal="center"/>
      <protection hidden="1"/>
    </xf>
    <xf numFmtId="44" fontId="1" fillId="0" borderId="20" xfId="21" applyNumberFormat="1" applyFont="1" applyBorder="1" applyAlignment="1" applyProtection="1">
      <protection hidden="1"/>
    </xf>
    <xf numFmtId="44" fontId="1" fillId="0" borderId="21" xfId="21" applyNumberFormat="1" applyFont="1" applyBorder="1" applyAlignment="1" applyProtection="1">
      <protection hidden="1"/>
    </xf>
    <xf numFmtId="44" fontId="1" fillId="0" borderId="22" xfId="21" applyNumberFormat="1" applyFont="1" applyBorder="1" applyAlignment="1" applyProtection="1">
      <protection hidden="1"/>
    </xf>
    <xf numFmtId="0" fontId="4" fillId="0" borderId="83" xfId="2" applyFont="1" applyFill="1" applyBorder="1" applyAlignment="1" applyProtection="1">
      <alignment horizontal="left"/>
    </xf>
    <xf numFmtId="0" fontId="4" fillId="0" borderId="60" xfId="2" applyFont="1" applyFill="1" applyBorder="1" applyAlignment="1" applyProtection="1">
      <alignment horizontal="left"/>
    </xf>
    <xf numFmtId="0" fontId="4" fillId="0" borderId="81" xfId="2" applyFont="1" applyFill="1" applyBorder="1" applyAlignment="1" applyProtection="1">
      <alignment horizontal="left"/>
    </xf>
    <xf numFmtId="0" fontId="29" fillId="0" borderId="83" xfId="2" applyNumberFormat="1" applyFont="1" applyFill="1" applyBorder="1" applyAlignment="1" applyProtection="1">
      <alignment horizontal="center"/>
      <protection locked="0"/>
    </xf>
    <xf numFmtId="0" fontId="29" fillId="0" borderId="60" xfId="2" applyNumberFormat="1" applyFont="1" applyFill="1" applyBorder="1" applyAlignment="1" applyProtection="1">
      <alignment horizontal="center"/>
      <protection locked="0"/>
    </xf>
    <xf numFmtId="0" fontId="29" fillId="0" borderId="81" xfId="2" applyNumberFormat="1" applyFont="1" applyFill="1" applyBorder="1" applyAlignment="1" applyProtection="1">
      <alignment horizontal="center"/>
      <protection locked="0"/>
    </xf>
    <xf numFmtId="0" fontId="1" fillId="4" borderId="83" xfId="2" applyNumberFormat="1" applyFill="1" applyBorder="1" applyAlignment="1" applyProtection="1">
      <alignment horizontal="center"/>
      <protection locked="0"/>
    </xf>
    <xf numFmtId="0" fontId="1" fillId="4" borderId="60" xfId="2" applyNumberFormat="1" applyFill="1" applyBorder="1" applyAlignment="1" applyProtection="1">
      <alignment horizontal="center"/>
      <protection locked="0"/>
    </xf>
    <xf numFmtId="0" fontId="1" fillId="4" borderId="81" xfId="2" applyNumberFormat="1" applyFill="1" applyBorder="1" applyAlignment="1" applyProtection="1">
      <alignment horizontal="center"/>
      <protection locked="0"/>
    </xf>
    <xf numFmtId="0" fontId="1" fillId="0" borderId="93" xfId="2" applyFont="1" applyFill="1" applyBorder="1" applyAlignment="1" applyProtection="1">
      <alignment horizontal="right"/>
    </xf>
    <xf numFmtId="0" fontId="1" fillId="0" borderId="65" xfId="2" applyFont="1" applyFill="1" applyBorder="1" applyAlignment="1" applyProtection="1">
      <alignment horizontal="right"/>
    </xf>
    <xf numFmtId="0" fontId="1" fillId="0" borderId="94" xfId="2" applyFont="1" applyFill="1" applyBorder="1" applyAlignment="1" applyProtection="1">
      <alignment horizontal="right"/>
    </xf>
    <xf numFmtId="44" fontId="1" fillId="14" borderId="93" xfId="21" applyFont="1" applyFill="1" applyBorder="1" applyAlignment="1" applyProtection="1">
      <alignment horizontal="center"/>
      <protection hidden="1"/>
    </xf>
    <xf numFmtId="44" fontId="1" fillId="14" borderId="65" xfId="21" applyFont="1" applyFill="1" applyBorder="1" applyAlignment="1" applyProtection="1">
      <alignment horizontal="center"/>
      <protection hidden="1"/>
    </xf>
    <xf numFmtId="44" fontId="1" fillId="14" borderId="94" xfId="21" applyFont="1" applyFill="1" applyBorder="1" applyAlignment="1" applyProtection="1">
      <alignment horizontal="center"/>
      <protection hidden="1"/>
    </xf>
    <xf numFmtId="44" fontId="1" fillId="4" borderId="93" xfId="21" applyNumberFormat="1" applyFont="1" applyFill="1" applyBorder="1" applyAlignment="1" applyProtection="1">
      <protection hidden="1"/>
    </xf>
    <xf numFmtId="44" fontId="1" fillId="4" borderId="65" xfId="21" applyNumberFormat="1" applyFont="1" applyFill="1" applyBorder="1" applyAlignment="1" applyProtection="1">
      <protection hidden="1"/>
    </xf>
    <xf numFmtId="44" fontId="1" fillId="4" borderId="94" xfId="21" applyNumberFormat="1" applyFont="1" applyFill="1" applyBorder="1" applyAlignment="1" applyProtection="1">
      <protection hidden="1"/>
    </xf>
    <xf numFmtId="44" fontId="1" fillId="0" borderId="46" xfId="21" applyNumberFormat="1" applyFont="1" applyBorder="1" applyAlignment="1" applyProtection="1">
      <protection locked="0"/>
    </xf>
    <xf numFmtId="44" fontId="1" fillId="0" borderId="2" xfId="21" applyNumberFormat="1" applyFont="1" applyBorder="1" applyAlignment="1" applyProtection="1">
      <protection locked="0"/>
    </xf>
    <xf numFmtId="44" fontId="1" fillId="0" borderId="47" xfId="21" applyNumberFormat="1" applyFont="1" applyBorder="1" applyAlignment="1" applyProtection="1">
      <protection locked="0"/>
    </xf>
    <xf numFmtId="0" fontId="1" fillId="0" borderId="83" xfId="2" applyFill="1" applyBorder="1" applyAlignment="1" applyProtection="1">
      <alignment horizontal="right"/>
    </xf>
    <xf numFmtId="0" fontId="1" fillId="0" borderId="60" xfId="2" applyFill="1" applyBorder="1" applyAlignment="1" applyProtection="1">
      <alignment horizontal="right"/>
    </xf>
    <xf numFmtId="0" fontId="1" fillId="0" borderId="81" xfId="2" applyFill="1" applyBorder="1" applyAlignment="1" applyProtection="1">
      <alignment horizontal="right"/>
    </xf>
    <xf numFmtId="44" fontId="1" fillId="14" borderId="83" xfId="21" applyFont="1" applyFill="1" applyBorder="1" applyAlignment="1" applyProtection="1">
      <alignment horizontal="center"/>
      <protection hidden="1"/>
    </xf>
    <xf numFmtId="44" fontId="1" fillId="14" borderId="60" xfId="21" applyFont="1" applyFill="1" applyBorder="1" applyAlignment="1" applyProtection="1">
      <alignment horizontal="center"/>
      <protection hidden="1"/>
    </xf>
    <xf numFmtId="44" fontId="1" fillId="14" borderId="81" xfId="21" applyFont="1" applyFill="1" applyBorder="1" applyAlignment="1" applyProtection="1">
      <alignment horizontal="center"/>
      <protection hidden="1"/>
    </xf>
    <xf numFmtId="0" fontId="1" fillId="0" borderId="83" xfId="2" applyFont="1" applyFill="1" applyBorder="1" applyAlignment="1" applyProtection="1">
      <alignment horizontal="right"/>
    </xf>
    <xf numFmtId="0" fontId="1" fillId="0" borderId="60" xfId="2" applyFont="1" applyFill="1" applyBorder="1" applyAlignment="1" applyProtection="1">
      <alignment horizontal="right"/>
    </xf>
    <xf numFmtId="0" fontId="1" fillId="0" borderId="81" xfId="2" applyFont="1" applyFill="1" applyBorder="1" applyAlignment="1" applyProtection="1">
      <alignment horizontal="right"/>
    </xf>
    <xf numFmtId="44" fontId="1" fillId="2" borderId="83" xfId="21" applyNumberFormat="1" applyFont="1" applyFill="1" applyBorder="1" applyAlignment="1" applyProtection="1"/>
    <xf numFmtId="44" fontId="1" fillId="2" borderId="60" xfId="21" applyNumberFormat="1" applyFont="1" applyFill="1" applyBorder="1" applyAlignment="1" applyProtection="1"/>
    <xf numFmtId="44" fontId="1" fillId="2" borderId="81" xfId="21" applyNumberFormat="1" applyFont="1" applyFill="1" applyBorder="1" applyAlignment="1" applyProtection="1"/>
    <xf numFmtId="0" fontId="1" fillId="0" borderId="93" xfId="2" applyFill="1" applyBorder="1" applyAlignment="1" applyProtection="1">
      <alignment horizontal="right"/>
    </xf>
    <xf numFmtId="0" fontId="1" fillId="0" borderId="65" xfId="2" applyFill="1" applyBorder="1" applyAlignment="1" applyProtection="1">
      <alignment horizontal="right"/>
    </xf>
    <xf numFmtId="0" fontId="1" fillId="0" borderId="94" xfId="2" applyFill="1" applyBorder="1" applyAlignment="1" applyProtection="1">
      <alignment horizontal="right"/>
    </xf>
    <xf numFmtId="44" fontId="1" fillId="0" borderId="20" xfId="21" applyNumberFormat="1" applyFont="1" applyFill="1" applyBorder="1" applyAlignment="1" applyProtection="1">
      <protection locked="0"/>
    </xf>
    <xf numFmtId="44" fontId="1" fillId="0" borderId="21" xfId="21" applyNumberFormat="1" applyFont="1" applyFill="1" applyBorder="1" applyAlignment="1" applyProtection="1">
      <protection locked="0"/>
    </xf>
    <xf numFmtId="44" fontId="1" fillId="0" borderId="22" xfId="21" applyNumberFormat="1" applyFont="1" applyFill="1" applyBorder="1" applyAlignment="1" applyProtection="1">
      <protection locked="0"/>
    </xf>
    <xf numFmtId="0" fontId="4" fillId="0" borderId="93" xfId="2" applyFont="1" applyFill="1" applyBorder="1" applyAlignment="1" applyProtection="1">
      <alignment horizontal="right"/>
    </xf>
    <xf numFmtId="0" fontId="4" fillId="0" borderId="65" xfId="2" applyFont="1" applyFill="1" applyBorder="1" applyAlignment="1" applyProtection="1">
      <alignment horizontal="right"/>
    </xf>
    <xf numFmtId="0" fontId="4" fillId="0" borderId="94" xfId="2" applyFont="1" applyFill="1" applyBorder="1" applyAlignment="1" applyProtection="1">
      <alignment horizontal="right"/>
    </xf>
    <xf numFmtId="44" fontId="1" fillId="2" borderId="93" xfId="21" applyNumberFormat="1" applyFont="1" applyFill="1" applyBorder="1" applyAlignment="1" applyProtection="1"/>
    <xf numFmtId="44" fontId="1" fillId="2" borderId="65" xfId="21" applyNumberFormat="1" applyFont="1" applyFill="1" applyBorder="1" applyAlignment="1" applyProtection="1"/>
    <xf numFmtId="44" fontId="1" fillId="2" borderId="94" xfId="21" applyNumberFormat="1" applyFont="1" applyFill="1" applyBorder="1" applyAlignment="1" applyProtection="1"/>
    <xf numFmtId="2" fontId="1" fillId="14" borderId="20" xfId="21" applyNumberFormat="1" applyFont="1" applyFill="1" applyBorder="1" applyAlignment="1" applyProtection="1">
      <alignment horizontal="right"/>
      <protection hidden="1"/>
    </xf>
    <xf numFmtId="2" fontId="1" fillId="14" borderId="21" xfId="21" applyNumberFormat="1" applyFont="1" applyFill="1" applyBorder="1" applyAlignment="1" applyProtection="1">
      <alignment horizontal="right"/>
      <protection hidden="1"/>
    </xf>
    <xf numFmtId="2" fontId="1" fillId="14" borderId="22" xfId="21" applyNumberFormat="1" applyFont="1" applyFill="1" applyBorder="1" applyAlignment="1" applyProtection="1">
      <alignment horizontal="right"/>
      <protection hidden="1"/>
    </xf>
    <xf numFmtId="10" fontId="1" fillId="14" borderId="20" xfId="22" applyNumberFormat="1" applyFont="1" applyFill="1" applyBorder="1" applyAlignment="1" applyProtection="1">
      <alignment horizontal="right"/>
      <protection hidden="1"/>
    </xf>
    <xf numFmtId="10" fontId="1" fillId="14" borderId="21" xfId="22" applyNumberFormat="1" applyFont="1" applyFill="1" applyBorder="1" applyAlignment="1" applyProtection="1">
      <alignment horizontal="right"/>
      <protection hidden="1"/>
    </xf>
    <xf numFmtId="10" fontId="1" fillId="14" borderId="22" xfId="22" applyNumberFormat="1" applyFont="1" applyFill="1" applyBorder="1" applyAlignment="1" applyProtection="1">
      <alignment horizontal="right"/>
      <protection hidden="1"/>
    </xf>
    <xf numFmtId="10" fontId="1" fillId="14" borderId="93" xfId="22" applyNumberFormat="1" applyFont="1" applyFill="1" applyBorder="1" applyAlignment="1" applyProtection="1">
      <alignment horizontal="center"/>
      <protection hidden="1"/>
    </xf>
    <xf numFmtId="10" fontId="1" fillId="14" borderId="65" xfId="22" applyNumberFormat="1" applyFont="1" applyFill="1" applyBorder="1" applyAlignment="1" applyProtection="1">
      <alignment horizontal="center"/>
      <protection hidden="1"/>
    </xf>
    <xf numFmtId="10" fontId="1" fillId="14" borderId="94" xfId="22" applyNumberFormat="1" applyFont="1" applyFill="1" applyBorder="1" applyAlignment="1" applyProtection="1">
      <alignment horizontal="center"/>
      <protection hidden="1"/>
    </xf>
    <xf numFmtId="44" fontId="1" fillId="2" borderId="93" xfId="22" applyNumberFormat="1" applyFont="1" applyFill="1" applyBorder="1" applyAlignment="1" applyProtection="1"/>
    <xf numFmtId="44" fontId="1" fillId="2" borderId="65" xfId="22" applyNumberFormat="1" applyFont="1" applyFill="1" applyBorder="1" applyAlignment="1" applyProtection="1"/>
    <xf numFmtId="44" fontId="1" fillId="2" borderId="94" xfId="22" applyNumberFormat="1" applyFont="1" applyFill="1" applyBorder="1" applyAlignment="1" applyProtection="1"/>
    <xf numFmtId="0" fontId="4" fillId="0" borderId="20" xfId="2" applyFont="1" applyFill="1" applyBorder="1" applyAlignment="1" applyProtection="1">
      <alignment horizontal="right"/>
    </xf>
    <xf numFmtId="0" fontId="4" fillId="0" borderId="21" xfId="2" applyFont="1" applyFill="1" applyBorder="1" applyAlignment="1" applyProtection="1">
      <alignment horizontal="right"/>
    </xf>
    <xf numFmtId="0" fontId="4" fillId="0" borderId="22" xfId="2" applyFont="1" applyFill="1" applyBorder="1" applyAlignment="1" applyProtection="1">
      <alignment horizontal="right"/>
    </xf>
    <xf numFmtId="10" fontId="1" fillId="14" borderId="20" xfId="22" applyNumberFormat="1" applyFont="1" applyFill="1" applyBorder="1" applyAlignment="1" applyProtection="1">
      <alignment horizontal="center"/>
      <protection hidden="1"/>
    </xf>
    <xf numFmtId="10" fontId="1" fillId="14" borderId="21" xfId="22" applyNumberFormat="1" applyFont="1" applyFill="1" applyBorder="1" applyAlignment="1" applyProtection="1">
      <alignment horizontal="center"/>
      <protection hidden="1"/>
    </xf>
    <xf numFmtId="10" fontId="1" fillId="14" borderId="22" xfId="22" applyNumberFormat="1" applyFont="1" applyFill="1" applyBorder="1" applyAlignment="1" applyProtection="1">
      <alignment horizontal="center"/>
      <protection hidden="1"/>
    </xf>
    <xf numFmtId="10" fontId="1" fillId="14" borderId="83" xfId="22" applyNumberFormat="1" applyFont="1" applyFill="1" applyBorder="1" applyAlignment="1" applyProtection="1">
      <alignment horizontal="center"/>
      <protection hidden="1"/>
    </xf>
    <xf numFmtId="10" fontId="1" fillId="14" borderId="60" xfId="22" applyNumberFormat="1" applyFont="1" applyFill="1" applyBorder="1" applyAlignment="1" applyProtection="1">
      <alignment horizontal="center"/>
      <protection hidden="1"/>
    </xf>
    <xf numFmtId="10" fontId="1" fillId="14" borderId="81" xfId="22" applyNumberFormat="1" applyFont="1" applyFill="1" applyBorder="1" applyAlignment="1" applyProtection="1">
      <alignment horizontal="center"/>
      <protection hidden="1"/>
    </xf>
    <xf numFmtId="44" fontId="1" fillId="0" borderId="83" xfId="21" applyNumberFormat="1" applyFont="1" applyFill="1" applyBorder="1" applyAlignment="1" applyProtection="1">
      <protection locked="0"/>
    </xf>
    <xf numFmtId="44" fontId="1" fillId="0" borderId="60" xfId="21" applyNumberFormat="1" applyFont="1" applyFill="1" applyBorder="1" applyAlignment="1" applyProtection="1">
      <protection locked="0"/>
    </xf>
    <xf numFmtId="44" fontId="1" fillId="0" borderId="81" xfId="21" applyNumberFormat="1" applyFont="1" applyFill="1" applyBorder="1" applyAlignment="1" applyProtection="1">
      <protection locked="0"/>
    </xf>
    <xf numFmtId="2" fontId="1" fillId="14" borderId="83" xfId="21" applyNumberFormat="1" applyFont="1" applyFill="1" applyBorder="1" applyAlignment="1" applyProtection="1">
      <alignment horizontal="right"/>
      <protection hidden="1"/>
    </xf>
    <xf numFmtId="2" fontId="1" fillId="14" borderId="60" xfId="21" applyNumberFormat="1" applyFont="1" applyFill="1" applyBorder="1" applyAlignment="1" applyProtection="1">
      <alignment horizontal="right"/>
      <protection hidden="1"/>
    </xf>
    <xf numFmtId="2" fontId="1" fillId="14" borderId="81" xfId="21" applyNumberFormat="1" applyFont="1" applyFill="1" applyBorder="1" applyAlignment="1" applyProtection="1">
      <alignment horizontal="right"/>
      <protection hidden="1"/>
    </xf>
    <xf numFmtId="10" fontId="1" fillId="14" borderId="93" xfId="22" applyNumberFormat="1" applyFont="1" applyFill="1" applyBorder="1" applyAlignment="1" applyProtection="1">
      <alignment horizontal="right"/>
      <protection hidden="1"/>
    </xf>
    <xf numFmtId="10" fontId="1" fillId="14" borderId="65" xfId="22" applyNumberFormat="1" applyFont="1" applyFill="1" applyBorder="1" applyAlignment="1" applyProtection="1">
      <alignment horizontal="right"/>
      <protection hidden="1"/>
    </xf>
    <xf numFmtId="10" fontId="1" fillId="14" borderId="94" xfId="22" applyNumberFormat="1" applyFont="1" applyFill="1" applyBorder="1" applyAlignment="1" applyProtection="1">
      <alignment horizontal="right"/>
      <protection hidden="1"/>
    </xf>
    <xf numFmtId="44" fontId="1" fillId="2" borderId="20" xfId="22" applyNumberFormat="1" applyFont="1" applyFill="1" applyBorder="1" applyAlignment="1" applyProtection="1"/>
    <xf numFmtId="44" fontId="1" fillId="2" borderId="21" xfId="22" applyNumberFormat="1" applyFont="1" applyFill="1" applyBorder="1" applyAlignment="1" applyProtection="1"/>
    <xf numFmtId="44" fontId="1" fillId="2" borderId="22" xfId="22" applyNumberFormat="1" applyFont="1" applyFill="1" applyBorder="1" applyAlignment="1" applyProtection="1"/>
    <xf numFmtId="44" fontId="1" fillId="0" borderId="20" xfId="22" applyNumberFormat="1" applyFont="1" applyFill="1" applyBorder="1" applyAlignment="1" applyProtection="1">
      <protection locked="0"/>
    </xf>
    <xf numFmtId="44" fontId="1" fillId="0" borderId="21" xfId="22" applyNumberFormat="1" applyFont="1" applyFill="1" applyBorder="1" applyAlignment="1" applyProtection="1">
      <protection locked="0"/>
    </xf>
    <xf numFmtId="44" fontId="1" fillId="0" borderId="22" xfId="22" applyNumberFormat="1" applyFont="1" applyFill="1" applyBorder="1" applyAlignment="1" applyProtection="1">
      <protection locked="0"/>
    </xf>
    <xf numFmtId="44" fontId="1" fillId="0" borderId="83" xfId="22" applyNumberFormat="1" applyFont="1" applyFill="1" applyBorder="1" applyAlignment="1" applyProtection="1">
      <protection locked="0"/>
    </xf>
    <xf numFmtId="44" fontId="1" fillId="0" borderId="60" xfId="22" applyNumberFormat="1" applyFont="1" applyFill="1" applyBorder="1" applyAlignment="1" applyProtection="1">
      <protection locked="0"/>
    </xf>
    <xf numFmtId="44" fontId="1" fillId="0" borderId="81" xfId="22" applyNumberFormat="1" applyFont="1" applyFill="1" applyBorder="1" applyAlignment="1" applyProtection="1">
      <protection locked="0"/>
    </xf>
    <xf numFmtId="44" fontId="1" fillId="0" borderId="20" xfId="21" applyFont="1" applyFill="1" applyBorder="1" applyAlignment="1" applyProtection="1">
      <protection locked="0"/>
    </xf>
    <xf numFmtId="44" fontId="1" fillId="0" borderId="21" xfId="21" applyFont="1" applyFill="1" applyBorder="1" applyAlignment="1" applyProtection="1">
      <protection locked="0"/>
    </xf>
    <xf numFmtId="44" fontId="1" fillId="0" borderId="22" xfId="21" applyFont="1" applyFill="1" applyBorder="1" applyAlignment="1" applyProtection="1">
      <protection locked="0"/>
    </xf>
    <xf numFmtId="2" fontId="1" fillId="2" borderId="20" xfId="21" applyNumberFormat="1" applyFont="1" applyFill="1" applyBorder="1" applyAlignment="1" applyProtection="1">
      <alignment horizontal="right"/>
    </xf>
    <xf numFmtId="2" fontId="1" fillId="2" borderId="21" xfId="21" applyNumberFormat="1" applyFont="1" applyFill="1" applyBorder="1" applyAlignment="1" applyProtection="1">
      <alignment horizontal="right"/>
    </xf>
    <xf numFmtId="2" fontId="1" fillId="2" borderId="22" xfId="21" applyNumberFormat="1" applyFont="1" applyFill="1" applyBorder="1" applyAlignment="1" applyProtection="1">
      <alignment horizontal="right"/>
    </xf>
    <xf numFmtId="10" fontId="1" fillId="2" borderId="20" xfId="21" applyNumberFormat="1" applyFont="1" applyFill="1" applyBorder="1" applyAlignment="1" applyProtection="1">
      <alignment horizontal="right"/>
    </xf>
    <xf numFmtId="10" fontId="1" fillId="2" borderId="21" xfId="21" applyNumberFormat="1" applyFont="1" applyFill="1" applyBorder="1" applyAlignment="1" applyProtection="1">
      <alignment horizontal="right"/>
    </xf>
    <xf numFmtId="10" fontId="1" fillId="2" borderId="22" xfId="21" applyNumberFormat="1" applyFont="1" applyFill="1" applyBorder="1" applyAlignment="1" applyProtection="1">
      <alignment horizontal="right"/>
    </xf>
    <xf numFmtId="0" fontId="24" fillId="0" borderId="8" xfId="1" applyFont="1" applyFill="1" applyBorder="1" applyAlignment="1" applyProtection="1">
      <alignment horizontal="left"/>
    </xf>
    <xf numFmtId="0" fontId="24" fillId="0" borderId="0" xfId="1" applyFont="1" applyFill="1" applyBorder="1" applyAlignment="1" applyProtection="1">
      <alignment horizontal="left"/>
    </xf>
    <xf numFmtId="0" fontId="11" fillId="0" borderId="4" xfId="1" applyFont="1" applyBorder="1" applyAlignment="1" applyProtection="1">
      <alignment horizontal="justify" vertical="top" wrapText="1"/>
    </xf>
    <xf numFmtId="0" fontId="11" fillId="0" borderId="5" xfId="1" applyFont="1" applyBorder="1" applyAlignment="1" applyProtection="1">
      <alignment horizontal="justify" vertical="top" wrapText="1"/>
    </xf>
    <xf numFmtId="0" fontId="11" fillId="0" borderId="6" xfId="1" applyFont="1" applyBorder="1" applyAlignment="1" applyProtection="1">
      <alignment horizontal="justify" vertical="top" wrapText="1"/>
    </xf>
    <xf numFmtId="0" fontId="9" fillId="2" borderId="1" xfId="1" applyFont="1" applyFill="1" applyBorder="1" applyAlignment="1" applyProtection="1">
      <alignment horizontal="center"/>
    </xf>
    <xf numFmtId="0" fontId="9" fillId="2" borderId="2" xfId="1" applyFont="1" applyFill="1" applyBorder="1" applyAlignment="1" applyProtection="1">
      <alignment horizontal="center"/>
    </xf>
    <xf numFmtId="0" fontId="9" fillId="2" borderId="3" xfId="1" applyFont="1" applyFill="1" applyBorder="1" applyAlignment="1" applyProtection="1">
      <alignment horizontal="center"/>
    </xf>
    <xf numFmtId="0" fontId="11" fillId="0" borderId="8" xfId="1" applyFont="1" applyBorder="1" applyAlignment="1" applyProtection="1">
      <alignment horizontal="justify" vertical="top" wrapText="1"/>
    </xf>
    <xf numFmtId="0" fontId="11" fillId="0" borderId="0" xfId="1" applyFont="1" applyBorder="1" applyAlignment="1" applyProtection="1">
      <alignment horizontal="justify" vertical="top" wrapText="1"/>
    </xf>
    <xf numFmtId="0" fontId="11" fillId="0" borderId="9" xfId="1" applyFont="1" applyBorder="1" applyAlignment="1" applyProtection="1">
      <alignment horizontal="justify" vertical="top" wrapText="1"/>
    </xf>
    <xf numFmtId="0" fontId="18" fillId="4" borderId="10" xfId="1" applyFont="1" applyFill="1" applyBorder="1" applyAlignment="1" applyProtection="1">
      <alignment horizontal="left"/>
      <protection locked="0"/>
    </xf>
    <xf numFmtId="1" fontId="8" fillId="0" borderId="0" xfId="1" applyNumberFormat="1" applyFont="1" applyFill="1" applyBorder="1" applyAlignment="1" applyProtection="1">
      <alignment horizontal="left"/>
    </xf>
    <xf numFmtId="0" fontId="18" fillId="4" borderId="10" xfId="1" applyFont="1" applyFill="1" applyBorder="1" applyAlignment="1" applyProtection="1">
      <alignment horizontal="center"/>
      <protection locked="0"/>
    </xf>
    <xf numFmtId="0" fontId="18" fillId="4" borderId="11" xfId="1" applyFont="1" applyFill="1" applyBorder="1" applyAlignment="1" applyProtection="1">
      <alignment horizontal="center"/>
      <protection locked="0"/>
    </xf>
    <xf numFmtId="0" fontId="18" fillId="4" borderId="11" xfId="1" applyFont="1" applyFill="1" applyBorder="1" applyAlignment="1" applyProtection="1">
      <alignment horizontal="left"/>
      <protection locked="0"/>
    </xf>
    <xf numFmtId="0" fontId="8" fillId="0" borderId="0" xfId="1" applyFont="1" applyFill="1" applyBorder="1" applyAlignment="1" applyProtection="1">
      <alignment horizontal="left"/>
    </xf>
    <xf numFmtId="164" fontId="18" fillId="4" borderId="10" xfId="1" applyNumberFormat="1" applyFont="1" applyFill="1" applyBorder="1" applyAlignment="1" applyProtection="1">
      <alignment horizontal="left" wrapText="1"/>
      <protection locked="0"/>
    </xf>
    <xf numFmtId="0" fontId="22" fillId="4" borderId="10" xfId="4" applyFont="1" applyFill="1" applyBorder="1" applyAlignment="1" applyProtection="1">
      <alignment horizontal="left"/>
      <protection locked="0"/>
    </xf>
    <xf numFmtId="0" fontId="23" fillId="4" borderId="10" xfId="1" applyFont="1" applyFill="1" applyBorder="1" applyAlignment="1" applyProtection="1">
      <alignment horizontal="left"/>
      <protection locked="0"/>
    </xf>
    <xf numFmtId="0" fontId="23" fillId="4" borderId="11" xfId="1" applyFont="1" applyFill="1" applyBorder="1" applyAlignment="1" applyProtection="1">
      <alignment horizontal="left"/>
      <protection locked="0"/>
    </xf>
    <xf numFmtId="14" fontId="18" fillId="4" borderId="10" xfId="1" applyNumberFormat="1" applyFont="1" applyFill="1" applyBorder="1" applyAlignment="1" applyProtection="1">
      <alignment horizontal="center"/>
      <protection locked="0"/>
    </xf>
    <xf numFmtId="0" fontId="8" fillId="0" borderId="0" xfId="1" applyFont="1" applyFill="1" applyBorder="1" applyAlignment="1" applyProtection="1">
      <alignment horizontal="center"/>
    </xf>
    <xf numFmtId="14" fontId="37" fillId="4" borderId="20" xfId="2" applyNumberFormat="1" applyFont="1" applyFill="1" applyBorder="1" applyAlignment="1" applyProtection="1">
      <alignment horizontal="left" wrapText="1"/>
      <protection locked="0"/>
    </xf>
    <xf numFmtId="14" fontId="37" fillId="4" borderId="22" xfId="2" applyNumberFormat="1" applyFont="1" applyFill="1" applyBorder="1" applyAlignment="1" applyProtection="1">
      <alignment horizontal="left" wrapText="1"/>
      <protection locked="0"/>
    </xf>
    <xf numFmtId="0" fontId="31" fillId="2" borderId="16" xfId="2" applyFont="1" applyFill="1" applyBorder="1" applyAlignment="1">
      <alignment horizontal="center"/>
    </xf>
    <xf numFmtId="0" fontId="1" fillId="0" borderId="17" xfId="2" applyBorder="1"/>
    <xf numFmtId="0" fontId="1" fillId="0" borderId="18" xfId="2" applyBorder="1"/>
    <xf numFmtId="0" fontId="1" fillId="0" borderId="15" xfId="2" applyBorder="1"/>
    <xf numFmtId="0" fontId="1" fillId="0" borderId="10" xfId="2" applyBorder="1"/>
    <xf numFmtId="0" fontId="1" fillId="0" borderId="11" xfId="2" applyBorder="1"/>
    <xf numFmtId="0" fontId="1" fillId="0" borderId="8" xfId="2" applyBorder="1" applyAlignment="1">
      <alignment horizontal="left" vertical="top" wrapText="1"/>
    </xf>
    <xf numFmtId="0" fontId="1" fillId="0" borderId="0" xfId="2"/>
    <xf numFmtId="0" fontId="1" fillId="0" borderId="9" xfId="2" applyBorder="1"/>
    <xf numFmtId="0" fontId="1" fillId="0" borderId="8" xfId="2" applyBorder="1"/>
    <xf numFmtId="14" fontId="37" fillId="4" borderId="15" xfId="2" applyNumberFormat="1" applyFont="1" applyFill="1" applyBorder="1" applyAlignment="1" applyProtection="1">
      <alignment horizontal="left" wrapText="1"/>
      <protection locked="0"/>
    </xf>
    <xf numFmtId="0" fontId="157" fillId="0" borderId="0" xfId="2" applyFont="1" applyBorder="1" applyAlignment="1">
      <alignment vertical="center" wrapText="1"/>
    </xf>
    <xf numFmtId="0" fontId="3" fillId="0" borderId="0" xfId="0" applyFont="1" applyAlignment="1">
      <alignment vertical="center" wrapText="1"/>
    </xf>
    <xf numFmtId="0" fontId="51" fillId="7" borderId="20" xfId="5" applyFont="1" applyFill="1" applyBorder="1" applyAlignment="1" applyProtection="1">
      <alignment horizontal="center" wrapText="1"/>
    </xf>
    <xf numFmtId="0" fontId="51" fillId="7" borderId="22" xfId="5" applyFont="1" applyFill="1" applyBorder="1" applyAlignment="1" applyProtection="1">
      <alignment horizontal="center" wrapText="1"/>
    </xf>
    <xf numFmtId="0" fontId="137" fillId="0" borderId="16" xfId="5" applyFont="1" applyFill="1" applyBorder="1" applyAlignment="1" applyProtection="1">
      <alignment horizontal="center"/>
    </xf>
    <xf numFmtId="0" fontId="137" fillId="0" borderId="17" xfId="5" applyFont="1" applyFill="1" applyBorder="1" applyAlignment="1" applyProtection="1">
      <alignment horizontal="center"/>
    </xf>
    <xf numFmtId="0" fontId="137" fillId="0" borderId="18" xfId="5" applyFont="1" applyFill="1" applyBorder="1" applyAlignment="1" applyProtection="1">
      <alignment horizontal="center"/>
    </xf>
    <xf numFmtId="0" fontId="137" fillId="0" borderId="0" xfId="5" applyFont="1" applyBorder="1" applyAlignment="1" applyProtection="1">
      <alignment horizontal="center"/>
    </xf>
    <xf numFmtId="0" fontId="137" fillId="0" borderId="9" xfId="5" applyFont="1" applyBorder="1" applyAlignment="1" applyProtection="1">
      <alignment horizontal="center"/>
    </xf>
    <xf numFmtId="0" fontId="44" fillId="7" borderId="0" xfId="5" applyFont="1" applyFill="1" applyBorder="1" applyAlignment="1" applyProtection="1">
      <alignment horizontal="center" wrapText="1"/>
    </xf>
    <xf numFmtId="0" fontId="45" fillId="0" borderId="0" xfId="5" applyFont="1" applyAlignment="1">
      <alignment horizontal="center" wrapText="1"/>
    </xf>
    <xf numFmtId="0" fontId="48" fillId="7" borderId="0" xfId="5" applyFont="1" applyFill="1" applyAlignment="1" applyProtection="1">
      <alignment horizontal="center" wrapText="1"/>
    </xf>
    <xf numFmtId="0" fontId="143" fillId="5" borderId="20" xfId="5" applyFont="1" applyFill="1" applyBorder="1" applyAlignment="1" applyProtection="1">
      <alignment horizontal="center" vertical="center" wrapText="1"/>
    </xf>
    <xf numFmtId="0" fontId="143" fillId="5" borderId="21" xfId="5" applyFont="1" applyFill="1" applyBorder="1" applyAlignment="1" applyProtection="1">
      <alignment horizontal="center" vertical="center" wrapText="1"/>
    </xf>
    <xf numFmtId="0" fontId="143" fillId="5" borderId="22" xfId="5" applyFont="1" applyFill="1" applyBorder="1" applyAlignment="1" applyProtection="1">
      <alignment horizontal="center" vertical="center" wrapText="1"/>
    </xf>
    <xf numFmtId="0" fontId="51" fillId="7" borderId="20" xfId="5" applyFont="1" applyFill="1" applyBorder="1" applyAlignment="1" applyProtection="1">
      <alignment horizontal="left" wrapText="1"/>
    </xf>
    <xf numFmtId="0" fontId="51" fillId="7" borderId="21" xfId="5" applyFont="1" applyFill="1" applyBorder="1" applyAlignment="1" applyProtection="1">
      <alignment horizontal="left" wrapText="1"/>
    </xf>
    <xf numFmtId="0" fontId="51" fillId="7" borderId="22" xfId="5" applyFont="1" applyFill="1" applyBorder="1" applyAlignment="1" applyProtection="1">
      <alignment horizontal="left" wrapText="1"/>
    </xf>
  </cellXfs>
  <cellStyles count="27">
    <cellStyle name="Comma" xfId="26" builtinId="3"/>
    <cellStyle name="Comma 2" xfId="9"/>
    <cellStyle name="Comma 2 3" xfId="6"/>
    <cellStyle name="Comma 7" xfId="19"/>
    <cellStyle name="Currency" xfId="23" builtinId="4"/>
    <cellStyle name="Currency 2" xfId="10"/>
    <cellStyle name="Currency 8" xfId="20"/>
    <cellStyle name="Currency 9" xfId="21"/>
    <cellStyle name="Hyperlink" xfId="25" builtinId="8"/>
    <cellStyle name="Hyperlink 2" xfId="4"/>
    <cellStyle name="Normal" xfId="0" builtinId="0"/>
    <cellStyle name="Normal 10" xfId="2"/>
    <cellStyle name="Normal 2" xfId="5"/>
    <cellStyle name="Normal 2 2" xfId="14"/>
    <cellStyle name="Normal 3" xfId="16"/>
    <cellStyle name="Normal 5 3" xfId="13"/>
    <cellStyle name="Normal 5 4" xfId="18"/>
    <cellStyle name="Normal 5 5" xfId="3"/>
    <cellStyle name="Normal 6" xfId="8"/>
    <cellStyle name="Normal 6 2" xfId="1"/>
    <cellStyle name="Normal 8" xfId="11"/>
    <cellStyle name="Normal 9" xfId="17"/>
    <cellStyle name="Normal_PLACE_2" xfId="15"/>
    <cellStyle name="Percent" xfId="24" builtinId="5"/>
    <cellStyle name="Percent 2" xfId="7"/>
    <cellStyle name="Percent 3" xfId="12"/>
    <cellStyle name="Percent 6" xfId="22"/>
  </cellStyles>
  <dxfs count="94">
    <dxf>
      <font>
        <condense val="0"/>
        <extend val="0"/>
        <color indexed="10"/>
      </font>
    </dxf>
    <dxf>
      <font>
        <condense val="0"/>
        <extend val="0"/>
        <color indexed="1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tint="-0.24994659260841701"/>
      </font>
      <fill>
        <patternFill>
          <bgColor theme="0" tint="-0.24994659260841701"/>
        </patternFill>
      </fill>
      <border>
        <right/>
        <top style="thin">
          <color indexed="64"/>
        </top>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ill>
        <patternFill>
          <bgColor theme="6" tint="0.79998168889431442"/>
        </patternFill>
      </fill>
    </dxf>
    <dxf>
      <font>
        <color theme="1"/>
      </font>
    </dxf>
    <dxf>
      <font>
        <color theme="1"/>
      </font>
    </dxf>
    <dxf>
      <font>
        <color theme="0" tint="-0.24994659260841701"/>
      </font>
      <fill>
        <patternFill>
          <bgColor theme="0" tint="-0.24994659260841701"/>
        </patternFill>
      </fill>
      <border>
        <right/>
        <top style="thin">
          <color indexed="64"/>
        </top>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ill>
        <patternFill>
          <bgColor theme="0" tint="-0.24994659260841701"/>
        </patternFill>
      </fill>
      <border>
        <top style="thin">
          <color indexed="64"/>
        </top>
        <bottom style="thin">
          <color indexed="64"/>
        </bottom>
      </border>
    </dxf>
    <dxf>
      <font>
        <color theme="0" tint="-0.24994659260841701"/>
      </font>
      <fill>
        <patternFill>
          <bgColor theme="0" tint="-0.24994659260841701"/>
        </patternFill>
      </fill>
      <border>
        <right/>
        <top style="thin">
          <color indexed="64"/>
        </top>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ill>
        <patternFill>
          <bgColor theme="6" tint="0.79998168889431442"/>
        </patternFill>
      </fill>
    </dxf>
    <dxf>
      <font>
        <condense val="0"/>
        <extend val="0"/>
        <color rgb="FF9C0006"/>
      </font>
      <fill>
        <patternFill>
          <bgColor rgb="FFFFC7CE"/>
        </patternFill>
      </fill>
    </dxf>
    <dxf>
      <font>
        <color theme="1"/>
      </font>
    </dxf>
    <dxf>
      <font>
        <color theme="1"/>
      </font>
    </dxf>
    <dxf>
      <fill>
        <patternFill>
          <bgColor theme="0" tint="-0.24994659260841701"/>
        </patternFill>
      </fill>
      <border>
        <top style="thin">
          <color indexed="64"/>
        </top>
        <bottom style="thin">
          <color indexed="64"/>
        </bottom>
      </border>
    </dxf>
    <dxf>
      <font>
        <color auto="1"/>
      </font>
    </dxf>
    <dxf>
      <font>
        <color theme="1"/>
      </font>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
      <font>
        <color theme="1"/>
      </font>
    </dxf>
    <dxf>
      <font>
        <color theme="1"/>
      </font>
    </dxf>
    <dxf>
      <fill>
        <patternFill>
          <bgColor theme="0" tint="-0.24994659260841701"/>
        </patternFill>
      </fill>
      <border>
        <top style="thin">
          <color indexed="64"/>
        </top>
        <bottom style="thin">
          <color indexed="64"/>
        </bottom>
      </border>
    </dxf>
    <dxf>
      <font>
        <color theme="0" tint="-0.24994659260841701"/>
      </font>
      <fill>
        <patternFill>
          <bgColor theme="0" tint="-0.24994659260841701"/>
        </patternFill>
      </fill>
      <border>
        <right/>
        <top style="thin">
          <color indexed="64"/>
        </top>
      </border>
    </dxf>
    <dxf>
      <fill>
        <patternFill>
          <bgColor theme="6" tint="0.79998168889431442"/>
        </patternFill>
      </fill>
    </dxf>
    <dxf>
      <font>
        <color theme="0" tint="-0.24994659260841701"/>
      </font>
      <fill>
        <patternFill>
          <bgColor theme="0" tint="-0.24994659260841701"/>
        </patternFill>
      </fill>
      <border>
        <right/>
        <top style="thin">
          <color indexed="64"/>
        </top>
      </border>
    </dxf>
    <dxf>
      <font>
        <color auto="1"/>
      </font>
    </dxf>
    <dxf>
      <font>
        <color theme="1"/>
      </font>
    </dxf>
    <dxf>
      <font>
        <color theme="1"/>
      </font>
    </dxf>
    <dxf>
      <font>
        <color theme="1"/>
      </font>
    </dxf>
    <dxf>
      <font>
        <color auto="1"/>
      </font>
    </dxf>
    <dxf>
      <font>
        <color theme="1"/>
      </font>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theme="1"/>
      </font>
    </dxf>
    <dxf>
      <font>
        <color theme="1"/>
      </font>
    </dxf>
    <dxf>
      <fill>
        <patternFill>
          <bgColor theme="0" tint="-0.24994659260841701"/>
        </patternFill>
      </fill>
      <border>
        <top style="thin">
          <color indexed="64"/>
        </top>
        <bottom style="thin">
          <color indexed="64"/>
        </bottom>
      </border>
    </dxf>
    <dxf>
      <font>
        <condense val="0"/>
        <extend val="0"/>
        <color rgb="FF9C0006"/>
      </font>
      <fill>
        <patternFill>
          <bgColor rgb="FFFFC7CE"/>
        </patternFill>
      </fill>
    </dxf>
    <dxf>
      <fill>
        <patternFill>
          <bgColor indexed="10"/>
        </patternFill>
      </fill>
    </dxf>
    <dxf>
      <font>
        <condense val="0"/>
        <extend val="0"/>
        <color indexed="10"/>
      </font>
    </dxf>
    <dxf>
      <font>
        <condense val="0"/>
        <extend val="0"/>
        <color indexed="10"/>
      </font>
    </dxf>
  </dxfs>
  <tableStyles count="0" defaultTableStyle="TableStyleMedium2" defaultPivotStyle="PivotStyleLight16"/>
  <colors>
    <mruColors>
      <color rgb="FFFF33CC"/>
      <color rgb="FF1243DE"/>
      <color rgb="FFF8F7D4"/>
      <color rgb="FFF9F8D8"/>
      <color rgb="FFFAFAE2"/>
      <color rgb="FFA3EEFB"/>
      <color rgb="FFCCFFCC"/>
      <color rgb="FFE1BFA3"/>
      <color rgb="FFD5B8EA"/>
      <color rgb="FF7BF4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994954</xdr:colOff>
      <xdr:row>1</xdr:row>
      <xdr:rowOff>1042147</xdr:rowOff>
    </xdr:to>
    <xdr:pic>
      <xdr:nvPicPr>
        <xdr:cNvPr id="3" name="Picture 2"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70809" cy="10248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garoo\sections\Documents%20and%20Settings\rmorales\Desktop\Cost%20Certification%20Update\Copy%20of%202013_Draft%20Application_REA%20COPY_11-6-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I23" t="str">
            <v>Not rated</v>
          </cell>
        </row>
        <row r="24">
          <cell r="CI24" t="str">
            <v>Exemplary/Recognized</v>
          </cell>
        </row>
        <row r="25">
          <cell r="CI25" t="str">
            <v>Acceptable</v>
          </cell>
        </row>
        <row r="26">
          <cell r="CI26" t="str">
            <v>Unacceptable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tdhca.state.tx.us/pmcomp/staff.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Enforcement/Monthly%20Delinquency%20Reports/Compliance%20Report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F472"/>
    <pageSetUpPr fitToPage="1"/>
  </sheetPr>
  <dimension ref="A1:I53"/>
  <sheetViews>
    <sheetView zoomScaleNormal="100" workbookViewId="0">
      <selection activeCell="D10" sqref="D10:I10"/>
    </sheetView>
  </sheetViews>
  <sheetFormatPr defaultRowHeight="14.4"/>
  <cols>
    <col min="1" max="6" width="11.33203125" style="1039" customWidth="1"/>
    <col min="7" max="7" width="6.6640625" style="1039" customWidth="1"/>
    <col min="8" max="9" width="11.33203125" style="1039" customWidth="1"/>
    <col min="10" max="256" width="8.88671875" style="1039"/>
    <col min="257" max="257" width="9.6640625" style="1039" bestFit="1" customWidth="1"/>
    <col min="258" max="259" width="9.109375" style="1039" customWidth="1"/>
    <col min="260" max="512" width="8.88671875" style="1039"/>
    <col min="513" max="513" width="9.6640625" style="1039" bestFit="1" customWidth="1"/>
    <col min="514" max="515" width="9.109375" style="1039" customWidth="1"/>
    <col min="516" max="768" width="8.88671875" style="1039"/>
    <col min="769" max="769" width="9.6640625" style="1039" bestFit="1" customWidth="1"/>
    <col min="770" max="771" width="9.109375" style="1039" customWidth="1"/>
    <col min="772" max="1024" width="8.88671875" style="1039"/>
    <col min="1025" max="1025" width="9.6640625" style="1039" bestFit="1" customWidth="1"/>
    <col min="1026" max="1027" width="9.109375" style="1039" customWidth="1"/>
    <col min="1028" max="1280" width="8.88671875" style="1039"/>
    <col min="1281" max="1281" width="9.6640625" style="1039" bestFit="1" customWidth="1"/>
    <col min="1282" max="1283" width="9.109375" style="1039" customWidth="1"/>
    <col min="1284" max="1536" width="8.88671875" style="1039"/>
    <col min="1537" max="1537" width="9.6640625" style="1039" bestFit="1" customWidth="1"/>
    <col min="1538" max="1539" width="9.109375" style="1039" customWidth="1"/>
    <col min="1540" max="1792" width="8.88671875" style="1039"/>
    <col min="1793" max="1793" width="9.6640625" style="1039" bestFit="1" customWidth="1"/>
    <col min="1794" max="1795" width="9.109375" style="1039" customWidth="1"/>
    <col min="1796" max="2048" width="8.88671875" style="1039"/>
    <col min="2049" max="2049" width="9.6640625" style="1039" bestFit="1" customWidth="1"/>
    <col min="2050" max="2051" width="9.109375" style="1039" customWidth="1"/>
    <col min="2052" max="2304" width="8.88671875" style="1039"/>
    <col min="2305" max="2305" width="9.6640625" style="1039" bestFit="1" customWidth="1"/>
    <col min="2306" max="2307" width="9.109375" style="1039" customWidth="1"/>
    <col min="2308" max="2560" width="8.88671875" style="1039"/>
    <col min="2561" max="2561" width="9.6640625" style="1039" bestFit="1" customWidth="1"/>
    <col min="2562" max="2563" width="9.109375" style="1039" customWidth="1"/>
    <col min="2564" max="2816" width="8.88671875" style="1039"/>
    <col min="2817" max="2817" width="9.6640625" style="1039" bestFit="1" customWidth="1"/>
    <col min="2818" max="2819" width="9.109375" style="1039" customWidth="1"/>
    <col min="2820" max="3072" width="8.88671875" style="1039"/>
    <col min="3073" max="3073" width="9.6640625" style="1039" bestFit="1" customWidth="1"/>
    <col min="3074" max="3075" width="9.109375" style="1039" customWidth="1"/>
    <col min="3076" max="3328" width="8.88671875" style="1039"/>
    <col min="3329" max="3329" width="9.6640625" style="1039" bestFit="1" customWidth="1"/>
    <col min="3330" max="3331" width="9.109375" style="1039" customWidth="1"/>
    <col min="3332" max="3584" width="8.88671875" style="1039"/>
    <col min="3585" max="3585" width="9.6640625" style="1039" bestFit="1" customWidth="1"/>
    <col min="3586" max="3587" width="9.109375" style="1039" customWidth="1"/>
    <col min="3588" max="3840" width="8.88671875" style="1039"/>
    <col min="3841" max="3841" width="9.6640625" style="1039" bestFit="1" customWidth="1"/>
    <col min="3842" max="3843" width="9.109375" style="1039" customWidth="1"/>
    <col min="3844" max="4096" width="8.88671875" style="1039"/>
    <col min="4097" max="4097" width="9.6640625" style="1039" bestFit="1" customWidth="1"/>
    <col min="4098" max="4099" width="9.109375" style="1039" customWidth="1"/>
    <col min="4100" max="4352" width="8.88671875" style="1039"/>
    <col min="4353" max="4353" width="9.6640625" style="1039" bestFit="1" customWidth="1"/>
    <col min="4354" max="4355" width="9.109375" style="1039" customWidth="1"/>
    <col min="4356" max="4608" width="8.88671875" style="1039"/>
    <col min="4609" max="4609" width="9.6640625" style="1039" bestFit="1" customWidth="1"/>
    <col min="4610" max="4611" width="9.109375" style="1039" customWidth="1"/>
    <col min="4612" max="4864" width="8.88671875" style="1039"/>
    <col min="4865" max="4865" width="9.6640625" style="1039" bestFit="1" customWidth="1"/>
    <col min="4866" max="4867" width="9.109375" style="1039" customWidth="1"/>
    <col min="4868" max="5120" width="8.88671875" style="1039"/>
    <col min="5121" max="5121" width="9.6640625" style="1039" bestFit="1" customWidth="1"/>
    <col min="5122" max="5123" width="9.109375" style="1039" customWidth="1"/>
    <col min="5124" max="5376" width="8.88671875" style="1039"/>
    <col min="5377" max="5377" width="9.6640625" style="1039" bestFit="1" customWidth="1"/>
    <col min="5378" max="5379" width="9.109375" style="1039" customWidth="1"/>
    <col min="5380" max="5632" width="8.88671875" style="1039"/>
    <col min="5633" max="5633" width="9.6640625" style="1039" bestFit="1" customWidth="1"/>
    <col min="5634" max="5635" width="9.109375" style="1039" customWidth="1"/>
    <col min="5636" max="5888" width="8.88671875" style="1039"/>
    <col min="5889" max="5889" width="9.6640625" style="1039" bestFit="1" customWidth="1"/>
    <col min="5890" max="5891" width="9.109375" style="1039" customWidth="1"/>
    <col min="5892" max="6144" width="8.88671875" style="1039"/>
    <col min="6145" max="6145" width="9.6640625" style="1039" bestFit="1" customWidth="1"/>
    <col min="6146" max="6147" width="9.109375" style="1039" customWidth="1"/>
    <col min="6148" max="6400" width="8.88671875" style="1039"/>
    <col min="6401" max="6401" width="9.6640625" style="1039" bestFit="1" customWidth="1"/>
    <col min="6402" max="6403" width="9.109375" style="1039" customWidth="1"/>
    <col min="6404" max="6656" width="8.88671875" style="1039"/>
    <col min="6657" max="6657" width="9.6640625" style="1039" bestFit="1" customWidth="1"/>
    <col min="6658" max="6659" width="9.109375" style="1039" customWidth="1"/>
    <col min="6660" max="6912" width="8.88671875" style="1039"/>
    <col min="6913" max="6913" width="9.6640625" style="1039" bestFit="1" customWidth="1"/>
    <col min="6914" max="6915" width="9.109375" style="1039" customWidth="1"/>
    <col min="6916" max="7168" width="8.88671875" style="1039"/>
    <col min="7169" max="7169" width="9.6640625" style="1039" bestFit="1" customWidth="1"/>
    <col min="7170" max="7171" width="9.109375" style="1039" customWidth="1"/>
    <col min="7172" max="7424" width="8.88671875" style="1039"/>
    <col min="7425" max="7425" width="9.6640625" style="1039" bestFit="1" customWidth="1"/>
    <col min="7426" max="7427" width="9.109375" style="1039" customWidth="1"/>
    <col min="7428" max="7680" width="8.88671875" style="1039"/>
    <col min="7681" max="7681" width="9.6640625" style="1039" bestFit="1" customWidth="1"/>
    <col min="7682" max="7683" width="9.109375" style="1039" customWidth="1"/>
    <col min="7684" max="7936" width="8.88671875" style="1039"/>
    <col min="7937" max="7937" width="9.6640625" style="1039" bestFit="1" customWidth="1"/>
    <col min="7938" max="7939" width="9.109375" style="1039" customWidth="1"/>
    <col min="7940" max="8192" width="8.88671875" style="1039"/>
    <col min="8193" max="8193" width="9.6640625" style="1039" bestFit="1" customWidth="1"/>
    <col min="8194" max="8195" width="9.109375" style="1039" customWidth="1"/>
    <col min="8196" max="8448" width="8.88671875" style="1039"/>
    <col min="8449" max="8449" width="9.6640625" style="1039" bestFit="1" customWidth="1"/>
    <col min="8450" max="8451" width="9.109375" style="1039" customWidth="1"/>
    <col min="8452" max="8704" width="8.88671875" style="1039"/>
    <col min="8705" max="8705" width="9.6640625" style="1039" bestFit="1" customWidth="1"/>
    <col min="8706" max="8707" width="9.109375" style="1039" customWidth="1"/>
    <col min="8708" max="8960" width="8.88671875" style="1039"/>
    <col min="8961" max="8961" width="9.6640625" style="1039" bestFit="1" customWidth="1"/>
    <col min="8962" max="8963" width="9.109375" style="1039" customWidth="1"/>
    <col min="8964" max="9216" width="8.88671875" style="1039"/>
    <col min="9217" max="9217" width="9.6640625" style="1039" bestFit="1" customWidth="1"/>
    <col min="9218" max="9219" width="9.109375" style="1039" customWidth="1"/>
    <col min="9220" max="9472" width="8.88671875" style="1039"/>
    <col min="9473" max="9473" width="9.6640625" style="1039" bestFit="1" customWidth="1"/>
    <col min="9474" max="9475" width="9.109375" style="1039" customWidth="1"/>
    <col min="9476" max="9728" width="8.88671875" style="1039"/>
    <col min="9729" max="9729" width="9.6640625" style="1039" bestFit="1" customWidth="1"/>
    <col min="9730" max="9731" width="9.109375" style="1039" customWidth="1"/>
    <col min="9732" max="9984" width="8.88671875" style="1039"/>
    <col min="9985" max="9985" width="9.6640625" style="1039" bestFit="1" customWidth="1"/>
    <col min="9986" max="9987" width="9.109375" style="1039" customWidth="1"/>
    <col min="9988" max="10240" width="8.88671875" style="1039"/>
    <col min="10241" max="10241" width="9.6640625" style="1039" bestFit="1" customWidth="1"/>
    <col min="10242" max="10243" width="9.109375" style="1039" customWidth="1"/>
    <col min="10244" max="10496" width="8.88671875" style="1039"/>
    <col min="10497" max="10497" width="9.6640625" style="1039" bestFit="1" customWidth="1"/>
    <col min="10498" max="10499" width="9.109375" style="1039" customWidth="1"/>
    <col min="10500" max="10752" width="8.88671875" style="1039"/>
    <col min="10753" max="10753" width="9.6640625" style="1039" bestFit="1" customWidth="1"/>
    <col min="10754" max="10755" width="9.109375" style="1039" customWidth="1"/>
    <col min="10756" max="11008" width="8.88671875" style="1039"/>
    <col min="11009" max="11009" width="9.6640625" style="1039" bestFit="1" customWidth="1"/>
    <col min="11010" max="11011" width="9.109375" style="1039" customWidth="1"/>
    <col min="11012" max="11264" width="8.88671875" style="1039"/>
    <col min="11265" max="11265" width="9.6640625" style="1039" bestFit="1" customWidth="1"/>
    <col min="11266" max="11267" width="9.109375" style="1039" customWidth="1"/>
    <col min="11268" max="11520" width="8.88671875" style="1039"/>
    <col min="11521" max="11521" width="9.6640625" style="1039" bestFit="1" customWidth="1"/>
    <col min="11522" max="11523" width="9.109375" style="1039" customWidth="1"/>
    <col min="11524" max="11776" width="8.88671875" style="1039"/>
    <col min="11777" max="11777" width="9.6640625" style="1039" bestFit="1" customWidth="1"/>
    <col min="11778" max="11779" width="9.109375" style="1039" customWidth="1"/>
    <col min="11780" max="12032" width="8.88671875" style="1039"/>
    <col min="12033" max="12033" width="9.6640625" style="1039" bestFit="1" customWidth="1"/>
    <col min="12034" max="12035" width="9.109375" style="1039" customWidth="1"/>
    <col min="12036" max="12288" width="8.88671875" style="1039"/>
    <col min="12289" max="12289" width="9.6640625" style="1039" bestFit="1" customWidth="1"/>
    <col min="12290" max="12291" width="9.109375" style="1039" customWidth="1"/>
    <col min="12292" max="12544" width="8.88671875" style="1039"/>
    <col min="12545" max="12545" width="9.6640625" style="1039" bestFit="1" customWidth="1"/>
    <col min="12546" max="12547" width="9.109375" style="1039" customWidth="1"/>
    <col min="12548" max="12800" width="8.88671875" style="1039"/>
    <col min="12801" max="12801" width="9.6640625" style="1039" bestFit="1" customWidth="1"/>
    <col min="12802" max="12803" width="9.109375" style="1039" customWidth="1"/>
    <col min="12804" max="13056" width="8.88671875" style="1039"/>
    <col min="13057" max="13057" width="9.6640625" style="1039" bestFit="1" customWidth="1"/>
    <col min="13058" max="13059" width="9.109375" style="1039" customWidth="1"/>
    <col min="13060" max="13312" width="8.88671875" style="1039"/>
    <col min="13313" max="13313" width="9.6640625" style="1039" bestFit="1" customWidth="1"/>
    <col min="13314" max="13315" width="9.109375" style="1039" customWidth="1"/>
    <col min="13316" max="13568" width="8.88671875" style="1039"/>
    <col min="13569" max="13569" width="9.6640625" style="1039" bestFit="1" customWidth="1"/>
    <col min="13570" max="13571" width="9.109375" style="1039" customWidth="1"/>
    <col min="13572" max="13824" width="8.88671875" style="1039"/>
    <col min="13825" max="13825" width="9.6640625" style="1039" bestFit="1" customWidth="1"/>
    <col min="13826" max="13827" width="9.109375" style="1039" customWidth="1"/>
    <col min="13828" max="14080" width="8.88671875" style="1039"/>
    <col min="14081" max="14081" width="9.6640625" style="1039" bestFit="1" customWidth="1"/>
    <col min="14082" max="14083" width="9.109375" style="1039" customWidth="1"/>
    <col min="14084" max="14336" width="8.88671875" style="1039"/>
    <col min="14337" max="14337" width="9.6640625" style="1039" bestFit="1" customWidth="1"/>
    <col min="14338" max="14339" width="9.109375" style="1039" customWidth="1"/>
    <col min="14340" max="14592" width="8.88671875" style="1039"/>
    <col min="14593" max="14593" width="9.6640625" style="1039" bestFit="1" customWidth="1"/>
    <col min="14594" max="14595" width="9.109375" style="1039" customWidth="1"/>
    <col min="14596" max="14848" width="8.88671875" style="1039"/>
    <col min="14849" max="14849" width="9.6640625" style="1039" bestFit="1" customWidth="1"/>
    <col min="14850" max="14851" width="9.109375" style="1039" customWidth="1"/>
    <col min="14852" max="15104" width="8.88671875" style="1039"/>
    <col min="15105" max="15105" width="9.6640625" style="1039" bestFit="1" customWidth="1"/>
    <col min="15106" max="15107" width="9.109375" style="1039" customWidth="1"/>
    <col min="15108" max="15360" width="8.88671875" style="1039"/>
    <col min="15361" max="15361" width="9.6640625" style="1039" bestFit="1" customWidth="1"/>
    <col min="15362" max="15363" width="9.109375" style="1039" customWidth="1"/>
    <col min="15364" max="15616" width="8.88671875" style="1039"/>
    <col min="15617" max="15617" width="9.6640625" style="1039" bestFit="1" customWidth="1"/>
    <col min="15618" max="15619" width="9.109375" style="1039" customWidth="1"/>
    <col min="15620" max="15872" width="8.88671875" style="1039"/>
    <col min="15873" max="15873" width="9.6640625" style="1039" bestFit="1" customWidth="1"/>
    <col min="15874" max="15875" width="9.109375" style="1039" customWidth="1"/>
    <col min="15876" max="16128" width="8.88671875" style="1039"/>
    <col min="16129" max="16129" width="9.6640625" style="1039" bestFit="1" customWidth="1"/>
    <col min="16130" max="16131" width="9.109375" style="1039" customWidth="1"/>
    <col min="16132" max="16384" width="8.88671875" style="1039"/>
  </cols>
  <sheetData>
    <row r="1" spans="1:9" ht="14.4" customHeight="1">
      <c r="A1" s="1378" t="s">
        <v>1467</v>
      </c>
      <c r="B1" s="1378"/>
      <c r="C1" s="1378"/>
      <c r="D1" s="1378"/>
      <c r="E1" s="1378"/>
      <c r="F1" s="1378"/>
      <c r="G1" s="1378"/>
      <c r="H1" s="1378"/>
      <c r="I1" s="1378"/>
    </row>
    <row r="2" spans="1:9" ht="14.4" customHeight="1">
      <c r="A2" s="1037"/>
      <c r="B2" s="1037"/>
      <c r="C2" s="1037"/>
      <c r="D2" s="1037"/>
      <c r="E2" s="1037"/>
      <c r="F2" s="1037"/>
      <c r="G2" s="1037"/>
      <c r="H2" s="1037"/>
      <c r="I2" s="1037"/>
    </row>
    <row r="3" spans="1:9">
      <c r="A3" s="1382" t="s">
        <v>1834</v>
      </c>
      <c r="B3" s="1382"/>
      <c r="C3" s="1382"/>
      <c r="D3" s="1382"/>
      <c r="E3" s="1382"/>
      <c r="F3" s="1382"/>
      <c r="G3" s="1382"/>
      <c r="H3" s="1382"/>
      <c r="I3" s="1382"/>
    </row>
    <row r="4" spans="1:9" ht="4.95" customHeight="1">
      <c r="A4" s="1382"/>
      <c r="B4" s="1382"/>
      <c r="C4" s="1382"/>
      <c r="D4" s="1382"/>
      <c r="E4" s="1382"/>
      <c r="F4" s="1382"/>
      <c r="G4" s="1382"/>
      <c r="H4" s="1382"/>
      <c r="I4" s="1382"/>
    </row>
    <row r="5" spans="1:9" ht="15.9" customHeight="1">
      <c r="A5" s="1383" t="s">
        <v>1468</v>
      </c>
      <c r="B5" s="1383"/>
      <c r="C5" s="1383"/>
      <c r="D5" s="1383"/>
      <c r="E5" s="1383"/>
      <c r="F5" s="1383"/>
      <c r="G5" s="1383"/>
      <c r="H5" s="1383"/>
      <c r="I5" s="1383"/>
    </row>
    <row r="6" spans="1:9" ht="15.9" customHeight="1">
      <c r="A6" s="1383"/>
      <c r="B6" s="1383"/>
      <c r="C6" s="1383"/>
      <c r="D6" s="1383"/>
      <c r="E6" s="1383"/>
      <c r="F6" s="1383"/>
      <c r="G6" s="1383"/>
      <c r="H6" s="1383"/>
      <c r="I6" s="1383"/>
    </row>
    <row r="7" spans="1:9" ht="15.9" customHeight="1">
      <c r="A7" s="1383"/>
      <c r="B7" s="1383"/>
      <c r="C7" s="1383"/>
      <c r="D7" s="1383"/>
      <c r="E7" s="1383"/>
      <c r="F7" s="1383"/>
      <c r="G7" s="1383"/>
      <c r="H7" s="1383"/>
      <c r="I7" s="1383"/>
    </row>
    <row r="8" spans="1:9" ht="15.9" customHeight="1">
      <c r="A8" s="1383"/>
      <c r="B8" s="1383"/>
      <c r="C8" s="1383"/>
      <c r="D8" s="1383"/>
      <c r="E8" s="1383"/>
      <c r="F8" s="1383"/>
      <c r="G8" s="1383"/>
      <c r="H8" s="1383"/>
      <c r="I8" s="1383"/>
    </row>
    <row r="9" spans="1:9" ht="24" customHeight="1">
      <c r="A9" s="1383"/>
      <c r="B9" s="1383"/>
      <c r="C9" s="1383"/>
      <c r="D9" s="1383"/>
      <c r="E9" s="1383"/>
      <c r="F9" s="1383"/>
      <c r="G9" s="1383"/>
      <c r="H9" s="1383"/>
      <c r="I9" s="1383"/>
    </row>
    <row r="10" spans="1:9" ht="15" customHeight="1">
      <c r="A10" s="1380" t="s">
        <v>1469</v>
      </c>
      <c r="B10" s="1380"/>
      <c r="C10" s="1040"/>
      <c r="D10" s="1381">
        <f>'Rent Request'!H18</f>
        <v>0</v>
      </c>
      <c r="E10" s="1381"/>
      <c r="F10" s="1381"/>
      <c r="G10" s="1381"/>
      <c r="H10" s="1381"/>
      <c r="I10" s="1381"/>
    </row>
    <row r="11" spans="1:9" ht="5.0999999999999996" customHeight="1">
      <c r="A11" s="1041"/>
      <c r="B11" s="1041"/>
      <c r="C11" s="1041"/>
      <c r="D11" s="1041"/>
      <c r="E11" s="1041"/>
      <c r="F11" s="1040"/>
      <c r="G11" s="1040"/>
      <c r="H11" s="1040"/>
      <c r="I11" s="1040"/>
    </row>
    <row r="12" spans="1:9">
      <c r="A12" s="1380" t="s">
        <v>1470</v>
      </c>
      <c r="B12" s="1380"/>
      <c r="C12" s="1040"/>
      <c r="D12" s="1381">
        <f>'Rent Request'!H20</f>
        <v>0</v>
      </c>
      <c r="E12" s="1381"/>
      <c r="F12" s="1381"/>
      <c r="G12" s="1381"/>
      <c r="H12" s="1381"/>
      <c r="I12" s="1381"/>
    </row>
    <row r="13" spans="1:9" s="1045" customFormat="1" ht="5.0999999999999996" customHeight="1">
      <c r="A13" s="1042"/>
      <c r="B13" s="1042"/>
      <c r="C13" s="1043"/>
      <c r="D13" s="1044"/>
      <c r="E13" s="1044"/>
      <c r="F13" s="1044"/>
      <c r="G13" s="1044"/>
      <c r="H13" s="1044"/>
      <c r="I13" s="1044"/>
    </row>
    <row r="14" spans="1:9" ht="15" customHeight="1">
      <c r="A14" s="1380" t="s">
        <v>1471</v>
      </c>
      <c r="B14" s="1380"/>
      <c r="C14" s="1040"/>
      <c r="D14" s="1381">
        <f>'Rent Request'!H22</f>
        <v>0</v>
      </c>
      <c r="E14" s="1381"/>
      <c r="F14" s="1381"/>
      <c r="G14" s="1046"/>
      <c r="H14" s="1047">
        <f>'Rent Request'!M22</f>
        <v>0</v>
      </c>
      <c r="I14" s="1047">
        <f>'Rent Request'!P22</f>
        <v>0</v>
      </c>
    </row>
    <row r="15" spans="1:9">
      <c r="A15" s="1040"/>
      <c r="B15" s="1040"/>
      <c r="C15" s="1040"/>
      <c r="D15" s="1040"/>
      <c r="E15" s="1040"/>
      <c r="F15" s="1040"/>
      <c r="G15" s="1040"/>
      <c r="H15" s="1040"/>
      <c r="I15" s="1040"/>
    </row>
    <row r="16" spans="1:9" ht="5.0999999999999996" customHeight="1"/>
    <row r="17" spans="1:9">
      <c r="A17" s="1039" t="s">
        <v>1472</v>
      </c>
      <c r="D17" s="1384">
        <f>'Rent Request'!H10</f>
        <v>0</v>
      </c>
      <c r="E17" s="1384"/>
      <c r="F17" s="1384"/>
      <c r="G17" s="1384"/>
      <c r="H17" s="1385">
        <f>'Rent Request'!H8</f>
        <v>0</v>
      </c>
      <c r="I17" s="1386"/>
    </row>
    <row r="18" spans="1:9" ht="5.0999999999999996" customHeight="1"/>
    <row r="19" spans="1:9">
      <c r="A19" s="1039" t="s">
        <v>1473</v>
      </c>
      <c r="D19" s="1384">
        <f>'Rent Request'!P8</f>
        <v>0</v>
      </c>
      <c r="E19" s="1384"/>
      <c r="F19" s="1384"/>
    </row>
    <row r="21" spans="1:9">
      <c r="A21" s="1379" t="s">
        <v>1474</v>
      </c>
      <c r="B21" s="1379"/>
      <c r="C21" s="1379"/>
      <c r="D21" s="1379"/>
      <c r="E21" s="1379"/>
      <c r="F21" s="1379"/>
      <c r="G21" s="1379"/>
      <c r="H21" s="1049">
        <f>'Rent Request'!H29</f>
        <v>0</v>
      </c>
      <c r="I21" s="1048" t="s">
        <v>1475</v>
      </c>
    </row>
    <row r="22" spans="1:9">
      <c r="B22" s="1048"/>
      <c r="C22" s="1048"/>
      <c r="D22" s="1048"/>
      <c r="E22" s="1048"/>
      <c r="F22" s="1048"/>
      <c r="G22" s="1048"/>
      <c r="H22" s="1048"/>
      <c r="I22" s="1048"/>
    </row>
    <row r="23" spans="1:9">
      <c r="A23" s="1377" t="s">
        <v>1792</v>
      </c>
      <c r="B23" s="1377"/>
      <c r="C23" s="1377"/>
      <c r="D23" s="1377"/>
      <c r="E23" s="1377"/>
      <c r="F23" s="1377"/>
      <c r="G23" s="1377"/>
      <c r="H23" s="1377"/>
      <c r="I23" s="1377"/>
    </row>
    <row r="24" spans="1:9">
      <c r="A24" s="1377"/>
      <c r="B24" s="1377"/>
      <c r="C24" s="1377"/>
      <c r="D24" s="1377"/>
      <c r="E24" s="1377"/>
      <c r="F24" s="1377"/>
      <c r="G24" s="1377"/>
      <c r="H24" s="1377"/>
      <c r="I24" s="1377"/>
    </row>
    <row r="25" spans="1:9">
      <c r="A25" s="1377"/>
      <c r="B25" s="1377"/>
      <c r="C25" s="1377"/>
      <c r="D25" s="1377"/>
      <c r="E25" s="1377"/>
      <c r="F25" s="1377"/>
      <c r="G25" s="1377"/>
      <c r="H25" s="1377"/>
      <c r="I25" s="1377"/>
    </row>
    <row r="26" spans="1:9">
      <c r="A26" s="1377"/>
      <c r="B26" s="1377"/>
      <c r="C26" s="1377"/>
      <c r="D26" s="1377"/>
      <c r="E26" s="1377"/>
      <c r="F26" s="1377"/>
      <c r="G26" s="1377"/>
      <c r="H26" s="1377"/>
      <c r="I26" s="1377"/>
    </row>
    <row r="27" spans="1:9">
      <c r="A27" s="1048"/>
      <c r="B27" s="1048"/>
      <c r="C27" s="1048"/>
      <c r="D27" s="1048"/>
      <c r="E27" s="1048"/>
      <c r="F27" s="1048"/>
      <c r="G27" s="1048"/>
      <c r="H27" s="1048"/>
      <c r="I27" s="1048"/>
    </row>
    <row r="28" spans="1:9">
      <c r="A28" s="1377" t="s">
        <v>1793</v>
      </c>
      <c r="B28" s="1377"/>
      <c r="C28" s="1377"/>
      <c r="D28" s="1377"/>
      <c r="E28" s="1377"/>
      <c r="F28" s="1377"/>
      <c r="G28" s="1377"/>
      <c r="H28" s="1377"/>
      <c r="I28" s="1377"/>
    </row>
    <row r="29" spans="1:9">
      <c r="A29" s="1377"/>
      <c r="B29" s="1377"/>
      <c r="C29" s="1377"/>
      <c r="D29" s="1377"/>
      <c r="E29" s="1377"/>
      <c r="F29" s="1377"/>
      <c r="G29" s="1377"/>
      <c r="H29" s="1377"/>
      <c r="I29" s="1377"/>
    </row>
    <row r="30" spans="1:9">
      <c r="A30" s="1377"/>
      <c r="B30" s="1377"/>
      <c r="C30" s="1377"/>
      <c r="D30" s="1377"/>
      <c r="E30" s="1377"/>
      <c r="F30" s="1377"/>
      <c r="G30" s="1377"/>
      <c r="H30" s="1377"/>
      <c r="I30" s="1377"/>
    </row>
    <row r="31" spans="1:9">
      <c r="A31" s="1377"/>
      <c r="B31" s="1377"/>
      <c r="C31" s="1377"/>
      <c r="D31" s="1377"/>
      <c r="E31" s="1377"/>
      <c r="F31" s="1377"/>
      <c r="G31" s="1377"/>
      <c r="H31" s="1377"/>
      <c r="I31" s="1377"/>
    </row>
    <row r="32" spans="1:9">
      <c r="A32" s="1377"/>
      <c r="B32" s="1377"/>
      <c r="C32" s="1377"/>
      <c r="D32" s="1377"/>
      <c r="E32" s="1377"/>
      <c r="F32" s="1377"/>
      <c r="G32" s="1377"/>
      <c r="H32" s="1377"/>
      <c r="I32" s="1377"/>
    </row>
    <row r="33" spans="1:9">
      <c r="A33" s="1377"/>
      <c r="B33" s="1377"/>
      <c r="C33" s="1377"/>
      <c r="D33" s="1377"/>
      <c r="E33" s="1377"/>
      <c r="F33" s="1377"/>
      <c r="G33" s="1377"/>
      <c r="H33" s="1377"/>
      <c r="I33" s="1377"/>
    </row>
    <row r="35" spans="1:9">
      <c r="A35" s="1389" t="s">
        <v>1476</v>
      </c>
      <c r="B35" s="1389"/>
      <c r="C35" s="1389"/>
      <c r="D35" s="1389"/>
      <c r="E35" s="1389"/>
      <c r="F35" s="1389"/>
      <c r="G35" s="1389"/>
      <c r="H35" s="1389"/>
      <c r="I35" s="1389"/>
    </row>
    <row r="36" spans="1:9">
      <c r="A36" s="1389"/>
      <c r="B36" s="1389"/>
      <c r="C36" s="1389"/>
      <c r="D36" s="1389"/>
      <c r="E36" s="1389"/>
      <c r="F36" s="1389"/>
      <c r="G36" s="1389"/>
      <c r="H36" s="1389"/>
      <c r="I36" s="1389"/>
    </row>
    <row r="37" spans="1:9" ht="15" customHeight="1">
      <c r="A37" s="1389"/>
      <c r="B37" s="1389"/>
      <c r="C37" s="1389"/>
      <c r="D37" s="1389"/>
      <c r="E37" s="1389"/>
      <c r="F37" s="1389"/>
      <c r="G37" s="1389"/>
      <c r="H37" s="1389"/>
      <c r="I37" s="1389"/>
    </row>
    <row r="38" spans="1:9">
      <c r="A38" s="1389"/>
      <c r="B38" s="1389"/>
      <c r="C38" s="1389"/>
      <c r="D38" s="1389"/>
      <c r="E38" s="1389"/>
      <c r="F38" s="1389"/>
      <c r="G38" s="1389"/>
      <c r="H38" s="1389"/>
      <c r="I38" s="1389"/>
    </row>
    <row r="39" spans="1:9">
      <c r="A39" s="1389"/>
      <c r="B39" s="1389"/>
      <c r="C39" s="1389"/>
      <c r="D39" s="1389"/>
      <c r="E39" s="1389"/>
      <c r="F39" s="1389"/>
      <c r="G39" s="1389"/>
      <c r="H39" s="1389"/>
      <c r="I39" s="1389"/>
    </row>
    <row r="41" spans="1:9">
      <c r="A41" s="1389" t="s">
        <v>1477</v>
      </c>
      <c r="B41" s="1389"/>
      <c r="C41" s="1389"/>
      <c r="D41" s="1389"/>
      <c r="E41" s="1389"/>
      <c r="F41" s="1389"/>
      <c r="G41" s="1389"/>
      <c r="H41" s="1389"/>
      <c r="I41" s="1389"/>
    </row>
    <row r="42" spans="1:9">
      <c r="A42" s="1389"/>
      <c r="B42" s="1389"/>
      <c r="C42" s="1389"/>
      <c r="D42" s="1389"/>
      <c r="E42" s="1389"/>
      <c r="F42" s="1389"/>
      <c r="G42" s="1389"/>
      <c r="H42" s="1389"/>
      <c r="I42" s="1389"/>
    </row>
    <row r="43" spans="1:9">
      <c r="A43" s="1389"/>
      <c r="B43" s="1389"/>
      <c r="C43" s="1389"/>
      <c r="D43" s="1389"/>
      <c r="E43" s="1389"/>
      <c r="F43" s="1389"/>
      <c r="G43" s="1389"/>
      <c r="H43" s="1389"/>
      <c r="I43" s="1389"/>
    </row>
    <row r="44" spans="1:9">
      <c r="A44" s="1038" t="s">
        <v>1478</v>
      </c>
      <c r="B44" s="1050"/>
      <c r="C44" s="1050"/>
      <c r="D44" s="1050"/>
      <c r="E44" s="1050"/>
      <c r="F44" s="1050"/>
      <c r="G44" s="1050"/>
      <c r="H44" s="1050"/>
      <c r="I44" s="1050"/>
    </row>
    <row r="46" spans="1:9">
      <c r="A46" s="1039" t="s">
        <v>1479</v>
      </c>
    </row>
    <row r="48" spans="1:9">
      <c r="A48" s="1039" t="s">
        <v>1480</v>
      </c>
    </row>
    <row r="51" spans="1:2" ht="15.6">
      <c r="A51" s="1387">
        <f>ReviewSheet!M3</f>
        <v>0</v>
      </c>
      <c r="B51" s="1388"/>
    </row>
    <row r="52" spans="1:2" ht="15.6">
      <c r="A52" s="1387" t="s">
        <v>1841</v>
      </c>
      <c r="B52" s="1388"/>
    </row>
    <row r="53" spans="1:2" ht="15.6">
      <c r="A53" s="1387" t="s">
        <v>1842</v>
      </c>
      <c r="B53" s="1388"/>
    </row>
  </sheetData>
  <mergeCells count="20">
    <mergeCell ref="A52:B52"/>
    <mergeCell ref="A53:B53"/>
    <mergeCell ref="A35:I39"/>
    <mergeCell ref="A41:I43"/>
    <mergeCell ref="A51:B51"/>
    <mergeCell ref="A23:I26"/>
    <mergeCell ref="A28:I33"/>
    <mergeCell ref="A1:I1"/>
    <mergeCell ref="A21:G21"/>
    <mergeCell ref="A12:B12"/>
    <mergeCell ref="D12:I12"/>
    <mergeCell ref="A3:I4"/>
    <mergeCell ref="A5:I9"/>
    <mergeCell ref="A10:B10"/>
    <mergeCell ref="D10:I10"/>
    <mergeCell ref="A14:B14"/>
    <mergeCell ref="D14:F14"/>
    <mergeCell ref="D17:G17"/>
    <mergeCell ref="H17:I17"/>
    <mergeCell ref="D19:F19"/>
  </mergeCells>
  <hyperlinks>
    <hyperlink ref="A44" r:id="rId1"/>
  </hyperlinks>
  <pageMargins left="0.7" right="0.7" top="0.75" bottom="0.75" header="0.3" footer="0.3"/>
  <pageSetup scale="94"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1BFA3"/>
  </sheetPr>
  <dimension ref="A1:K70"/>
  <sheetViews>
    <sheetView workbookViewId="0">
      <selection activeCell="I2" sqref="I2:K2"/>
    </sheetView>
  </sheetViews>
  <sheetFormatPr defaultColWidth="8.88671875" defaultRowHeight="14.4"/>
  <cols>
    <col min="1" max="16384" width="8.88671875" style="62"/>
  </cols>
  <sheetData>
    <row r="1" spans="1:11" ht="18">
      <c r="A1" s="1643" t="s">
        <v>1733</v>
      </c>
      <c r="B1" s="1643"/>
      <c r="C1" s="1643"/>
      <c r="D1" s="1643"/>
      <c r="E1" s="1643"/>
      <c r="F1" s="1643"/>
      <c r="G1" s="1643"/>
      <c r="H1" s="1643"/>
      <c r="I1" s="1643"/>
      <c r="J1" s="1643"/>
      <c r="K1" s="1643"/>
    </row>
    <row r="2" spans="1:11" ht="15" thickBot="1">
      <c r="A2" s="1644" t="s">
        <v>1734</v>
      </c>
      <c r="B2" s="1644"/>
      <c r="C2" s="1645"/>
      <c r="D2" s="1645"/>
      <c r="E2" s="1645"/>
      <c r="F2" s="1646"/>
      <c r="G2" s="1647"/>
      <c r="H2" s="1648"/>
      <c r="I2" s="1649"/>
      <c r="J2" s="1649"/>
      <c r="K2" s="1649"/>
    </row>
    <row r="3" spans="1:11">
      <c r="A3" s="1650" t="s">
        <v>1735</v>
      </c>
      <c r="B3" s="1650"/>
      <c r="C3" s="1651"/>
      <c r="D3" s="1651"/>
      <c r="E3" s="1651"/>
      <c r="F3" s="1652"/>
      <c r="G3" s="1652"/>
      <c r="H3" s="1652"/>
      <c r="I3" s="1653"/>
      <c r="J3" s="1653"/>
      <c r="K3" s="1653"/>
    </row>
    <row r="4" spans="1:11">
      <c r="A4" s="1640" t="s">
        <v>1736</v>
      </c>
      <c r="B4" s="1640"/>
      <c r="C4" s="1640"/>
      <c r="D4" s="1640"/>
      <c r="E4" s="1640"/>
      <c r="F4" s="1641"/>
      <c r="G4" s="1641"/>
      <c r="H4" s="1641"/>
      <c r="I4" s="1642"/>
      <c r="J4" s="1642"/>
      <c r="K4" s="1642"/>
    </row>
    <row r="5" spans="1:11">
      <c r="A5" s="1640" t="s">
        <v>1737</v>
      </c>
      <c r="B5" s="1640"/>
      <c r="C5" s="1640"/>
      <c r="D5" s="1640"/>
      <c r="E5" s="1640"/>
      <c r="F5" s="1641"/>
      <c r="G5" s="1641"/>
      <c r="H5" s="1641"/>
      <c r="I5" s="1642"/>
      <c r="J5" s="1642"/>
      <c r="K5" s="1642"/>
    </row>
    <row r="6" spans="1:11" ht="15" thickBot="1">
      <c r="A6" s="1657" t="s">
        <v>1738</v>
      </c>
      <c r="B6" s="1657"/>
      <c r="C6" s="1657"/>
      <c r="D6" s="1657"/>
      <c r="E6" s="1657"/>
      <c r="F6" s="1655"/>
      <c r="G6" s="1655"/>
      <c r="H6" s="1655"/>
      <c r="I6" s="1658"/>
      <c r="J6" s="1658"/>
      <c r="K6" s="1658"/>
    </row>
    <row r="7" spans="1:11">
      <c r="A7" s="1659" t="s">
        <v>1739</v>
      </c>
      <c r="B7" s="1659"/>
      <c r="C7" s="1659"/>
      <c r="D7" s="1659"/>
      <c r="E7" s="1659"/>
      <c r="F7" s="1652"/>
      <c r="G7" s="1652"/>
      <c r="H7" s="1652"/>
      <c r="I7" s="1653"/>
      <c r="J7" s="1653"/>
      <c r="K7" s="1653"/>
    </row>
    <row r="8" spans="1:11">
      <c r="A8" s="1640" t="s">
        <v>1740</v>
      </c>
      <c r="B8" s="1640"/>
      <c r="C8" s="1640"/>
      <c r="D8" s="1640"/>
      <c r="E8" s="1640"/>
      <c r="F8" s="1641"/>
      <c r="G8" s="1641"/>
      <c r="H8" s="1641"/>
      <c r="I8" s="1642"/>
      <c r="J8" s="1642"/>
      <c r="K8" s="1642"/>
    </row>
    <row r="9" spans="1:11" ht="15" thickBot="1">
      <c r="A9" s="1654" t="s">
        <v>1741</v>
      </c>
      <c r="B9" s="1654"/>
      <c r="C9" s="1645"/>
      <c r="D9" s="1645"/>
      <c r="E9" s="1645"/>
      <c r="F9" s="1655"/>
      <c r="G9" s="1655"/>
      <c r="H9" s="1655"/>
      <c r="I9" s="1656"/>
      <c r="J9" s="1656"/>
      <c r="K9" s="1656"/>
    </row>
    <row r="10" spans="1:11">
      <c r="A10" s="1662" t="s">
        <v>1742</v>
      </c>
      <c r="B10" s="1662"/>
      <c r="C10" s="1662"/>
      <c r="D10" s="1662"/>
      <c r="E10" s="1662"/>
      <c r="F10" s="1652"/>
      <c r="G10" s="1652"/>
      <c r="H10" s="1652"/>
      <c r="I10" s="1663"/>
      <c r="J10" s="1663"/>
      <c r="K10" s="1663"/>
    </row>
    <row r="11" spans="1:11">
      <c r="A11" s="942"/>
      <c r="B11" s="942"/>
      <c r="C11" s="943"/>
      <c r="D11" s="943"/>
      <c r="E11" s="943"/>
      <c r="F11" s="942"/>
      <c r="G11" s="942"/>
      <c r="H11" s="944"/>
      <c r="I11" s="945"/>
      <c r="J11" s="945"/>
      <c r="K11" s="945"/>
    </row>
    <row r="12" spans="1:11">
      <c r="A12" s="1640" t="s">
        <v>1743</v>
      </c>
      <c r="B12" s="1640"/>
      <c r="C12" s="1640"/>
      <c r="D12" s="1640"/>
      <c r="E12" s="1640"/>
      <c r="F12" s="1660"/>
      <c r="G12" s="1660"/>
      <c r="H12" s="1660"/>
      <c r="I12" s="1661"/>
      <c r="J12" s="1661"/>
      <c r="K12" s="1661"/>
    </row>
    <row r="13" spans="1:11">
      <c r="A13" s="1640" t="s">
        <v>1744</v>
      </c>
      <c r="B13" s="1640"/>
      <c r="C13" s="1640"/>
      <c r="D13" s="1640"/>
      <c r="E13" s="1640"/>
      <c r="F13" s="1660"/>
      <c r="G13" s="1660"/>
      <c r="H13" s="1660"/>
      <c r="I13" s="1661"/>
      <c r="J13" s="1661"/>
      <c r="K13" s="1661"/>
    </row>
    <row r="14" spans="1:11">
      <c r="A14" s="1640" t="s">
        <v>1745</v>
      </c>
      <c r="B14" s="1640"/>
      <c r="C14" s="1640"/>
      <c r="D14" s="1640"/>
      <c r="E14" s="1640"/>
      <c r="F14" s="1660"/>
      <c r="G14" s="1660"/>
      <c r="H14" s="1660"/>
      <c r="I14" s="1661"/>
      <c r="J14" s="1661"/>
      <c r="K14" s="1661"/>
    </row>
    <row r="15" spans="1:11">
      <c r="A15" s="1640" t="s">
        <v>1746</v>
      </c>
      <c r="B15" s="1640"/>
      <c r="C15" s="1640"/>
      <c r="D15" s="1640"/>
      <c r="E15" s="1640"/>
      <c r="F15" s="1660"/>
      <c r="G15" s="1660"/>
      <c r="H15" s="1660"/>
      <c r="I15" s="1661"/>
      <c r="J15" s="1661"/>
      <c r="K15" s="1661"/>
    </row>
    <row r="16" spans="1:11">
      <c r="A16" s="1640" t="s">
        <v>1747</v>
      </c>
      <c r="B16" s="1640"/>
      <c r="C16" s="1640"/>
      <c r="D16" s="1640"/>
      <c r="E16" s="1640"/>
      <c r="F16" s="1660"/>
      <c r="G16" s="1660"/>
      <c r="H16" s="1660"/>
      <c r="I16" s="1661"/>
      <c r="J16" s="1661"/>
      <c r="K16" s="1661"/>
    </row>
    <row r="17" spans="1:11">
      <c r="A17" s="1640" t="s">
        <v>1748</v>
      </c>
      <c r="B17" s="1640"/>
      <c r="C17" s="1640"/>
      <c r="D17" s="1640"/>
      <c r="E17" s="1640"/>
      <c r="F17" s="1664"/>
      <c r="G17" s="1664"/>
      <c r="H17" s="1664"/>
      <c r="I17" s="1661"/>
      <c r="J17" s="1661"/>
      <c r="K17" s="1661"/>
    </row>
    <row r="18" spans="1:11">
      <c r="A18" s="1640" t="s">
        <v>1749</v>
      </c>
      <c r="B18" s="1640"/>
      <c r="C18" s="1640"/>
      <c r="D18" s="1640"/>
      <c r="E18" s="1640"/>
      <c r="F18" s="1665"/>
      <c r="G18" s="1665"/>
      <c r="H18" s="1665"/>
      <c r="I18" s="1666"/>
      <c r="J18" s="1666"/>
      <c r="K18" s="1666"/>
    </row>
    <row r="19" spans="1:11">
      <c r="A19" s="1640" t="s">
        <v>1750</v>
      </c>
      <c r="B19" s="1640"/>
      <c r="C19" s="1640"/>
      <c r="D19" s="1640"/>
      <c r="E19" s="1640"/>
      <c r="F19" s="1670"/>
      <c r="G19" s="1670"/>
      <c r="H19" s="1670"/>
      <c r="I19" s="1666"/>
      <c r="J19" s="1666"/>
      <c r="K19" s="1666"/>
    </row>
    <row r="20" spans="1:11" ht="15" thickBot="1">
      <c r="A20" s="1654" t="s">
        <v>1751</v>
      </c>
      <c r="B20" s="1654"/>
      <c r="C20" s="1654"/>
      <c r="D20" s="1654"/>
      <c r="E20" s="1654"/>
      <c r="F20" s="1671"/>
      <c r="G20" s="1671"/>
      <c r="H20" s="1671"/>
      <c r="I20" s="1672"/>
      <c r="J20" s="1672"/>
      <c r="K20" s="1672"/>
    </row>
    <row r="21" spans="1:11">
      <c r="A21" s="1662" t="s">
        <v>1752</v>
      </c>
      <c r="B21" s="1662"/>
      <c r="C21" s="1662"/>
      <c r="D21" s="1662"/>
      <c r="E21" s="1662"/>
      <c r="F21" s="1667"/>
      <c r="G21" s="1667"/>
      <c r="H21" s="1667"/>
      <c r="I21" s="1668"/>
      <c r="J21" s="1668"/>
      <c r="K21" s="1668"/>
    </row>
    <row r="22" spans="1:11">
      <c r="A22" s="942"/>
      <c r="B22" s="942"/>
      <c r="C22" s="942"/>
      <c r="D22" s="942"/>
      <c r="E22" s="942"/>
      <c r="F22" s="946"/>
      <c r="G22" s="946"/>
      <c r="H22" s="946"/>
      <c r="I22" s="947"/>
      <c r="J22" s="947"/>
      <c r="K22" s="947"/>
    </row>
    <row r="23" spans="1:11">
      <c r="A23" s="1669" t="s">
        <v>1753</v>
      </c>
      <c r="B23" s="1669"/>
      <c r="C23" s="1669"/>
      <c r="D23" s="1669"/>
      <c r="E23" s="1669"/>
      <c r="F23" s="1660"/>
      <c r="G23" s="1660"/>
      <c r="H23" s="1660"/>
      <c r="I23" s="1661"/>
      <c r="J23" s="1661"/>
      <c r="K23" s="1661"/>
    </row>
    <row r="24" spans="1:11">
      <c r="A24" s="942"/>
      <c r="B24" s="942"/>
      <c r="C24" s="942"/>
      <c r="D24" s="942"/>
      <c r="E24" s="942"/>
      <c r="F24" s="946"/>
      <c r="G24" s="946"/>
      <c r="H24" s="946"/>
      <c r="I24" s="948"/>
      <c r="J24" s="948"/>
      <c r="K24" s="948"/>
    </row>
    <row r="25" spans="1:11">
      <c r="A25" s="1640" t="s">
        <v>1754</v>
      </c>
      <c r="B25" s="1640"/>
      <c r="C25" s="1640"/>
      <c r="D25" s="1640"/>
      <c r="E25" s="1640"/>
      <c r="F25" s="1660"/>
      <c r="G25" s="1660"/>
      <c r="H25" s="1660"/>
      <c r="I25" s="1661"/>
      <c r="J25" s="1661"/>
      <c r="K25" s="1661"/>
    </row>
    <row r="26" spans="1:11">
      <c r="A26" s="1640" t="s">
        <v>1755</v>
      </c>
      <c r="B26" s="1640"/>
      <c r="C26" s="1640"/>
      <c r="D26" s="1640"/>
      <c r="E26" s="1640"/>
      <c r="F26" s="1660"/>
      <c r="G26" s="1660"/>
      <c r="H26" s="1660"/>
      <c r="I26" s="1661"/>
      <c r="J26" s="1661"/>
      <c r="K26" s="1661"/>
    </row>
    <row r="27" spans="1:11" ht="15" thickBot="1">
      <c r="A27" s="1654" t="s">
        <v>1370</v>
      </c>
      <c r="B27" s="1654"/>
      <c r="C27" s="1654"/>
      <c r="D27" s="1654"/>
      <c r="E27" s="1654"/>
      <c r="F27" s="1673"/>
      <c r="G27" s="1673"/>
      <c r="H27" s="1673"/>
      <c r="I27" s="1674"/>
      <c r="J27" s="1674"/>
      <c r="K27" s="1674"/>
    </row>
    <row r="28" spans="1:11">
      <c r="A28" s="1662" t="s">
        <v>1756</v>
      </c>
      <c r="B28" s="1662"/>
      <c r="C28" s="1662"/>
      <c r="D28" s="1662"/>
      <c r="E28" s="1662"/>
      <c r="F28" s="1675"/>
      <c r="G28" s="1675"/>
      <c r="H28" s="1675"/>
      <c r="I28" s="1663"/>
      <c r="J28" s="1663"/>
      <c r="K28" s="1663"/>
    </row>
    <row r="29" spans="1:11">
      <c r="A29" s="942"/>
      <c r="B29" s="942"/>
      <c r="C29" s="942"/>
      <c r="D29" s="942"/>
      <c r="E29" s="942"/>
      <c r="F29" s="659"/>
      <c r="G29" s="659"/>
      <c r="H29" s="659"/>
      <c r="I29" s="948"/>
      <c r="J29" s="948"/>
      <c r="K29" s="948"/>
    </row>
    <row r="30" spans="1:11">
      <c r="A30" s="1640" t="s">
        <v>1757</v>
      </c>
      <c r="B30" s="1640"/>
      <c r="C30" s="1640"/>
      <c r="D30" s="1640"/>
      <c r="E30" s="1640"/>
      <c r="F30" s="1664"/>
      <c r="G30" s="1664"/>
      <c r="H30" s="1664"/>
      <c r="I30" s="1661"/>
      <c r="J30" s="1661"/>
      <c r="K30" s="1661"/>
    </row>
    <row r="31" spans="1:11">
      <c r="A31" s="1640" t="s">
        <v>1758</v>
      </c>
      <c r="B31" s="1640"/>
      <c r="C31" s="1640"/>
      <c r="D31" s="1640"/>
      <c r="E31" s="1640"/>
      <c r="F31" s="1665"/>
      <c r="G31" s="1665"/>
      <c r="H31" s="1665"/>
      <c r="I31" s="1666"/>
      <c r="J31" s="1666"/>
      <c r="K31" s="1666"/>
    </row>
    <row r="32" spans="1:11">
      <c r="A32" s="1640" t="s">
        <v>1759</v>
      </c>
      <c r="B32" s="1640"/>
      <c r="C32" s="1640"/>
      <c r="D32" s="1640"/>
      <c r="E32" s="1640"/>
      <c r="F32" s="1670"/>
      <c r="G32" s="1670"/>
      <c r="H32" s="1670"/>
      <c r="I32" s="1666"/>
      <c r="J32" s="1666"/>
      <c r="K32" s="1666"/>
    </row>
    <row r="33" spans="1:11">
      <c r="A33" s="1640" t="s">
        <v>1760</v>
      </c>
      <c r="B33" s="1640"/>
      <c r="C33" s="1640"/>
      <c r="D33" s="1640"/>
      <c r="E33" s="1640"/>
      <c r="F33" s="1670"/>
      <c r="G33" s="1670"/>
      <c r="H33" s="1670"/>
      <c r="I33" s="1666"/>
      <c r="J33" s="1666"/>
      <c r="K33" s="1666"/>
    </row>
    <row r="34" spans="1:11">
      <c r="A34" s="1640" t="s">
        <v>1761</v>
      </c>
      <c r="B34" s="1640"/>
      <c r="C34" s="1640"/>
      <c r="D34" s="1640"/>
      <c r="E34" s="1640"/>
      <c r="F34" s="1670"/>
      <c r="G34" s="1670"/>
      <c r="H34" s="1670"/>
      <c r="I34" s="1666"/>
      <c r="J34" s="1666"/>
      <c r="K34" s="1666"/>
    </row>
    <row r="35" spans="1:11">
      <c r="A35" s="1640" t="s">
        <v>1762</v>
      </c>
      <c r="B35" s="1640"/>
      <c r="C35" s="1640"/>
      <c r="D35" s="1640"/>
      <c r="E35" s="1640"/>
      <c r="F35" s="1660"/>
      <c r="G35" s="1660"/>
      <c r="H35" s="1660"/>
      <c r="I35" s="1661"/>
      <c r="J35" s="1661"/>
      <c r="K35" s="1661"/>
    </row>
    <row r="36" spans="1:11" ht="15" thickBot="1">
      <c r="A36" s="1654" t="s">
        <v>1370</v>
      </c>
      <c r="B36" s="1654"/>
      <c r="C36" s="1654"/>
      <c r="D36" s="1654"/>
      <c r="E36" s="1654"/>
      <c r="F36" s="1676"/>
      <c r="G36" s="1676"/>
      <c r="H36" s="1676"/>
      <c r="I36" s="1674"/>
      <c r="J36" s="1674"/>
      <c r="K36" s="1674"/>
    </row>
    <row r="37" spans="1:11">
      <c r="A37" s="1662" t="s">
        <v>1763</v>
      </c>
      <c r="B37" s="1662"/>
      <c r="C37" s="1662"/>
      <c r="D37" s="1662"/>
      <c r="E37" s="1662"/>
      <c r="F37" s="1677"/>
      <c r="G37" s="1677"/>
      <c r="H37" s="1677"/>
      <c r="I37" s="1668"/>
      <c r="J37" s="1668"/>
      <c r="K37" s="1668"/>
    </row>
    <row r="38" spans="1:11">
      <c r="A38"/>
      <c r="B38"/>
      <c r="C38"/>
      <c r="D38"/>
      <c r="E38"/>
      <c r="F38"/>
      <c r="G38"/>
      <c r="H38"/>
      <c r="I38" s="949"/>
      <c r="J38" s="949"/>
      <c r="K38" s="949"/>
    </row>
    <row r="39" spans="1:11">
      <c r="A39" s="1640" t="s">
        <v>1764</v>
      </c>
      <c r="B39" s="1640"/>
      <c r="C39" s="1640"/>
      <c r="D39" s="1640"/>
      <c r="E39" s="1640"/>
      <c r="F39" s="1664"/>
      <c r="G39" s="1664"/>
      <c r="H39" s="1664"/>
      <c r="I39" s="1661"/>
      <c r="J39" s="1661"/>
      <c r="K39" s="1661"/>
    </row>
    <row r="40" spans="1:11">
      <c r="A40" s="1640" t="s">
        <v>1364</v>
      </c>
      <c r="B40" s="1640"/>
      <c r="C40" s="1640"/>
      <c r="D40" s="1640"/>
      <c r="E40" s="1640"/>
      <c r="F40" s="1665"/>
      <c r="G40" s="1665"/>
      <c r="H40" s="1665"/>
      <c r="I40" s="1666"/>
      <c r="J40" s="1666"/>
      <c r="K40" s="1666"/>
    </row>
    <row r="41" spans="1:11">
      <c r="A41" s="1640" t="s">
        <v>1765</v>
      </c>
      <c r="B41" s="1640"/>
      <c r="C41" s="1640"/>
      <c r="D41" s="1640"/>
      <c r="E41" s="1640"/>
      <c r="F41" s="1670"/>
      <c r="G41" s="1670"/>
      <c r="H41" s="1670"/>
      <c r="I41" s="1666"/>
      <c r="J41" s="1666"/>
      <c r="K41" s="1666"/>
    </row>
    <row r="42" spans="1:11">
      <c r="A42" s="1640" t="s">
        <v>1766</v>
      </c>
      <c r="B42" s="1640"/>
      <c r="C42" s="1640"/>
      <c r="D42" s="1640"/>
      <c r="E42" s="1640"/>
      <c r="F42" s="1670"/>
      <c r="G42" s="1670"/>
      <c r="H42" s="1670"/>
      <c r="I42" s="1666"/>
      <c r="J42" s="1666"/>
      <c r="K42" s="1666"/>
    </row>
    <row r="43" spans="1:11">
      <c r="A43" s="1640" t="s">
        <v>1767</v>
      </c>
      <c r="B43" s="1640"/>
      <c r="C43" s="1640"/>
      <c r="D43" s="1640"/>
      <c r="E43" s="1640"/>
      <c r="F43" s="1660"/>
      <c r="G43" s="1660"/>
      <c r="H43" s="1660"/>
      <c r="I43" s="1661"/>
      <c r="J43" s="1661"/>
      <c r="K43" s="1661"/>
    </row>
    <row r="44" spans="1:11" ht="15" thickBot="1">
      <c r="A44" s="1654" t="s">
        <v>1370</v>
      </c>
      <c r="B44" s="1654"/>
      <c r="C44" s="1654"/>
      <c r="D44" s="1654"/>
      <c r="E44" s="1654"/>
      <c r="F44" s="1676"/>
      <c r="G44" s="1676"/>
      <c r="H44" s="1676"/>
      <c r="I44" s="1674"/>
      <c r="J44" s="1674"/>
      <c r="K44" s="1674"/>
    </row>
    <row r="45" spans="1:11">
      <c r="A45" s="1662" t="s">
        <v>1768</v>
      </c>
      <c r="B45" s="1662"/>
      <c r="C45" s="1662"/>
      <c r="D45" s="1662"/>
      <c r="E45" s="1662"/>
      <c r="F45" s="1677"/>
      <c r="G45" s="1677"/>
      <c r="H45" s="1677"/>
      <c r="I45" s="1668"/>
      <c r="J45" s="1668"/>
      <c r="K45" s="1668"/>
    </row>
    <row r="46" spans="1:11">
      <c r="A46"/>
      <c r="B46"/>
      <c r="C46"/>
      <c r="D46"/>
      <c r="E46"/>
      <c r="F46"/>
      <c r="G46"/>
      <c r="H46"/>
      <c r="I46" s="949"/>
      <c r="J46" s="949"/>
      <c r="K46" s="949"/>
    </row>
    <row r="47" spans="1:11">
      <c r="A47" s="1640" t="s">
        <v>1769</v>
      </c>
      <c r="B47" s="1640"/>
      <c r="C47" s="1640"/>
      <c r="D47" s="1640"/>
      <c r="E47" s="1640"/>
      <c r="F47" s="1664"/>
      <c r="G47" s="1664"/>
      <c r="H47" s="1664"/>
      <c r="I47" s="1661"/>
      <c r="J47" s="1661"/>
      <c r="K47" s="1661"/>
    </row>
    <row r="48" spans="1:11">
      <c r="A48" s="1640" t="s">
        <v>1770</v>
      </c>
      <c r="B48" s="1640"/>
      <c r="C48" s="1640"/>
      <c r="D48" s="1640"/>
      <c r="E48" s="1640"/>
      <c r="F48" s="1665"/>
      <c r="G48" s="1665"/>
      <c r="H48" s="1665"/>
      <c r="I48" s="1666"/>
      <c r="J48" s="1666"/>
      <c r="K48" s="1666"/>
    </row>
    <row r="49" spans="1:11">
      <c r="A49" s="1640" t="s">
        <v>1771</v>
      </c>
      <c r="B49" s="1640"/>
      <c r="C49" s="1640"/>
      <c r="D49" s="1640"/>
      <c r="E49" s="1640"/>
      <c r="F49" s="1670"/>
      <c r="G49" s="1670"/>
      <c r="H49" s="1670"/>
      <c r="I49" s="1666"/>
      <c r="J49" s="1666"/>
      <c r="K49" s="1666"/>
    </row>
    <row r="50" spans="1:11">
      <c r="A50" s="1640" t="s">
        <v>1772</v>
      </c>
      <c r="B50" s="1640"/>
      <c r="C50" s="1640"/>
      <c r="D50" s="1640"/>
      <c r="E50" s="1640"/>
      <c r="F50" s="1670"/>
      <c r="G50" s="1670"/>
      <c r="H50" s="1670"/>
      <c r="I50" s="1666"/>
      <c r="J50" s="1666"/>
      <c r="K50" s="1666"/>
    </row>
    <row r="51" spans="1:11">
      <c r="A51" s="1640" t="s">
        <v>1773</v>
      </c>
      <c r="B51" s="1640"/>
      <c r="C51" s="1640"/>
      <c r="D51" s="1640"/>
      <c r="E51" s="1640"/>
      <c r="F51" s="1660"/>
      <c r="G51" s="1660"/>
      <c r="H51" s="1660"/>
      <c r="I51" s="1661"/>
      <c r="J51" s="1661"/>
      <c r="K51" s="1661"/>
    </row>
    <row r="52" spans="1:11">
      <c r="A52" s="1640" t="s">
        <v>1774</v>
      </c>
      <c r="B52" s="1640"/>
      <c r="C52" s="1640"/>
      <c r="D52" s="1640"/>
      <c r="E52" s="1640"/>
      <c r="F52" s="1664"/>
      <c r="G52" s="1664"/>
      <c r="H52" s="1664"/>
      <c r="I52" s="1661"/>
      <c r="J52" s="1661"/>
      <c r="K52" s="1661"/>
    </row>
    <row r="53" spans="1:11">
      <c r="A53" s="1640" t="s">
        <v>1775</v>
      </c>
      <c r="B53" s="1640"/>
      <c r="C53" s="1640"/>
      <c r="D53" s="1640"/>
      <c r="E53" s="1640"/>
      <c r="F53" s="1670"/>
      <c r="G53" s="1670"/>
      <c r="H53" s="1670"/>
      <c r="I53" s="1666"/>
      <c r="J53" s="1666"/>
      <c r="K53" s="1666"/>
    </row>
    <row r="54" spans="1:11">
      <c r="A54" s="1640" t="s">
        <v>1776</v>
      </c>
      <c r="B54" s="1640"/>
      <c r="C54" s="1640"/>
      <c r="D54" s="1640"/>
      <c r="E54" s="1640"/>
      <c r="F54" s="1660"/>
      <c r="G54" s="1660"/>
      <c r="H54" s="1660"/>
      <c r="I54" s="1661"/>
      <c r="J54" s="1661"/>
      <c r="K54" s="1661"/>
    </row>
    <row r="55" spans="1:11" ht="15" thickBot="1">
      <c r="A55" s="1654" t="s">
        <v>1370</v>
      </c>
      <c r="B55" s="1654"/>
      <c r="C55" s="1654"/>
      <c r="D55" s="1654"/>
      <c r="E55" s="1654"/>
      <c r="F55" s="1676"/>
      <c r="G55" s="1676"/>
      <c r="H55" s="1676"/>
      <c r="I55" s="1674"/>
      <c r="J55" s="1674"/>
      <c r="K55" s="1674"/>
    </row>
    <row r="56" spans="1:11">
      <c r="A56" s="1662" t="s">
        <v>1777</v>
      </c>
      <c r="B56" s="1662"/>
      <c r="C56" s="1662"/>
      <c r="D56" s="1662"/>
      <c r="E56" s="1662"/>
      <c r="F56" s="1677"/>
      <c r="G56" s="1677"/>
      <c r="H56" s="1677"/>
      <c r="I56" s="1668"/>
      <c r="J56" s="1668"/>
      <c r="K56" s="1668"/>
    </row>
    <row r="57" spans="1:11">
      <c r="A57"/>
      <c r="B57"/>
      <c r="C57"/>
      <c r="D57"/>
      <c r="E57"/>
      <c r="F57"/>
      <c r="G57"/>
      <c r="H57"/>
      <c r="I57" s="949"/>
      <c r="J57" s="949"/>
      <c r="K57" s="949"/>
    </row>
    <row r="58" spans="1:11">
      <c r="A58" s="1669" t="s">
        <v>1778</v>
      </c>
      <c r="B58" s="1669"/>
      <c r="C58" s="1669"/>
      <c r="D58" s="1669"/>
      <c r="E58" s="1669"/>
      <c r="F58" s="1665"/>
      <c r="G58" s="1665"/>
      <c r="H58" s="1678"/>
      <c r="I58" s="1679"/>
      <c r="J58" s="1679"/>
      <c r="K58" s="1680"/>
    </row>
    <row r="59" spans="1:11">
      <c r="A59" s="1669" t="s">
        <v>1779</v>
      </c>
      <c r="B59" s="1669"/>
      <c r="C59" s="1669"/>
      <c r="D59" s="1669"/>
      <c r="E59" s="1669"/>
      <c r="F59" s="1665"/>
      <c r="G59" s="1665"/>
      <c r="H59" s="1678"/>
      <c r="I59" s="1679"/>
      <c r="J59" s="1679"/>
      <c r="K59" s="1680"/>
    </row>
    <row r="60" spans="1:11">
      <c r="A60"/>
      <c r="B60"/>
      <c r="C60"/>
      <c r="D60"/>
      <c r="E60"/>
      <c r="F60"/>
      <c r="G60"/>
      <c r="H60"/>
      <c r="I60" s="949"/>
      <c r="J60" s="949"/>
      <c r="K60" s="949"/>
    </row>
    <row r="61" spans="1:11">
      <c r="A61" s="1640" t="s">
        <v>1780</v>
      </c>
      <c r="B61" s="1640"/>
      <c r="C61" s="1640"/>
      <c r="D61" s="1640"/>
      <c r="E61" s="1640"/>
      <c r="F61" s="1670"/>
      <c r="G61" s="1670"/>
      <c r="H61" s="1670"/>
      <c r="I61" s="1666"/>
      <c r="J61" s="1666"/>
      <c r="K61" s="1666"/>
    </row>
    <row r="62" spans="1:11">
      <c r="A62" s="1640" t="s">
        <v>1781</v>
      </c>
      <c r="B62" s="1640"/>
      <c r="C62" s="1640"/>
      <c r="D62" s="1640"/>
      <c r="E62" s="1640"/>
      <c r="F62" s="1660"/>
      <c r="G62" s="1660"/>
      <c r="H62" s="1660"/>
      <c r="I62" s="1682"/>
      <c r="J62" s="1683"/>
      <c r="K62" s="1684"/>
    </row>
    <row r="63" spans="1:11" ht="15" thickBot="1">
      <c r="A63" s="1654" t="s">
        <v>1782</v>
      </c>
      <c r="B63" s="1654"/>
      <c r="C63" s="1654"/>
      <c r="D63" s="1654"/>
      <c r="E63" s="1654"/>
      <c r="F63" s="1676"/>
      <c r="G63" s="1676"/>
      <c r="H63" s="1676"/>
      <c r="I63" s="1685"/>
      <c r="J63" s="1686"/>
      <c r="K63" s="1687"/>
    </row>
    <row r="64" spans="1:11">
      <c r="A64" s="1662" t="s">
        <v>1783</v>
      </c>
      <c r="B64" s="1662"/>
      <c r="C64" s="1662"/>
      <c r="D64" s="1662"/>
      <c r="E64" s="1662"/>
      <c r="F64" s="1677"/>
      <c r="G64" s="1677"/>
      <c r="H64" s="1677"/>
      <c r="I64" s="1681"/>
      <c r="J64" s="1681"/>
      <c r="K64" s="1681"/>
    </row>
    <row r="65" spans="1:11">
      <c r="A65"/>
      <c r="B65"/>
      <c r="C65"/>
      <c r="D65"/>
      <c r="E65"/>
      <c r="F65"/>
      <c r="G65"/>
      <c r="H65"/>
      <c r="I65" s="949"/>
      <c r="J65" s="949"/>
      <c r="K65" s="949"/>
    </row>
    <row r="66" spans="1:11">
      <c r="A66" s="1669" t="s">
        <v>1784</v>
      </c>
      <c r="B66" s="1669"/>
      <c r="C66" s="1669"/>
      <c r="D66" s="1669"/>
      <c r="E66" s="1669"/>
      <c r="F66" s="1670"/>
      <c r="G66" s="1670"/>
      <c r="H66" s="1670"/>
      <c r="I66" s="1679"/>
      <c r="J66" s="1679"/>
      <c r="K66" s="1679"/>
    </row>
    <row r="67" spans="1:11">
      <c r="A67" s="1669" t="s">
        <v>1785</v>
      </c>
      <c r="B67" s="1669"/>
      <c r="C67" s="1669"/>
      <c r="D67" s="1669"/>
      <c r="E67" s="1669"/>
      <c r="F67" s="1660"/>
      <c r="G67" s="1660"/>
      <c r="H67" s="1660"/>
      <c r="I67" s="1689"/>
      <c r="J67" s="1690"/>
      <c r="K67" s="1691"/>
    </row>
    <row r="68" spans="1:11">
      <c r="A68" s="1669" t="s">
        <v>1786</v>
      </c>
      <c r="B68" s="1669"/>
      <c r="C68" s="1669"/>
      <c r="D68" s="1669"/>
      <c r="E68" s="1669"/>
      <c r="F68" s="1664"/>
      <c r="G68" s="1664"/>
      <c r="H68" s="1664"/>
      <c r="I68" s="1692"/>
      <c r="J68" s="1692"/>
      <c r="K68" s="1692"/>
    </row>
    <row r="69" spans="1:11">
      <c r="A69"/>
      <c r="B69"/>
      <c r="C69"/>
      <c r="D69"/>
      <c r="E69"/>
      <c r="F69"/>
      <c r="G69"/>
      <c r="H69"/>
      <c r="I69"/>
      <c r="J69"/>
      <c r="K69"/>
    </row>
    <row r="70" spans="1:11">
      <c r="A70" s="1669" t="s">
        <v>1787</v>
      </c>
      <c r="B70" s="1669"/>
      <c r="C70" s="1669"/>
      <c r="D70" s="1669"/>
      <c r="E70" s="1669"/>
      <c r="F70" s="1660"/>
      <c r="G70" s="1660"/>
      <c r="H70" s="1660"/>
      <c r="I70" s="1688"/>
      <c r="J70" s="1688"/>
      <c r="K70" s="1688"/>
    </row>
  </sheetData>
  <mergeCells count="178">
    <mergeCell ref="A70:E70"/>
    <mergeCell ref="F70:H70"/>
    <mergeCell ref="I70:K70"/>
    <mergeCell ref="A67:E67"/>
    <mergeCell ref="F67:H67"/>
    <mergeCell ref="I67:K67"/>
    <mergeCell ref="A68:E68"/>
    <mergeCell ref="F68:H68"/>
    <mergeCell ref="I68:K68"/>
    <mergeCell ref="A64:E64"/>
    <mergeCell ref="F64:H64"/>
    <mergeCell ref="I64:K64"/>
    <mergeCell ref="A66:E66"/>
    <mergeCell ref="F66:H66"/>
    <mergeCell ref="I66:K66"/>
    <mergeCell ref="A62:E62"/>
    <mergeCell ref="F62:H62"/>
    <mergeCell ref="I62:K62"/>
    <mergeCell ref="A63:E63"/>
    <mergeCell ref="F63:H63"/>
    <mergeCell ref="I63:K63"/>
    <mergeCell ref="A59:E59"/>
    <mergeCell ref="F59:H59"/>
    <mergeCell ref="I59:K59"/>
    <mergeCell ref="A61:E61"/>
    <mergeCell ref="F61:H61"/>
    <mergeCell ref="I61:K61"/>
    <mergeCell ref="A56:E56"/>
    <mergeCell ref="F56:H56"/>
    <mergeCell ref="I56:K56"/>
    <mergeCell ref="A58:E58"/>
    <mergeCell ref="F58:H58"/>
    <mergeCell ref="I58:K58"/>
    <mergeCell ref="A54:E54"/>
    <mergeCell ref="F54:H54"/>
    <mergeCell ref="I54:K54"/>
    <mergeCell ref="A55:E55"/>
    <mergeCell ref="F55:H55"/>
    <mergeCell ref="I55:K55"/>
    <mergeCell ref="A52:E52"/>
    <mergeCell ref="F52:H52"/>
    <mergeCell ref="I52:K52"/>
    <mergeCell ref="A53:E53"/>
    <mergeCell ref="F53:H53"/>
    <mergeCell ref="I53:K53"/>
    <mergeCell ref="A50:E50"/>
    <mergeCell ref="F50:H50"/>
    <mergeCell ref="I50:K50"/>
    <mergeCell ref="A51:E51"/>
    <mergeCell ref="F51:H51"/>
    <mergeCell ref="I51:K51"/>
    <mergeCell ref="A48:E48"/>
    <mergeCell ref="F48:H48"/>
    <mergeCell ref="I48:K48"/>
    <mergeCell ref="A49:E49"/>
    <mergeCell ref="F49:H49"/>
    <mergeCell ref="I49:K49"/>
    <mergeCell ref="A45:E45"/>
    <mergeCell ref="F45:H45"/>
    <mergeCell ref="I45:K45"/>
    <mergeCell ref="A47:E47"/>
    <mergeCell ref="F47:H47"/>
    <mergeCell ref="I47:K47"/>
    <mergeCell ref="A43:E43"/>
    <mergeCell ref="F43:H43"/>
    <mergeCell ref="I43:K43"/>
    <mergeCell ref="A44:E44"/>
    <mergeCell ref="F44:H44"/>
    <mergeCell ref="I44:K44"/>
    <mergeCell ref="A41:E41"/>
    <mergeCell ref="F41:H41"/>
    <mergeCell ref="I41:K41"/>
    <mergeCell ref="A42:E42"/>
    <mergeCell ref="F42:H42"/>
    <mergeCell ref="I42:K42"/>
    <mergeCell ref="A39:E39"/>
    <mergeCell ref="F39:H39"/>
    <mergeCell ref="I39:K39"/>
    <mergeCell ref="A40:E40"/>
    <mergeCell ref="F40:H40"/>
    <mergeCell ref="I40:K40"/>
    <mergeCell ref="A36:E36"/>
    <mergeCell ref="F36:H36"/>
    <mergeCell ref="I36:K36"/>
    <mergeCell ref="A37:E37"/>
    <mergeCell ref="F37:H37"/>
    <mergeCell ref="I37:K37"/>
    <mergeCell ref="A34:E34"/>
    <mergeCell ref="F34:H34"/>
    <mergeCell ref="I34:K34"/>
    <mergeCell ref="A35:E35"/>
    <mergeCell ref="F35:H35"/>
    <mergeCell ref="I35:K35"/>
    <mergeCell ref="A32:E32"/>
    <mergeCell ref="F32:H32"/>
    <mergeCell ref="I32:K32"/>
    <mergeCell ref="A33:E33"/>
    <mergeCell ref="F33:H33"/>
    <mergeCell ref="I33:K33"/>
    <mergeCell ref="A30:E30"/>
    <mergeCell ref="F30:H30"/>
    <mergeCell ref="I30:K30"/>
    <mergeCell ref="A31:E31"/>
    <mergeCell ref="F31:H31"/>
    <mergeCell ref="I31:K31"/>
    <mergeCell ref="A27:E27"/>
    <mergeCell ref="F27:H27"/>
    <mergeCell ref="I27:K27"/>
    <mergeCell ref="A28:E28"/>
    <mergeCell ref="F28:H28"/>
    <mergeCell ref="I28:K28"/>
    <mergeCell ref="A25:E25"/>
    <mergeCell ref="F25:H25"/>
    <mergeCell ref="I25:K25"/>
    <mergeCell ref="A26:E26"/>
    <mergeCell ref="F26:H26"/>
    <mergeCell ref="I26:K26"/>
    <mergeCell ref="A21:E21"/>
    <mergeCell ref="F21:H21"/>
    <mergeCell ref="I21:K21"/>
    <mergeCell ref="A23:E23"/>
    <mergeCell ref="F23:H23"/>
    <mergeCell ref="I23:K23"/>
    <mergeCell ref="A19:E19"/>
    <mergeCell ref="F19:H19"/>
    <mergeCell ref="I19:K19"/>
    <mergeCell ref="A20:E20"/>
    <mergeCell ref="F20:H20"/>
    <mergeCell ref="I20:K20"/>
    <mergeCell ref="A17:E17"/>
    <mergeCell ref="F17:H17"/>
    <mergeCell ref="I17:K17"/>
    <mergeCell ref="A18:E18"/>
    <mergeCell ref="F18:H18"/>
    <mergeCell ref="I18:K18"/>
    <mergeCell ref="A15:E15"/>
    <mergeCell ref="F15:H15"/>
    <mergeCell ref="I15:K15"/>
    <mergeCell ref="A16:E16"/>
    <mergeCell ref="F16:H16"/>
    <mergeCell ref="I16:K16"/>
    <mergeCell ref="A13:E13"/>
    <mergeCell ref="F13:H13"/>
    <mergeCell ref="I13:K13"/>
    <mergeCell ref="A14:E14"/>
    <mergeCell ref="F14:H14"/>
    <mergeCell ref="I14:K14"/>
    <mergeCell ref="A10:E10"/>
    <mergeCell ref="F10:H10"/>
    <mergeCell ref="I10:K10"/>
    <mergeCell ref="A12:E12"/>
    <mergeCell ref="F12:H12"/>
    <mergeCell ref="I12:K12"/>
    <mergeCell ref="A8:E8"/>
    <mergeCell ref="F8:H8"/>
    <mergeCell ref="I8:K8"/>
    <mergeCell ref="A9:E9"/>
    <mergeCell ref="F9:H9"/>
    <mergeCell ref="I9:K9"/>
    <mergeCell ref="A6:E6"/>
    <mergeCell ref="F6:H6"/>
    <mergeCell ref="I6:K6"/>
    <mergeCell ref="A7:E7"/>
    <mergeCell ref="F7:H7"/>
    <mergeCell ref="I7:K7"/>
    <mergeCell ref="A4:E4"/>
    <mergeCell ref="F4:H4"/>
    <mergeCell ref="I4:K4"/>
    <mergeCell ref="A5:E5"/>
    <mergeCell ref="F5:H5"/>
    <mergeCell ref="I5:K5"/>
    <mergeCell ref="A1:K1"/>
    <mergeCell ref="A2:E2"/>
    <mergeCell ref="F2:H2"/>
    <mergeCell ref="I2:K2"/>
    <mergeCell ref="A3:E3"/>
    <mergeCell ref="F3:H3"/>
    <mergeCell ref="I3:K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1BFA3"/>
  </sheetPr>
  <dimension ref="A1:K70"/>
  <sheetViews>
    <sheetView workbookViewId="0">
      <selection activeCell="I2" sqref="I2:K2"/>
    </sheetView>
  </sheetViews>
  <sheetFormatPr defaultColWidth="8.88671875" defaultRowHeight="14.4"/>
  <cols>
    <col min="1" max="16384" width="8.88671875" style="62"/>
  </cols>
  <sheetData>
    <row r="1" spans="1:11" ht="18">
      <c r="A1" s="1643" t="s">
        <v>1788</v>
      </c>
      <c r="B1" s="1643"/>
      <c r="C1" s="1643"/>
      <c r="D1" s="1643"/>
      <c r="E1" s="1643"/>
      <c r="F1" s="1643"/>
      <c r="G1" s="1643"/>
      <c r="H1" s="1643"/>
      <c r="I1" s="1643"/>
      <c r="J1" s="1643"/>
      <c r="K1" s="1643"/>
    </row>
    <row r="2" spans="1:11" ht="15" thickBot="1">
      <c r="A2" s="1702" t="s">
        <v>1734</v>
      </c>
      <c r="B2" s="1703"/>
      <c r="C2" s="1703"/>
      <c r="D2" s="1703"/>
      <c r="E2" s="1704"/>
      <c r="F2" s="1705"/>
      <c r="G2" s="1706"/>
      <c r="H2" s="1707"/>
      <c r="I2" s="1708">
        <f>PropertySummary_Current!I2</f>
        <v>0</v>
      </c>
      <c r="J2" s="1709"/>
      <c r="K2" s="1710"/>
    </row>
    <row r="3" spans="1:11">
      <c r="A3" s="1711" t="s">
        <v>1735</v>
      </c>
      <c r="B3" s="1712"/>
      <c r="C3" s="1712"/>
      <c r="D3" s="1712"/>
      <c r="E3" s="1713"/>
      <c r="F3" s="1714"/>
      <c r="G3" s="1715"/>
      <c r="H3" s="1716"/>
      <c r="I3" s="1717">
        <f>'Rent Schedule'!O54</f>
        <v>0</v>
      </c>
      <c r="J3" s="1718"/>
      <c r="K3" s="1719"/>
    </row>
    <row r="4" spans="1:11">
      <c r="A4" s="1693" t="s">
        <v>1736</v>
      </c>
      <c r="B4" s="1694"/>
      <c r="C4" s="1694"/>
      <c r="D4" s="1694"/>
      <c r="E4" s="1695"/>
      <c r="F4" s="1696"/>
      <c r="G4" s="1697"/>
      <c r="H4" s="1698"/>
      <c r="I4" s="1699">
        <f>PropertySummary_Current!I4</f>
        <v>0</v>
      </c>
      <c r="J4" s="1700"/>
      <c r="K4" s="1701"/>
    </row>
    <row r="5" spans="1:11">
      <c r="A5" s="1693" t="s">
        <v>1737</v>
      </c>
      <c r="B5" s="1694"/>
      <c r="C5" s="1694"/>
      <c r="D5" s="1694"/>
      <c r="E5" s="1695"/>
      <c r="F5" s="1696"/>
      <c r="G5" s="1697"/>
      <c r="H5" s="1698"/>
      <c r="I5" s="1699">
        <f>PropertySummary_Current!I5</f>
        <v>0</v>
      </c>
      <c r="J5" s="1700"/>
      <c r="K5" s="1701"/>
    </row>
    <row r="6" spans="1:11" ht="15" thickBot="1">
      <c r="A6" s="1729" t="s">
        <v>1738</v>
      </c>
      <c r="B6" s="1730"/>
      <c r="C6" s="1730"/>
      <c r="D6" s="1730"/>
      <c r="E6" s="1731"/>
      <c r="F6" s="1726"/>
      <c r="G6" s="1727"/>
      <c r="H6" s="1728"/>
      <c r="I6" s="1732">
        <f>SUM(I3+I4+I5)</f>
        <v>0</v>
      </c>
      <c r="J6" s="1733"/>
      <c r="K6" s="1734"/>
    </row>
    <row r="7" spans="1:11" ht="15" thickBot="1">
      <c r="A7" s="1735" t="s">
        <v>1739</v>
      </c>
      <c r="B7" s="1736"/>
      <c r="C7" s="1736"/>
      <c r="D7" s="1736"/>
      <c r="E7" s="1737"/>
      <c r="F7" s="1714"/>
      <c r="G7" s="1715"/>
      <c r="H7" s="1716"/>
      <c r="I7" s="1720">
        <f>-I6*7.5%</f>
        <v>0</v>
      </c>
      <c r="J7" s="1721"/>
      <c r="K7" s="1722"/>
    </row>
    <row r="8" spans="1:11" ht="15" thickBot="1">
      <c r="A8" s="1693" t="s">
        <v>1740</v>
      </c>
      <c r="B8" s="1694"/>
      <c r="C8" s="1694"/>
      <c r="D8" s="1694"/>
      <c r="E8" s="1695"/>
      <c r="F8" s="1696"/>
      <c r="G8" s="1697"/>
      <c r="H8" s="1698"/>
      <c r="I8" s="1720">
        <f>PropertySummary_Current!I8</f>
        <v>0</v>
      </c>
      <c r="J8" s="1721"/>
      <c r="K8" s="1722"/>
    </row>
    <row r="9" spans="1:11" ht="15" thickBot="1">
      <c r="A9" s="1723" t="s">
        <v>1741</v>
      </c>
      <c r="B9" s="1724"/>
      <c r="C9" s="1724"/>
      <c r="D9" s="1724"/>
      <c r="E9" s="1725"/>
      <c r="F9" s="1726"/>
      <c r="G9" s="1727"/>
      <c r="H9" s="1728"/>
      <c r="I9" s="1720">
        <f>PropertySummary_Current!I9</f>
        <v>0</v>
      </c>
      <c r="J9" s="1721"/>
      <c r="K9" s="1722"/>
    </row>
    <row r="10" spans="1:11">
      <c r="A10" s="1741" t="s">
        <v>1742</v>
      </c>
      <c r="B10" s="1742"/>
      <c r="C10" s="1742"/>
      <c r="D10" s="1742"/>
      <c r="E10" s="1743"/>
      <c r="F10" s="1714"/>
      <c r="G10" s="1715"/>
      <c r="H10" s="1716"/>
      <c r="I10" s="1744">
        <f>SUM(I6+I7+I8+I9)</f>
        <v>0</v>
      </c>
      <c r="J10" s="1745"/>
      <c r="K10" s="1746"/>
    </row>
    <row r="11" spans="1:11">
      <c r="A11" s="646"/>
      <c r="B11" s="646"/>
      <c r="C11" s="647"/>
      <c r="D11" s="647"/>
      <c r="E11" s="647"/>
      <c r="F11" s="648"/>
      <c r="G11" s="648"/>
      <c r="H11" s="649"/>
      <c r="I11" s="653"/>
      <c r="J11" s="653"/>
      <c r="K11" s="653"/>
    </row>
    <row r="12" spans="1:11">
      <c r="A12" s="1693" t="s">
        <v>1743</v>
      </c>
      <c r="B12" s="1694"/>
      <c r="C12" s="1694"/>
      <c r="D12" s="1694"/>
      <c r="E12" s="1695"/>
      <c r="F12" s="1696"/>
      <c r="G12" s="1697"/>
      <c r="H12" s="1698"/>
      <c r="I12" s="1738">
        <f>PropertySummary_Current!I12</f>
        <v>0</v>
      </c>
      <c r="J12" s="1739"/>
      <c r="K12" s="1740"/>
    </row>
    <row r="13" spans="1:11">
      <c r="A13" s="1693" t="s">
        <v>1744</v>
      </c>
      <c r="B13" s="1694"/>
      <c r="C13" s="1694"/>
      <c r="D13" s="1694"/>
      <c r="E13" s="1695"/>
      <c r="F13" s="1696"/>
      <c r="G13" s="1697"/>
      <c r="H13" s="1698"/>
      <c r="I13" s="1738">
        <f>PropertySummary_Current!I13</f>
        <v>0</v>
      </c>
      <c r="J13" s="1739"/>
      <c r="K13" s="1740"/>
    </row>
    <row r="14" spans="1:11">
      <c r="A14" s="1693" t="s">
        <v>1745</v>
      </c>
      <c r="B14" s="1694"/>
      <c r="C14" s="1694"/>
      <c r="D14" s="1694"/>
      <c r="E14" s="1695"/>
      <c r="F14" s="1696"/>
      <c r="G14" s="1697"/>
      <c r="H14" s="1698"/>
      <c r="I14" s="1738">
        <f>PropertySummary_Current!I14</f>
        <v>0</v>
      </c>
      <c r="J14" s="1739"/>
      <c r="K14" s="1740"/>
    </row>
    <row r="15" spans="1:11">
      <c r="A15" s="1693" t="s">
        <v>1746</v>
      </c>
      <c r="B15" s="1694"/>
      <c r="C15" s="1694"/>
      <c r="D15" s="1694"/>
      <c r="E15" s="1695"/>
      <c r="F15" s="1696"/>
      <c r="G15" s="1697"/>
      <c r="H15" s="1698"/>
      <c r="I15" s="1738">
        <f>PropertySummary_Current!I15</f>
        <v>0</v>
      </c>
      <c r="J15" s="1739"/>
      <c r="K15" s="1740"/>
    </row>
    <row r="16" spans="1:11">
      <c r="A16" s="1693" t="s">
        <v>1747</v>
      </c>
      <c r="B16" s="1694"/>
      <c r="C16" s="1694"/>
      <c r="D16" s="1694"/>
      <c r="E16" s="1695"/>
      <c r="F16" s="1696"/>
      <c r="G16" s="1697"/>
      <c r="H16" s="1698"/>
      <c r="I16" s="1738">
        <f>PropertySummary_Current!I16</f>
        <v>0</v>
      </c>
      <c r="J16" s="1739"/>
      <c r="K16" s="1740"/>
    </row>
    <row r="17" spans="1:11">
      <c r="A17" s="1693" t="s">
        <v>1748</v>
      </c>
      <c r="B17" s="1694"/>
      <c r="C17" s="1694"/>
      <c r="D17" s="1694"/>
      <c r="E17" s="1695"/>
      <c r="F17" s="1747"/>
      <c r="G17" s="1748"/>
      <c r="H17" s="1749"/>
      <c r="I17" s="1738">
        <f>PropertySummary_Current!I17</f>
        <v>0</v>
      </c>
      <c r="J17" s="1739"/>
      <c r="K17" s="1740"/>
    </row>
    <row r="18" spans="1:11">
      <c r="A18" s="1693" t="s">
        <v>1749</v>
      </c>
      <c r="B18" s="1694"/>
      <c r="C18" s="1694"/>
      <c r="D18" s="1694"/>
      <c r="E18" s="1695"/>
      <c r="F18" s="1750"/>
      <c r="G18" s="1751"/>
      <c r="H18" s="1752"/>
      <c r="I18" s="1738">
        <f>PropertySummary_Current!I18</f>
        <v>0</v>
      </c>
      <c r="J18" s="1739"/>
      <c r="K18" s="1740"/>
    </row>
    <row r="19" spans="1:11">
      <c r="A19" s="1693" t="s">
        <v>1750</v>
      </c>
      <c r="B19" s="1694"/>
      <c r="C19" s="1694"/>
      <c r="D19" s="1694"/>
      <c r="E19" s="1695"/>
      <c r="F19" s="1762"/>
      <c r="G19" s="1763"/>
      <c r="H19" s="1764"/>
      <c r="I19" s="1738">
        <f>PropertySummary_Current!I19</f>
        <v>0</v>
      </c>
      <c r="J19" s="1739"/>
      <c r="K19" s="1740"/>
    </row>
    <row r="20" spans="1:11" ht="15" thickBot="1">
      <c r="A20" s="1723" t="s">
        <v>1751</v>
      </c>
      <c r="B20" s="1724"/>
      <c r="C20" s="1724"/>
      <c r="D20" s="1724"/>
      <c r="E20" s="1725"/>
      <c r="F20" s="1765"/>
      <c r="G20" s="1766"/>
      <c r="H20" s="1767"/>
      <c r="I20" s="1768">
        <f>PropertySummary_Current!I20</f>
        <v>0</v>
      </c>
      <c r="J20" s="1769"/>
      <c r="K20" s="1770"/>
    </row>
    <row r="21" spans="1:11">
      <c r="A21" s="1741" t="s">
        <v>1752</v>
      </c>
      <c r="B21" s="1742"/>
      <c r="C21" s="1742"/>
      <c r="D21" s="1742"/>
      <c r="E21" s="1743"/>
      <c r="F21" s="1753"/>
      <c r="G21" s="1754"/>
      <c r="H21" s="1755"/>
      <c r="I21" s="1756">
        <f>SUM(I12:K20)</f>
        <v>0</v>
      </c>
      <c r="J21" s="1757"/>
      <c r="K21" s="1758"/>
    </row>
    <row r="22" spans="1:11">
      <c r="A22" s="646"/>
      <c r="B22" s="646"/>
      <c r="C22" s="646"/>
      <c r="D22" s="646"/>
      <c r="E22" s="646"/>
      <c r="F22" s="650"/>
      <c r="G22" s="650"/>
      <c r="H22" s="650"/>
      <c r="I22" s="654"/>
      <c r="J22" s="654"/>
      <c r="K22" s="654"/>
    </row>
    <row r="23" spans="1:11">
      <c r="A23" s="1759" t="s">
        <v>1753</v>
      </c>
      <c r="B23" s="1760"/>
      <c r="C23" s="1760"/>
      <c r="D23" s="1760"/>
      <c r="E23" s="1761"/>
      <c r="F23" s="1696"/>
      <c r="G23" s="1697"/>
      <c r="H23" s="1698"/>
      <c r="I23" s="1738">
        <f>PropertySummary_Current!I23</f>
        <v>0</v>
      </c>
      <c r="J23" s="1739"/>
      <c r="K23" s="1740"/>
    </row>
    <row r="24" spans="1:11">
      <c r="A24" s="646"/>
      <c r="B24" s="646"/>
      <c r="C24" s="646"/>
      <c r="D24" s="646"/>
      <c r="E24" s="646"/>
      <c r="F24" s="650"/>
      <c r="G24" s="650"/>
      <c r="H24" s="650"/>
      <c r="I24" s="655"/>
      <c r="J24" s="655"/>
      <c r="K24" s="655"/>
    </row>
    <row r="25" spans="1:11">
      <c r="A25" s="1693" t="s">
        <v>1754</v>
      </c>
      <c r="B25" s="1694"/>
      <c r="C25" s="1694"/>
      <c r="D25" s="1694"/>
      <c r="E25" s="1695"/>
      <c r="F25" s="1696"/>
      <c r="G25" s="1697"/>
      <c r="H25" s="1698"/>
      <c r="I25" s="1738">
        <f>PropertySummary_Current!I25</f>
        <v>0</v>
      </c>
      <c r="J25" s="1739"/>
      <c r="K25" s="1740"/>
    </row>
    <row r="26" spans="1:11">
      <c r="A26" s="1693" t="s">
        <v>1755</v>
      </c>
      <c r="B26" s="1694"/>
      <c r="C26" s="1694"/>
      <c r="D26" s="1694"/>
      <c r="E26" s="1695"/>
      <c r="F26" s="1696"/>
      <c r="G26" s="1697"/>
      <c r="H26" s="1698"/>
      <c r="I26" s="1738">
        <f>PropertySummary_Current!I26</f>
        <v>0</v>
      </c>
      <c r="J26" s="1739"/>
      <c r="K26" s="1740"/>
    </row>
    <row r="27" spans="1:11" ht="15" thickBot="1">
      <c r="A27" s="1723" t="s">
        <v>1370</v>
      </c>
      <c r="B27" s="1724"/>
      <c r="C27" s="1724"/>
      <c r="D27" s="1724"/>
      <c r="E27" s="1725"/>
      <c r="F27" s="1726"/>
      <c r="G27" s="1727"/>
      <c r="H27" s="1728"/>
      <c r="I27" s="1768">
        <f>PropertySummary_Current!I27</f>
        <v>0</v>
      </c>
      <c r="J27" s="1769"/>
      <c r="K27" s="1770"/>
    </row>
    <row r="28" spans="1:11">
      <c r="A28" s="1741" t="s">
        <v>1756</v>
      </c>
      <c r="B28" s="1742"/>
      <c r="C28" s="1742"/>
      <c r="D28" s="1742"/>
      <c r="E28" s="1743"/>
      <c r="F28" s="1714"/>
      <c r="G28" s="1715"/>
      <c r="H28" s="1716"/>
      <c r="I28" s="1744">
        <f>SUM(I25:K27)</f>
        <v>0</v>
      </c>
      <c r="J28" s="1745"/>
      <c r="K28" s="1746"/>
    </row>
    <row r="29" spans="1:11">
      <c r="A29" s="646"/>
      <c r="B29" s="646"/>
      <c r="C29" s="646"/>
      <c r="D29" s="646"/>
      <c r="E29" s="646"/>
      <c r="F29" s="651"/>
      <c r="G29" s="651"/>
      <c r="H29" s="651"/>
      <c r="I29" s="655"/>
      <c r="J29" s="655"/>
      <c r="K29" s="655"/>
    </row>
    <row r="30" spans="1:11">
      <c r="A30" s="1693" t="s">
        <v>1757</v>
      </c>
      <c r="B30" s="1694"/>
      <c r="C30" s="1694"/>
      <c r="D30" s="1694"/>
      <c r="E30" s="1695"/>
      <c r="F30" s="1747"/>
      <c r="G30" s="1748"/>
      <c r="H30" s="1749"/>
      <c r="I30" s="1738">
        <f>PropertySummary_Current!I30</f>
        <v>0</v>
      </c>
      <c r="J30" s="1739"/>
      <c r="K30" s="1740"/>
    </row>
    <row r="31" spans="1:11">
      <c r="A31" s="1693" t="s">
        <v>1758</v>
      </c>
      <c r="B31" s="1694"/>
      <c r="C31" s="1694"/>
      <c r="D31" s="1694"/>
      <c r="E31" s="1695"/>
      <c r="F31" s="1750"/>
      <c r="G31" s="1751"/>
      <c r="H31" s="1752"/>
      <c r="I31" s="1738">
        <f>PropertySummary_Current!I31</f>
        <v>0</v>
      </c>
      <c r="J31" s="1739"/>
      <c r="K31" s="1740"/>
    </row>
    <row r="32" spans="1:11">
      <c r="A32" s="1693" t="s">
        <v>1759</v>
      </c>
      <c r="B32" s="1694"/>
      <c r="C32" s="1694"/>
      <c r="D32" s="1694"/>
      <c r="E32" s="1695"/>
      <c r="F32" s="1762"/>
      <c r="G32" s="1763"/>
      <c r="H32" s="1764"/>
      <c r="I32" s="1738">
        <f>PropertySummary_Current!I32</f>
        <v>0</v>
      </c>
      <c r="J32" s="1739"/>
      <c r="K32" s="1740"/>
    </row>
    <row r="33" spans="1:11">
      <c r="A33" s="1693" t="s">
        <v>1760</v>
      </c>
      <c r="B33" s="1694"/>
      <c r="C33" s="1694"/>
      <c r="D33" s="1694"/>
      <c r="E33" s="1695"/>
      <c r="F33" s="1762"/>
      <c r="G33" s="1763"/>
      <c r="H33" s="1764"/>
      <c r="I33" s="1738">
        <f>PropertySummary_Current!I33</f>
        <v>0</v>
      </c>
      <c r="J33" s="1739"/>
      <c r="K33" s="1740"/>
    </row>
    <row r="34" spans="1:11">
      <c r="A34" s="1693" t="s">
        <v>1761</v>
      </c>
      <c r="B34" s="1694"/>
      <c r="C34" s="1694"/>
      <c r="D34" s="1694"/>
      <c r="E34" s="1695"/>
      <c r="F34" s="1762"/>
      <c r="G34" s="1763"/>
      <c r="H34" s="1764"/>
      <c r="I34" s="1738">
        <f>PropertySummary_Current!I34</f>
        <v>0</v>
      </c>
      <c r="J34" s="1739"/>
      <c r="K34" s="1740"/>
    </row>
    <row r="35" spans="1:11">
      <c r="A35" s="1693" t="s">
        <v>1762</v>
      </c>
      <c r="B35" s="1694"/>
      <c r="C35" s="1694"/>
      <c r="D35" s="1694"/>
      <c r="E35" s="1695"/>
      <c r="F35" s="1696"/>
      <c r="G35" s="1697"/>
      <c r="H35" s="1698"/>
      <c r="I35" s="1738">
        <f>PropertySummary_Current!I35</f>
        <v>0</v>
      </c>
      <c r="J35" s="1739"/>
      <c r="K35" s="1740"/>
    </row>
    <row r="36" spans="1:11" ht="15" thickBot="1">
      <c r="A36" s="1723" t="s">
        <v>1370</v>
      </c>
      <c r="B36" s="1724"/>
      <c r="C36" s="1724"/>
      <c r="D36" s="1724"/>
      <c r="E36" s="1725"/>
      <c r="F36" s="1771"/>
      <c r="G36" s="1772"/>
      <c r="H36" s="1773"/>
      <c r="I36" s="1768">
        <f>PropertySummary_Current!I36</f>
        <v>0</v>
      </c>
      <c r="J36" s="1769"/>
      <c r="K36" s="1770"/>
    </row>
    <row r="37" spans="1:11">
      <c r="A37" s="1741" t="s">
        <v>1763</v>
      </c>
      <c r="B37" s="1742"/>
      <c r="C37" s="1742"/>
      <c r="D37" s="1742"/>
      <c r="E37" s="1743"/>
      <c r="F37" s="1774"/>
      <c r="G37" s="1775"/>
      <c r="H37" s="1776"/>
      <c r="I37" s="1756">
        <f>SUM(I30:K36)</f>
        <v>0</v>
      </c>
      <c r="J37" s="1757"/>
      <c r="K37" s="1758"/>
    </row>
    <row r="38" spans="1:11">
      <c r="A38" s="939"/>
      <c r="B38" s="939"/>
      <c r="C38" s="939"/>
      <c r="D38" s="939"/>
      <c r="E38" s="939"/>
      <c r="F38" s="652"/>
      <c r="G38" s="652"/>
      <c r="H38" s="652"/>
      <c r="I38" s="656"/>
      <c r="J38" s="656"/>
      <c r="K38" s="656"/>
    </row>
    <row r="39" spans="1:11">
      <c r="A39" s="1693" t="s">
        <v>1764</v>
      </c>
      <c r="B39" s="1694"/>
      <c r="C39" s="1694"/>
      <c r="D39" s="1694"/>
      <c r="E39" s="1695"/>
      <c r="F39" s="1747"/>
      <c r="G39" s="1748"/>
      <c r="H39" s="1749"/>
      <c r="I39" s="1738">
        <f>PropertySummary_Current!I39</f>
        <v>0</v>
      </c>
      <c r="J39" s="1739"/>
      <c r="K39" s="1740"/>
    </row>
    <row r="40" spans="1:11">
      <c r="A40" s="1693" t="s">
        <v>1364</v>
      </c>
      <c r="B40" s="1694"/>
      <c r="C40" s="1694"/>
      <c r="D40" s="1694"/>
      <c r="E40" s="1695"/>
      <c r="F40" s="1750"/>
      <c r="G40" s="1751"/>
      <c r="H40" s="1752"/>
      <c r="I40" s="1738">
        <f>PropertySummary_Current!I40</f>
        <v>0</v>
      </c>
      <c r="J40" s="1739"/>
      <c r="K40" s="1740"/>
    </row>
    <row r="41" spans="1:11">
      <c r="A41" s="1693" t="s">
        <v>1765</v>
      </c>
      <c r="B41" s="1694"/>
      <c r="C41" s="1694"/>
      <c r="D41" s="1694"/>
      <c r="E41" s="1695"/>
      <c r="F41" s="1762"/>
      <c r="G41" s="1763"/>
      <c r="H41" s="1764"/>
      <c r="I41" s="1738">
        <f>PropertySummary_Current!I41</f>
        <v>0</v>
      </c>
      <c r="J41" s="1739"/>
      <c r="K41" s="1740"/>
    </row>
    <row r="42" spans="1:11">
      <c r="A42" s="1693" t="s">
        <v>1766</v>
      </c>
      <c r="B42" s="1694"/>
      <c r="C42" s="1694"/>
      <c r="D42" s="1694"/>
      <c r="E42" s="1695"/>
      <c r="F42" s="1762"/>
      <c r="G42" s="1763"/>
      <c r="H42" s="1764"/>
      <c r="I42" s="1738">
        <f>PropertySummary_Current!I42</f>
        <v>0</v>
      </c>
      <c r="J42" s="1739"/>
      <c r="K42" s="1740"/>
    </row>
    <row r="43" spans="1:11">
      <c r="A43" s="1693" t="s">
        <v>1767</v>
      </c>
      <c r="B43" s="1694"/>
      <c r="C43" s="1694"/>
      <c r="D43" s="1694"/>
      <c r="E43" s="1695"/>
      <c r="F43" s="1696"/>
      <c r="G43" s="1697"/>
      <c r="H43" s="1698"/>
      <c r="I43" s="1738">
        <f>PropertySummary_Current!I43</f>
        <v>0</v>
      </c>
      <c r="J43" s="1739"/>
      <c r="K43" s="1740"/>
    </row>
    <row r="44" spans="1:11" ht="15" thickBot="1">
      <c r="A44" s="1723" t="s">
        <v>1370</v>
      </c>
      <c r="B44" s="1724"/>
      <c r="C44" s="1724"/>
      <c r="D44" s="1724"/>
      <c r="E44" s="1725"/>
      <c r="F44" s="1771"/>
      <c r="G44" s="1772"/>
      <c r="H44" s="1773"/>
      <c r="I44" s="1768">
        <f>PropertySummary_Current!I44</f>
        <v>0</v>
      </c>
      <c r="J44" s="1769"/>
      <c r="K44" s="1770"/>
    </row>
    <row r="45" spans="1:11">
      <c r="A45" s="1741" t="s">
        <v>1768</v>
      </c>
      <c r="B45" s="1742"/>
      <c r="C45" s="1742"/>
      <c r="D45" s="1742"/>
      <c r="E45" s="1743"/>
      <c r="F45" s="1774"/>
      <c r="G45" s="1775"/>
      <c r="H45" s="1776"/>
      <c r="I45" s="1756">
        <f>SUM(I39:K44)</f>
        <v>0</v>
      </c>
      <c r="J45" s="1757"/>
      <c r="K45" s="1758"/>
    </row>
    <row r="46" spans="1:11">
      <c r="A46" s="939"/>
      <c r="B46" s="939"/>
      <c r="C46" s="939"/>
      <c r="D46" s="939"/>
      <c r="E46" s="939"/>
      <c r="F46" s="652"/>
      <c r="G46" s="652"/>
      <c r="H46" s="652"/>
      <c r="I46" s="656"/>
      <c r="J46" s="656"/>
      <c r="K46" s="656"/>
    </row>
    <row r="47" spans="1:11">
      <c r="A47" s="1693" t="s">
        <v>1769</v>
      </c>
      <c r="B47" s="1694"/>
      <c r="C47" s="1694"/>
      <c r="D47" s="1694"/>
      <c r="E47" s="1695"/>
      <c r="F47" s="1747"/>
      <c r="G47" s="1748"/>
      <c r="H47" s="1749"/>
      <c r="I47" s="1738">
        <f>PropertySummary_Current!I47</f>
        <v>0</v>
      </c>
      <c r="J47" s="1739"/>
      <c r="K47" s="1740"/>
    </row>
    <row r="48" spans="1:11">
      <c r="A48" s="1693" t="s">
        <v>1770</v>
      </c>
      <c r="B48" s="1694"/>
      <c r="C48" s="1694"/>
      <c r="D48" s="1694"/>
      <c r="E48" s="1695"/>
      <c r="F48" s="1750"/>
      <c r="G48" s="1751"/>
      <c r="H48" s="1752"/>
      <c r="I48" s="1738">
        <f>PropertySummary_Current!I48</f>
        <v>0</v>
      </c>
      <c r="J48" s="1739"/>
      <c r="K48" s="1740"/>
    </row>
    <row r="49" spans="1:11">
      <c r="A49" s="1693" t="s">
        <v>1771</v>
      </c>
      <c r="B49" s="1694"/>
      <c r="C49" s="1694"/>
      <c r="D49" s="1694"/>
      <c r="E49" s="1695"/>
      <c r="F49" s="1762"/>
      <c r="G49" s="1763"/>
      <c r="H49" s="1764"/>
      <c r="I49" s="1738">
        <f>PropertySummary_Current!I49</f>
        <v>0</v>
      </c>
      <c r="J49" s="1739"/>
      <c r="K49" s="1740"/>
    </row>
    <row r="50" spans="1:11">
      <c r="A50" s="1693" t="s">
        <v>1772</v>
      </c>
      <c r="B50" s="1694"/>
      <c r="C50" s="1694"/>
      <c r="D50" s="1694"/>
      <c r="E50" s="1695"/>
      <c r="F50" s="1762"/>
      <c r="G50" s="1763"/>
      <c r="H50" s="1764"/>
      <c r="I50" s="1738">
        <f>PropertySummary_Current!I50</f>
        <v>0</v>
      </c>
      <c r="J50" s="1739"/>
      <c r="K50" s="1740"/>
    </row>
    <row r="51" spans="1:11">
      <c r="A51" s="1693" t="s">
        <v>1773</v>
      </c>
      <c r="B51" s="1694"/>
      <c r="C51" s="1694"/>
      <c r="D51" s="1694"/>
      <c r="E51" s="1695"/>
      <c r="F51" s="1696"/>
      <c r="G51" s="1697"/>
      <c r="H51" s="1698"/>
      <c r="I51" s="1738">
        <f>PropertySummary_Current!I51</f>
        <v>0</v>
      </c>
      <c r="J51" s="1739"/>
      <c r="K51" s="1740"/>
    </row>
    <row r="52" spans="1:11">
      <c r="A52" s="1693" t="s">
        <v>1774</v>
      </c>
      <c r="B52" s="1694"/>
      <c r="C52" s="1694"/>
      <c r="D52" s="1694"/>
      <c r="E52" s="1695"/>
      <c r="F52" s="1747"/>
      <c r="G52" s="1748"/>
      <c r="H52" s="1749"/>
      <c r="I52" s="1738">
        <f>PropertySummary_Current!I52</f>
        <v>0</v>
      </c>
      <c r="J52" s="1739"/>
      <c r="K52" s="1740"/>
    </row>
    <row r="53" spans="1:11">
      <c r="A53" s="1693" t="s">
        <v>1775</v>
      </c>
      <c r="B53" s="1694"/>
      <c r="C53" s="1694"/>
      <c r="D53" s="1694"/>
      <c r="E53" s="1695"/>
      <c r="F53" s="1762"/>
      <c r="G53" s="1763"/>
      <c r="H53" s="1764"/>
      <c r="I53" s="1738">
        <f>PropertySummary_Current!I53</f>
        <v>0</v>
      </c>
      <c r="J53" s="1739"/>
      <c r="K53" s="1740"/>
    </row>
    <row r="54" spans="1:11">
      <c r="A54" s="1693" t="s">
        <v>1776</v>
      </c>
      <c r="B54" s="1694"/>
      <c r="C54" s="1694"/>
      <c r="D54" s="1694"/>
      <c r="E54" s="1695"/>
      <c r="F54" s="1696"/>
      <c r="G54" s="1697"/>
      <c r="H54" s="1698"/>
      <c r="I54" s="1738">
        <f>PropertySummary_Current!I54</f>
        <v>0</v>
      </c>
      <c r="J54" s="1739"/>
      <c r="K54" s="1740"/>
    </row>
    <row r="55" spans="1:11" ht="15" thickBot="1">
      <c r="A55" s="1723" t="s">
        <v>1370</v>
      </c>
      <c r="B55" s="1724"/>
      <c r="C55" s="1724"/>
      <c r="D55" s="1724"/>
      <c r="E55" s="1725"/>
      <c r="F55" s="1771"/>
      <c r="G55" s="1772"/>
      <c r="H55" s="1773"/>
      <c r="I55" s="1768">
        <f>PropertySummary_Current!I55</f>
        <v>0</v>
      </c>
      <c r="J55" s="1769"/>
      <c r="K55" s="1770"/>
    </row>
    <row r="56" spans="1:11">
      <c r="A56" s="1741" t="s">
        <v>1777</v>
      </c>
      <c r="B56" s="1742"/>
      <c r="C56" s="1742"/>
      <c r="D56" s="1742"/>
      <c r="E56" s="1743"/>
      <c r="F56" s="1774"/>
      <c r="G56" s="1775"/>
      <c r="H56" s="1776"/>
      <c r="I56" s="1756">
        <f>SUM(I47:K55)</f>
        <v>0</v>
      </c>
      <c r="J56" s="1757"/>
      <c r="K56" s="1758"/>
    </row>
    <row r="57" spans="1:11">
      <c r="A57" s="939"/>
      <c r="B57" s="939"/>
      <c r="C57" s="939"/>
      <c r="D57" s="939"/>
      <c r="E57" s="939"/>
      <c r="F57" s="652"/>
      <c r="G57" s="652"/>
      <c r="H57" s="652"/>
      <c r="I57" s="656"/>
      <c r="J57" s="656"/>
      <c r="K57" s="656"/>
    </row>
    <row r="58" spans="1:11">
      <c r="A58" s="1759" t="s">
        <v>1778</v>
      </c>
      <c r="B58" s="1760"/>
      <c r="C58" s="1760"/>
      <c r="D58" s="1760"/>
      <c r="E58" s="1761"/>
      <c r="F58" s="1750"/>
      <c r="G58" s="1751"/>
      <c r="H58" s="1752"/>
      <c r="I58" s="1777">
        <f>I21+I23+I28+I37+I45+I56</f>
        <v>0</v>
      </c>
      <c r="J58" s="1778"/>
      <c r="K58" s="1779"/>
    </row>
    <row r="59" spans="1:11">
      <c r="A59" s="1759" t="s">
        <v>1779</v>
      </c>
      <c r="B59" s="1760"/>
      <c r="C59" s="1760"/>
      <c r="D59" s="1760"/>
      <c r="E59" s="1761"/>
      <c r="F59" s="1750"/>
      <c r="G59" s="1751"/>
      <c r="H59" s="1752"/>
      <c r="I59" s="1777">
        <f>I10-I58</f>
        <v>0</v>
      </c>
      <c r="J59" s="1778"/>
      <c r="K59" s="1779"/>
    </row>
    <row r="60" spans="1:11">
      <c r="A60" s="939"/>
      <c r="B60" s="939"/>
      <c r="C60" s="939"/>
      <c r="D60" s="939"/>
      <c r="E60" s="939"/>
      <c r="F60" s="652"/>
      <c r="G60" s="652"/>
      <c r="H60" s="652"/>
      <c r="I60" s="656"/>
      <c r="J60" s="656"/>
      <c r="K60" s="656"/>
    </row>
    <row r="61" spans="1:11">
      <c r="A61" s="1693" t="s">
        <v>1780</v>
      </c>
      <c r="B61" s="1694"/>
      <c r="C61" s="1694"/>
      <c r="D61" s="1694"/>
      <c r="E61" s="1695"/>
      <c r="F61" s="1762"/>
      <c r="G61" s="1763"/>
      <c r="H61" s="1764"/>
      <c r="I61" s="1780">
        <f>PropertySummary_Current!I61</f>
        <v>0</v>
      </c>
      <c r="J61" s="1781"/>
      <c r="K61" s="1782"/>
    </row>
    <row r="62" spans="1:11">
      <c r="A62" s="1693" t="s">
        <v>1781</v>
      </c>
      <c r="B62" s="1694"/>
      <c r="C62" s="1694"/>
      <c r="D62" s="1694"/>
      <c r="E62" s="1695"/>
      <c r="F62" s="1696"/>
      <c r="G62" s="1697"/>
      <c r="H62" s="1698"/>
      <c r="I62" s="1780">
        <f>PropertySummary_Current!I62</f>
        <v>0</v>
      </c>
      <c r="J62" s="1781"/>
      <c r="K62" s="1782"/>
    </row>
    <row r="63" spans="1:11" ht="15" thickBot="1">
      <c r="A63" s="1723" t="s">
        <v>1782</v>
      </c>
      <c r="B63" s="1724"/>
      <c r="C63" s="1724"/>
      <c r="D63" s="1724"/>
      <c r="E63" s="1725"/>
      <c r="F63" s="1771"/>
      <c r="G63" s="1772"/>
      <c r="H63" s="1773"/>
      <c r="I63" s="1783">
        <f>PropertySummary_Current!I63</f>
        <v>0</v>
      </c>
      <c r="J63" s="1784"/>
      <c r="K63" s="1785"/>
    </row>
    <row r="64" spans="1:11">
      <c r="A64" s="1741" t="s">
        <v>1783</v>
      </c>
      <c r="B64" s="1742"/>
      <c r="C64" s="1742"/>
      <c r="D64" s="1742"/>
      <c r="E64" s="1743"/>
      <c r="F64" s="1774"/>
      <c r="G64" s="1775"/>
      <c r="H64" s="1776"/>
      <c r="I64" s="1756">
        <f>SUM(I61:K63)</f>
        <v>0</v>
      </c>
      <c r="J64" s="1757"/>
      <c r="K64" s="1758"/>
    </row>
    <row r="65" spans="1:11">
      <c r="A65" s="939"/>
      <c r="B65" s="939"/>
      <c r="C65" s="939"/>
      <c r="D65" s="939"/>
      <c r="E65" s="939"/>
      <c r="F65" s="652"/>
      <c r="G65" s="652"/>
      <c r="H65" s="652"/>
      <c r="I65" s="656"/>
      <c r="J65" s="656"/>
      <c r="K65" s="656"/>
    </row>
    <row r="66" spans="1:11">
      <c r="A66" s="1759" t="s">
        <v>1784</v>
      </c>
      <c r="B66" s="1760"/>
      <c r="C66" s="1760"/>
      <c r="D66" s="1760"/>
      <c r="E66" s="1761"/>
      <c r="F66" s="1762"/>
      <c r="G66" s="1763"/>
      <c r="H66" s="1764"/>
      <c r="I66" s="1777">
        <f>I59-I64</f>
        <v>0</v>
      </c>
      <c r="J66" s="1778"/>
      <c r="K66" s="1779"/>
    </row>
    <row r="67" spans="1:11">
      <c r="A67" s="1759" t="s">
        <v>1785</v>
      </c>
      <c r="B67" s="1760"/>
      <c r="C67" s="1760"/>
      <c r="D67" s="1760"/>
      <c r="E67" s="1761"/>
      <c r="F67" s="1696"/>
      <c r="G67" s="1697"/>
      <c r="H67" s="1698"/>
      <c r="I67" s="1789" t="e">
        <f>-I59/I64</f>
        <v>#DIV/0!</v>
      </c>
      <c r="J67" s="1790"/>
      <c r="K67" s="1791"/>
    </row>
    <row r="68" spans="1:11">
      <c r="A68" s="1759" t="s">
        <v>1786</v>
      </c>
      <c r="B68" s="1760"/>
      <c r="C68" s="1760"/>
      <c r="D68" s="1760"/>
      <c r="E68" s="1761"/>
      <c r="F68" s="1747"/>
      <c r="G68" s="1748"/>
      <c r="H68" s="1749"/>
      <c r="I68" s="1792" t="e">
        <f>I58/I10</f>
        <v>#DIV/0!</v>
      </c>
      <c r="J68" s="1793"/>
      <c r="K68" s="1794"/>
    </row>
    <row r="69" spans="1:11">
      <c r="A69" s="939"/>
      <c r="B69" s="939"/>
      <c r="C69" s="939"/>
      <c r="D69" s="939"/>
      <c r="E69" s="939"/>
      <c r="F69" s="652"/>
      <c r="G69" s="652"/>
      <c r="H69" s="652"/>
      <c r="I69" s="939"/>
      <c r="J69" s="939"/>
      <c r="K69" s="939"/>
    </row>
    <row r="70" spans="1:11">
      <c r="A70" s="1759" t="s">
        <v>1787</v>
      </c>
      <c r="B70" s="1760"/>
      <c r="C70" s="1760"/>
      <c r="D70" s="1760"/>
      <c r="E70" s="1761"/>
      <c r="F70" s="1696"/>
      <c r="G70" s="1697"/>
      <c r="H70" s="1698"/>
      <c r="I70" s="1786">
        <v>0</v>
      </c>
      <c r="J70" s="1787"/>
      <c r="K70" s="1788"/>
    </row>
  </sheetData>
  <mergeCells count="178">
    <mergeCell ref="A70:E70"/>
    <mergeCell ref="F70:H70"/>
    <mergeCell ref="I70:K70"/>
    <mergeCell ref="A67:E67"/>
    <mergeCell ref="F67:H67"/>
    <mergeCell ref="I67:K67"/>
    <mergeCell ref="A68:E68"/>
    <mergeCell ref="F68:H68"/>
    <mergeCell ref="I68:K68"/>
    <mergeCell ref="A64:E64"/>
    <mergeCell ref="F64:H64"/>
    <mergeCell ref="I64:K64"/>
    <mergeCell ref="A66:E66"/>
    <mergeCell ref="F66:H66"/>
    <mergeCell ref="I66:K66"/>
    <mergeCell ref="A62:E62"/>
    <mergeCell ref="F62:H62"/>
    <mergeCell ref="I62:K62"/>
    <mergeCell ref="A63:E63"/>
    <mergeCell ref="F63:H63"/>
    <mergeCell ref="I63:K63"/>
    <mergeCell ref="A59:E59"/>
    <mergeCell ref="F59:H59"/>
    <mergeCell ref="I59:K59"/>
    <mergeCell ref="A61:E61"/>
    <mergeCell ref="F61:H61"/>
    <mergeCell ref="I61:K61"/>
    <mergeCell ref="A56:E56"/>
    <mergeCell ref="F56:H56"/>
    <mergeCell ref="I56:K56"/>
    <mergeCell ref="A58:E58"/>
    <mergeCell ref="F58:H58"/>
    <mergeCell ref="I58:K58"/>
    <mergeCell ref="A54:E54"/>
    <mergeCell ref="F54:H54"/>
    <mergeCell ref="I54:K54"/>
    <mergeCell ref="A55:E55"/>
    <mergeCell ref="F55:H55"/>
    <mergeCell ref="I55:K55"/>
    <mergeCell ref="A52:E52"/>
    <mergeCell ref="F52:H52"/>
    <mergeCell ref="I52:K52"/>
    <mergeCell ref="A53:E53"/>
    <mergeCell ref="F53:H53"/>
    <mergeCell ref="I53:K53"/>
    <mergeCell ref="A50:E50"/>
    <mergeCell ref="F50:H50"/>
    <mergeCell ref="I50:K50"/>
    <mergeCell ref="A51:E51"/>
    <mergeCell ref="F51:H51"/>
    <mergeCell ref="I51:K51"/>
    <mergeCell ref="A48:E48"/>
    <mergeCell ref="F48:H48"/>
    <mergeCell ref="I48:K48"/>
    <mergeCell ref="A49:E49"/>
    <mergeCell ref="F49:H49"/>
    <mergeCell ref="I49:K49"/>
    <mergeCell ref="A45:E45"/>
    <mergeCell ref="F45:H45"/>
    <mergeCell ref="I45:K45"/>
    <mergeCell ref="A47:E47"/>
    <mergeCell ref="F47:H47"/>
    <mergeCell ref="I47:K47"/>
    <mergeCell ref="A43:E43"/>
    <mergeCell ref="F43:H43"/>
    <mergeCell ref="I43:K43"/>
    <mergeCell ref="A44:E44"/>
    <mergeCell ref="F44:H44"/>
    <mergeCell ref="I44:K44"/>
    <mergeCell ref="A41:E41"/>
    <mergeCell ref="F41:H41"/>
    <mergeCell ref="I41:K41"/>
    <mergeCell ref="A42:E42"/>
    <mergeCell ref="F42:H42"/>
    <mergeCell ref="I42:K42"/>
    <mergeCell ref="A39:E39"/>
    <mergeCell ref="F39:H39"/>
    <mergeCell ref="I39:K39"/>
    <mergeCell ref="A40:E40"/>
    <mergeCell ref="F40:H40"/>
    <mergeCell ref="I40:K40"/>
    <mergeCell ref="A36:E36"/>
    <mergeCell ref="F36:H36"/>
    <mergeCell ref="I36:K36"/>
    <mergeCell ref="A37:E37"/>
    <mergeCell ref="F37:H37"/>
    <mergeCell ref="I37:K37"/>
    <mergeCell ref="A34:E34"/>
    <mergeCell ref="F34:H34"/>
    <mergeCell ref="I34:K34"/>
    <mergeCell ref="A35:E35"/>
    <mergeCell ref="F35:H35"/>
    <mergeCell ref="I35:K35"/>
    <mergeCell ref="A32:E32"/>
    <mergeCell ref="F32:H32"/>
    <mergeCell ref="I32:K32"/>
    <mergeCell ref="A33:E33"/>
    <mergeCell ref="F33:H33"/>
    <mergeCell ref="I33:K33"/>
    <mergeCell ref="A30:E30"/>
    <mergeCell ref="F30:H30"/>
    <mergeCell ref="I30:K30"/>
    <mergeCell ref="A31:E31"/>
    <mergeCell ref="F31:H31"/>
    <mergeCell ref="I31:K31"/>
    <mergeCell ref="A27:E27"/>
    <mergeCell ref="F27:H27"/>
    <mergeCell ref="I27:K27"/>
    <mergeCell ref="A28:E28"/>
    <mergeCell ref="F28:H28"/>
    <mergeCell ref="I28:K28"/>
    <mergeCell ref="A25:E25"/>
    <mergeCell ref="F25:H25"/>
    <mergeCell ref="I25:K25"/>
    <mergeCell ref="A26:E26"/>
    <mergeCell ref="F26:H26"/>
    <mergeCell ref="I26:K26"/>
    <mergeCell ref="A21:E21"/>
    <mergeCell ref="F21:H21"/>
    <mergeCell ref="I21:K21"/>
    <mergeCell ref="A23:E23"/>
    <mergeCell ref="F23:H23"/>
    <mergeCell ref="I23:K23"/>
    <mergeCell ref="A19:E19"/>
    <mergeCell ref="F19:H19"/>
    <mergeCell ref="I19:K19"/>
    <mergeCell ref="A20:E20"/>
    <mergeCell ref="F20:H20"/>
    <mergeCell ref="I20:K20"/>
    <mergeCell ref="A17:E17"/>
    <mergeCell ref="F17:H17"/>
    <mergeCell ref="I17:K17"/>
    <mergeCell ref="A18:E18"/>
    <mergeCell ref="F18:H18"/>
    <mergeCell ref="I18:K18"/>
    <mergeCell ref="A15:E15"/>
    <mergeCell ref="F15:H15"/>
    <mergeCell ref="I15:K15"/>
    <mergeCell ref="A16:E16"/>
    <mergeCell ref="F16:H16"/>
    <mergeCell ref="I16:K16"/>
    <mergeCell ref="A13:E13"/>
    <mergeCell ref="F13:H13"/>
    <mergeCell ref="I13:K13"/>
    <mergeCell ref="A14:E14"/>
    <mergeCell ref="F14:H14"/>
    <mergeCell ref="I14:K14"/>
    <mergeCell ref="A10:E10"/>
    <mergeCell ref="F10:H10"/>
    <mergeCell ref="I10:K10"/>
    <mergeCell ref="A12:E12"/>
    <mergeCell ref="F12:H12"/>
    <mergeCell ref="I12:K12"/>
    <mergeCell ref="A8:E8"/>
    <mergeCell ref="F8:H8"/>
    <mergeCell ref="I8:K8"/>
    <mergeCell ref="A9:E9"/>
    <mergeCell ref="F9:H9"/>
    <mergeCell ref="I9:K9"/>
    <mergeCell ref="A6:E6"/>
    <mergeCell ref="F6:H6"/>
    <mergeCell ref="I6:K6"/>
    <mergeCell ref="A7:E7"/>
    <mergeCell ref="F7:H7"/>
    <mergeCell ref="I7:K7"/>
    <mergeCell ref="A4:E4"/>
    <mergeCell ref="F4:H4"/>
    <mergeCell ref="I4:K4"/>
    <mergeCell ref="A5:E5"/>
    <mergeCell ref="F5:H5"/>
    <mergeCell ref="I5:K5"/>
    <mergeCell ref="A1:K1"/>
    <mergeCell ref="A2:E2"/>
    <mergeCell ref="F2:H2"/>
    <mergeCell ref="I2:K2"/>
    <mergeCell ref="A3:E3"/>
    <mergeCell ref="F3:H3"/>
    <mergeCell ref="I3:K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C1:AH1105"/>
  <sheetViews>
    <sheetView tabSelected="1" workbookViewId="0">
      <selection activeCell="H8" sqref="H8:K8"/>
    </sheetView>
  </sheetViews>
  <sheetFormatPr defaultColWidth="9.109375" defaultRowHeight="15.6"/>
  <cols>
    <col min="1" max="3" width="3.109375" style="2" customWidth="1"/>
    <col min="4" max="4" width="2.88671875" style="2" customWidth="1"/>
    <col min="5" max="5" width="1.44140625" style="2" customWidth="1"/>
    <col min="6" max="6" width="2.109375" style="2" customWidth="1"/>
    <col min="7" max="7" width="14.33203125" style="2" customWidth="1"/>
    <col min="8" max="8" width="6.5546875" style="2" customWidth="1"/>
    <col min="9" max="9" width="8.6640625" style="2" customWidth="1"/>
    <col min="10" max="10" width="2.88671875" style="2" customWidth="1"/>
    <col min="11" max="11" width="8" style="2" customWidth="1"/>
    <col min="12" max="12" width="8.6640625" style="2" customWidth="1"/>
    <col min="13" max="13" width="9.109375" style="2"/>
    <col min="14" max="14" width="6.88671875" style="2" customWidth="1"/>
    <col min="15" max="15" width="12" style="2" customWidth="1"/>
    <col min="16" max="16" width="3.6640625" style="2" customWidth="1"/>
    <col min="17" max="17" width="10.109375" style="2" customWidth="1"/>
    <col min="18" max="18" width="10.5546875" style="2" customWidth="1"/>
    <col min="19" max="20" width="3.109375" style="2" customWidth="1"/>
    <col min="21" max="21" width="9.109375" style="2" customWidth="1"/>
    <col min="22" max="33" width="9.109375" style="2" hidden="1" customWidth="1"/>
    <col min="34" max="34" width="12.33203125" style="2" hidden="1" customWidth="1"/>
    <col min="35" max="36" width="9.109375" style="2" customWidth="1"/>
    <col min="37" max="256" width="9.109375" style="2"/>
    <col min="257" max="259" width="3.109375" style="2" customWidth="1"/>
    <col min="260" max="260" width="2.88671875" style="2" customWidth="1"/>
    <col min="261" max="261" width="1.44140625" style="2" customWidth="1"/>
    <col min="262" max="262" width="2.109375" style="2" customWidth="1"/>
    <col min="263" max="263" width="14.33203125" style="2" customWidth="1"/>
    <col min="264" max="264" width="6.5546875" style="2" customWidth="1"/>
    <col min="265" max="265" width="8.6640625" style="2" customWidth="1"/>
    <col min="266" max="266" width="2.88671875" style="2" customWidth="1"/>
    <col min="267" max="267" width="8" style="2" customWidth="1"/>
    <col min="268" max="268" width="8.6640625" style="2" customWidth="1"/>
    <col min="269" max="269" width="9.109375" style="2"/>
    <col min="270" max="270" width="6.88671875" style="2" customWidth="1"/>
    <col min="271" max="271" width="12" style="2" customWidth="1"/>
    <col min="272" max="272" width="3.6640625" style="2" customWidth="1"/>
    <col min="273" max="273" width="10.109375" style="2" customWidth="1"/>
    <col min="274" max="274" width="10.5546875" style="2" customWidth="1"/>
    <col min="275" max="276" width="3.109375" style="2" customWidth="1"/>
    <col min="277" max="290" width="0" style="2" hidden="1" customWidth="1"/>
    <col min="291" max="512" width="9.109375" style="2"/>
    <col min="513" max="515" width="3.109375" style="2" customWidth="1"/>
    <col min="516" max="516" width="2.88671875" style="2" customWidth="1"/>
    <col min="517" max="517" width="1.44140625" style="2" customWidth="1"/>
    <col min="518" max="518" width="2.109375" style="2" customWidth="1"/>
    <col min="519" max="519" width="14.33203125" style="2" customWidth="1"/>
    <col min="520" max="520" width="6.5546875" style="2" customWidth="1"/>
    <col min="521" max="521" width="8.6640625" style="2" customWidth="1"/>
    <col min="522" max="522" width="2.88671875" style="2" customWidth="1"/>
    <col min="523" max="523" width="8" style="2" customWidth="1"/>
    <col min="524" max="524" width="8.6640625" style="2" customWidth="1"/>
    <col min="525" max="525" width="9.109375" style="2"/>
    <col min="526" max="526" width="6.88671875" style="2" customWidth="1"/>
    <col min="527" max="527" width="12" style="2" customWidth="1"/>
    <col min="528" max="528" width="3.6640625" style="2" customWidth="1"/>
    <col min="529" max="529" width="10.109375" style="2" customWidth="1"/>
    <col min="530" max="530" width="10.5546875" style="2" customWidth="1"/>
    <col min="531" max="532" width="3.109375" style="2" customWidth="1"/>
    <col min="533" max="546" width="0" style="2" hidden="1" customWidth="1"/>
    <col min="547" max="768" width="9.109375" style="2"/>
    <col min="769" max="771" width="3.109375" style="2" customWidth="1"/>
    <col min="772" max="772" width="2.88671875" style="2" customWidth="1"/>
    <col min="773" max="773" width="1.44140625" style="2" customWidth="1"/>
    <col min="774" max="774" width="2.109375" style="2" customWidth="1"/>
    <col min="775" max="775" width="14.33203125" style="2" customWidth="1"/>
    <col min="776" max="776" width="6.5546875" style="2" customWidth="1"/>
    <col min="777" max="777" width="8.6640625" style="2" customWidth="1"/>
    <col min="778" max="778" width="2.88671875" style="2" customWidth="1"/>
    <col min="779" max="779" width="8" style="2" customWidth="1"/>
    <col min="780" max="780" width="8.6640625" style="2" customWidth="1"/>
    <col min="781" max="781" width="9.109375" style="2"/>
    <col min="782" max="782" width="6.88671875" style="2" customWidth="1"/>
    <col min="783" max="783" width="12" style="2" customWidth="1"/>
    <col min="784" max="784" width="3.6640625" style="2" customWidth="1"/>
    <col min="785" max="785" width="10.109375" style="2" customWidth="1"/>
    <col min="786" max="786" width="10.5546875" style="2" customWidth="1"/>
    <col min="787" max="788" width="3.109375" style="2" customWidth="1"/>
    <col min="789" max="802" width="0" style="2" hidden="1" customWidth="1"/>
    <col min="803" max="1024" width="9.109375" style="2"/>
    <col min="1025" max="1027" width="3.109375" style="2" customWidth="1"/>
    <col min="1028" max="1028" width="2.88671875" style="2" customWidth="1"/>
    <col min="1029" max="1029" width="1.44140625" style="2" customWidth="1"/>
    <col min="1030" max="1030" width="2.109375" style="2" customWidth="1"/>
    <col min="1031" max="1031" width="14.33203125" style="2" customWidth="1"/>
    <col min="1032" max="1032" width="6.5546875" style="2" customWidth="1"/>
    <col min="1033" max="1033" width="8.6640625" style="2" customWidth="1"/>
    <col min="1034" max="1034" width="2.88671875" style="2" customWidth="1"/>
    <col min="1035" max="1035" width="8" style="2" customWidth="1"/>
    <col min="1036" max="1036" width="8.6640625" style="2" customWidth="1"/>
    <col min="1037" max="1037" width="9.109375" style="2"/>
    <col min="1038" max="1038" width="6.88671875" style="2" customWidth="1"/>
    <col min="1039" max="1039" width="12" style="2" customWidth="1"/>
    <col min="1040" max="1040" width="3.6640625" style="2" customWidth="1"/>
    <col min="1041" max="1041" width="10.109375" style="2" customWidth="1"/>
    <col min="1042" max="1042" width="10.5546875" style="2" customWidth="1"/>
    <col min="1043" max="1044" width="3.109375" style="2" customWidth="1"/>
    <col min="1045" max="1058" width="0" style="2" hidden="1" customWidth="1"/>
    <col min="1059" max="1280" width="9.109375" style="2"/>
    <col min="1281" max="1283" width="3.109375" style="2" customWidth="1"/>
    <col min="1284" max="1284" width="2.88671875" style="2" customWidth="1"/>
    <col min="1285" max="1285" width="1.44140625" style="2" customWidth="1"/>
    <col min="1286" max="1286" width="2.109375" style="2" customWidth="1"/>
    <col min="1287" max="1287" width="14.33203125" style="2" customWidth="1"/>
    <col min="1288" max="1288" width="6.5546875" style="2" customWidth="1"/>
    <col min="1289" max="1289" width="8.6640625" style="2" customWidth="1"/>
    <col min="1290" max="1290" width="2.88671875" style="2" customWidth="1"/>
    <col min="1291" max="1291" width="8" style="2" customWidth="1"/>
    <col min="1292" max="1292" width="8.6640625" style="2" customWidth="1"/>
    <col min="1293" max="1293" width="9.109375" style="2"/>
    <col min="1294" max="1294" width="6.88671875" style="2" customWidth="1"/>
    <col min="1295" max="1295" width="12" style="2" customWidth="1"/>
    <col min="1296" max="1296" width="3.6640625" style="2" customWidth="1"/>
    <col min="1297" max="1297" width="10.109375" style="2" customWidth="1"/>
    <col min="1298" max="1298" width="10.5546875" style="2" customWidth="1"/>
    <col min="1299" max="1300" width="3.109375" style="2" customWidth="1"/>
    <col min="1301" max="1314" width="0" style="2" hidden="1" customWidth="1"/>
    <col min="1315" max="1536" width="9.109375" style="2"/>
    <col min="1537" max="1539" width="3.109375" style="2" customWidth="1"/>
    <col min="1540" max="1540" width="2.88671875" style="2" customWidth="1"/>
    <col min="1541" max="1541" width="1.44140625" style="2" customWidth="1"/>
    <col min="1542" max="1542" width="2.109375" style="2" customWidth="1"/>
    <col min="1543" max="1543" width="14.33203125" style="2" customWidth="1"/>
    <col min="1544" max="1544" width="6.5546875" style="2" customWidth="1"/>
    <col min="1545" max="1545" width="8.6640625" style="2" customWidth="1"/>
    <col min="1546" max="1546" width="2.88671875" style="2" customWidth="1"/>
    <col min="1547" max="1547" width="8" style="2" customWidth="1"/>
    <col min="1548" max="1548" width="8.6640625" style="2" customWidth="1"/>
    <col min="1549" max="1549" width="9.109375" style="2"/>
    <col min="1550" max="1550" width="6.88671875" style="2" customWidth="1"/>
    <col min="1551" max="1551" width="12" style="2" customWidth="1"/>
    <col min="1552" max="1552" width="3.6640625" style="2" customWidth="1"/>
    <col min="1553" max="1553" width="10.109375" style="2" customWidth="1"/>
    <col min="1554" max="1554" width="10.5546875" style="2" customWidth="1"/>
    <col min="1555" max="1556" width="3.109375" style="2" customWidth="1"/>
    <col min="1557" max="1570" width="0" style="2" hidden="1" customWidth="1"/>
    <col min="1571" max="1792" width="9.109375" style="2"/>
    <col min="1793" max="1795" width="3.109375" style="2" customWidth="1"/>
    <col min="1796" max="1796" width="2.88671875" style="2" customWidth="1"/>
    <col min="1797" max="1797" width="1.44140625" style="2" customWidth="1"/>
    <col min="1798" max="1798" width="2.109375" style="2" customWidth="1"/>
    <col min="1799" max="1799" width="14.33203125" style="2" customWidth="1"/>
    <col min="1800" max="1800" width="6.5546875" style="2" customWidth="1"/>
    <col min="1801" max="1801" width="8.6640625" style="2" customWidth="1"/>
    <col min="1802" max="1802" width="2.88671875" style="2" customWidth="1"/>
    <col min="1803" max="1803" width="8" style="2" customWidth="1"/>
    <col min="1804" max="1804" width="8.6640625" style="2" customWidth="1"/>
    <col min="1805" max="1805" width="9.109375" style="2"/>
    <col min="1806" max="1806" width="6.88671875" style="2" customWidth="1"/>
    <col min="1807" max="1807" width="12" style="2" customWidth="1"/>
    <col min="1808" max="1808" width="3.6640625" style="2" customWidth="1"/>
    <col min="1809" max="1809" width="10.109375" style="2" customWidth="1"/>
    <col min="1810" max="1810" width="10.5546875" style="2" customWidth="1"/>
    <col min="1811" max="1812" width="3.109375" style="2" customWidth="1"/>
    <col min="1813" max="1826" width="0" style="2" hidden="1" customWidth="1"/>
    <col min="1827" max="2048" width="9.109375" style="2"/>
    <col min="2049" max="2051" width="3.109375" style="2" customWidth="1"/>
    <col min="2052" max="2052" width="2.88671875" style="2" customWidth="1"/>
    <col min="2053" max="2053" width="1.44140625" style="2" customWidth="1"/>
    <col min="2054" max="2054" width="2.109375" style="2" customWidth="1"/>
    <col min="2055" max="2055" width="14.33203125" style="2" customWidth="1"/>
    <col min="2056" max="2056" width="6.5546875" style="2" customWidth="1"/>
    <col min="2057" max="2057" width="8.6640625" style="2" customWidth="1"/>
    <col min="2058" max="2058" width="2.88671875" style="2" customWidth="1"/>
    <col min="2059" max="2059" width="8" style="2" customWidth="1"/>
    <col min="2060" max="2060" width="8.6640625" style="2" customWidth="1"/>
    <col min="2061" max="2061" width="9.109375" style="2"/>
    <col min="2062" max="2062" width="6.88671875" style="2" customWidth="1"/>
    <col min="2063" max="2063" width="12" style="2" customWidth="1"/>
    <col min="2064" max="2064" width="3.6640625" style="2" customWidth="1"/>
    <col min="2065" max="2065" width="10.109375" style="2" customWidth="1"/>
    <col min="2066" max="2066" width="10.5546875" style="2" customWidth="1"/>
    <col min="2067" max="2068" width="3.109375" style="2" customWidth="1"/>
    <col min="2069" max="2082" width="0" style="2" hidden="1" customWidth="1"/>
    <col min="2083" max="2304" width="9.109375" style="2"/>
    <col min="2305" max="2307" width="3.109375" style="2" customWidth="1"/>
    <col min="2308" max="2308" width="2.88671875" style="2" customWidth="1"/>
    <col min="2309" max="2309" width="1.44140625" style="2" customWidth="1"/>
    <col min="2310" max="2310" width="2.109375" style="2" customWidth="1"/>
    <col min="2311" max="2311" width="14.33203125" style="2" customWidth="1"/>
    <col min="2312" max="2312" width="6.5546875" style="2" customWidth="1"/>
    <col min="2313" max="2313" width="8.6640625" style="2" customWidth="1"/>
    <col min="2314" max="2314" width="2.88671875" style="2" customWidth="1"/>
    <col min="2315" max="2315" width="8" style="2" customWidth="1"/>
    <col min="2316" max="2316" width="8.6640625" style="2" customWidth="1"/>
    <col min="2317" max="2317" width="9.109375" style="2"/>
    <col min="2318" max="2318" width="6.88671875" style="2" customWidth="1"/>
    <col min="2319" max="2319" width="12" style="2" customWidth="1"/>
    <col min="2320" max="2320" width="3.6640625" style="2" customWidth="1"/>
    <col min="2321" max="2321" width="10.109375" style="2" customWidth="1"/>
    <col min="2322" max="2322" width="10.5546875" style="2" customWidth="1"/>
    <col min="2323" max="2324" width="3.109375" style="2" customWidth="1"/>
    <col min="2325" max="2338" width="0" style="2" hidden="1" customWidth="1"/>
    <col min="2339" max="2560" width="9.109375" style="2"/>
    <col min="2561" max="2563" width="3.109375" style="2" customWidth="1"/>
    <col min="2564" max="2564" width="2.88671875" style="2" customWidth="1"/>
    <col min="2565" max="2565" width="1.44140625" style="2" customWidth="1"/>
    <col min="2566" max="2566" width="2.109375" style="2" customWidth="1"/>
    <col min="2567" max="2567" width="14.33203125" style="2" customWidth="1"/>
    <col min="2568" max="2568" width="6.5546875" style="2" customWidth="1"/>
    <col min="2569" max="2569" width="8.6640625" style="2" customWidth="1"/>
    <col min="2570" max="2570" width="2.88671875" style="2" customWidth="1"/>
    <col min="2571" max="2571" width="8" style="2" customWidth="1"/>
    <col min="2572" max="2572" width="8.6640625" style="2" customWidth="1"/>
    <col min="2573" max="2573" width="9.109375" style="2"/>
    <col min="2574" max="2574" width="6.88671875" style="2" customWidth="1"/>
    <col min="2575" max="2575" width="12" style="2" customWidth="1"/>
    <col min="2576" max="2576" width="3.6640625" style="2" customWidth="1"/>
    <col min="2577" max="2577" width="10.109375" style="2" customWidth="1"/>
    <col min="2578" max="2578" width="10.5546875" style="2" customWidth="1"/>
    <col min="2579" max="2580" width="3.109375" style="2" customWidth="1"/>
    <col min="2581" max="2594" width="0" style="2" hidden="1" customWidth="1"/>
    <col min="2595" max="2816" width="9.109375" style="2"/>
    <col min="2817" max="2819" width="3.109375" style="2" customWidth="1"/>
    <col min="2820" max="2820" width="2.88671875" style="2" customWidth="1"/>
    <col min="2821" max="2821" width="1.44140625" style="2" customWidth="1"/>
    <col min="2822" max="2822" width="2.109375" style="2" customWidth="1"/>
    <col min="2823" max="2823" width="14.33203125" style="2" customWidth="1"/>
    <col min="2824" max="2824" width="6.5546875" style="2" customWidth="1"/>
    <col min="2825" max="2825" width="8.6640625" style="2" customWidth="1"/>
    <col min="2826" max="2826" width="2.88671875" style="2" customWidth="1"/>
    <col min="2827" max="2827" width="8" style="2" customWidth="1"/>
    <col min="2828" max="2828" width="8.6640625" style="2" customWidth="1"/>
    <col min="2829" max="2829" width="9.109375" style="2"/>
    <col min="2830" max="2830" width="6.88671875" style="2" customWidth="1"/>
    <col min="2831" max="2831" width="12" style="2" customWidth="1"/>
    <col min="2832" max="2832" width="3.6640625" style="2" customWidth="1"/>
    <col min="2833" max="2833" width="10.109375" style="2" customWidth="1"/>
    <col min="2834" max="2834" width="10.5546875" style="2" customWidth="1"/>
    <col min="2835" max="2836" width="3.109375" style="2" customWidth="1"/>
    <col min="2837" max="2850" width="0" style="2" hidden="1" customWidth="1"/>
    <col min="2851" max="3072" width="9.109375" style="2"/>
    <col min="3073" max="3075" width="3.109375" style="2" customWidth="1"/>
    <col min="3076" max="3076" width="2.88671875" style="2" customWidth="1"/>
    <col min="3077" max="3077" width="1.44140625" style="2" customWidth="1"/>
    <col min="3078" max="3078" width="2.109375" style="2" customWidth="1"/>
    <col min="3079" max="3079" width="14.33203125" style="2" customWidth="1"/>
    <col min="3080" max="3080" width="6.5546875" style="2" customWidth="1"/>
    <col min="3081" max="3081" width="8.6640625" style="2" customWidth="1"/>
    <col min="3082" max="3082" width="2.88671875" style="2" customWidth="1"/>
    <col min="3083" max="3083" width="8" style="2" customWidth="1"/>
    <col min="3084" max="3084" width="8.6640625" style="2" customWidth="1"/>
    <col min="3085" max="3085" width="9.109375" style="2"/>
    <col min="3086" max="3086" width="6.88671875" style="2" customWidth="1"/>
    <col min="3087" max="3087" width="12" style="2" customWidth="1"/>
    <col min="3088" max="3088" width="3.6640625" style="2" customWidth="1"/>
    <col min="3089" max="3089" width="10.109375" style="2" customWidth="1"/>
    <col min="3090" max="3090" width="10.5546875" style="2" customWidth="1"/>
    <col min="3091" max="3092" width="3.109375" style="2" customWidth="1"/>
    <col min="3093" max="3106" width="0" style="2" hidden="1" customWidth="1"/>
    <col min="3107" max="3328" width="9.109375" style="2"/>
    <col min="3329" max="3331" width="3.109375" style="2" customWidth="1"/>
    <col min="3332" max="3332" width="2.88671875" style="2" customWidth="1"/>
    <col min="3333" max="3333" width="1.44140625" style="2" customWidth="1"/>
    <col min="3334" max="3334" width="2.109375" style="2" customWidth="1"/>
    <col min="3335" max="3335" width="14.33203125" style="2" customWidth="1"/>
    <col min="3336" max="3336" width="6.5546875" style="2" customWidth="1"/>
    <col min="3337" max="3337" width="8.6640625" style="2" customWidth="1"/>
    <col min="3338" max="3338" width="2.88671875" style="2" customWidth="1"/>
    <col min="3339" max="3339" width="8" style="2" customWidth="1"/>
    <col min="3340" max="3340" width="8.6640625" style="2" customWidth="1"/>
    <col min="3341" max="3341" width="9.109375" style="2"/>
    <col min="3342" max="3342" width="6.88671875" style="2" customWidth="1"/>
    <col min="3343" max="3343" width="12" style="2" customWidth="1"/>
    <col min="3344" max="3344" width="3.6640625" style="2" customWidth="1"/>
    <col min="3345" max="3345" width="10.109375" style="2" customWidth="1"/>
    <col min="3346" max="3346" width="10.5546875" style="2" customWidth="1"/>
    <col min="3347" max="3348" width="3.109375" style="2" customWidth="1"/>
    <col min="3349" max="3362" width="0" style="2" hidden="1" customWidth="1"/>
    <col min="3363" max="3584" width="9.109375" style="2"/>
    <col min="3585" max="3587" width="3.109375" style="2" customWidth="1"/>
    <col min="3588" max="3588" width="2.88671875" style="2" customWidth="1"/>
    <col min="3589" max="3589" width="1.44140625" style="2" customWidth="1"/>
    <col min="3590" max="3590" width="2.109375" style="2" customWidth="1"/>
    <col min="3591" max="3591" width="14.33203125" style="2" customWidth="1"/>
    <col min="3592" max="3592" width="6.5546875" style="2" customWidth="1"/>
    <col min="3593" max="3593" width="8.6640625" style="2" customWidth="1"/>
    <col min="3594" max="3594" width="2.88671875" style="2" customWidth="1"/>
    <col min="3595" max="3595" width="8" style="2" customWidth="1"/>
    <col min="3596" max="3596" width="8.6640625" style="2" customWidth="1"/>
    <col min="3597" max="3597" width="9.109375" style="2"/>
    <col min="3598" max="3598" width="6.88671875" style="2" customWidth="1"/>
    <col min="3599" max="3599" width="12" style="2" customWidth="1"/>
    <col min="3600" max="3600" width="3.6640625" style="2" customWidth="1"/>
    <col min="3601" max="3601" width="10.109375" style="2" customWidth="1"/>
    <col min="3602" max="3602" width="10.5546875" style="2" customWidth="1"/>
    <col min="3603" max="3604" width="3.109375" style="2" customWidth="1"/>
    <col min="3605" max="3618" width="0" style="2" hidden="1" customWidth="1"/>
    <col min="3619" max="3840" width="9.109375" style="2"/>
    <col min="3841" max="3843" width="3.109375" style="2" customWidth="1"/>
    <col min="3844" max="3844" width="2.88671875" style="2" customWidth="1"/>
    <col min="3845" max="3845" width="1.44140625" style="2" customWidth="1"/>
    <col min="3846" max="3846" width="2.109375" style="2" customWidth="1"/>
    <col min="3847" max="3847" width="14.33203125" style="2" customWidth="1"/>
    <col min="3848" max="3848" width="6.5546875" style="2" customWidth="1"/>
    <col min="3849" max="3849" width="8.6640625" style="2" customWidth="1"/>
    <col min="3850" max="3850" width="2.88671875" style="2" customWidth="1"/>
    <col min="3851" max="3851" width="8" style="2" customWidth="1"/>
    <col min="3852" max="3852" width="8.6640625" style="2" customWidth="1"/>
    <col min="3853" max="3853" width="9.109375" style="2"/>
    <col min="3854" max="3854" width="6.88671875" style="2" customWidth="1"/>
    <col min="3855" max="3855" width="12" style="2" customWidth="1"/>
    <col min="3856" max="3856" width="3.6640625" style="2" customWidth="1"/>
    <col min="3857" max="3857" width="10.109375" style="2" customWidth="1"/>
    <col min="3858" max="3858" width="10.5546875" style="2" customWidth="1"/>
    <col min="3859" max="3860" width="3.109375" style="2" customWidth="1"/>
    <col min="3861" max="3874" width="0" style="2" hidden="1" customWidth="1"/>
    <col min="3875" max="4096" width="9.109375" style="2"/>
    <col min="4097" max="4099" width="3.109375" style="2" customWidth="1"/>
    <col min="4100" max="4100" width="2.88671875" style="2" customWidth="1"/>
    <col min="4101" max="4101" width="1.44140625" style="2" customWidth="1"/>
    <col min="4102" max="4102" width="2.109375" style="2" customWidth="1"/>
    <col min="4103" max="4103" width="14.33203125" style="2" customWidth="1"/>
    <col min="4104" max="4104" width="6.5546875" style="2" customWidth="1"/>
    <col min="4105" max="4105" width="8.6640625" style="2" customWidth="1"/>
    <col min="4106" max="4106" width="2.88671875" style="2" customWidth="1"/>
    <col min="4107" max="4107" width="8" style="2" customWidth="1"/>
    <col min="4108" max="4108" width="8.6640625" style="2" customWidth="1"/>
    <col min="4109" max="4109" width="9.109375" style="2"/>
    <col min="4110" max="4110" width="6.88671875" style="2" customWidth="1"/>
    <col min="4111" max="4111" width="12" style="2" customWidth="1"/>
    <col min="4112" max="4112" width="3.6640625" style="2" customWidth="1"/>
    <col min="4113" max="4113" width="10.109375" style="2" customWidth="1"/>
    <col min="4114" max="4114" width="10.5546875" style="2" customWidth="1"/>
    <col min="4115" max="4116" width="3.109375" style="2" customWidth="1"/>
    <col min="4117" max="4130" width="0" style="2" hidden="1" customWidth="1"/>
    <col min="4131" max="4352" width="9.109375" style="2"/>
    <col min="4353" max="4355" width="3.109375" style="2" customWidth="1"/>
    <col min="4356" max="4356" width="2.88671875" style="2" customWidth="1"/>
    <col min="4357" max="4357" width="1.44140625" style="2" customWidth="1"/>
    <col min="4358" max="4358" width="2.109375" style="2" customWidth="1"/>
    <col min="4359" max="4359" width="14.33203125" style="2" customWidth="1"/>
    <col min="4360" max="4360" width="6.5546875" style="2" customWidth="1"/>
    <col min="4361" max="4361" width="8.6640625" style="2" customWidth="1"/>
    <col min="4362" max="4362" width="2.88671875" style="2" customWidth="1"/>
    <col min="4363" max="4363" width="8" style="2" customWidth="1"/>
    <col min="4364" max="4364" width="8.6640625" style="2" customWidth="1"/>
    <col min="4365" max="4365" width="9.109375" style="2"/>
    <col min="4366" max="4366" width="6.88671875" style="2" customWidth="1"/>
    <col min="4367" max="4367" width="12" style="2" customWidth="1"/>
    <col min="4368" max="4368" width="3.6640625" style="2" customWidth="1"/>
    <col min="4369" max="4369" width="10.109375" style="2" customWidth="1"/>
    <col min="4370" max="4370" width="10.5546875" style="2" customWidth="1"/>
    <col min="4371" max="4372" width="3.109375" style="2" customWidth="1"/>
    <col min="4373" max="4386" width="0" style="2" hidden="1" customWidth="1"/>
    <col min="4387" max="4608" width="9.109375" style="2"/>
    <col min="4609" max="4611" width="3.109375" style="2" customWidth="1"/>
    <col min="4612" max="4612" width="2.88671875" style="2" customWidth="1"/>
    <col min="4613" max="4613" width="1.44140625" style="2" customWidth="1"/>
    <col min="4614" max="4614" width="2.109375" style="2" customWidth="1"/>
    <col min="4615" max="4615" width="14.33203125" style="2" customWidth="1"/>
    <col min="4616" max="4616" width="6.5546875" style="2" customWidth="1"/>
    <col min="4617" max="4617" width="8.6640625" style="2" customWidth="1"/>
    <col min="4618" max="4618" width="2.88671875" style="2" customWidth="1"/>
    <col min="4619" max="4619" width="8" style="2" customWidth="1"/>
    <col min="4620" max="4620" width="8.6640625" style="2" customWidth="1"/>
    <col min="4621" max="4621" width="9.109375" style="2"/>
    <col min="4622" max="4622" width="6.88671875" style="2" customWidth="1"/>
    <col min="4623" max="4623" width="12" style="2" customWidth="1"/>
    <col min="4624" max="4624" width="3.6640625" style="2" customWidth="1"/>
    <col min="4625" max="4625" width="10.109375" style="2" customWidth="1"/>
    <col min="4626" max="4626" width="10.5546875" style="2" customWidth="1"/>
    <col min="4627" max="4628" width="3.109375" style="2" customWidth="1"/>
    <col min="4629" max="4642" width="0" style="2" hidden="1" customWidth="1"/>
    <col min="4643" max="4864" width="9.109375" style="2"/>
    <col min="4865" max="4867" width="3.109375" style="2" customWidth="1"/>
    <col min="4868" max="4868" width="2.88671875" style="2" customWidth="1"/>
    <col min="4869" max="4869" width="1.44140625" style="2" customWidth="1"/>
    <col min="4870" max="4870" width="2.109375" style="2" customWidth="1"/>
    <col min="4871" max="4871" width="14.33203125" style="2" customWidth="1"/>
    <col min="4872" max="4872" width="6.5546875" style="2" customWidth="1"/>
    <col min="4873" max="4873" width="8.6640625" style="2" customWidth="1"/>
    <col min="4874" max="4874" width="2.88671875" style="2" customWidth="1"/>
    <col min="4875" max="4875" width="8" style="2" customWidth="1"/>
    <col min="4876" max="4876" width="8.6640625" style="2" customWidth="1"/>
    <col min="4877" max="4877" width="9.109375" style="2"/>
    <col min="4878" max="4878" width="6.88671875" style="2" customWidth="1"/>
    <col min="4879" max="4879" width="12" style="2" customWidth="1"/>
    <col min="4880" max="4880" width="3.6640625" style="2" customWidth="1"/>
    <col min="4881" max="4881" width="10.109375" style="2" customWidth="1"/>
    <col min="4882" max="4882" width="10.5546875" style="2" customWidth="1"/>
    <col min="4883" max="4884" width="3.109375" style="2" customWidth="1"/>
    <col min="4885" max="4898" width="0" style="2" hidden="1" customWidth="1"/>
    <col min="4899" max="5120" width="9.109375" style="2"/>
    <col min="5121" max="5123" width="3.109375" style="2" customWidth="1"/>
    <col min="5124" max="5124" width="2.88671875" style="2" customWidth="1"/>
    <col min="5125" max="5125" width="1.44140625" style="2" customWidth="1"/>
    <col min="5126" max="5126" width="2.109375" style="2" customWidth="1"/>
    <col min="5127" max="5127" width="14.33203125" style="2" customWidth="1"/>
    <col min="5128" max="5128" width="6.5546875" style="2" customWidth="1"/>
    <col min="5129" max="5129" width="8.6640625" style="2" customWidth="1"/>
    <col min="5130" max="5130" width="2.88671875" style="2" customWidth="1"/>
    <col min="5131" max="5131" width="8" style="2" customWidth="1"/>
    <col min="5132" max="5132" width="8.6640625" style="2" customWidth="1"/>
    <col min="5133" max="5133" width="9.109375" style="2"/>
    <col min="5134" max="5134" width="6.88671875" style="2" customWidth="1"/>
    <col min="5135" max="5135" width="12" style="2" customWidth="1"/>
    <col min="5136" max="5136" width="3.6640625" style="2" customWidth="1"/>
    <col min="5137" max="5137" width="10.109375" style="2" customWidth="1"/>
    <col min="5138" max="5138" width="10.5546875" style="2" customWidth="1"/>
    <col min="5139" max="5140" width="3.109375" style="2" customWidth="1"/>
    <col min="5141" max="5154" width="0" style="2" hidden="1" customWidth="1"/>
    <col min="5155" max="5376" width="9.109375" style="2"/>
    <col min="5377" max="5379" width="3.109375" style="2" customWidth="1"/>
    <col min="5380" max="5380" width="2.88671875" style="2" customWidth="1"/>
    <col min="5381" max="5381" width="1.44140625" style="2" customWidth="1"/>
    <col min="5382" max="5382" width="2.109375" style="2" customWidth="1"/>
    <col min="5383" max="5383" width="14.33203125" style="2" customWidth="1"/>
    <col min="5384" max="5384" width="6.5546875" style="2" customWidth="1"/>
    <col min="5385" max="5385" width="8.6640625" style="2" customWidth="1"/>
    <col min="5386" max="5386" width="2.88671875" style="2" customWidth="1"/>
    <col min="5387" max="5387" width="8" style="2" customWidth="1"/>
    <col min="5388" max="5388" width="8.6640625" style="2" customWidth="1"/>
    <col min="5389" max="5389" width="9.109375" style="2"/>
    <col min="5390" max="5390" width="6.88671875" style="2" customWidth="1"/>
    <col min="5391" max="5391" width="12" style="2" customWidth="1"/>
    <col min="5392" max="5392" width="3.6640625" style="2" customWidth="1"/>
    <col min="5393" max="5393" width="10.109375" style="2" customWidth="1"/>
    <col min="5394" max="5394" width="10.5546875" style="2" customWidth="1"/>
    <col min="5395" max="5396" width="3.109375" style="2" customWidth="1"/>
    <col min="5397" max="5410" width="0" style="2" hidden="1" customWidth="1"/>
    <col min="5411" max="5632" width="9.109375" style="2"/>
    <col min="5633" max="5635" width="3.109375" style="2" customWidth="1"/>
    <col min="5636" max="5636" width="2.88671875" style="2" customWidth="1"/>
    <col min="5637" max="5637" width="1.44140625" style="2" customWidth="1"/>
    <col min="5638" max="5638" width="2.109375" style="2" customWidth="1"/>
    <col min="5639" max="5639" width="14.33203125" style="2" customWidth="1"/>
    <col min="5640" max="5640" width="6.5546875" style="2" customWidth="1"/>
    <col min="5641" max="5641" width="8.6640625" style="2" customWidth="1"/>
    <col min="5642" max="5642" width="2.88671875" style="2" customWidth="1"/>
    <col min="5643" max="5643" width="8" style="2" customWidth="1"/>
    <col min="5644" max="5644" width="8.6640625" style="2" customWidth="1"/>
    <col min="5645" max="5645" width="9.109375" style="2"/>
    <col min="5646" max="5646" width="6.88671875" style="2" customWidth="1"/>
    <col min="5647" max="5647" width="12" style="2" customWidth="1"/>
    <col min="5648" max="5648" width="3.6640625" style="2" customWidth="1"/>
    <col min="5649" max="5649" width="10.109375" style="2" customWidth="1"/>
    <col min="5650" max="5650" width="10.5546875" style="2" customWidth="1"/>
    <col min="5651" max="5652" width="3.109375" style="2" customWidth="1"/>
    <col min="5653" max="5666" width="0" style="2" hidden="1" customWidth="1"/>
    <col min="5667" max="5888" width="9.109375" style="2"/>
    <col min="5889" max="5891" width="3.109375" style="2" customWidth="1"/>
    <col min="5892" max="5892" width="2.88671875" style="2" customWidth="1"/>
    <col min="5893" max="5893" width="1.44140625" style="2" customWidth="1"/>
    <col min="5894" max="5894" width="2.109375" style="2" customWidth="1"/>
    <col min="5895" max="5895" width="14.33203125" style="2" customWidth="1"/>
    <col min="5896" max="5896" width="6.5546875" style="2" customWidth="1"/>
    <col min="5897" max="5897" width="8.6640625" style="2" customWidth="1"/>
    <col min="5898" max="5898" width="2.88671875" style="2" customWidth="1"/>
    <col min="5899" max="5899" width="8" style="2" customWidth="1"/>
    <col min="5900" max="5900" width="8.6640625" style="2" customWidth="1"/>
    <col min="5901" max="5901" width="9.109375" style="2"/>
    <col min="5902" max="5902" width="6.88671875" style="2" customWidth="1"/>
    <col min="5903" max="5903" width="12" style="2" customWidth="1"/>
    <col min="5904" max="5904" width="3.6640625" style="2" customWidth="1"/>
    <col min="5905" max="5905" width="10.109375" style="2" customWidth="1"/>
    <col min="5906" max="5906" width="10.5546875" style="2" customWidth="1"/>
    <col min="5907" max="5908" width="3.109375" style="2" customWidth="1"/>
    <col min="5909" max="5922" width="0" style="2" hidden="1" customWidth="1"/>
    <col min="5923" max="6144" width="9.109375" style="2"/>
    <col min="6145" max="6147" width="3.109375" style="2" customWidth="1"/>
    <col min="6148" max="6148" width="2.88671875" style="2" customWidth="1"/>
    <col min="6149" max="6149" width="1.44140625" style="2" customWidth="1"/>
    <col min="6150" max="6150" width="2.109375" style="2" customWidth="1"/>
    <col min="6151" max="6151" width="14.33203125" style="2" customWidth="1"/>
    <col min="6152" max="6152" width="6.5546875" style="2" customWidth="1"/>
    <col min="6153" max="6153" width="8.6640625" style="2" customWidth="1"/>
    <col min="6154" max="6154" width="2.88671875" style="2" customWidth="1"/>
    <col min="6155" max="6155" width="8" style="2" customWidth="1"/>
    <col min="6156" max="6156" width="8.6640625" style="2" customWidth="1"/>
    <col min="6157" max="6157" width="9.109375" style="2"/>
    <col min="6158" max="6158" width="6.88671875" style="2" customWidth="1"/>
    <col min="6159" max="6159" width="12" style="2" customWidth="1"/>
    <col min="6160" max="6160" width="3.6640625" style="2" customWidth="1"/>
    <col min="6161" max="6161" width="10.109375" style="2" customWidth="1"/>
    <col min="6162" max="6162" width="10.5546875" style="2" customWidth="1"/>
    <col min="6163" max="6164" width="3.109375" style="2" customWidth="1"/>
    <col min="6165" max="6178" width="0" style="2" hidden="1" customWidth="1"/>
    <col min="6179" max="6400" width="9.109375" style="2"/>
    <col min="6401" max="6403" width="3.109375" style="2" customWidth="1"/>
    <col min="6404" max="6404" width="2.88671875" style="2" customWidth="1"/>
    <col min="6405" max="6405" width="1.44140625" style="2" customWidth="1"/>
    <col min="6406" max="6406" width="2.109375" style="2" customWidth="1"/>
    <col min="6407" max="6407" width="14.33203125" style="2" customWidth="1"/>
    <col min="6408" max="6408" width="6.5546875" style="2" customWidth="1"/>
    <col min="6409" max="6409" width="8.6640625" style="2" customWidth="1"/>
    <col min="6410" max="6410" width="2.88671875" style="2" customWidth="1"/>
    <col min="6411" max="6411" width="8" style="2" customWidth="1"/>
    <col min="6412" max="6412" width="8.6640625" style="2" customWidth="1"/>
    <col min="6413" max="6413" width="9.109375" style="2"/>
    <col min="6414" max="6414" width="6.88671875" style="2" customWidth="1"/>
    <col min="6415" max="6415" width="12" style="2" customWidth="1"/>
    <col min="6416" max="6416" width="3.6640625" style="2" customWidth="1"/>
    <col min="6417" max="6417" width="10.109375" style="2" customWidth="1"/>
    <col min="6418" max="6418" width="10.5546875" style="2" customWidth="1"/>
    <col min="6419" max="6420" width="3.109375" style="2" customWidth="1"/>
    <col min="6421" max="6434" width="0" style="2" hidden="1" customWidth="1"/>
    <col min="6435" max="6656" width="9.109375" style="2"/>
    <col min="6657" max="6659" width="3.109375" style="2" customWidth="1"/>
    <col min="6660" max="6660" width="2.88671875" style="2" customWidth="1"/>
    <col min="6661" max="6661" width="1.44140625" style="2" customWidth="1"/>
    <col min="6662" max="6662" width="2.109375" style="2" customWidth="1"/>
    <col min="6663" max="6663" width="14.33203125" style="2" customWidth="1"/>
    <col min="6664" max="6664" width="6.5546875" style="2" customWidth="1"/>
    <col min="6665" max="6665" width="8.6640625" style="2" customWidth="1"/>
    <col min="6666" max="6666" width="2.88671875" style="2" customWidth="1"/>
    <col min="6667" max="6667" width="8" style="2" customWidth="1"/>
    <col min="6668" max="6668" width="8.6640625" style="2" customWidth="1"/>
    <col min="6669" max="6669" width="9.109375" style="2"/>
    <col min="6670" max="6670" width="6.88671875" style="2" customWidth="1"/>
    <col min="6671" max="6671" width="12" style="2" customWidth="1"/>
    <col min="6672" max="6672" width="3.6640625" style="2" customWidth="1"/>
    <col min="6673" max="6673" width="10.109375" style="2" customWidth="1"/>
    <col min="6674" max="6674" width="10.5546875" style="2" customWidth="1"/>
    <col min="6675" max="6676" width="3.109375" style="2" customWidth="1"/>
    <col min="6677" max="6690" width="0" style="2" hidden="1" customWidth="1"/>
    <col min="6691" max="6912" width="9.109375" style="2"/>
    <col min="6913" max="6915" width="3.109375" style="2" customWidth="1"/>
    <col min="6916" max="6916" width="2.88671875" style="2" customWidth="1"/>
    <col min="6917" max="6917" width="1.44140625" style="2" customWidth="1"/>
    <col min="6918" max="6918" width="2.109375" style="2" customWidth="1"/>
    <col min="6919" max="6919" width="14.33203125" style="2" customWidth="1"/>
    <col min="6920" max="6920" width="6.5546875" style="2" customWidth="1"/>
    <col min="6921" max="6921" width="8.6640625" style="2" customWidth="1"/>
    <col min="6922" max="6922" width="2.88671875" style="2" customWidth="1"/>
    <col min="6923" max="6923" width="8" style="2" customWidth="1"/>
    <col min="6924" max="6924" width="8.6640625" style="2" customWidth="1"/>
    <col min="6925" max="6925" width="9.109375" style="2"/>
    <col min="6926" max="6926" width="6.88671875" style="2" customWidth="1"/>
    <col min="6927" max="6927" width="12" style="2" customWidth="1"/>
    <col min="6928" max="6928" width="3.6640625" style="2" customWidth="1"/>
    <col min="6929" max="6929" width="10.109375" style="2" customWidth="1"/>
    <col min="6930" max="6930" width="10.5546875" style="2" customWidth="1"/>
    <col min="6931" max="6932" width="3.109375" style="2" customWidth="1"/>
    <col min="6933" max="6946" width="0" style="2" hidden="1" customWidth="1"/>
    <col min="6947" max="7168" width="9.109375" style="2"/>
    <col min="7169" max="7171" width="3.109375" style="2" customWidth="1"/>
    <col min="7172" max="7172" width="2.88671875" style="2" customWidth="1"/>
    <col min="7173" max="7173" width="1.44140625" style="2" customWidth="1"/>
    <col min="7174" max="7174" width="2.109375" style="2" customWidth="1"/>
    <col min="7175" max="7175" width="14.33203125" style="2" customWidth="1"/>
    <col min="7176" max="7176" width="6.5546875" style="2" customWidth="1"/>
    <col min="7177" max="7177" width="8.6640625" style="2" customWidth="1"/>
    <col min="7178" max="7178" width="2.88671875" style="2" customWidth="1"/>
    <col min="7179" max="7179" width="8" style="2" customWidth="1"/>
    <col min="7180" max="7180" width="8.6640625" style="2" customWidth="1"/>
    <col min="7181" max="7181" width="9.109375" style="2"/>
    <col min="7182" max="7182" width="6.88671875" style="2" customWidth="1"/>
    <col min="7183" max="7183" width="12" style="2" customWidth="1"/>
    <col min="7184" max="7184" width="3.6640625" style="2" customWidth="1"/>
    <col min="7185" max="7185" width="10.109375" style="2" customWidth="1"/>
    <col min="7186" max="7186" width="10.5546875" style="2" customWidth="1"/>
    <col min="7187" max="7188" width="3.109375" style="2" customWidth="1"/>
    <col min="7189" max="7202" width="0" style="2" hidden="1" customWidth="1"/>
    <col min="7203" max="7424" width="9.109375" style="2"/>
    <col min="7425" max="7427" width="3.109375" style="2" customWidth="1"/>
    <col min="7428" max="7428" width="2.88671875" style="2" customWidth="1"/>
    <col min="7429" max="7429" width="1.44140625" style="2" customWidth="1"/>
    <col min="7430" max="7430" width="2.109375" style="2" customWidth="1"/>
    <col min="7431" max="7431" width="14.33203125" style="2" customWidth="1"/>
    <col min="7432" max="7432" width="6.5546875" style="2" customWidth="1"/>
    <col min="7433" max="7433" width="8.6640625" style="2" customWidth="1"/>
    <col min="7434" max="7434" width="2.88671875" style="2" customWidth="1"/>
    <col min="7435" max="7435" width="8" style="2" customWidth="1"/>
    <col min="7436" max="7436" width="8.6640625" style="2" customWidth="1"/>
    <col min="7437" max="7437" width="9.109375" style="2"/>
    <col min="7438" max="7438" width="6.88671875" style="2" customWidth="1"/>
    <col min="7439" max="7439" width="12" style="2" customWidth="1"/>
    <col min="7440" max="7440" width="3.6640625" style="2" customWidth="1"/>
    <col min="7441" max="7441" width="10.109375" style="2" customWidth="1"/>
    <col min="7442" max="7442" width="10.5546875" style="2" customWidth="1"/>
    <col min="7443" max="7444" width="3.109375" style="2" customWidth="1"/>
    <col min="7445" max="7458" width="0" style="2" hidden="1" customWidth="1"/>
    <col min="7459" max="7680" width="9.109375" style="2"/>
    <col min="7681" max="7683" width="3.109375" style="2" customWidth="1"/>
    <col min="7684" max="7684" width="2.88671875" style="2" customWidth="1"/>
    <col min="7685" max="7685" width="1.44140625" style="2" customWidth="1"/>
    <col min="7686" max="7686" width="2.109375" style="2" customWidth="1"/>
    <col min="7687" max="7687" width="14.33203125" style="2" customWidth="1"/>
    <col min="7688" max="7688" width="6.5546875" style="2" customWidth="1"/>
    <col min="7689" max="7689" width="8.6640625" style="2" customWidth="1"/>
    <col min="7690" max="7690" width="2.88671875" style="2" customWidth="1"/>
    <col min="7691" max="7691" width="8" style="2" customWidth="1"/>
    <col min="7692" max="7692" width="8.6640625" style="2" customWidth="1"/>
    <col min="7693" max="7693" width="9.109375" style="2"/>
    <col min="7694" max="7694" width="6.88671875" style="2" customWidth="1"/>
    <col min="7695" max="7695" width="12" style="2" customWidth="1"/>
    <col min="7696" max="7696" width="3.6640625" style="2" customWidth="1"/>
    <col min="7697" max="7697" width="10.109375" style="2" customWidth="1"/>
    <col min="7698" max="7698" width="10.5546875" style="2" customWidth="1"/>
    <col min="7699" max="7700" width="3.109375" style="2" customWidth="1"/>
    <col min="7701" max="7714" width="0" style="2" hidden="1" customWidth="1"/>
    <col min="7715" max="7936" width="9.109375" style="2"/>
    <col min="7937" max="7939" width="3.109375" style="2" customWidth="1"/>
    <col min="7940" max="7940" width="2.88671875" style="2" customWidth="1"/>
    <col min="7941" max="7941" width="1.44140625" style="2" customWidth="1"/>
    <col min="7942" max="7942" width="2.109375" style="2" customWidth="1"/>
    <col min="7943" max="7943" width="14.33203125" style="2" customWidth="1"/>
    <col min="7944" max="7944" width="6.5546875" style="2" customWidth="1"/>
    <col min="7945" max="7945" width="8.6640625" style="2" customWidth="1"/>
    <col min="7946" max="7946" width="2.88671875" style="2" customWidth="1"/>
    <col min="7947" max="7947" width="8" style="2" customWidth="1"/>
    <col min="7948" max="7948" width="8.6640625" style="2" customWidth="1"/>
    <col min="7949" max="7949" width="9.109375" style="2"/>
    <col min="7950" max="7950" width="6.88671875" style="2" customWidth="1"/>
    <col min="7951" max="7951" width="12" style="2" customWidth="1"/>
    <col min="7952" max="7952" width="3.6640625" style="2" customWidth="1"/>
    <col min="7953" max="7953" width="10.109375" style="2" customWidth="1"/>
    <col min="7954" max="7954" width="10.5546875" style="2" customWidth="1"/>
    <col min="7955" max="7956" width="3.109375" style="2" customWidth="1"/>
    <col min="7957" max="7970" width="0" style="2" hidden="1" customWidth="1"/>
    <col min="7971" max="8192" width="9.109375" style="2"/>
    <col min="8193" max="8195" width="3.109375" style="2" customWidth="1"/>
    <col min="8196" max="8196" width="2.88671875" style="2" customWidth="1"/>
    <col min="8197" max="8197" width="1.44140625" style="2" customWidth="1"/>
    <col min="8198" max="8198" width="2.109375" style="2" customWidth="1"/>
    <col min="8199" max="8199" width="14.33203125" style="2" customWidth="1"/>
    <col min="8200" max="8200" width="6.5546875" style="2" customWidth="1"/>
    <col min="8201" max="8201" width="8.6640625" style="2" customWidth="1"/>
    <col min="8202" max="8202" width="2.88671875" style="2" customWidth="1"/>
    <col min="8203" max="8203" width="8" style="2" customWidth="1"/>
    <col min="8204" max="8204" width="8.6640625" style="2" customWidth="1"/>
    <col min="8205" max="8205" width="9.109375" style="2"/>
    <col min="8206" max="8206" width="6.88671875" style="2" customWidth="1"/>
    <col min="8207" max="8207" width="12" style="2" customWidth="1"/>
    <col min="8208" max="8208" width="3.6640625" style="2" customWidth="1"/>
    <col min="8209" max="8209" width="10.109375" style="2" customWidth="1"/>
    <col min="8210" max="8210" width="10.5546875" style="2" customWidth="1"/>
    <col min="8211" max="8212" width="3.109375" style="2" customWidth="1"/>
    <col min="8213" max="8226" width="0" style="2" hidden="1" customWidth="1"/>
    <col min="8227" max="8448" width="9.109375" style="2"/>
    <col min="8449" max="8451" width="3.109375" style="2" customWidth="1"/>
    <col min="8452" max="8452" width="2.88671875" style="2" customWidth="1"/>
    <col min="8453" max="8453" width="1.44140625" style="2" customWidth="1"/>
    <col min="8454" max="8454" width="2.109375" style="2" customWidth="1"/>
    <col min="8455" max="8455" width="14.33203125" style="2" customWidth="1"/>
    <col min="8456" max="8456" width="6.5546875" style="2" customWidth="1"/>
    <col min="8457" max="8457" width="8.6640625" style="2" customWidth="1"/>
    <col min="8458" max="8458" width="2.88671875" style="2" customWidth="1"/>
    <col min="8459" max="8459" width="8" style="2" customWidth="1"/>
    <col min="8460" max="8460" width="8.6640625" style="2" customWidth="1"/>
    <col min="8461" max="8461" width="9.109375" style="2"/>
    <col min="8462" max="8462" width="6.88671875" style="2" customWidth="1"/>
    <col min="8463" max="8463" width="12" style="2" customWidth="1"/>
    <col min="8464" max="8464" width="3.6640625" style="2" customWidth="1"/>
    <col min="8465" max="8465" width="10.109375" style="2" customWidth="1"/>
    <col min="8466" max="8466" width="10.5546875" style="2" customWidth="1"/>
    <col min="8467" max="8468" width="3.109375" style="2" customWidth="1"/>
    <col min="8469" max="8482" width="0" style="2" hidden="1" customWidth="1"/>
    <col min="8483" max="8704" width="9.109375" style="2"/>
    <col min="8705" max="8707" width="3.109375" style="2" customWidth="1"/>
    <col min="8708" max="8708" width="2.88671875" style="2" customWidth="1"/>
    <col min="8709" max="8709" width="1.44140625" style="2" customWidth="1"/>
    <col min="8710" max="8710" width="2.109375" style="2" customWidth="1"/>
    <col min="8711" max="8711" width="14.33203125" style="2" customWidth="1"/>
    <col min="8712" max="8712" width="6.5546875" style="2" customWidth="1"/>
    <col min="8713" max="8713" width="8.6640625" style="2" customWidth="1"/>
    <col min="8714" max="8714" width="2.88671875" style="2" customWidth="1"/>
    <col min="8715" max="8715" width="8" style="2" customWidth="1"/>
    <col min="8716" max="8716" width="8.6640625" style="2" customWidth="1"/>
    <col min="8717" max="8717" width="9.109375" style="2"/>
    <col min="8718" max="8718" width="6.88671875" style="2" customWidth="1"/>
    <col min="8719" max="8719" width="12" style="2" customWidth="1"/>
    <col min="8720" max="8720" width="3.6640625" style="2" customWidth="1"/>
    <col min="8721" max="8721" width="10.109375" style="2" customWidth="1"/>
    <col min="8722" max="8722" width="10.5546875" style="2" customWidth="1"/>
    <col min="8723" max="8724" width="3.109375" style="2" customWidth="1"/>
    <col min="8725" max="8738" width="0" style="2" hidden="1" customWidth="1"/>
    <col min="8739" max="8960" width="9.109375" style="2"/>
    <col min="8961" max="8963" width="3.109375" style="2" customWidth="1"/>
    <col min="8964" max="8964" width="2.88671875" style="2" customWidth="1"/>
    <col min="8965" max="8965" width="1.44140625" style="2" customWidth="1"/>
    <col min="8966" max="8966" width="2.109375" style="2" customWidth="1"/>
    <col min="8967" max="8967" width="14.33203125" style="2" customWidth="1"/>
    <col min="8968" max="8968" width="6.5546875" style="2" customWidth="1"/>
    <col min="8969" max="8969" width="8.6640625" style="2" customWidth="1"/>
    <col min="8970" max="8970" width="2.88671875" style="2" customWidth="1"/>
    <col min="8971" max="8971" width="8" style="2" customWidth="1"/>
    <col min="8972" max="8972" width="8.6640625" style="2" customWidth="1"/>
    <col min="8973" max="8973" width="9.109375" style="2"/>
    <col min="8974" max="8974" width="6.88671875" style="2" customWidth="1"/>
    <col min="8975" max="8975" width="12" style="2" customWidth="1"/>
    <col min="8976" max="8976" width="3.6640625" style="2" customWidth="1"/>
    <col min="8977" max="8977" width="10.109375" style="2" customWidth="1"/>
    <col min="8978" max="8978" width="10.5546875" style="2" customWidth="1"/>
    <col min="8979" max="8980" width="3.109375" style="2" customWidth="1"/>
    <col min="8981" max="8994" width="0" style="2" hidden="1" customWidth="1"/>
    <col min="8995" max="9216" width="9.109375" style="2"/>
    <col min="9217" max="9219" width="3.109375" style="2" customWidth="1"/>
    <col min="9220" max="9220" width="2.88671875" style="2" customWidth="1"/>
    <col min="9221" max="9221" width="1.44140625" style="2" customWidth="1"/>
    <col min="9222" max="9222" width="2.109375" style="2" customWidth="1"/>
    <col min="9223" max="9223" width="14.33203125" style="2" customWidth="1"/>
    <col min="9224" max="9224" width="6.5546875" style="2" customWidth="1"/>
    <col min="9225" max="9225" width="8.6640625" style="2" customWidth="1"/>
    <col min="9226" max="9226" width="2.88671875" style="2" customWidth="1"/>
    <col min="9227" max="9227" width="8" style="2" customWidth="1"/>
    <col min="9228" max="9228" width="8.6640625" style="2" customWidth="1"/>
    <col min="9229" max="9229" width="9.109375" style="2"/>
    <col min="9230" max="9230" width="6.88671875" style="2" customWidth="1"/>
    <col min="9231" max="9231" width="12" style="2" customWidth="1"/>
    <col min="9232" max="9232" width="3.6640625" style="2" customWidth="1"/>
    <col min="9233" max="9233" width="10.109375" style="2" customWidth="1"/>
    <col min="9234" max="9234" width="10.5546875" style="2" customWidth="1"/>
    <col min="9235" max="9236" width="3.109375" style="2" customWidth="1"/>
    <col min="9237" max="9250" width="0" style="2" hidden="1" customWidth="1"/>
    <col min="9251" max="9472" width="9.109375" style="2"/>
    <col min="9473" max="9475" width="3.109375" style="2" customWidth="1"/>
    <col min="9476" max="9476" width="2.88671875" style="2" customWidth="1"/>
    <col min="9477" max="9477" width="1.44140625" style="2" customWidth="1"/>
    <col min="9478" max="9478" width="2.109375" style="2" customWidth="1"/>
    <col min="9479" max="9479" width="14.33203125" style="2" customWidth="1"/>
    <col min="9480" max="9480" width="6.5546875" style="2" customWidth="1"/>
    <col min="9481" max="9481" width="8.6640625" style="2" customWidth="1"/>
    <col min="9482" max="9482" width="2.88671875" style="2" customWidth="1"/>
    <col min="9483" max="9483" width="8" style="2" customWidth="1"/>
    <col min="9484" max="9484" width="8.6640625" style="2" customWidth="1"/>
    <col min="9485" max="9485" width="9.109375" style="2"/>
    <col min="9486" max="9486" width="6.88671875" style="2" customWidth="1"/>
    <col min="9487" max="9487" width="12" style="2" customWidth="1"/>
    <col min="9488" max="9488" width="3.6640625" style="2" customWidth="1"/>
    <col min="9489" max="9489" width="10.109375" style="2" customWidth="1"/>
    <col min="9490" max="9490" width="10.5546875" style="2" customWidth="1"/>
    <col min="9491" max="9492" width="3.109375" style="2" customWidth="1"/>
    <col min="9493" max="9506" width="0" style="2" hidden="1" customWidth="1"/>
    <col min="9507" max="9728" width="9.109375" style="2"/>
    <col min="9729" max="9731" width="3.109375" style="2" customWidth="1"/>
    <col min="9732" max="9732" width="2.88671875" style="2" customWidth="1"/>
    <col min="9733" max="9733" width="1.44140625" style="2" customWidth="1"/>
    <col min="9734" max="9734" width="2.109375" style="2" customWidth="1"/>
    <col min="9735" max="9735" width="14.33203125" style="2" customWidth="1"/>
    <col min="9736" max="9736" width="6.5546875" style="2" customWidth="1"/>
    <col min="9737" max="9737" width="8.6640625" style="2" customWidth="1"/>
    <col min="9738" max="9738" width="2.88671875" style="2" customWidth="1"/>
    <col min="9739" max="9739" width="8" style="2" customWidth="1"/>
    <col min="9740" max="9740" width="8.6640625" style="2" customWidth="1"/>
    <col min="9741" max="9741" width="9.109375" style="2"/>
    <col min="9742" max="9742" width="6.88671875" style="2" customWidth="1"/>
    <col min="9743" max="9743" width="12" style="2" customWidth="1"/>
    <col min="9744" max="9744" width="3.6640625" style="2" customWidth="1"/>
    <col min="9745" max="9745" width="10.109375" style="2" customWidth="1"/>
    <col min="9746" max="9746" width="10.5546875" style="2" customWidth="1"/>
    <col min="9747" max="9748" width="3.109375" style="2" customWidth="1"/>
    <col min="9749" max="9762" width="0" style="2" hidden="1" customWidth="1"/>
    <col min="9763" max="9984" width="9.109375" style="2"/>
    <col min="9985" max="9987" width="3.109375" style="2" customWidth="1"/>
    <col min="9988" max="9988" width="2.88671875" style="2" customWidth="1"/>
    <col min="9989" max="9989" width="1.44140625" style="2" customWidth="1"/>
    <col min="9990" max="9990" width="2.109375" style="2" customWidth="1"/>
    <col min="9991" max="9991" width="14.33203125" style="2" customWidth="1"/>
    <col min="9992" max="9992" width="6.5546875" style="2" customWidth="1"/>
    <col min="9993" max="9993" width="8.6640625" style="2" customWidth="1"/>
    <col min="9994" max="9994" width="2.88671875" style="2" customWidth="1"/>
    <col min="9995" max="9995" width="8" style="2" customWidth="1"/>
    <col min="9996" max="9996" width="8.6640625" style="2" customWidth="1"/>
    <col min="9997" max="9997" width="9.109375" style="2"/>
    <col min="9998" max="9998" width="6.88671875" style="2" customWidth="1"/>
    <col min="9999" max="9999" width="12" style="2" customWidth="1"/>
    <col min="10000" max="10000" width="3.6640625" style="2" customWidth="1"/>
    <col min="10001" max="10001" width="10.109375" style="2" customWidth="1"/>
    <col min="10002" max="10002" width="10.5546875" style="2" customWidth="1"/>
    <col min="10003" max="10004" width="3.109375" style="2" customWidth="1"/>
    <col min="10005" max="10018" width="0" style="2" hidden="1" customWidth="1"/>
    <col min="10019" max="10240" width="9.109375" style="2"/>
    <col min="10241" max="10243" width="3.109375" style="2" customWidth="1"/>
    <col min="10244" max="10244" width="2.88671875" style="2" customWidth="1"/>
    <col min="10245" max="10245" width="1.44140625" style="2" customWidth="1"/>
    <col min="10246" max="10246" width="2.109375" style="2" customWidth="1"/>
    <col min="10247" max="10247" width="14.33203125" style="2" customWidth="1"/>
    <col min="10248" max="10248" width="6.5546875" style="2" customWidth="1"/>
    <col min="10249" max="10249" width="8.6640625" style="2" customWidth="1"/>
    <col min="10250" max="10250" width="2.88671875" style="2" customWidth="1"/>
    <col min="10251" max="10251" width="8" style="2" customWidth="1"/>
    <col min="10252" max="10252" width="8.6640625" style="2" customWidth="1"/>
    <col min="10253" max="10253" width="9.109375" style="2"/>
    <col min="10254" max="10254" width="6.88671875" style="2" customWidth="1"/>
    <col min="10255" max="10255" width="12" style="2" customWidth="1"/>
    <col min="10256" max="10256" width="3.6640625" style="2" customWidth="1"/>
    <col min="10257" max="10257" width="10.109375" style="2" customWidth="1"/>
    <col min="10258" max="10258" width="10.5546875" style="2" customWidth="1"/>
    <col min="10259" max="10260" width="3.109375" style="2" customWidth="1"/>
    <col min="10261" max="10274" width="0" style="2" hidden="1" customWidth="1"/>
    <col min="10275" max="10496" width="9.109375" style="2"/>
    <col min="10497" max="10499" width="3.109375" style="2" customWidth="1"/>
    <col min="10500" max="10500" width="2.88671875" style="2" customWidth="1"/>
    <col min="10501" max="10501" width="1.44140625" style="2" customWidth="1"/>
    <col min="10502" max="10502" width="2.109375" style="2" customWidth="1"/>
    <col min="10503" max="10503" width="14.33203125" style="2" customWidth="1"/>
    <col min="10504" max="10504" width="6.5546875" style="2" customWidth="1"/>
    <col min="10505" max="10505" width="8.6640625" style="2" customWidth="1"/>
    <col min="10506" max="10506" width="2.88671875" style="2" customWidth="1"/>
    <col min="10507" max="10507" width="8" style="2" customWidth="1"/>
    <col min="10508" max="10508" width="8.6640625" style="2" customWidth="1"/>
    <col min="10509" max="10509" width="9.109375" style="2"/>
    <col min="10510" max="10510" width="6.88671875" style="2" customWidth="1"/>
    <col min="10511" max="10511" width="12" style="2" customWidth="1"/>
    <col min="10512" max="10512" width="3.6640625" style="2" customWidth="1"/>
    <col min="10513" max="10513" width="10.109375" style="2" customWidth="1"/>
    <col min="10514" max="10514" width="10.5546875" style="2" customWidth="1"/>
    <col min="10515" max="10516" width="3.109375" style="2" customWidth="1"/>
    <col min="10517" max="10530" width="0" style="2" hidden="1" customWidth="1"/>
    <col min="10531" max="10752" width="9.109375" style="2"/>
    <col min="10753" max="10755" width="3.109375" style="2" customWidth="1"/>
    <col min="10756" max="10756" width="2.88671875" style="2" customWidth="1"/>
    <col min="10757" max="10757" width="1.44140625" style="2" customWidth="1"/>
    <col min="10758" max="10758" width="2.109375" style="2" customWidth="1"/>
    <col min="10759" max="10759" width="14.33203125" style="2" customWidth="1"/>
    <col min="10760" max="10760" width="6.5546875" style="2" customWidth="1"/>
    <col min="10761" max="10761" width="8.6640625" style="2" customWidth="1"/>
    <col min="10762" max="10762" width="2.88671875" style="2" customWidth="1"/>
    <col min="10763" max="10763" width="8" style="2" customWidth="1"/>
    <col min="10764" max="10764" width="8.6640625" style="2" customWidth="1"/>
    <col min="10765" max="10765" width="9.109375" style="2"/>
    <col min="10766" max="10766" width="6.88671875" style="2" customWidth="1"/>
    <col min="10767" max="10767" width="12" style="2" customWidth="1"/>
    <col min="10768" max="10768" width="3.6640625" style="2" customWidth="1"/>
    <col min="10769" max="10769" width="10.109375" style="2" customWidth="1"/>
    <col min="10770" max="10770" width="10.5546875" style="2" customWidth="1"/>
    <col min="10771" max="10772" width="3.109375" style="2" customWidth="1"/>
    <col min="10773" max="10786" width="0" style="2" hidden="1" customWidth="1"/>
    <col min="10787" max="11008" width="9.109375" style="2"/>
    <col min="11009" max="11011" width="3.109375" style="2" customWidth="1"/>
    <col min="11012" max="11012" width="2.88671875" style="2" customWidth="1"/>
    <col min="11013" max="11013" width="1.44140625" style="2" customWidth="1"/>
    <col min="11014" max="11014" width="2.109375" style="2" customWidth="1"/>
    <col min="11015" max="11015" width="14.33203125" style="2" customWidth="1"/>
    <col min="11016" max="11016" width="6.5546875" style="2" customWidth="1"/>
    <col min="11017" max="11017" width="8.6640625" style="2" customWidth="1"/>
    <col min="11018" max="11018" width="2.88671875" style="2" customWidth="1"/>
    <col min="11019" max="11019" width="8" style="2" customWidth="1"/>
    <col min="11020" max="11020" width="8.6640625" style="2" customWidth="1"/>
    <col min="11021" max="11021" width="9.109375" style="2"/>
    <col min="11022" max="11022" width="6.88671875" style="2" customWidth="1"/>
    <col min="11023" max="11023" width="12" style="2" customWidth="1"/>
    <col min="11024" max="11024" width="3.6640625" style="2" customWidth="1"/>
    <col min="11025" max="11025" width="10.109375" style="2" customWidth="1"/>
    <col min="11026" max="11026" width="10.5546875" style="2" customWidth="1"/>
    <col min="11027" max="11028" width="3.109375" style="2" customWidth="1"/>
    <col min="11029" max="11042" width="0" style="2" hidden="1" customWidth="1"/>
    <col min="11043" max="11264" width="9.109375" style="2"/>
    <col min="11265" max="11267" width="3.109375" style="2" customWidth="1"/>
    <col min="11268" max="11268" width="2.88671875" style="2" customWidth="1"/>
    <col min="11269" max="11269" width="1.44140625" style="2" customWidth="1"/>
    <col min="11270" max="11270" width="2.109375" style="2" customWidth="1"/>
    <col min="11271" max="11271" width="14.33203125" style="2" customWidth="1"/>
    <col min="11272" max="11272" width="6.5546875" style="2" customWidth="1"/>
    <col min="11273" max="11273" width="8.6640625" style="2" customWidth="1"/>
    <col min="11274" max="11274" width="2.88671875" style="2" customWidth="1"/>
    <col min="11275" max="11275" width="8" style="2" customWidth="1"/>
    <col min="11276" max="11276" width="8.6640625" style="2" customWidth="1"/>
    <col min="11277" max="11277" width="9.109375" style="2"/>
    <col min="11278" max="11278" width="6.88671875" style="2" customWidth="1"/>
    <col min="11279" max="11279" width="12" style="2" customWidth="1"/>
    <col min="11280" max="11280" width="3.6640625" style="2" customWidth="1"/>
    <col min="11281" max="11281" width="10.109375" style="2" customWidth="1"/>
    <col min="11282" max="11282" width="10.5546875" style="2" customWidth="1"/>
    <col min="11283" max="11284" width="3.109375" style="2" customWidth="1"/>
    <col min="11285" max="11298" width="0" style="2" hidden="1" customWidth="1"/>
    <col min="11299" max="11520" width="9.109375" style="2"/>
    <col min="11521" max="11523" width="3.109375" style="2" customWidth="1"/>
    <col min="11524" max="11524" width="2.88671875" style="2" customWidth="1"/>
    <col min="11525" max="11525" width="1.44140625" style="2" customWidth="1"/>
    <col min="11526" max="11526" width="2.109375" style="2" customWidth="1"/>
    <col min="11527" max="11527" width="14.33203125" style="2" customWidth="1"/>
    <col min="11528" max="11528" width="6.5546875" style="2" customWidth="1"/>
    <col min="11529" max="11529" width="8.6640625" style="2" customWidth="1"/>
    <col min="11530" max="11530" width="2.88671875" style="2" customWidth="1"/>
    <col min="11531" max="11531" width="8" style="2" customWidth="1"/>
    <col min="11532" max="11532" width="8.6640625" style="2" customWidth="1"/>
    <col min="11533" max="11533" width="9.109375" style="2"/>
    <col min="11534" max="11534" width="6.88671875" style="2" customWidth="1"/>
    <col min="11535" max="11535" width="12" style="2" customWidth="1"/>
    <col min="11536" max="11536" width="3.6640625" style="2" customWidth="1"/>
    <col min="11537" max="11537" width="10.109375" style="2" customWidth="1"/>
    <col min="11538" max="11538" width="10.5546875" style="2" customWidth="1"/>
    <col min="11539" max="11540" width="3.109375" style="2" customWidth="1"/>
    <col min="11541" max="11554" width="0" style="2" hidden="1" customWidth="1"/>
    <col min="11555" max="11776" width="9.109375" style="2"/>
    <col min="11777" max="11779" width="3.109375" style="2" customWidth="1"/>
    <col min="11780" max="11780" width="2.88671875" style="2" customWidth="1"/>
    <col min="11781" max="11781" width="1.44140625" style="2" customWidth="1"/>
    <col min="11782" max="11782" width="2.109375" style="2" customWidth="1"/>
    <col min="11783" max="11783" width="14.33203125" style="2" customWidth="1"/>
    <col min="11784" max="11784" width="6.5546875" style="2" customWidth="1"/>
    <col min="11785" max="11785" width="8.6640625" style="2" customWidth="1"/>
    <col min="11786" max="11786" width="2.88671875" style="2" customWidth="1"/>
    <col min="11787" max="11787" width="8" style="2" customWidth="1"/>
    <col min="11788" max="11788" width="8.6640625" style="2" customWidth="1"/>
    <col min="11789" max="11789" width="9.109375" style="2"/>
    <col min="11790" max="11790" width="6.88671875" style="2" customWidth="1"/>
    <col min="11791" max="11791" width="12" style="2" customWidth="1"/>
    <col min="11792" max="11792" width="3.6640625" style="2" customWidth="1"/>
    <col min="11793" max="11793" width="10.109375" style="2" customWidth="1"/>
    <col min="11794" max="11794" width="10.5546875" style="2" customWidth="1"/>
    <col min="11795" max="11796" width="3.109375" style="2" customWidth="1"/>
    <col min="11797" max="11810" width="0" style="2" hidden="1" customWidth="1"/>
    <col min="11811" max="12032" width="9.109375" style="2"/>
    <col min="12033" max="12035" width="3.109375" style="2" customWidth="1"/>
    <col min="12036" max="12036" width="2.88671875" style="2" customWidth="1"/>
    <col min="12037" max="12037" width="1.44140625" style="2" customWidth="1"/>
    <col min="12038" max="12038" width="2.109375" style="2" customWidth="1"/>
    <col min="12039" max="12039" width="14.33203125" style="2" customWidth="1"/>
    <col min="12040" max="12040" width="6.5546875" style="2" customWidth="1"/>
    <col min="12041" max="12041" width="8.6640625" style="2" customWidth="1"/>
    <col min="12042" max="12042" width="2.88671875" style="2" customWidth="1"/>
    <col min="12043" max="12043" width="8" style="2" customWidth="1"/>
    <col min="12044" max="12044" width="8.6640625" style="2" customWidth="1"/>
    <col min="12045" max="12045" width="9.109375" style="2"/>
    <col min="12046" max="12046" width="6.88671875" style="2" customWidth="1"/>
    <col min="12047" max="12047" width="12" style="2" customWidth="1"/>
    <col min="12048" max="12048" width="3.6640625" style="2" customWidth="1"/>
    <col min="12049" max="12049" width="10.109375" style="2" customWidth="1"/>
    <col min="12050" max="12050" width="10.5546875" style="2" customWidth="1"/>
    <col min="12051" max="12052" width="3.109375" style="2" customWidth="1"/>
    <col min="12053" max="12066" width="0" style="2" hidden="1" customWidth="1"/>
    <col min="12067" max="12288" width="9.109375" style="2"/>
    <col min="12289" max="12291" width="3.109375" style="2" customWidth="1"/>
    <col min="12292" max="12292" width="2.88671875" style="2" customWidth="1"/>
    <col min="12293" max="12293" width="1.44140625" style="2" customWidth="1"/>
    <col min="12294" max="12294" width="2.109375" style="2" customWidth="1"/>
    <col min="12295" max="12295" width="14.33203125" style="2" customWidth="1"/>
    <col min="12296" max="12296" width="6.5546875" style="2" customWidth="1"/>
    <col min="12297" max="12297" width="8.6640625" style="2" customWidth="1"/>
    <col min="12298" max="12298" width="2.88671875" style="2" customWidth="1"/>
    <col min="12299" max="12299" width="8" style="2" customWidth="1"/>
    <col min="12300" max="12300" width="8.6640625" style="2" customWidth="1"/>
    <col min="12301" max="12301" width="9.109375" style="2"/>
    <col min="12302" max="12302" width="6.88671875" style="2" customWidth="1"/>
    <col min="12303" max="12303" width="12" style="2" customWidth="1"/>
    <col min="12304" max="12304" width="3.6640625" style="2" customWidth="1"/>
    <col min="12305" max="12305" width="10.109375" style="2" customWidth="1"/>
    <col min="12306" max="12306" width="10.5546875" style="2" customWidth="1"/>
    <col min="12307" max="12308" width="3.109375" style="2" customWidth="1"/>
    <col min="12309" max="12322" width="0" style="2" hidden="1" customWidth="1"/>
    <col min="12323" max="12544" width="9.109375" style="2"/>
    <col min="12545" max="12547" width="3.109375" style="2" customWidth="1"/>
    <col min="12548" max="12548" width="2.88671875" style="2" customWidth="1"/>
    <col min="12549" max="12549" width="1.44140625" style="2" customWidth="1"/>
    <col min="12550" max="12550" width="2.109375" style="2" customWidth="1"/>
    <col min="12551" max="12551" width="14.33203125" style="2" customWidth="1"/>
    <col min="12552" max="12552" width="6.5546875" style="2" customWidth="1"/>
    <col min="12553" max="12553" width="8.6640625" style="2" customWidth="1"/>
    <col min="12554" max="12554" width="2.88671875" style="2" customWidth="1"/>
    <col min="12555" max="12555" width="8" style="2" customWidth="1"/>
    <col min="12556" max="12556" width="8.6640625" style="2" customWidth="1"/>
    <col min="12557" max="12557" width="9.109375" style="2"/>
    <col min="12558" max="12558" width="6.88671875" style="2" customWidth="1"/>
    <col min="12559" max="12559" width="12" style="2" customWidth="1"/>
    <col min="12560" max="12560" width="3.6640625" style="2" customWidth="1"/>
    <col min="12561" max="12561" width="10.109375" style="2" customWidth="1"/>
    <col min="12562" max="12562" width="10.5546875" style="2" customWidth="1"/>
    <col min="12563" max="12564" width="3.109375" style="2" customWidth="1"/>
    <col min="12565" max="12578" width="0" style="2" hidden="1" customWidth="1"/>
    <col min="12579" max="12800" width="9.109375" style="2"/>
    <col min="12801" max="12803" width="3.109375" style="2" customWidth="1"/>
    <col min="12804" max="12804" width="2.88671875" style="2" customWidth="1"/>
    <col min="12805" max="12805" width="1.44140625" style="2" customWidth="1"/>
    <col min="12806" max="12806" width="2.109375" style="2" customWidth="1"/>
    <col min="12807" max="12807" width="14.33203125" style="2" customWidth="1"/>
    <col min="12808" max="12808" width="6.5546875" style="2" customWidth="1"/>
    <col min="12809" max="12809" width="8.6640625" style="2" customWidth="1"/>
    <col min="12810" max="12810" width="2.88671875" style="2" customWidth="1"/>
    <col min="12811" max="12811" width="8" style="2" customWidth="1"/>
    <col min="12812" max="12812" width="8.6640625" style="2" customWidth="1"/>
    <col min="12813" max="12813" width="9.109375" style="2"/>
    <col min="12814" max="12814" width="6.88671875" style="2" customWidth="1"/>
    <col min="12815" max="12815" width="12" style="2" customWidth="1"/>
    <col min="12816" max="12816" width="3.6640625" style="2" customWidth="1"/>
    <col min="12817" max="12817" width="10.109375" style="2" customWidth="1"/>
    <col min="12818" max="12818" width="10.5546875" style="2" customWidth="1"/>
    <col min="12819" max="12820" width="3.109375" style="2" customWidth="1"/>
    <col min="12821" max="12834" width="0" style="2" hidden="1" customWidth="1"/>
    <col min="12835" max="13056" width="9.109375" style="2"/>
    <col min="13057" max="13059" width="3.109375" style="2" customWidth="1"/>
    <col min="13060" max="13060" width="2.88671875" style="2" customWidth="1"/>
    <col min="13061" max="13061" width="1.44140625" style="2" customWidth="1"/>
    <col min="13062" max="13062" width="2.109375" style="2" customWidth="1"/>
    <col min="13063" max="13063" width="14.33203125" style="2" customWidth="1"/>
    <col min="13064" max="13064" width="6.5546875" style="2" customWidth="1"/>
    <col min="13065" max="13065" width="8.6640625" style="2" customWidth="1"/>
    <col min="13066" max="13066" width="2.88671875" style="2" customWidth="1"/>
    <col min="13067" max="13067" width="8" style="2" customWidth="1"/>
    <col min="13068" max="13068" width="8.6640625" style="2" customWidth="1"/>
    <col min="13069" max="13069" width="9.109375" style="2"/>
    <col min="13070" max="13070" width="6.88671875" style="2" customWidth="1"/>
    <col min="13071" max="13071" width="12" style="2" customWidth="1"/>
    <col min="13072" max="13072" width="3.6640625" style="2" customWidth="1"/>
    <col min="13073" max="13073" width="10.109375" style="2" customWidth="1"/>
    <col min="13074" max="13074" width="10.5546875" style="2" customWidth="1"/>
    <col min="13075" max="13076" width="3.109375" style="2" customWidth="1"/>
    <col min="13077" max="13090" width="0" style="2" hidden="1" customWidth="1"/>
    <col min="13091" max="13312" width="9.109375" style="2"/>
    <col min="13313" max="13315" width="3.109375" style="2" customWidth="1"/>
    <col min="13316" max="13316" width="2.88671875" style="2" customWidth="1"/>
    <col min="13317" max="13317" width="1.44140625" style="2" customWidth="1"/>
    <col min="13318" max="13318" width="2.109375" style="2" customWidth="1"/>
    <col min="13319" max="13319" width="14.33203125" style="2" customWidth="1"/>
    <col min="13320" max="13320" width="6.5546875" style="2" customWidth="1"/>
    <col min="13321" max="13321" width="8.6640625" style="2" customWidth="1"/>
    <col min="13322" max="13322" width="2.88671875" style="2" customWidth="1"/>
    <col min="13323" max="13323" width="8" style="2" customWidth="1"/>
    <col min="13324" max="13324" width="8.6640625" style="2" customWidth="1"/>
    <col min="13325" max="13325" width="9.109375" style="2"/>
    <col min="13326" max="13326" width="6.88671875" style="2" customWidth="1"/>
    <col min="13327" max="13327" width="12" style="2" customWidth="1"/>
    <col min="13328" max="13328" width="3.6640625" style="2" customWidth="1"/>
    <col min="13329" max="13329" width="10.109375" style="2" customWidth="1"/>
    <col min="13330" max="13330" width="10.5546875" style="2" customWidth="1"/>
    <col min="13331" max="13332" width="3.109375" style="2" customWidth="1"/>
    <col min="13333" max="13346" width="0" style="2" hidden="1" customWidth="1"/>
    <col min="13347" max="13568" width="9.109375" style="2"/>
    <col min="13569" max="13571" width="3.109375" style="2" customWidth="1"/>
    <col min="13572" max="13572" width="2.88671875" style="2" customWidth="1"/>
    <col min="13573" max="13573" width="1.44140625" style="2" customWidth="1"/>
    <col min="13574" max="13574" width="2.109375" style="2" customWidth="1"/>
    <col min="13575" max="13575" width="14.33203125" style="2" customWidth="1"/>
    <col min="13576" max="13576" width="6.5546875" style="2" customWidth="1"/>
    <col min="13577" max="13577" width="8.6640625" style="2" customWidth="1"/>
    <col min="13578" max="13578" width="2.88671875" style="2" customWidth="1"/>
    <col min="13579" max="13579" width="8" style="2" customWidth="1"/>
    <col min="13580" max="13580" width="8.6640625" style="2" customWidth="1"/>
    <col min="13581" max="13581" width="9.109375" style="2"/>
    <col min="13582" max="13582" width="6.88671875" style="2" customWidth="1"/>
    <col min="13583" max="13583" width="12" style="2" customWidth="1"/>
    <col min="13584" max="13584" width="3.6640625" style="2" customWidth="1"/>
    <col min="13585" max="13585" width="10.109375" style="2" customWidth="1"/>
    <col min="13586" max="13586" width="10.5546875" style="2" customWidth="1"/>
    <col min="13587" max="13588" width="3.109375" style="2" customWidth="1"/>
    <col min="13589" max="13602" width="0" style="2" hidden="1" customWidth="1"/>
    <col min="13603" max="13824" width="9.109375" style="2"/>
    <col min="13825" max="13827" width="3.109375" style="2" customWidth="1"/>
    <col min="13828" max="13828" width="2.88671875" style="2" customWidth="1"/>
    <col min="13829" max="13829" width="1.44140625" style="2" customWidth="1"/>
    <col min="13830" max="13830" width="2.109375" style="2" customWidth="1"/>
    <col min="13831" max="13831" width="14.33203125" style="2" customWidth="1"/>
    <col min="13832" max="13832" width="6.5546875" style="2" customWidth="1"/>
    <col min="13833" max="13833" width="8.6640625" style="2" customWidth="1"/>
    <col min="13834" max="13834" width="2.88671875" style="2" customWidth="1"/>
    <col min="13835" max="13835" width="8" style="2" customWidth="1"/>
    <col min="13836" max="13836" width="8.6640625" style="2" customWidth="1"/>
    <col min="13837" max="13837" width="9.109375" style="2"/>
    <col min="13838" max="13838" width="6.88671875" style="2" customWidth="1"/>
    <col min="13839" max="13839" width="12" style="2" customWidth="1"/>
    <col min="13840" max="13840" width="3.6640625" style="2" customWidth="1"/>
    <col min="13841" max="13841" width="10.109375" style="2" customWidth="1"/>
    <col min="13842" max="13842" width="10.5546875" style="2" customWidth="1"/>
    <col min="13843" max="13844" width="3.109375" style="2" customWidth="1"/>
    <col min="13845" max="13858" width="0" style="2" hidden="1" customWidth="1"/>
    <col min="13859" max="14080" width="9.109375" style="2"/>
    <col min="14081" max="14083" width="3.109375" style="2" customWidth="1"/>
    <col min="14084" max="14084" width="2.88671875" style="2" customWidth="1"/>
    <col min="14085" max="14085" width="1.44140625" style="2" customWidth="1"/>
    <col min="14086" max="14086" width="2.109375" style="2" customWidth="1"/>
    <col min="14087" max="14087" width="14.33203125" style="2" customWidth="1"/>
    <col min="14088" max="14088" width="6.5546875" style="2" customWidth="1"/>
    <col min="14089" max="14089" width="8.6640625" style="2" customWidth="1"/>
    <col min="14090" max="14090" width="2.88671875" style="2" customWidth="1"/>
    <col min="14091" max="14091" width="8" style="2" customWidth="1"/>
    <col min="14092" max="14092" width="8.6640625" style="2" customWidth="1"/>
    <col min="14093" max="14093" width="9.109375" style="2"/>
    <col min="14094" max="14094" width="6.88671875" style="2" customWidth="1"/>
    <col min="14095" max="14095" width="12" style="2" customWidth="1"/>
    <col min="14096" max="14096" width="3.6640625" style="2" customWidth="1"/>
    <col min="14097" max="14097" width="10.109375" style="2" customWidth="1"/>
    <col min="14098" max="14098" width="10.5546875" style="2" customWidth="1"/>
    <col min="14099" max="14100" width="3.109375" style="2" customWidth="1"/>
    <col min="14101" max="14114" width="0" style="2" hidden="1" customWidth="1"/>
    <col min="14115" max="14336" width="9.109375" style="2"/>
    <col min="14337" max="14339" width="3.109375" style="2" customWidth="1"/>
    <col min="14340" max="14340" width="2.88671875" style="2" customWidth="1"/>
    <col min="14341" max="14341" width="1.44140625" style="2" customWidth="1"/>
    <col min="14342" max="14342" width="2.109375" style="2" customWidth="1"/>
    <col min="14343" max="14343" width="14.33203125" style="2" customWidth="1"/>
    <col min="14344" max="14344" width="6.5546875" style="2" customWidth="1"/>
    <col min="14345" max="14345" width="8.6640625" style="2" customWidth="1"/>
    <col min="14346" max="14346" width="2.88671875" style="2" customWidth="1"/>
    <col min="14347" max="14347" width="8" style="2" customWidth="1"/>
    <col min="14348" max="14348" width="8.6640625" style="2" customWidth="1"/>
    <col min="14349" max="14349" width="9.109375" style="2"/>
    <col min="14350" max="14350" width="6.88671875" style="2" customWidth="1"/>
    <col min="14351" max="14351" width="12" style="2" customWidth="1"/>
    <col min="14352" max="14352" width="3.6640625" style="2" customWidth="1"/>
    <col min="14353" max="14353" width="10.109375" style="2" customWidth="1"/>
    <col min="14354" max="14354" width="10.5546875" style="2" customWidth="1"/>
    <col min="14355" max="14356" width="3.109375" style="2" customWidth="1"/>
    <col min="14357" max="14370" width="0" style="2" hidden="1" customWidth="1"/>
    <col min="14371" max="14592" width="9.109375" style="2"/>
    <col min="14593" max="14595" width="3.109375" style="2" customWidth="1"/>
    <col min="14596" max="14596" width="2.88671875" style="2" customWidth="1"/>
    <col min="14597" max="14597" width="1.44140625" style="2" customWidth="1"/>
    <col min="14598" max="14598" width="2.109375" style="2" customWidth="1"/>
    <col min="14599" max="14599" width="14.33203125" style="2" customWidth="1"/>
    <col min="14600" max="14600" width="6.5546875" style="2" customWidth="1"/>
    <col min="14601" max="14601" width="8.6640625" style="2" customWidth="1"/>
    <col min="14602" max="14602" width="2.88671875" style="2" customWidth="1"/>
    <col min="14603" max="14603" width="8" style="2" customWidth="1"/>
    <col min="14604" max="14604" width="8.6640625" style="2" customWidth="1"/>
    <col min="14605" max="14605" width="9.109375" style="2"/>
    <col min="14606" max="14606" width="6.88671875" style="2" customWidth="1"/>
    <col min="14607" max="14607" width="12" style="2" customWidth="1"/>
    <col min="14608" max="14608" width="3.6640625" style="2" customWidth="1"/>
    <col min="14609" max="14609" width="10.109375" style="2" customWidth="1"/>
    <col min="14610" max="14610" width="10.5546875" style="2" customWidth="1"/>
    <col min="14611" max="14612" width="3.109375" style="2" customWidth="1"/>
    <col min="14613" max="14626" width="0" style="2" hidden="1" customWidth="1"/>
    <col min="14627" max="14848" width="9.109375" style="2"/>
    <col min="14849" max="14851" width="3.109375" style="2" customWidth="1"/>
    <col min="14852" max="14852" width="2.88671875" style="2" customWidth="1"/>
    <col min="14853" max="14853" width="1.44140625" style="2" customWidth="1"/>
    <col min="14854" max="14854" width="2.109375" style="2" customWidth="1"/>
    <col min="14855" max="14855" width="14.33203125" style="2" customWidth="1"/>
    <col min="14856" max="14856" width="6.5546875" style="2" customWidth="1"/>
    <col min="14857" max="14857" width="8.6640625" style="2" customWidth="1"/>
    <col min="14858" max="14858" width="2.88671875" style="2" customWidth="1"/>
    <col min="14859" max="14859" width="8" style="2" customWidth="1"/>
    <col min="14860" max="14860" width="8.6640625" style="2" customWidth="1"/>
    <col min="14861" max="14861" width="9.109375" style="2"/>
    <col min="14862" max="14862" width="6.88671875" style="2" customWidth="1"/>
    <col min="14863" max="14863" width="12" style="2" customWidth="1"/>
    <col min="14864" max="14864" width="3.6640625" style="2" customWidth="1"/>
    <col min="14865" max="14865" width="10.109375" style="2" customWidth="1"/>
    <col min="14866" max="14866" width="10.5546875" style="2" customWidth="1"/>
    <col min="14867" max="14868" width="3.109375" style="2" customWidth="1"/>
    <col min="14869" max="14882" width="0" style="2" hidden="1" customWidth="1"/>
    <col min="14883" max="15104" width="9.109375" style="2"/>
    <col min="15105" max="15107" width="3.109375" style="2" customWidth="1"/>
    <col min="15108" max="15108" width="2.88671875" style="2" customWidth="1"/>
    <col min="15109" max="15109" width="1.44140625" style="2" customWidth="1"/>
    <col min="15110" max="15110" width="2.109375" style="2" customWidth="1"/>
    <col min="15111" max="15111" width="14.33203125" style="2" customWidth="1"/>
    <col min="15112" max="15112" width="6.5546875" style="2" customWidth="1"/>
    <col min="15113" max="15113" width="8.6640625" style="2" customWidth="1"/>
    <col min="15114" max="15114" width="2.88671875" style="2" customWidth="1"/>
    <col min="15115" max="15115" width="8" style="2" customWidth="1"/>
    <col min="15116" max="15116" width="8.6640625" style="2" customWidth="1"/>
    <col min="15117" max="15117" width="9.109375" style="2"/>
    <col min="15118" max="15118" width="6.88671875" style="2" customWidth="1"/>
    <col min="15119" max="15119" width="12" style="2" customWidth="1"/>
    <col min="15120" max="15120" width="3.6640625" style="2" customWidth="1"/>
    <col min="15121" max="15121" width="10.109375" style="2" customWidth="1"/>
    <col min="15122" max="15122" width="10.5546875" style="2" customWidth="1"/>
    <col min="15123" max="15124" width="3.109375" style="2" customWidth="1"/>
    <col min="15125" max="15138" width="0" style="2" hidden="1" customWidth="1"/>
    <col min="15139" max="15360" width="9.109375" style="2"/>
    <col min="15361" max="15363" width="3.109375" style="2" customWidth="1"/>
    <col min="15364" max="15364" width="2.88671875" style="2" customWidth="1"/>
    <col min="15365" max="15365" width="1.44140625" style="2" customWidth="1"/>
    <col min="15366" max="15366" width="2.109375" style="2" customWidth="1"/>
    <col min="15367" max="15367" width="14.33203125" style="2" customWidth="1"/>
    <col min="15368" max="15368" width="6.5546875" style="2" customWidth="1"/>
    <col min="15369" max="15369" width="8.6640625" style="2" customWidth="1"/>
    <col min="15370" max="15370" width="2.88671875" style="2" customWidth="1"/>
    <col min="15371" max="15371" width="8" style="2" customWidth="1"/>
    <col min="15372" max="15372" width="8.6640625" style="2" customWidth="1"/>
    <col min="15373" max="15373" width="9.109375" style="2"/>
    <col min="15374" max="15374" width="6.88671875" style="2" customWidth="1"/>
    <col min="15375" max="15375" width="12" style="2" customWidth="1"/>
    <col min="15376" max="15376" width="3.6640625" style="2" customWidth="1"/>
    <col min="15377" max="15377" width="10.109375" style="2" customWidth="1"/>
    <col min="15378" max="15378" width="10.5546875" style="2" customWidth="1"/>
    <col min="15379" max="15380" width="3.109375" style="2" customWidth="1"/>
    <col min="15381" max="15394" width="0" style="2" hidden="1" customWidth="1"/>
    <col min="15395" max="15616" width="9.109375" style="2"/>
    <col min="15617" max="15619" width="3.109375" style="2" customWidth="1"/>
    <col min="15620" max="15620" width="2.88671875" style="2" customWidth="1"/>
    <col min="15621" max="15621" width="1.44140625" style="2" customWidth="1"/>
    <col min="15622" max="15622" width="2.109375" style="2" customWidth="1"/>
    <col min="15623" max="15623" width="14.33203125" style="2" customWidth="1"/>
    <col min="15624" max="15624" width="6.5546875" style="2" customWidth="1"/>
    <col min="15625" max="15625" width="8.6640625" style="2" customWidth="1"/>
    <col min="15626" max="15626" width="2.88671875" style="2" customWidth="1"/>
    <col min="15627" max="15627" width="8" style="2" customWidth="1"/>
    <col min="15628" max="15628" width="8.6640625" style="2" customWidth="1"/>
    <col min="15629" max="15629" width="9.109375" style="2"/>
    <col min="15630" max="15630" width="6.88671875" style="2" customWidth="1"/>
    <col min="15631" max="15631" width="12" style="2" customWidth="1"/>
    <col min="15632" max="15632" width="3.6640625" style="2" customWidth="1"/>
    <col min="15633" max="15633" width="10.109375" style="2" customWidth="1"/>
    <col min="15634" max="15634" width="10.5546875" style="2" customWidth="1"/>
    <col min="15635" max="15636" width="3.109375" style="2" customWidth="1"/>
    <col min="15637" max="15650" width="0" style="2" hidden="1" customWidth="1"/>
    <col min="15651" max="15872" width="9.109375" style="2"/>
    <col min="15873" max="15875" width="3.109375" style="2" customWidth="1"/>
    <col min="15876" max="15876" width="2.88671875" style="2" customWidth="1"/>
    <col min="15877" max="15877" width="1.44140625" style="2" customWidth="1"/>
    <col min="15878" max="15878" width="2.109375" style="2" customWidth="1"/>
    <col min="15879" max="15879" width="14.33203125" style="2" customWidth="1"/>
    <col min="15880" max="15880" width="6.5546875" style="2" customWidth="1"/>
    <col min="15881" max="15881" width="8.6640625" style="2" customWidth="1"/>
    <col min="15882" max="15882" width="2.88671875" style="2" customWidth="1"/>
    <col min="15883" max="15883" width="8" style="2" customWidth="1"/>
    <col min="15884" max="15884" width="8.6640625" style="2" customWidth="1"/>
    <col min="15885" max="15885" width="9.109375" style="2"/>
    <col min="15886" max="15886" width="6.88671875" style="2" customWidth="1"/>
    <col min="15887" max="15887" width="12" style="2" customWidth="1"/>
    <col min="15888" max="15888" width="3.6640625" style="2" customWidth="1"/>
    <col min="15889" max="15889" width="10.109375" style="2" customWidth="1"/>
    <col min="15890" max="15890" width="10.5546875" style="2" customWidth="1"/>
    <col min="15891" max="15892" width="3.109375" style="2" customWidth="1"/>
    <col min="15893" max="15906" width="0" style="2" hidden="1" customWidth="1"/>
    <col min="15907" max="16128" width="9.109375" style="2"/>
    <col min="16129" max="16131" width="3.109375" style="2" customWidth="1"/>
    <col min="16132" max="16132" width="2.88671875" style="2" customWidth="1"/>
    <col min="16133" max="16133" width="1.44140625" style="2" customWidth="1"/>
    <col min="16134" max="16134" width="2.109375" style="2" customWidth="1"/>
    <col min="16135" max="16135" width="14.33203125" style="2" customWidth="1"/>
    <col min="16136" max="16136" width="6.5546875" style="2" customWidth="1"/>
    <col min="16137" max="16137" width="8.6640625" style="2" customWidth="1"/>
    <col min="16138" max="16138" width="2.88671875" style="2" customWidth="1"/>
    <col min="16139" max="16139" width="8" style="2" customWidth="1"/>
    <col min="16140" max="16140" width="8.6640625" style="2" customWidth="1"/>
    <col min="16141" max="16141" width="9.109375" style="2"/>
    <col min="16142" max="16142" width="6.88671875" style="2" customWidth="1"/>
    <col min="16143" max="16143" width="12" style="2" customWidth="1"/>
    <col min="16144" max="16144" width="3.6640625" style="2" customWidth="1"/>
    <col min="16145" max="16145" width="10.109375" style="2" customWidth="1"/>
    <col min="16146" max="16146" width="10.5546875" style="2" customWidth="1"/>
    <col min="16147" max="16148" width="3.109375" style="2" customWidth="1"/>
    <col min="16149" max="16162" width="0" style="2" hidden="1" customWidth="1"/>
    <col min="16163" max="16384" width="9.109375" style="2"/>
  </cols>
  <sheetData>
    <row r="1" spans="3:32" ht="6.6" customHeight="1" thickBot="1">
      <c r="C1" s="1" t="s">
        <v>0</v>
      </c>
    </row>
    <row r="2" spans="3:32" ht="24.75" customHeight="1" thickBot="1">
      <c r="C2" s="1800" t="s">
        <v>1839</v>
      </c>
      <c r="D2" s="1801"/>
      <c r="E2" s="1801"/>
      <c r="F2" s="1801"/>
      <c r="G2" s="1801"/>
      <c r="H2" s="1801"/>
      <c r="I2" s="1801"/>
      <c r="J2" s="1801"/>
      <c r="K2" s="1801"/>
      <c r="L2" s="1801"/>
      <c r="M2" s="1801"/>
      <c r="N2" s="1801"/>
      <c r="O2" s="1801"/>
      <c r="P2" s="1801"/>
      <c r="Q2" s="1801"/>
      <c r="R2" s="1802"/>
      <c r="W2" s="3" t="s">
        <v>1</v>
      </c>
      <c r="X2" s="4" t="s">
        <v>2</v>
      </c>
      <c r="AF2" s="5" t="s">
        <v>3</v>
      </c>
    </row>
    <row r="3" spans="3:32" s="6" customFormat="1" ht="36" customHeight="1">
      <c r="C3" s="1797" t="s">
        <v>4</v>
      </c>
      <c r="D3" s="1798"/>
      <c r="E3" s="1798"/>
      <c r="F3" s="1798"/>
      <c r="G3" s="1798"/>
      <c r="H3" s="1798"/>
      <c r="I3" s="1798"/>
      <c r="J3" s="1798"/>
      <c r="K3" s="1798"/>
      <c r="L3" s="1798"/>
      <c r="M3" s="1798"/>
      <c r="N3" s="1798"/>
      <c r="O3" s="1798"/>
      <c r="P3" s="1798"/>
      <c r="Q3" s="1798"/>
      <c r="R3" s="1799"/>
      <c r="W3" s="3" t="s">
        <v>5</v>
      </c>
      <c r="X3" s="7" t="s">
        <v>6</v>
      </c>
      <c r="AF3" s="5" t="s">
        <v>13</v>
      </c>
    </row>
    <row r="4" spans="3:32" s="6" customFormat="1" ht="36" customHeight="1">
      <c r="C4" s="1803"/>
      <c r="D4" s="1804"/>
      <c r="E4" s="1804"/>
      <c r="F4" s="1804"/>
      <c r="G4" s="1804"/>
      <c r="H4" s="1804"/>
      <c r="I4" s="1804"/>
      <c r="J4" s="1804"/>
      <c r="K4" s="1804"/>
      <c r="L4" s="1804"/>
      <c r="M4" s="1804"/>
      <c r="N4" s="1804"/>
      <c r="O4" s="1804"/>
      <c r="P4" s="1804"/>
      <c r="Q4" s="1804"/>
      <c r="R4" s="1805"/>
      <c r="W4" s="3" t="s">
        <v>8</v>
      </c>
      <c r="X4" s="8" t="s">
        <v>9</v>
      </c>
      <c r="AF4" s="5" t="s">
        <v>7</v>
      </c>
    </row>
    <row r="5" spans="3:32" s="6" customFormat="1" ht="38.25" customHeight="1">
      <c r="C5" s="1803"/>
      <c r="D5" s="1804"/>
      <c r="E5" s="1804"/>
      <c r="F5" s="1804"/>
      <c r="G5" s="1804"/>
      <c r="H5" s="1804"/>
      <c r="I5" s="1804"/>
      <c r="J5" s="1804"/>
      <c r="K5" s="1804"/>
      <c r="L5" s="1804"/>
      <c r="M5" s="1804"/>
      <c r="N5" s="1804"/>
      <c r="O5" s="1804"/>
      <c r="P5" s="1804"/>
      <c r="Q5" s="1804"/>
      <c r="R5" s="1805"/>
      <c r="W5" s="3" t="s">
        <v>11</v>
      </c>
      <c r="X5" s="9" t="s">
        <v>12</v>
      </c>
      <c r="AF5" s="5" t="s">
        <v>10</v>
      </c>
    </row>
    <row r="6" spans="3:32" ht="24.75" customHeight="1" thickBot="1">
      <c r="C6" s="10" t="s">
        <v>14</v>
      </c>
      <c r="D6" s="11"/>
      <c r="E6" s="11"/>
      <c r="F6" s="11"/>
      <c r="G6" s="11"/>
      <c r="H6" s="11"/>
      <c r="I6" s="11"/>
      <c r="J6" s="11"/>
      <c r="K6" s="11"/>
      <c r="L6" s="11"/>
      <c r="M6" s="11"/>
      <c r="N6" s="11"/>
      <c r="O6" s="11"/>
      <c r="P6" s="11"/>
      <c r="Q6" s="11"/>
      <c r="R6" s="12"/>
      <c r="W6" s="3" t="s">
        <v>15</v>
      </c>
      <c r="X6" s="9" t="s">
        <v>16</v>
      </c>
      <c r="AF6" s="5"/>
    </row>
    <row r="7" spans="3:32" ht="9.9" customHeight="1">
      <c r="C7" s="1797"/>
      <c r="D7" s="1798"/>
      <c r="E7" s="1798"/>
      <c r="F7" s="1798"/>
      <c r="G7" s="1798"/>
      <c r="H7" s="1798"/>
      <c r="I7" s="1798"/>
      <c r="J7" s="1798"/>
      <c r="K7" s="1798"/>
      <c r="L7" s="1798"/>
      <c r="M7" s="1798"/>
      <c r="N7" s="1798"/>
      <c r="O7" s="1798"/>
      <c r="P7" s="1798"/>
      <c r="Q7" s="1798"/>
      <c r="R7" s="1799"/>
      <c r="W7" s="3" t="s">
        <v>17</v>
      </c>
      <c r="X7" s="8" t="s">
        <v>18</v>
      </c>
      <c r="AF7" s="5"/>
    </row>
    <row r="8" spans="3:32" ht="24.75" customHeight="1">
      <c r="C8" s="13" t="s">
        <v>19</v>
      </c>
      <c r="D8" s="11"/>
      <c r="E8" s="11"/>
      <c r="F8" s="11"/>
      <c r="G8" s="11"/>
      <c r="H8" s="1806"/>
      <c r="I8" s="1806"/>
      <c r="J8" s="1806"/>
      <c r="K8" s="1806"/>
      <c r="L8" s="14"/>
      <c r="M8" s="1807" t="s">
        <v>20</v>
      </c>
      <c r="N8" s="1807"/>
      <c r="O8" s="1807"/>
      <c r="P8" s="1808"/>
      <c r="Q8" s="1808"/>
      <c r="R8" s="1809"/>
      <c r="W8" s="3" t="s">
        <v>21</v>
      </c>
      <c r="X8" s="9" t="s">
        <v>22</v>
      </c>
      <c r="AF8" s="5"/>
    </row>
    <row r="9" spans="3:32" s="19" customFormat="1" ht="5.0999999999999996" customHeight="1">
      <c r="C9" s="15"/>
      <c r="D9" s="16"/>
      <c r="E9" s="16"/>
      <c r="F9" s="16"/>
      <c r="G9" s="16"/>
      <c r="H9" s="17"/>
      <c r="I9" s="17"/>
      <c r="J9" s="17"/>
      <c r="K9" s="17"/>
      <c r="L9" s="17"/>
      <c r="M9" s="17"/>
      <c r="N9" s="17"/>
      <c r="O9" s="17"/>
      <c r="P9" s="17"/>
      <c r="Q9" s="17"/>
      <c r="R9" s="18"/>
      <c r="W9" s="3" t="s">
        <v>23</v>
      </c>
      <c r="X9" s="8" t="s">
        <v>24</v>
      </c>
    </row>
    <row r="10" spans="3:32" ht="24.75" customHeight="1">
      <c r="C10" s="13" t="s">
        <v>25</v>
      </c>
      <c r="D10" s="11"/>
      <c r="E10" s="11"/>
      <c r="F10" s="11"/>
      <c r="G10" s="11"/>
      <c r="H10" s="1806"/>
      <c r="I10" s="1806"/>
      <c r="J10" s="1806"/>
      <c r="K10" s="1806"/>
      <c r="L10" s="1806"/>
      <c r="M10" s="1806"/>
      <c r="N10" s="1806"/>
      <c r="O10" s="1806"/>
      <c r="P10" s="1806"/>
      <c r="Q10" s="1806"/>
      <c r="R10" s="1810"/>
      <c r="W10" s="3" t="s">
        <v>26</v>
      </c>
      <c r="X10" s="8" t="s">
        <v>27</v>
      </c>
      <c r="AA10" s="2" t="s">
        <v>28</v>
      </c>
    </row>
    <row r="11" spans="3:32" ht="5.0999999999999996" customHeight="1">
      <c r="C11" s="13"/>
      <c r="D11" s="11"/>
      <c r="E11" s="11"/>
      <c r="F11" s="11"/>
      <c r="G11" s="11"/>
      <c r="H11" s="20"/>
      <c r="I11" s="20"/>
      <c r="J11" s="20"/>
      <c r="K11" s="20"/>
      <c r="L11" s="20"/>
      <c r="M11" s="20"/>
      <c r="N11" s="20"/>
      <c r="O11" s="20"/>
      <c r="P11" s="20"/>
      <c r="Q11" s="20"/>
      <c r="R11" s="21"/>
      <c r="W11" s="3" t="s">
        <v>29</v>
      </c>
      <c r="X11" s="8" t="s">
        <v>30</v>
      </c>
      <c r="AA11" s="2" t="s">
        <v>31</v>
      </c>
    </row>
    <row r="12" spans="3:32" ht="24.75" customHeight="1">
      <c r="C12" s="13" t="s">
        <v>32</v>
      </c>
      <c r="D12" s="11"/>
      <c r="E12" s="11"/>
      <c r="F12" s="11"/>
      <c r="G12" s="11"/>
      <c r="H12" s="1806"/>
      <c r="I12" s="1806"/>
      <c r="J12" s="1806"/>
      <c r="K12" s="1806"/>
      <c r="L12" s="1806"/>
      <c r="M12" s="1806"/>
      <c r="N12" s="1806"/>
      <c r="O12" s="1806"/>
      <c r="P12" s="1806"/>
      <c r="Q12" s="1806"/>
      <c r="R12" s="1810"/>
      <c r="W12" s="3" t="s">
        <v>33</v>
      </c>
      <c r="X12" s="9" t="s">
        <v>34</v>
      </c>
      <c r="AA12" s="2" t="s">
        <v>35</v>
      </c>
    </row>
    <row r="13" spans="3:32" ht="5.0999999999999996" customHeight="1">
      <c r="C13" s="13"/>
      <c r="D13" s="11"/>
      <c r="E13" s="11"/>
      <c r="F13" s="11"/>
      <c r="G13" s="11"/>
      <c r="H13" s="22"/>
      <c r="I13" s="22"/>
      <c r="J13" s="22"/>
      <c r="K13" s="22"/>
      <c r="L13" s="22"/>
      <c r="M13" s="22"/>
      <c r="N13" s="22"/>
      <c r="O13" s="22"/>
      <c r="P13" s="22"/>
      <c r="Q13" s="22"/>
      <c r="R13" s="23"/>
      <c r="W13" s="3" t="s">
        <v>36</v>
      </c>
      <c r="X13" s="9" t="s">
        <v>37</v>
      </c>
      <c r="AA13" s="2" t="s">
        <v>38</v>
      </c>
    </row>
    <row r="14" spans="3:32" ht="24.75" customHeight="1">
      <c r="C14" s="13" t="s">
        <v>39</v>
      </c>
      <c r="D14" s="11"/>
      <c r="E14" s="11"/>
      <c r="F14" s="11"/>
      <c r="G14" s="11"/>
      <c r="H14" s="1806"/>
      <c r="I14" s="1806"/>
      <c r="J14" s="1806"/>
      <c r="K14" s="1806"/>
      <c r="L14" s="20"/>
      <c r="M14" s="1811" t="s">
        <v>40</v>
      </c>
      <c r="N14" s="1811"/>
      <c r="O14" s="1811"/>
      <c r="P14" s="1806"/>
      <c r="Q14" s="1806"/>
      <c r="R14" s="1810"/>
      <c r="W14" s="3" t="s">
        <v>41</v>
      </c>
      <c r="X14" s="8" t="s">
        <v>42</v>
      </c>
      <c r="AA14" s="2" t="s">
        <v>43</v>
      </c>
    </row>
    <row r="15" spans="3:32" ht="5.0999999999999996" customHeight="1">
      <c r="C15" s="13"/>
      <c r="D15" s="11"/>
      <c r="E15" s="11"/>
      <c r="F15" s="11"/>
      <c r="G15" s="11"/>
      <c r="H15" s="22"/>
      <c r="I15" s="22"/>
      <c r="J15" s="22"/>
      <c r="K15" s="22"/>
      <c r="L15" s="24"/>
      <c r="M15" s="24"/>
      <c r="N15" s="24"/>
      <c r="O15" s="24"/>
      <c r="P15" s="22"/>
      <c r="Q15" s="22"/>
      <c r="R15" s="23"/>
      <c r="W15" s="3" t="s">
        <v>44</v>
      </c>
      <c r="X15" s="9" t="s">
        <v>45</v>
      </c>
      <c r="AA15" s="2" t="s">
        <v>46</v>
      </c>
    </row>
    <row r="16" spans="3:32" ht="30" customHeight="1" thickBot="1">
      <c r="C16" s="25" t="s">
        <v>47</v>
      </c>
      <c r="D16" s="26"/>
      <c r="E16" s="26"/>
      <c r="F16" s="26"/>
      <c r="G16" s="26"/>
      <c r="H16" s="26"/>
      <c r="I16" s="27"/>
      <c r="J16" s="28"/>
      <c r="K16" s="28"/>
      <c r="L16" s="26"/>
      <c r="M16" s="26"/>
      <c r="N16" s="26"/>
      <c r="O16" s="26"/>
      <c r="P16" s="26"/>
      <c r="Q16" s="26"/>
      <c r="R16" s="29"/>
      <c r="W16" s="3" t="s">
        <v>48</v>
      </c>
      <c r="X16" s="8" t="s">
        <v>49</v>
      </c>
      <c r="AA16" s="2" t="s">
        <v>50</v>
      </c>
    </row>
    <row r="17" spans="3:24" ht="9.9" customHeight="1">
      <c r="C17" s="1797"/>
      <c r="D17" s="1798"/>
      <c r="E17" s="1798"/>
      <c r="F17" s="1798"/>
      <c r="G17" s="1798"/>
      <c r="H17" s="1798"/>
      <c r="I17" s="1798"/>
      <c r="J17" s="1798"/>
      <c r="K17" s="1798"/>
      <c r="L17" s="1798"/>
      <c r="M17" s="1798"/>
      <c r="N17" s="1798"/>
      <c r="O17" s="1798"/>
      <c r="P17" s="1798"/>
      <c r="Q17" s="1798"/>
      <c r="R17" s="1799"/>
      <c r="W17" s="3" t="s">
        <v>51</v>
      </c>
      <c r="X17" s="9" t="s">
        <v>52</v>
      </c>
    </row>
    <row r="18" spans="3:24" s="19" customFormat="1" ht="24" customHeight="1">
      <c r="C18" s="30" t="s">
        <v>53</v>
      </c>
      <c r="D18" s="16"/>
      <c r="E18" s="16"/>
      <c r="F18" s="16"/>
      <c r="G18" s="16"/>
      <c r="H18" s="1806"/>
      <c r="I18" s="1806"/>
      <c r="J18" s="1806"/>
      <c r="K18" s="1806"/>
      <c r="L18" s="1806"/>
      <c r="M18" s="1806"/>
      <c r="N18" s="1806"/>
      <c r="O18" s="1806"/>
      <c r="P18" s="1806"/>
      <c r="Q18" s="1806"/>
      <c r="R18" s="1810"/>
      <c r="W18" s="3" t="s">
        <v>54</v>
      </c>
      <c r="X18" s="8" t="s">
        <v>55</v>
      </c>
    </row>
    <row r="19" spans="3:24" s="19" customFormat="1" ht="5.0999999999999996" customHeight="1">
      <c r="C19" s="31"/>
      <c r="D19" s="16"/>
      <c r="E19" s="16"/>
      <c r="F19" s="16"/>
      <c r="G19" s="16"/>
      <c r="H19" s="32"/>
      <c r="I19" s="32"/>
      <c r="J19" s="32"/>
      <c r="K19" s="32"/>
      <c r="L19" s="32"/>
      <c r="M19" s="32"/>
      <c r="N19" s="32"/>
      <c r="O19" s="32"/>
      <c r="P19" s="32"/>
      <c r="Q19" s="32"/>
      <c r="R19" s="33"/>
      <c r="W19" s="3" t="s">
        <v>56</v>
      </c>
      <c r="X19" s="9" t="s">
        <v>57</v>
      </c>
    </row>
    <row r="20" spans="3:24" ht="24" customHeight="1">
      <c r="C20" s="13" t="s">
        <v>58</v>
      </c>
      <c r="D20" s="11"/>
      <c r="E20" s="11"/>
      <c r="F20" s="11"/>
      <c r="G20" s="34"/>
      <c r="H20" s="1806"/>
      <c r="I20" s="1806"/>
      <c r="J20" s="1806"/>
      <c r="K20" s="1806"/>
      <c r="L20" s="1806"/>
      <c r="M20" s="1806"/>
      <c r="N20" s="1806"/>
      <c r="O20" s="1806"/>
      <c r="P20" s="1806"/>
      <c r="Q20" s="1806"/>
      <c r="R20" s="1810"/>
      <c r="V20" s="35"/>
      <c r="W20" s="3" t="s">
        <v>59</v>
      </c>
      <c r="X20" s="8" t="s">
        <v>60</v>
      </c>
    </row>
    <row r="21" spans="3:24" s="19" customFormat="1" ht="5.0999999999999996" customHeight="1">
      <c r="C21" s="15"/>
      <c r="D21" s="16"/>
      <c r="E21" s="16"/>
      <c r="F21" s="16"/>
      <c r="G21" s="34"/>
      <c r="H21" s="32"/>
      <c r="I21" s="32"/>
      <c r="J21" s="32"/>
      <c r="K21" s="32"/>
      <c r="L21" s="32"/>
      <c r="M21" s="32"/>
      <c r="N21" s="32"/>
      <c r="O21" s="32"/>
      <c r="P21" s="32"/>
      <c r="Q21" s="32"/>
      <c r="R21" s="33"/>
      <c r="W21" s="3" t="s">
        <v>61</v>
      </c>
      <c r="X21" s="9" t="s">
        <v>62</v>
      </c>
    </row>
    <row r="22" spans="3:24" ht="24" customHeight="1">
      <c r="C22" s="30" t="s">
        <v>63</v>
      </c>
      <c r="D22" s="11"/>
      <c r="E22" s="11"/>
      <c r="F22" s="11"/>
      <c r="G22" s="11"/>
      <c r="H22" s="1806"/>
      <c r="I22" s="1806"/>
      <c r="J22" s="1806"/>
      <c r="K22" s="34"/>
      <c r="L22" s="11" t="s">
        <v>64</v>
      </c>
      <c r="M22" s="36"/>
      <c r="N22" s="11"/>
      <c r="O22" s="11" t="s">
        <v>65</v>
      </c>
      <c r="P22" s="1808"/>
      <c r="Q22" s="1808"/>
      <c r="R22" s="12"/>
      <c r="W22" s="3" t="s">
        <v>66</v>
      </c>
      <c r="X22" s="8" t="s">
        <v>67</v>
      </c>
    </row>
    <row r="23" spans="3:24" s="19" customFormat="1" ht="5.0999999999999996" customHeight="1">
      <c r="C23" s="31"/>
      <c r="D23" s="16"/>
      <c r="E23" s="16"/>
      <c r="F23" s="16"/>
      <c r="G23" s="16"/>
      <c r="H23" s="32"/>
      <c r="I23" s="32"/>
      <c r="J23" s="32"/>
      <c r="K23" s="34"/>
      <c r="L23" s="16"/>
      <c r="M23" s="16"/>
      <c r="N23" s="16"/>
      <c r="O23" s="16"/>
      <c r="P23" s="16"/>
      <c r="Q23" s="16"/>
      <c r="R23" s="37"/>
      <c r="W23" s="3" t="s">
        <v>68</v>
      </c>
      <c r="X23" s="9" t="s">
        <v>69</v>
      </c>
    </row>
    <row r="24" spans="3:24" ht="5.0999999999999996" customHeight="1">
      <c r="C24" s="30"/>
      <c r="D24" s="11"/>
      <c r="E24" s="11"/>
      <c r="F24" s="11"/>
      <c r="G24" s="11"/>
      <c r="H24" s="38"/>
      <c r="I24" s="39"/>
      <c r="J24" s="39"/>
      <c r="K24" s="40"/>
      <c r="L24" s="11"/>
      <c r="M24" s="11"/>
      <c r="N24" s="11"/>
      <c r="O24" s="11"/>
      <c r="P24" s="11"/>
      <c r="Q24" s="11"/>
      <c r="R24" s="12"/>
      <c r="W24" s="3" t="s">
        <v>70</v>
      </c>
      <c r="X24" s="9" t="s">
        <v>71</v>
      </c>
    </row>
    <row r="25" spans="3:24" ht="24" customHeight="1">
      <c r="C25" s="13" t="s">
        <v>72</v>
      </c>
      <c r="D25" s="11"/>
      <c r="E25" s="11"/>
      <c r="F25" s="11"/>
      <c r="G25" s="11"/>
      <c r="H25" s="1812"/>
      <c r="I25" s="1812"/>
      <c r="J25" s="1812"/>
      <c r="K25" s="11"/>
      <c r="L25" s="11" t="s">
        <v>73</v>
      </c>
      <c r="M25" s="36"/>
      <c r="N25" s="11"/>
      <c r="O25" s="11" t="s">
        <v>74</v>
      </c>
      <c r="P25" s="1813"/>
      <c r="Q25" s="1814"/>
      <c r="R25" s="1815"/>
      <c r="W25" s="3" t="s">
        <v>75</v>
      </c>
      <c r="X25" s="8" t="s">
        <v>76</v>
      </c>
    </row>
    <row r="26" spans="3:24" s="19" customFormat="1" ht="5.0999999999999996" customHeight="1">
      <c r="C26" s="15"/>
      <c r="D26" s="16"/>
      <c r="E26" s="16"/>
      <c r="F26" s="16"/>
      <c r="G26" s="16"/>
      <c r="H26" s="41"/>
      <c r="I26" s="41"/>
      <c r="J26" s="41"/>
      <c r="K26" s="16"/>
      <c r="L26" s="16"/>
      <c r="M26" s="16"/>
      <c r="N26" s="16"/>
      <c r="O26" s="16"/>
      <c r="P26" s="16"/>
      <c r="Q26" s="16"/>
      <c r="R26" s="37"/>
      <c r="W26" s="3" t="s">
        <v>77</v>
      </c>
      <c r="X26" s="8" t="s">
        <v>1</v>
      </c>
    </row>
    <row r="27" spans="3:24" ht="24.75" customHeight="1" thickBot="1">
      <c r="C27" s="25" t="s">
        <v>78</v>
      </c>
      <c r="D27" s="26"/>
      <c r="E27" s="26"/>
      <c r="F27" s="26"/>
      <c r="G27" s="26"/>
      <c r="H27" s="26"/>
      <c r="I27" s="26"/>
      <c r="J27" s="26"/>
      <c r="K27" s="26"/>
      <c r="L27" s="26"/>
      <c r="M27" s="26"/>
      <c r="N27" s="26"/>
      <c r="O27" s="26"/>
      <c r="P27" s="26"/>
      <c r="Q27" s="26"/>
      <c r="R27" s="29"/>
      <c r="W27" s="3" t="s">
        <v>79</v>
      </c>
      <c r="X27" s="9" t="s">
        <v>80</v>
      </c>
    </row>
    <row r="28" spans="3:24" ht="9.9" customHeight="1">
      <c r="C28" s="1797"/>
      <c r="D28" s="1798"/>
      <c r="E28" s="1798"/>
      <c r="F28" s="1798"/>
      <c r="G28" s="1798"/>
      <c r="H28" s="1798"/>
      <c r="I28" s="1798"/>
      <c r="J28" s="1798"/>
      <c r="K28" s="1798"/>
      <c r="L28" s="1798"/>
      <c r="M28" s="1798"/>
      <c r="N28" s="1798"/>
      <c r="O28" s="1798"/>
      <c r="P28" s="1798"/>
      <c r="Q28" s="1798"/>
      <c r="R28" s="1799"/>
      <c r="W28" s="3" t="s">
        <v>81</v>
      </c>
      <c r="X28" s="8" t="s">
        <v>5</v>
      </c>
    </row>
    <row r="29" spans="3:24" ht="24.75" customHeight="1">
      <c r="C29" s="13" t="s">
        <v>82</v>
      </c>
      <c r="D29" s="11"/>
      <c r="E29" s="11"/>
      <c r="F29" s="11"/>
      <c r="G29" s="11"/>
      <c r="H29" s="1816"/>
      <c r="I29" s="1808"/>
      <c r="J29" s="1808"/>
      <c r="K29" s="1808"/>
      <c r="L29" s="1817" t="s">
        <v>83</v>
      </c>
      <c r="M29" s="1817"/>
      <c r="N29" s="1817"/>
      <c r="O29" s="1817"/>
      <c r="P29" s="1816"/>
      <c r="Q29" s="1808"/>
      <c r="R29" s="1809"/>
      <c r="W29" s="3" t="s">
        <v>84</v>
      </c>
      <c r="X29" s="9" t="s">
        <v>85</v>
      </c>
    </row>
    <row r="30" spans="3:24" ht="5.0999999999999996" customHeight="1">
      <c r="C30" s="13"/>
      <c r="D30" s="11"/>
      <c r="E30" s="11"/>
      <c r="F30" s="11"/>
      <c r="G30" s="11"/>
      <c r="H30" s="22"/>
      <c r="I30" s="22"/>
      <c r="J30" s="22"/>
      <c r="K30" s="22"/>
      <c r="L30" s="24"/>
      <c r="M30" s="24"/>
      <c r="N30" s="24"/>
      <c r="O30" s="24"/>
      <c r="P30" s="22"/>
      <c r="Q30" s="22"/>
      <c r="R30" s="23"/>
      <c r="W30" s="3" t="s">
        <v>86</v>
      </c>
      <c r="X30" s="9" t="s">
        <v>87</v>
      </c>
    </row>
    <row r="31" spans="3:24" ht="24.75" customHeight="1">
      <c r="C31" s="13" t="s">
        <v>88</v>
      </c>
      <c r="D31" s="11"/>
      <c r="E31" s="11"/>
      <c r="F31" s="11"/>
      <c r="G31" s="11"/>
      <c r="H31" s="1816"/>
      <c r="I31" s="1808"/>
      <c r="J31" s="1808"/>
      <c r="K31" s="1808"/>
      <c r="L31" s="1817" t="s">
        <v>89</v>
      </c>
      <c r="M31" s="1817"/>
      <c r="N31" s="1817"/>
      <c r="O31" s="1817"/>
      <c r="P31" s="1816"/>
      <c r="Q31" s="1808"/>
      <c r="R31" s="1809"/>
      <c r="W31" s="3" t="s">
        <v>90</v>
      </c>
      <c r="X31" s="8" t="s">
        <v>91</v>
      </c>
    </row>
    <row r="32" spans="3:24" ht="5.0999999999999996" customHeight="1">
      <c r="C32" s="13"/>
      <c r="D32" s="11"/>
      <c r="E32" s="11"/>
      <c r="F32" s="11"/>
      <c r="G32" s="11"/>
      <c r="H32" s="22"/>
      <c r="I32" s="22"/>
      <c r="J32" s="22"/>
      <c r="K32" s="22"/>
      <c r="L32" s="24"/>
      <c r="M32" s="24"/>
      <c r="N32" s="24"/>
      <c r="O32" s="24"/>
      <c r="P32" s="22"/>
      <c r="Q32" s="22"/>
      <c r="R32" s="23"/>
      <c r="W32" s="3" t="s">
        <v>92</v>
      </c>
      <c r="X32" s="8" t="s">
        <v>93</v>
      </c>
    </row>
    <row r="33" spans="3:24" ht="24.75" customHeight="1">
      <c r="C33" s="13" t="s">
        <v>94</v>
      </c>
      <c r="D33" s="11"/>
      <c r="E33" s="11"/>
      <c r="F33" s="11"/>
      <c r="G33" s="11"/>
      <c r="H33" s="1808"/>
      <c r="I33" s="1808"/>
      <c r="J33" s="1808"/>
      <c r="K33" s="1808"/>
      <c r="L33" s="1808"/>
      <c r="M33" s="1808"/>
      <c r="N33" s="1808"/>
      <c r="O33" s="1808"/>
      <c r="P33" s="1808"/>
      <c r="Q33" s="1808"/>
      <c r="R33" s="1809"/>
      <c r="W33" s="3" t="s">
        <v>95</v>
      </c>
      <c r="X33" s="8" t="s">
        <v>96</v>
      </c>
    </row>
    <row r="34" spans="3:24" ht="5.0999999999999996" customHeight="1">
      <c r="C34" s="13"/>
      <c r="D34" s="11"/>
      <c r="E34" s="11"/>
      <c r="F34" s="11"/>
      <c r="G34" s="11"/>
      <c r="H34" s="22"/>
      <c r="I34" s="22"/>
      <c r="J34" s="22"/>
      <c r="K34" s="22"/>
      <c r="L34" s="24"/>
      <c r="M34" s="24"/>
      <c r="N34" s="24"/>
      <c r="O34" s="24"/>
      <c r="P34" s="22"/>
      <c r="Q34" s="22"/>
      <c r="R34" s="23"/>
      <c r="W34" s="3" t="s">
        <v>97</v>
      </c>
      <c r="X34" s="8" t="s">
        <v>98</v>
      </c>
    </row>
    <row r="35" spans="3:24" ht="24.75" customHeight="1">
      <c r="C35" s="13" t="s">
        <v>99</v>
      </c>
      <c r="D35" s="11"/>
      <c r="E35" s="11"/>
      <c r="F35" s="11"/>
      <c r="G35" s="11"/>
      <c r="H35" s="1816"/>
      <c r="I35" s="1808"/>
      <c r="J35" s="1808"/>
      <c r="K35" s="1808"/>
      <c r="L35" s="1817" t="s">
        <v>100</v>
      </c>
      <c r="M35" s="1817"/>
      <c r="N35" s="1817"/>
      <c r="O35" s="1817"/>
      <c r="P35" s="1808"/>
      <c r="Q35" s="1808"/>
      <c r="R35" s="1809"/>
      <c r="W35" s="3" t="s">
        <v>101</v>
      </c>
      <c r="X35" s="9" t="s">
        <v>102</v>
      </c>
    </row>
    <row r="36" spans="3:24" s="19" customFormat="1" ht="5.0999999999999996" customHeight="1">
      <c r="C36" s="15"/>
      <c r="D36" s="16"/>
      <c r="E36" s="16"/>
      <c r="F36" s="16"/>
      <c r="G36" s="16"/>
      <c r="H36" s="22"/>
      <c r="I36" s="22"/>
      <c r="J36" s="22"/>
      <c r="K36" s="22"/>
      <c r="L36" s="24"/>
      <c r="M36" s="24"/>
      <c r="N36" s="24"/>
      <c r="O36" s="24"/>
      <c r="P36" s="22"/>
      <c r="Q36" s="22"/>
      <c r="R36" s="23"/>
      <c r="W36" s="3" t="s">
        <v>103</v>
      </c>
      <c r="X36" s="8" t="s">
        <v>104</v>
      </c>
    </row>
    <row r="37" spans="3:24" s="19" customFormat="1" ht="18" customHeight="1">
      <c r="C37" s="15" t="s">
        <v>105</v>
      </c>
      <c r="D37" s="16"/>
      <c r="E37" s="16"/>
      <c r="F37" s="16"/>
      <c r="G37" s="16"/>
      <c r="H37" s="22"/>
      <c r="I37" s="22"/>
      <c r="J37" s="42"/>
      <c r="K37" s="43" t="s">
        <v>106</v>
      </c>
      <c r="L37" s="44"/>
      <c r="M37" s="44"/>
      <c r="N37" s="44"/>
      <c r="O37" s="24"/>
      <c r="P37" s="22"/>
      <c r="Q37" s="22"/>
      <c r="R37" s="23"/>
      <c r="W37" s="3" t="s">
        <v>107</v>
      </c>
      <c r="X37" s="9" t="s">
        <v>108</v>
      </c>
    </row>
    <row r="38" spans="3:24" s="19" customFormat="1" ht="5.0999999999999996" customHeight="1">
      <c r="C38" s="15"/>
      <c r="D38" s="16"/>
      <c r="E38" s="16"/>
      <c r="F38" s="16"/>
      <c r="G38" s="16"/>
      <c r="H38" s="22"/>
      <c r="I38" s="22"/>
      <c r="J38" s="22"/>
      <c r="K38" s="22"/>
      <c r="L38" s="24"/>
      <c r="M38" s="24"/>
      <c r="N38" s="24"/>
      <c r="O38" s="24"/>
      <c r="P38" s="22"/>
      <c r="Q38" s="22"/>
      <c r="R38" s="23"/>
      <c r="W38" s="3" t="s">
        <v>109</v>
      </c>
      <c r="X38" s="8" t="s">
        <v>15</v>
      </c>
    </row>
    <row r="39" spans="3:24" s="19" customFormat="1" ht="17.25" customHeight="1">
      <c r="C39" s="15"/>
      <c r="D39" s="16"/>
      <c r="E39" s="16"/>
      <c r="F39" s="16"/>
      <c r="G39" s="16"/>
      <c r="H39" s="22"/>
      <c r="I39" s="22"/>
      <c r="J39" s="42"/>
      <c r="K39" s="1795" t="s">
        <v>110</v>
      </c>
      <c r="L39" s="1796"/>
      <c r="M39" s="1796"/>
      <c r="N39" s="1796"/>
      <c r="O39" s="1796"/>
      <c r="P39" s="1796"/>
      <c r="Q39" s="1796"/>
      <c r="R39" s="23"/>
      <c r="W39" s="3" t="s">
        <v>111</v>
      </c>
      <c r="X39" s="9" t="s">
        <v>112</v>
      </c>
    </row>
    <row r="40" spans="3:24" s="19" customFormat="1" ht="5.0999999999999996" customHeight="1">
      <c r="C40" s="15"/>
      <c r="D40" s="16"/>
      <c r="E40" s="16"/>
      <c r="F40" s="16"/>
      <c r="G40" s="16"/>
      <c r="H40" s="22"/>
      <c r="I40" s="22"/>
      <c r="J40" s="22"/>
      <c r="K40" s="22"/>
      <c r="L40" s="24"/>
      <c r="M40" s="24"/>
      <c r="N40" s="24"/>
      <c r="O40" s="24"/>
      <c r="P40" s="22"/>
      <c r="Q40" s="22"/>
      <c r="R40" s="23"/>
      <c r="W40" s="45" t="s">
        <v>113</v>
      </c>
      <c r="X40" s="9" t="s">
        <v>114</v>
      </c>
    </row>
    <row r="41" spans="3:24" ht="17.25" customHeight="1">
      <c r="C41" s="13"/>
      <c r="D41" s="11"/>
      <c r="E41" s="11"/>
      <c r="F41" s="11"/>
      <c r="G41" s="11"/>
      <c r="H41" s="22"/>
      <c r="I41" s="22"/>
      <c r="J41" s="42"/>
      <c r="K41" s="1795" t="s">
        <v>115</v>
      </c>
      <c r="L41" s="1796"/>
      <c r="M41" s="1796"/>
      <c r="N41" s="1796"/>
      <c r="O41" s="1796"/>
      <c r="P41" s="1796"/>
      <c r="Q41" s="1796"/>
      <c r="R41" s="21"/>
      <c r="W41" s="3" t="s">
        <v>116</v>
      </c>
      <c r="X41" s="9" t="s">
        <v>117</v>
      </c>
    </row>
    <row r="42" spans="3:24" ht="5.0999999999999996" customHeight="1">
      <c r="C42" s="13"/>
      <c r="D42" s="11"/>
      <c r="E42" s="11"/>
      <c r="F42" s="11"/>
      <c r="G42" s="11"/>
      <c r="H42" s="22"/>
      <c r="I42" s="22"/>
      <c r="J42" s="22"/>
      <c r="K42" s="22"/>
      <c r="L42" s="24"/>
      <c r="M42" s="24"/>
      <c r="N42" s="24"/>
      <c r="O42" s="24"/>
      <c r="P42" s="22"/>
      <c r="Q42" s="22"/>
      <c r="R42" s="23"/>
      <c r="W42" s="3" t="s">
        <v>118</v>
      </c>
      <c r="X42" s="8" t="s">
        <v>119</v>
      </c>
    </row>
    <row r="43" spans="3:24" s="19" customFormat="1" ht="17.399999999999999" customHeight="1">
      <c r="C43" s="46"/>
      <c r="D43" s="47"/>
      <c r="E43" s="47"/>
      <c r="F43" s="47"/>
      <c r="G43" s="47"/>
      <c r="H43" s="47"/>
      <c r="I43" s="47"/>
      <c r="J43" s="42"/>
      <c r="K43" s="1795" t="s">
        <v>120</v>
      </c>
      <c r="L43" s="1796"/>
      <c r="M43" s="1796"/>
      <c r="N43" s="1796"/>
      <c r="O43" s="1796"/>
      <c r="P43" s="1796"/>
      <c r="Q43" s="1796"/>
      <c r="R43" s="48"/>
      <c r="W43" s="3" t="s">
        <v>121</v>
      </c>
      <c r="X43" s="8" t="s">
        <v>122</v>
      </c>
    </row>
    <row r="44" spans="3:24" ht="5.0999999999999996" customHeight="1">
      <c r="C44" s="13"/>
      <c r="D44" s="11"/>
      <c r="E44" s="11"/>
      <c r="F44" s="11"/>
      <c r="G44" s="11"/>
      <c r="H44" s="22"/>
      <c r="I44" s="22"/>
      <c r="J44" s="22"/>
      <c r="K44" s="22"/>
      <c r="L44" s="960"/>
      <c r="M44" s="960"/>
      <c r="N44" s="960"/>
      <c r="O44" s="960"/>
      <c r="P44" s="22"/>
      <c r="Q44" s="22"/>
      <c r="R44" s="23"/>
      <c r="W44" s="3" t="s">
        <v>118</v>
      </c>
      <c r="X44" s="8" t="s">
        <v>119</v>
      </c>
    </row>
    <row r="45" spans="3:24" s="19" customFormat="1" ht="17.399999999999999" customHeight="1">
      <c r="C45" s="46"/>
      <c r="D45" s="47"/>
      <c r="E45" s="47"/>
      <c r="F45" s="47"/>
      <c r="G45" s="47"/>
      <c r="H45" s="47"/>
      <c r="I45" s="47"/>
      <c r="J45" s="42"/>
      <c r="K45" s="1795" t="s">
        <v>1800</v>
      </c>
      <c r="L45" s="1796"/>
      <c r="M45" s="1796"/>
      <c r="N45" s="1796"/>
      <c r="O45" s="1796"/>
      <c r="P45" s="1796"/>
      <c r="Q45" s="1796"/>
      <c r="R45" s="48"/>
      <c r="W45" s="3" t="s">
        <v>121</v>
      </c>
      <c r="X45" s="8" t="s">
        <v>122</v>
      </c>
    </row>
    <row r="46" spans="3:24" s="19" customFormat="1">
      <c r="C46" s="49"/>
      <c r="D46" s="50"/>
      <c r="E46" s="50"/>
      <c r="F46" s="50"/>
      <c r="G46" s="50"/>
      <c r="H46" s="50"/>
      <c r="I46" s="50"/>
      <c r="J46" s="50"/>
      <c r="K46" s="50"/>
      <c r="L46" s="50"/>
      <c r="M46" s="50"/>
      <c r="N46" s="50"/>
      <c r="O46" s="50"/>
      <c r="P46" s="50"/>
      <c r="Q46" s="50"/>
      <c r="R46" s="51"/>
      <c r="W46" s="3" t="s">
        <v>123</v>
      </c>
      <c r="X46" s="9" t="s">
        <v>124</v>
      </c>
    </row>
    <row r="47" spans="3:24" s="19" customFormat="1" ht="18">
      <c r="C47" s="52"/>
      <c r="D47" s="52"/>
      <c r="E47" s="52"/>
      <c r="F47" s="52"/>
      <c r="G47" s="52"/>
      <c r="H47" s="52"/>
      <c r="I47" s="52"/>
      <c r="J47" s="52"/>
      <c r="K47" s="52"/>
      <c r="L47" s="52"/>
      <c r="M47" s="52"/>
      <c r="N47" s="52"/>
      <c r="O47" s="52"/>
      <c r="P47" s="52"/>
      <c r="Q47" s="52"/>
      <c r="R47" s="52"/>
      <c r="U47" s="53"/>
      <c r="W47" s="3" t="s">
        <v>125</v>
      </c>
      <c r="X47" s="8" t="s">
        <v>126</v>
      </c>
    </row>
    <row r="48" spans="3:24" s="19" customFormat="1" hidden="1">
      <c r="C48" s="52"/>
      <c r="D48" s="52"/>
      <c r="E48" s="52"/>
      <c r="F48" s="52"/>
      <c r="G48" s="52"/>
      <c r="H48" s="52"/>
      <c r="I48" s="52"/>
      <c r="J48" s="52"/>
      <c r="K48" s="52"/>
      <c r="L48" s="52"/>
      <c r="M48" s="52"/>
      <c r="N48" s="52"/>
      <c r="O48" s="52"/>
      <c r="P48" s="52"/>
      <c r="Q48" s="52"/>
      <c r="R48" s="52"/>
      <c r="U48" s="1062" t="s">
        <v>1845</v>
      </c>
      <c r="W48" s="3" t="s">
        <v>127</v>
      </c>
      <c r="X48" s="9" t="s">
        <v>128</v>
      </c>
    </row>
    <row r="49" spans="3:24" s="19" customFormat="1" hidden="1">
      <c r="C49" s="52"/>
      <c r="D49" s="52"/>
      <c r="E49" s="52"/>
      <c r="F49" s="52"/>
      <c r="G49" s="52"/>
      <c r="H49" s="52"/>
      <c r="I49" s="52"/>
      <c r="J49" s="52"/>
      <c r="K49" s="52"/>
      <c r="L49" s="52"/>
      <c r="M49" s="52"/>
      <c r="N49" s="52"/>
      <c r="O49" s="52"/>
      <c r="P49" s="52"/>
      <c r="Q49" s="52"/>
      <c r="R49" s="52"/>
      <c r="U49" s="1062" t="s">
        <v>131</v>
      </c>
      <c r="W49" s="3" t="s">
        <v>129</v>
      </c>
      <c r="X49" s="9" t="s">
        <v>130</v>
      </c>
    </row>
    <row r="50" spans="3:24" s="19" customFormat="1" hidden="1">
      <c r="C50" s="52"/>
      <c r="D50" s="52"/>
      <c r="E50" s="52"/>
      <c r="F50" s="52"/>
      <c r="G50" s="52"/>
      <c r="H50" s="52"/>
      <c r="I50" s="52"/>
      <c r="J50" s="52"/>
      <c r="K50" s="52"/>
      <c r="L50" s="52"/>
      <c r="M50" s="52"/>
      <c r="N50" s="52"/>
      <c r="O50" s="52"/>
      <c r="P50" s="52"/>
      <c r="Q50" s="52"/>
      <c r="R50" s="52"/>
      <c r="U50" s="1062" t="s">
        <v>1846</v>
      </c>
      <c r="W50" s="3" t="s">
        <v>132</v>
      </c>
      <c r="X50" s="9" t="s">
        <v>23</v>
      </c>
    </row>
    <row r="51" spans="3:24" s="19" customFormat="1" hidden="1">
      <c r="C51" s="52"/>
      <c r="D51" s="52"/>
      <c r="E51" s="52"/>
      <c r="F51" s="52"/>
      <c r="G51" s="52"/>
      <c r="H51" s="52"/>
      <c r="I51" s="52"/>
      <c r="J51" s="52"/>
      <c r="K51" s="52"/>
      <c r="L51" s="52"/>
      <c r="M51" s="52"/>
      <c r="N51" s="52"/>
      <c r="O51" s="52"/>
      <c r="P51" s="52"/>
      <c r="Q51" s="52"/>
      <c r="R51" s="52"/>
      <c r="U51" s="1062" t="s">
        <v>133</v>
      </c>
      <c r="W51" s="3" t="s">
        <v>134</v>
      </c>
      <c r="X51" s="9" t="s">
        <v>135</v>
      </c>
    </row>
    <row r="52" spans="3:24" hidden="1">
      <c r="U52" s="1062" t="s">
        <v>136</v>
      </c>
      <c r="W52" s="3" t="s">
        <v>137</v>
      </c>
      <c r="X52" s="9" t="s">
        <v>138</v>
      </c>
    </row>
    <row r="53" spans="3:24" hidden="1">
      <c r="U53" s="1062" t="s">
        <v>1847</v>
      </c>
      <c r="W53" s="3" t="s">
        <v>139</v>
      </c>
      <c r="X53" s="9" t="s">
        <v>140</v>
      </c>
    </row>
    <row r="54" spans="3:24" hidden="1">
      <c r="U54" s="1062" t="s">
        <v>143</v>
      </c>
      <c r="W54" s="3" t="s">
        <v>141</v>
      </c>
      <c r="X54" s="8" t="s">
        <v>142</v>
      </c>
    </row>
    <row r="55" spans="3:24" hidden="1">
      <c r="U55" s="1062" t="s">
        <v>1848</v>
      </c>
      <c r="W55" s="3" t="s">
        <v>144</v>
      </c>
      <c r="X55" s="9" t="s">
        <v>145</v>
      </c>
    </row>
    <row r="56" spans="3:24" hidden="1">
      <c r="U56" s="1062" t="s">
        <v>146</v>
      </c>
      <c r="W56" s="3" t="s">
        <v>147</v>
      </c>
      <c r="X56" s="9" t="s">
        <v>148</v>
      </c>
    </row>
    <row r="57" spans="3:24" hidden="1">
      <c r="U57" s="1062" t="s">
        <v>149</v>
      </c>
      <c r="W57" s="3" t="s">
        <v>150</v>
      </c>
      <c r="X57" s="8" t="s">
        <v>29</v>
      </c>
    </row>
    <row r="58" spans="3:24" hidden="1">
      <c r="U58" s="1062" t="s">
        <v>1849</v>
      </c>
      <c r="W58" s="3" t="s">
        <v>151</v>
      </c>
      <c r="X58" s="8" t="s">
        <v>152</v>
      </c>
    </row>
    <row r="59" spans="3:24">
      <c r="U59" s="54"/>
      <c r="W59" s="3" t="s">
        <v>153</v>
      </c>
      <c r="X59" s="8" t="s">
        <v>154</v>
      </c>
    </row>
    <row r="60" spans="3:24">
      <c r="U60" s="54"/>
      <c r="W60" s="3" t="s">
        <v>155</v>
      </c>
      <c r="X60" s="8" t="s">
        <v>156</v>
      </c>
    </row>
    <row r="61" spans="3:24">
      <c r="U61" s="55"/>
      <c r="W61" s="3" t="s">
        <v>157</v>
      </c>
      <c r="X61" s="8" t="s">
        <v>158</v>
      </c>
    </row>
    <row r="62" spans="3:24">
      <c r="U62" s="55"/>
      <c r="W62" s="3" t="s">
        <v>159</v>
      </c>
      <c r="X62" s="8" t="s">
        <v>160</v>
      </c>
    </row>
    <row r="63" spans="3:24">
      <c r="U63" s="55"/>
      <c r="W63" s="3" t="s">
        <v>161</v>
      </c>
      <c r="X63" s="9" t="s">
        <v>162</v>
      </c>
    </row>
    <row r="64" spans="3:24">
      <c r="U64" s="55"/>
      <c r="W64" s="3" t="s">
        <v>163</v>
      </c>
      <c r="X64" s="9" t="s">
        <v>164</v>
      </c>
    </row>
    <row r="65" spans="21:24">
      <c r="U65" s="55"/>
      <c r="W65" s="3" t="s">
        <v>165</v>
      </c>
      <c r="X65" s="8" t="s">
        <v>33</v>
      </c>
    </row>
    <row r="66" spans="21:24">
      <c r="W66" s="3" t="s">
        <v>166</v>
      </c>
      <c r="X66" s="9" t="s">
        <v>167</v>
      </c>
    </row>
    <row r="67" spans="21:24">
      <c r="W67" s="3" t="s">
        <v>168</v>
      </c>
      <c r="X67" s="9" t="s">
        <v>169</v>
      </c>
    </row>
    <row r="68" spans="21:24">
      <c r="W68" s="3" t="s">
        <v>170</v>
      </c>
      <c r="X68" s="9" t="s">
        <v>171</v>
      </c>
    </row>
    <row r="69" spans="21:24">
      <c r="W69" s="3" t="s">
        <v>172</v>
      </c>
      <c r="X69" s="8" t="s">
        <v>173</v>
      </c>
    </row>
    <row r="70" spans="21:24">
      <c r="W70" s="3" t="s">
        <v>174</v>
      </c>
      <c r="X70" s="9" t="s">
        <v>175</v>
      </c>
    </row>
    <row r="71" spans="21:24">
      <c r="W71" s="3" t="s">
        <v>176</v>
      </c>
      <c r="X71" s="9" t="s">
        <v>177</v>
      </c>
    </row>
    <row r="72" spans="21:24">
      <c r="W72" s="3" t="s">
        <v>178</v>
      </c>
      <c r="X72" s="9" t="s">
        <v>179</v>
      </c>
    </row>
    <row r="73" spans="21:24">
      <c r="W73" s="3" t="s">
        <v>180</v>
      </c>
      <c r="X73" s="8" t="s">
        <v>181</v>
      </c>
    </row>
    <row r="74" spans="21:24">
      <c r="W74" s="3" t="s">
        <v>182</v>
      </c>
      <c r="X74" s="9" t="s">
        <v>183</v>
      </c>
    </row>
    <row r="75" spans="21:24">
      <c r="W75" s="3" t="s">
        <v>184</v>
      </c>
      <c r="X75" s="8" t="s">
        <v>185</v>
      </c>
    </row>
    <row r="76" spans="21:24">
      <c r="W76" s="3" t="s">
        <v>186</v>
      </c>
      <c r="X76" s="8" t="s">
        <v>187</v>
      </c>
    </row>
    <row r="77" spans="21:24">
      <c r="W77" s="3" t="s">
        <v>188</v>
      </c>
      <c r="X77" s="9" t="s">
        <v>189</v>
      </c>
    </row>
    <row r="78" spans="21:24">
      <c r="W78" s="3" t="s">
        <v>190</v>
      </c>
      <c r="X78" s="8" t="s">
        <v>191</v>
      </c>
    </row>
    <row r="79" spans="21:24">
      <c r="W79" s="3" t="s">
        <v>192</v>
      </c>
      <c r="X79" s="9" t="s">
        <v>193</v>
      </c>
    </row>
    <row r="80" spans="21:24">
      <c r="W80" s="3" t="s">
        <v>194</v>
      </c>
      <c r="X80" s="8" t="s">
        <v>195</v>
      </c>
    </row>
    <row r="81" spans="23:24">
      <c r="W81" s="3" t="s">
        <v>196</v>
      </c>
      <c r="X81" s="8" t="s">
        <v>197</v>
      </c>
    </row>
    <row r="82" spans="23:24">
      <c r="W82" s="3" t="s">
        <v>198</v>
      </c>
      <c r="X82" s="9" t="s">
        <v>199</v>
      </c>
    </row>
    <row r="83" spans="23:24">
      <c r="W83" s="3" t="s">
        <v>200</v>
      </c>
      <c r="X83" s="9" t="s">
        <v>201</v>
      </c>
    </row>
    <row r="84" spans="23:24">
      <c r="W84" s="3" t="s">
        <v>202</v>
      </c>
      <c r="X84" s="8" t="s">
        <v>203</v>
      </c>
    </row>
    <row r="85" spans="23:24">
      <c r="W85" s="3" t="s">
        <v>204</v>
      </c>
      <c r="X85" s="8" t="s">
        <v>205</v>
      </c>
    </row>
    <row r="86" spans="23:24">
      <c r="W86" s="3" t="s">
        <v>206</v>
      </c>
      <c r="X86" s="9" t="s">
        <v>207</v>
      </c>
    </row>
    <row r="87" spans="23:24">
      <c r="W87" s="3" t="s">
        <v>208</v>
      </c>
      <c r="X87" s="8" t="s">
        <v>209</v>
      </c>
    </row>
    <row r="88" spans="23:24">
      <c r="W88" s="3" t="s">
        <v>210</v>
      </c>
      <c r="X88" s="8" t="s">
        <v>211</v>
      </c>
    </row>
    <row r="89" spans="23:24">
      <c r="W89" s="3" t="s">
        <v>212</v>
      </c>
      <c r="X89" s="8" t="s">
        <v>213</v>
      </c>
    </row>
    <row r="90" spans="23:24">
      <c r="W90" s="3" t="s">
        <v>214</v>
      </c>
      <c r="X90" s="9" t="s">
        <v>215</v>
      </c>
    </row>
    <row r="91" spans="23:24">
      <c r="W91" s="3" t="s">
        <v>216</v>
      </c>
      <c r="X91" s="8" t="s">
        <v>217</v>
      </c>
    </row>
    <row r="92" spans="23:24">
      <c r="W92" s="3" t="s">
        <v>218</v>
      </c>
      <c r="X92" s="8" t="s">
        <v>219</v>
      </c>
    </row>
    <row r="93" spans="23:24">
      <c r="W93" s="3" t="s">
        <v>220</v>
      </c>
      <c r="X93" s="8" t="s">
        <v>221</v>
      </c>
    </row>
    <row r="94" spans="23:24">
      <c r="W94" s="3" t="s">
        <v>222</v>
      </c>
      <c r="X94" s="9" t="s">
        <v>223</v>
      </c>
    </row>
    <row r="95" spans="23:24">
      <c r="W95" s="3" t="s">
        <v>224</v>
      </c>
      <c r="X95" s="8" t="s">
        <v>225</v>
      </c>
    </row>
    <row r="96" spans="23:24">
      <c r="W96" s="3" t="s">
        <v>226</v>
      </c>
      <c r="X96" s="8" t="s">
        <v>51</v>
      </c>
    </row>
    <row r="97" spans="23:24">
      <c r="W97" s="3" t="s">
        <v>227</v>
      </c>
      <c r="X97" s="8" t="s">
        <v>228</v>
      </c>
    </row>
    <row r="98" spans="23:24">
      <c r="W98" s="3" t="s">
        <v>229</v>
      </c>
      <c r="X98" s="8" t="s">
        <v>230</v>
      </c>
    </row>
    <row r="99" spans="23:24">
      <c r="W99" s="3" t="s">
        <v>231</v>
      </c>
      <c r="X99" s="9" t="s">
        <v>232</v>
      </c>
    </row>
    <row r="100" spans="23:24">
      <c r="W100" s="3" t="s">
        <v>233</v>
      </c>
      <c r="X100" s="8" t="s">
        <v>234</v>
      </c>
    </row>
    <row r="101" spans="23:24">
      <c r="W101" s="3" t="s">
        <v>235</v>
      </c>
      <c r="X101" s="9" t="s">
        <v>236</v>
      </c>
    </row>
    <row r="102" spans="23:24">
      <c r="W102" s="3" t="s">
        <v>237</v>
      </c>
      <c r="X102" s="9" t="s">
        <v>238</v>
      </c>
    </row>
    <row r="103" spans="23:24">
      <c r="W103" s="3" t="s">
        <v>239</v>
      </c>
      <c r="X103" s="8" t="s">
        <v>240</v>
      </c>
    </row>
    <row r="104" spans="23:24">
      <c r="W104" s="3" t="s">
        <v>241</v>
      </c>
      <c r="X104" s="8" t="s">
        <v>242</v>
      </c>
    </row>
    <row r="105" spans="23:24">
      <c r="W105" s="3" t="s">
        <v>243</v>
      </c>
      <c r="X105" s="8" t="s">
        <v>244</v>
      </c>
    </row>
    <row r="106" spans="23:24">
      <c r="W106" s="3" t="s">
        <v>245</v>
      </c>
      <c r="X106" s="8" t="s">
        <v>246</v>
      </c>
    </row>
    <row r="107" spans="23:24">
      <c r="W107" s="3" t="s">
        <v>247</v>
      </c>
      <c r="X107" s="8" t="s">
        <v>248</v>
      </c>
    </row>
    <row r="108" spans="23:24">
      <c r="W108" s="3" t="s">
        <v>249</v>
      </c>
      <c r="X108" s="8" t="s">
        <v>250</v>
      </c>
    </row>
    <row r="109" spans="23:24">
      <c r="W109" s="3" t="s">
        <v>251</v>
      </c>
      <c r="X109" s="8" t="s">
        <v>61</v>
      </c>
    </row>
    <row r="110" spans="23:24">
      <c r="W110" s="3" t="s">
        <v>252</v>
      </c>
      <c r="X110" s="8" t="s">
        <v>253</v>
      </c>
    </row>
    <row r="111" spans="23:24">
      <c r="W111" s="3" t="s">
        <v>254</v>
      </c>
      <c r="X111" s="8" t="s">
        <v>255</v>
      </c>
    </row>
    <row r="112" spans="23:24">
      <c r="W112" s="3" t="s">
        <v>256</v>
      </c>
      <c r="X112" s="8" t="s">
        <v>257</v>
      </c>
    </row>
    <row r="113" spans="23:24">
      <c r="W113" s="3" t="s">
        <v>258</v>
      </c>
      <c r="X113" s="8" t="s">
        <v>259</v>
      </c>
    </row>
    <row r="114" spans="23:24">
      <c r="W114" s="3" t="s">
        <v>260</v>
      </c>
      <c r="X114" s="9" t="s">
        <v>261</v>
      </c>
    </row>
    <row r="115" spans="23:24">
      <c r="W115" s="3" t="s">
        <v>262</v>
      </c>
      <c r="X115" s="8" t="s">
        <v>263</v>
      </c>
    </row>
    <row r="116" spans="23:24">
      <c r="W116" s="3" t="s">
        <v>264</v>
      </c>
      <c r="X116" s="9" t="s">
        <v>265</v>
      </c>
    </row>
    <row r="117" spans="23:24">
      <c r="W117" s="3" t="s">
        <v>266</v>
      </c>
      <c r="X117" s="8" t="s">
        <v>267</v>
      </c>
    </row>
    <row r="118" spans="23:24">
      <c r="W118" s="3" t="s">
        <v>268</v>
      </c>
      <c r="X118" s="8" t="s">
        <v>269</v>
      </c>
    </row>
    <row r="119" spans="23:24">
      <c r="W119" s="3" t="s">
        <v>270</v>
      </c>
      <c r="X119" s="8" t="s">
        <v>271</v>
      </c>
    </row>
    <row r="120" spans="23:24">
      <c r="W120" s="3" t="s">
        <v>272</v>
      </c>
      <c r="X120" s="8" t="s">
        <v>273</v>
      </c>
    </row>
    <row r="121" spans="23:24">
      <c r="W121" s="3" t="s">
        <v>274</v>
      </c>
      <c r="X121" s="8" t="s">
        <v>275</v>
      </c>
    </row>
    <row r="122" spans="23:24">
      <c r="W122" s="3" t="s">
        <v>276</v>
      </c>
      <c r="X122" s="9" t="s">
        <v>277</v>
      </c>
    </row>
    <row r="123" spans="23:24">
      <c r="W123" s="3" t="s">
        <v>278</v>
      </c>
      <c r="X123" s="8" t="s">
        <v>279</v>
      </c>
    </row>
    <row r="124" spans="23:24">
      <c r="W124" s="3" t="s">
        <v>280</v>
      </c>
      <c r="X124" s="9" t="s">
        <v>281</v>
      </c>
    </row>
    <row r="125" spans="23:24">
      <c r="W125" s="3" t="s">
        <v>282</v>
      </c>
      <c r="X125" s="8" t="s">
        <v>283</v>
      </c>
    </row>
    <row r="126" spans="23:24">
      <c r="W126" s="3" t="s">
        <v>284</v>
      </c>
      <c r="X126" s="9" t="s">
        <v>285</v>
      </c>
    </row>
    <row r="127" spans="23:24">
      <c r="W127" s="3" t="s">
        <v>286</v>
      </c>
      <c r="X127" s="9" t="s">
        <v>287</v>
      </c>
    </row>
    <row r="128" spans="23:24">
      <c r="W128" s="3" t="s">
        <v>288</v>
      </c>
      <c r="X128" s="8" t="s">
        <v>289</v>
      </c>
    </row>
    <row r="129" spans="23:24">
      <c r="W129" s="3" t="s">
        <v>290</v>
      </c>
      <c r="X129" s="8" t="s">
        <v>291</v>
      </c>
    </row>
    <row r="130" spans="23:24">
      <c r="W130" s="3" t="s">
        <v>292</v>
      </c>
      <c r="X130" s="8" t="s">
        <v>293</v>
      </c>
    </row>
    <row r="131" spans="23:24">
      <c r="W131" s="3" t="s">
        <v>294</v>
      </c>
      <c r="X131" s="9" t="s">
        <v>295</v>
      </c>
    </row>
    <row r="132" spans="23:24">
      <c r="W132" s="3" t="s">
        <v>296</v>
      </c>
      <c r="X132" s="8" t="s">
        <v>297</v>
      </c>
    </row>
    <row r="133" spans="23:24">
      <c r="W133" s="3" t="s">
        <v>298</v>
      </c>
      <c r="X133" s="8" t="s">
        <v>299</v>
      </c>
    </row>
    <row r="134" spans="23:24">
      <c r="W134" s="3" t="s">
        <v>300</v>
      </c>
      <c r="X134" s="8" t="s">
        <v>301</v>
      </c>
    </row>
    <row r="135" spans="23:24">
      <c r="W135" s="3" t="s">
        <v>302</v>
      </c>
      <c r="X135" s="8" t="s">
        <v>303</v>
      </c>
    </row>
    <row r="136" spans="23:24">
      <c r="W136" s="3" t="s">
        <v>304</v>
      </c>
      <c r="X136" s="9" t="s">
        <v>305</v>
      </c>
    </row>
    <row r="137" spans="23:24">
      <c r="W137" s="3" t="s">
        <v>306</v>
      </c>
      <c r="X137" s="9" t="s">
        <v>307</v>
      </c>
    </row>
    <row r="138" spans="23:24">
      <c r="W138" s="3" t="s">
        <v>308</v>
      </c>
      <c r="X138" s="9" t="s">
        <v>309</v>
      </c>
    </row>
    <row r="139" spans="23:24">
      <c r="W139" s="3" t="s">
        <v>310</v>
      </c>
      <c r="X139" s="9" t="s">
        <v>79</v>
      </c>
    </row>
    <row r="140" spans="23:24">
      <c r="W140" s="3" t="s">
        <v>311</v>
      </c>
      <c r="X140" s="8" t="s">
        <v>81</v>
      </c>
    </row>
    <row r="141" spans="23:24">
      <c r="W141" s="3" t="s">
        <v>312</v>
      </c>
      <c r="X141" s="8" t="s">
        <v>313</v>
      </c>
    </row>
    <row r="142" spans="23:24">
      <c r="W142" s="3" t="s">
        <v>314</v>
      </c>
      <c r="X142" s="8" t="s">
        <v>315</v>
      </c>
    </row>
    <row r="143" spans="23:24">
      <c r="W143" s="3" t="s">
        <v>316</v>
      </c>
      <c r="X143" s="8" t="s">
        <v>317</v>
      </c>
    </row>
    <row r="144" spans="23:24">
      <c r="W144" s="3" t="s">
        <v>318</v>
      </c>
      <c r="X144" s="8" t="s">
        <v>84</v>
      </c>
    </row>
    <row r="145" spans="23:24">
      <c r="W145" s="3" t="s">
        <v>319</v>
      </c>
      <c r="X145" s="9" t="s">
        <v>320</v>
      </c>
    </row>
    <row r="146" spans="23:24">
      <c r="W146" s="3" t="s">
        <v>321</v>
      </c>
      <c r="X146" s="8" t="s">
        <v>322</v>
      </c>
    </row>
    <row r="147" spans="23:24">
      <c r="W147" s="3" t="s">
        <v>323</v>
      </c>
      <c r="X147" s="9" t="s">
        <v>324</v>
      </c>
    </row>
    <row r="148" spans="23:24">
      <c r="W148" s="3" t="s">
        <v>325</v>
      </c>
      <c r="X148" s="8" t="s">
        <v>326</v>
      </c>
    </row>
    <row r="149" spans="23:24">
      <c r="W149" s="3" t="s">
        <v>327</v>
      </c>
      <c r="X149" s="8" t="s">
        <v>328</v>
      </c>
    </row>
    <row r="150" spans="23:24">
      <c r="W150" s="3" t="s">
        <v>329</v>
      </c>
      <c r="X150" s="8" t="s">
        <v>330</v>
      </c>
    </row>
    <row r="151" spans="23:24">
      <c r="W151" s="3" t="s">
        <v>331</v>
      </c>
      <c r="X151" s="8" t="s">
        <v>332</v>
      </c>
    </row>
    <row r="152" spans="23:24">
      <c r="W152" s="3" t="s">
        <v>333</v>
      </c>
      <c r="X152" s="9" t="s">
        <v>334</v>
      </c>
    </row>
    <row r="153" spans="23:24">
      <c r="W153" s="3" t="s">
        <v>335</v>
      </c>
      <c r="X153" s="9" t="s">
        <v>336</v>
      </c>
    </row>
    <row r="154" spans="23:24">
      <c r="W154" s="3" t="s">
        <v>337</v>
      </c>
      <c r="X154" s="8" t="s">
        <v>338</v>
      </c>
    </row>
    <row r="155" spans="23:24">
      <c r="W155" s="3" t="s">
        <v>339</v>
      </c>
      <c r="X155" s="9" t="s">
        <v>340</v>
      </c>
    </row>
    <row r="156" spans="23:24">
      <c r="W156" s="3" t="s">
        <v>341</v>
      </c>
      <c r="X156" s="8" t="s">
        <v>342</v>
      </c>
    </row>
    <row r="157" spans="23:24">
      <c r="W157" s="3" t="s">
        <v>343</v>
      </c>
      <c r="X157" s="8" t="s">
        <v>344</v>
      </c>
    </row>
    <row r="158" spans="23:24">
      <c r="W158" s="3" t="s">
        <v>345</v>
      </c>
      <c r="X158" s="8" t="s">
        <v>346</v>
      </c>
    </row>
    <row r="159" spans="23:24">
      <c r="W159" s="3" t="s">
        <v>347</v>
      </c>
      <c r="X159" s="9" t="s">
        <v>348</v>
      </c>
    </row>
    <row r="160" spans="23:24">
      <c r="W160" s="3" t="s">
        <v>349</v>
      </c>
      <c r="X160" s="8" t="s">
        <v>350</v>
      </c>
    </row>
    <row r="161" spans="23:24">
      <c r="W161" s="3" t="s">
        <v>351</v>
      </c>
      <c r="X161" s="8" t="s">
        <v>352</v>
      </c>
    </row>
    <row r="162" spans="23:24">
      <c r="W162" s="3" t="s">
        <v>353</v>
      </c>
      <c r="X162" s="9" t="s">
        <v>354</v>
      </c>
    </row>
    <row r="163" spans="23:24">
      <c r="W163" s="3" t="s">
        <v>355</v>
      </c>
      <c r="X163" s="8" t="s">
        <v>356</v>
      </c>
    </row>
    <row r="164" spans="23:24">
      <c r="W164" s="3" t="s">
        <v>357</v>
      </c>
      <c r="X164" s="9" t="s">
        <v>358</v>
      </c>
    </row>
    <row r="165" spans="23:24">
      <c r="W165" s="3" t="s">
        <v>359</v>
      </c>
      <c r="X165" s="9" t="s">
        <v>360</v>
      </c>
    </row>
    <row r="166" spans="23:24">
      <c r="W166" s="3" t="s">
        <v>361</v>
      </c>
      <c r="X166" s="8" t="s">
        <v>362</v>
      </c>
    </row>
    <row r="167" spans="23:24">
      <c r="W167" s="3" t="s">
        <v>363</v>
      </c>
      <c r="X167" s="9" t="s">
        <v>364</v>
      </c>
    </row>
    <row r="168" spans="23:24">
      <c r="W168" s="3" t="s">
        <v>365</v>
      </c>
      <c r="X168" s="8" t="s">
        <v>366</v>
      </c>
    </row>
    <row r="169" spans="23:24">
      <c r="W169" s="3" t="s">
        <v>367</v>
      </c>
      <c r="X169" s="9" t="s">
        <v>368</v>
      </c>
    </row>
    <row r="170" spans="23:24">
      <c r="W170" s="3" t="s">
        <v>369</v>
      </c>
      <c r="X170" s="9" t="s">
        <v>370</v>
      </c>
    </row>
    <row r="171" spans="23:24">
      <c r="W171" s="3" t="s">
        <v>371</v>
      </c>
      <c r="X171" s="8" t="s">
        <v>372</v>
      </c>
    </row>
    <row r="172" spans="23:24">
      <c r="W172" s="3" t="s">
        <v>373</v>
      </c>
      <c r="X172" s="9" t="s">
        <v>374</v>
      </c>
    </row>
    <row r="173" spans="23:24">
      <c r="W173" s="3" t="s">
        <v>375</v>
      </c>
      <c r="X173" s="8" t="s">
        <v>376</v>
      </c>
    </row>
    <row r="174" spans="23:24">
      <c r="W174" s="3" t="s">
        <v>377</v>
      </c>
      <c r="X174" s="8" t="s">
        <v>378</v>
      </c>
    </row>
    <row r="175" spans="23:24">
      <c r="W175" s="3" t="s">
        <v>379</v>
      </c>
      <c r="X175" s="8" t="s">
        <v>380</v>
      </c>
    </row>
    <row r="176" spans="23:24">
      <c r="W176" s="3" t="s">
        <v>381</v>
      </c>
      <c r="X176" s="8" t="s">
        <v>111</v>
      </c>
    </row>
    <row r="177" spans="23:24">
      <c r="W177" s="3" t="s">
        <v>382</v>
      </c>
      <c r="X177" s="8" t="s">
        <v>383</v>
      </c>
    </row>
    <row r="178" spans="23:24">
      <c r="W178" s="3" t="s">
        <v>384</v>
      </c>
      <c r="X178" s="9" t="s">
        <v>385</v>
      </c>
    </row>
    <row r="179" spans="23:24">
      <c r="W179" s="3" t="s">
        <v>386</v>
      </c>
      <c r="X179" s="9" t="s">
        <v>387</v>
      </c>
    </row>
    <row r="180" spans="23:24">
      <c r="W180" s="3" t="s">
        <v>388</v>
      </c>
      <c r="X180" s="8" t="s">
        <v>389</v>
      </c>
    </row>
    <row r="181" spans="23:24">
      <c r="W181" s="3" t="s">
        <v>390</v>
      </c>
      <c r="X181" s="8" t="s">
        <v>391</v>
      </c>
    </row>
    <row r="182" spans="23:24">
      <c r="W182" s="3" t="s">
        <v>392</v>
      </c>
      <c r="X182" s="56" t="s">
        <v>393</v>
      </c>
    </row>
    <row r="183" spans="23:24">
      <c r="W183" s="3" t="s">
        <v>394</v>
      </c>
      <c r="X183" s="9" t="s">
        <v>395</v>
      </c>
    </row>
    <row r="184" spans="23:24">
      <c r="W184" s="3" t="s">
        <v>396</v>
      </c>
      <c r="X184" s="9" t="s">
        <v>397</v>
      </c>
    </row>
    <row r="185" spans="23:24">
      <c r="W185" s="3" t="s">
        <v>398</v>
      </c>
      <c r="X185" s="8" t="s">
        <v>399</v>
      </c>
    </row>
    <row r="186" spans="23:24">
      <c r="W186" s="3" t="s">
        <v>400</v>
      </c>
      <c r="X186" s="56" t="s">
        <v>401</v>
      </c>
    </row>
    <row r="187" spans="23:24">
      <c r="W187" s="3" t="s">
        <v>402</v>
      </c>
      <c r="X187" s="8" t="s">
        <v>403</v>
      </c>
    </row>
    <row r="188" spans="23:24">
      <c r="W188" s="3" t="s">
        <v>404</v>
      </c>
      <c r="X188" s="9" t="s">
        <v>405</v>
      </c>
    </row>
    <row r="189" spans="23:24">
      <c r="W189" s="3" t="s">
        <v>406</v>
      </c>
      <c r="X189" s="9" t="s">
        <v>407</v>
      </c>
    </row>
    <row r="190" spans="23:24">
      <c r="W190" s="3" t="s">
        <v>408</v>
      </c>
      <c r="X190" s="8" t="s">
        <v>409</v>
      </c>
    </row>
    <row r="191" spans="23:24">
      <c r="W191" s="3" t="s">
        <v>410</v>
      </c>
      <c r="X191" s="9" t="s">
        <v>411</v>
      </c>
    </row>
    <row r="192" spans="23:24">
      <c r="W192" s="3" t="s">
        <v>412</v>
      </c>
      <c r="X192" s="9" t="s">
        <v>413</v>
      </c>
    </row>
    <row r="193" spans="23:24">
      <c r="W193" s="3" t="s">
        <v>414</v>
      </c>
      <c r="X193" s="9" t="s">
        <v>415</v>
      </c>
    </row>
    <row r="194" spans="23:24">
      <c r="W194" s="3" t="s">
        <v>416</v>
      </c>
      <c r="X194" s="8" t="s">
        <v>417</v>
      </c>
    </row>
    <row r="195" spans="23:24">
      <c r="W195" s="3" t="s">
        <v>418</v>
      </c>
      <c r="X195" s="8" t="s">
        <v>419</v>
      </c>
    </row>
    <row r="196" spans="23:24">
      <c r="W196" s="3" t="s">
        <v>420</v>
      </c>
      <c r="X196" s="9" t="s">
        <v>421</v>
      </c>
    </row>
    <row r="197" spans="23:24">
      <c r="W197" s="3" t="s">
        <v>422</v>
      </c>
      <c r="X197" s="8" t="s">
        <v>423</v>
      </c>
    </row>
    <row r="198" spans="23:24">
      <c r="W198" s="3" t="s">
        <v>424</v>
      </c>
      <c r="X198" s="8" t="s">
        <v>425</v>
      </c>
    </row>
    <row r="199" spans="23:24">
      <c r="W199" s="3" t="s">
        <v>426</v>
      </c>
      <c r="X199" s="9" t="s">
        <v>427</v>
      </c>
    </row>
    <row r="200" spans="23:24">
      <c r="W200" s="3" t="s">
        <v>428</v>
      </c>
      <c r="X200" s="9" t="s">
        <v>429</v>
      </c>
    </row>
    <row r="201" spans="23:24">
      <c r="W201" s="3" t="s">
        <v>430</v>
      </c>
      <c r="X201" s="8" t="s">
        <v>431</v>
      </c>
    </row>
    <row r="202" spans="23:24">
      <c r="W202" s="3" t="s">
        <v>432</v>
      </c>
      <c r="X202" s="8" t="s">
        <v>433</v>
      </c>
    </row>
    <row r="203" spans="23:24">
      <c r="W203" s="3" t="s">
        <v>434</v>
      </c>
      <c r="X203" s="8" t="s">
        <v>435</v>
      </c>
    </row>
    <row r="204" spans="23:24">
      <c r="W204" s="3" t="s">
        <v>436</v>
      </c>
      <c r="X204" s="9" t="s">
        <v>437</v>
      </c>
    </row>
    <row r="205" spans="23:24">
      <c r="W205" s="3" t="s">
        <v>438</v>
      </c>
      <c r="X205" s="9" t="s">
        <v>439</v>
      </c>
    </row>
    <row r="206" spans="23:24">
      <c r="W206" s="3" t="s">
        <v>440</v>
      </c>
      <c r="X206" s="8" t="s">
        <v>441</v>
      </c>
    </row>
    <row r="207" spans="23:24">
      <c r="W207" s="3" t="s">
        <v>442</v>
      </c>
      <c r="X207" s="8" t="s">
        <v>443</v>
      </c>
    </row>
    <row r="208" spans="23:24">
      <c r="W208" s="3" t="s">
        <v>444</v>
      </c>
      <c r="X208" s="9" t="s">
        <v>445</v>
      </c>
    </row>
    <row r="209" spans="23:24">
      <c r="W209" s="3" t="s">
        <v>446</v>
      </c>
      <c r="X209" s="9" t="s">
        <v>447</v>
      </c>
    </row>
    <row r="210" spans="23:24">
      <c r="W210" s="3" t="s">
        <v>448</v>
      </c>
      <c r="X210" s="8" t="s">
        <v>449</v>
      </c>
    </row>
    <row r="211" spans="23:24">
      <c r="W211" s="3" t="s">
        <v>450</v>
      </c>
      <c r="X211" s="8" t="s">
        <v>451</v>
      </c>
    </row>
    <row r="212" spans="23:24">
      <c r="W212" s="3" t="s">
        <v>452</v>
      </c>
      <c r="X212" s="9" t="s">
        <v>453</v>
      </c>
    </row>
    <row r="213" spans="23:24">
      <c r="W213" s="3" t="s">
        <v>454</v>
      </c>
      <c r="X213" s="9" t="s">
        <v>455</v>
      </c>
    </row>
    <row r="214" spans="23:24">
      <c r="W214" s="3" t="s">
        <v>456</v>
      </c>
      <c r="X214" s="9" t="s">
        <v>457</v>
      </c>
    </row>
    <row r="215" spans="23:24">
      <c r="W215" s="3" t="s">
        <v>458</v>
      </c>
      <c r="X215" s="9" t="s">
        <v>459</v>
      </c>
    </row>
    <row r="216" spans="23:24">
      <c r="W216" s="3" t="s">
        <v>460</v>
      </c>
      <c r="X216" s="9" t="s">
        <v>461</v>
      </c>
    </row>
    <row r="217" spans="23:24">
      <c r="W217" s="3" t="s">
        <v>462</v>
      </c>
      <c r="X217" s="8" t="s">
        <v>463</v>
      </c>
    </row>
    <row r="218" spans="23:24">
      <c r="W218" s="3" t="s">
        <v>464</v>
      </c>
      <c r="X218" s="9" t="s">
        <v>465</v>
      </c>
    </row>
    <row r="219" spans="23:24">
      <c r="W219" s="3" t="s">
        <v>466</v>
      </c>
      <c r="X219" s="8" t="s">
        <v>467</v>
      </c>
    </row>
    <row r="220" spans="23:24">
      <c r="W220" s="3" t="s">
        <v>468</v>
      </c>
      <c r="X220" s="8" t="s">
        <v>469</v>
      </c>
    </row>
    <row r="221" spans="23:24">
      <c r="W221" s="3" t="s">
        <v>470</v>
      </c>
      <c r="X221" s="9" t="s">
        <v>471</v>
      </c>
    </row>
    <row r="222" spans="23:24">
      <c r="W222" s="3" t="s">
        <v>472</v>
      </c>
      <c r="X222" s="8" t="s">
        <v>473</v>
      </c>
    </row>
    <row r="223" spans="23:24">
      <c r="W223" s="3" t="s">
        <v>474</v>
      </c>
      <c r="X223" s="9" t="s">
        <v>475</v>
      </c>
    </row>
    <row r="224" spans="23:24">
      <c r="W224" s="3" t="s">
        <v>476</v>
      </c>
      <c r="X224" s="8" t="s">
        <v>477</v>
      </c>
    </row>
    <row r="225" spans="23:24">
      <c r="W225" s="3" t="s">
        <v>478</v>
      </c>
      <c r="X225" s="8" t="s">
        <v>479</v>
      </c>
    </row>
    <row r="226" spans="23:24">
      <c r="W226" s="3" t="s">
        <v>480</v>
      </c>
      <c r="X226" s="9" t="s">
        <v>481</v>
      </c>
    </row>
    <row r="227" spans="23:24">
      <c r="W227" s="3" t="s">
        <v>482</v>
      </c>
      <c r="X227" s="8" t="s">
        <v>144</v>
      </c>
    </row>
    <row r="228" spans="23:24">
      <c r="W228" s="3" t="s">
        <v>483</v>
      </c>
      <c r="X228" s="8" t="s">
        <v>484</v>
      </c>
    </row>
    <row r="229" spans="23:24">
      <c r="W229" s="3" t="s">
        <v>485</v>
      </c>
      <c r="X229" s="8" t="s">
        <v>486</v>
      </c>
    </row>
    <row r="230" spans="23:24">
      <c r="W230" s="3" t="s">
        <v>487</v>
      </c>
      <c r="X230" s="8" t="s">
        <v>488</v>
      </c>
    </row>
    <row r="231" spans="23:24">
      <c r="W231" s="3" t="s">
        <v>489</v>
      </c>
      <c r="X231" s="8" t="s">
        <v>150</v>
      </c>
    </row>
    <row r="232" spans="23:24">
      <c r="W232" s="3" t="s">
        <v>490</v>
      </c>
      <c r="X232" s="8" t="s">
        <v>491</v>
      </c>
    </row>
    <row r="233" spans="23:24">
      <c r="W233" s="3" t="s">
        <v>492</v>
      </c>
      <c r="X233" s="9" t="s">
        <v>493</v>
      </c>
    </row>
    <row r="234" spans="23:24">
      <c r="W234" s="3" t="s">
        <v>494</v>
      </c>
      <c r="X234" s="8" t="s">
        <v>495</v>
      </c>
    </row>
    <row r="235" spans="23:24">
      <c r="W235" s="3" t="s">
        <v>496</v>
      </c>
      <c r="X235" s="9" t="s">
        <v>497</v>
      </c>
    </row>
    <row r="236" spans="23:24">
      <c r="W236" s="3" t="s">
        <v>498</v>
      </c>
      <c r="X236" s="8" t="s">
        <v>499</v>
      </c>
    </row>
    <row r="237" spans="23:24">
      <c r="W237" s="3" t="s">
        <v>500</v>
      </c>
      <c r="X237" s="9" t="s">
        <v>501</v>
      </c>
    </row>
    <row r="238" spans="23:24">
      <c r="W238" s="3" t="s">
        <v>502</v>
      </c>
      <c r="X238" s="8" t="s">
        <v>503</v>
      </c>
    </row>
    <row r="239" spans="23:24">
      <c r="W239" s="3" t="s">
        <v>504</v>
      </c>
      <c r="X239" s="9" t="s">
        <v>505</v>
      </c>
    </row>
    <row r="240" spans="23:24">
      <c r="W240" s="3" t="s">
        <v>506</v>
      </c>
      <c r="X240" s="9" t="s">
        <v>507</v>
      </c>
    </row>
    <row r="241" spans="23:24">
      <c r="W241" s="3" t="s">
        <v>508</v>
      </c>
      <c r="X241" s="8" t="s">
        <v>509</v>
      </c>
    </row>
    <row r="242" spans="23:24">
      <c r="W242" s="3" t="s">
        <v>510</v>
      </c>
      <c r="X242" s="9" t="s">
        <v>155</v>
      </c>
    </row>
    <row r="243" spans="23:24">
      <c r="W243" s="3" t="s">
        <v>511</v>
      </c>
      <c r="X243" s="9" t="s">
        <v>512</v>
      </c>
    </row>
    <row r="244" spans="23:24">
      <c r="W244" s="3" t="s">
        <v>513</v>
      </c>
      <c r="X244" s="8" t="s">
        <v>514</v>
      </c>
    </row>
    <row r="245" spans="23:24">
      <c r="W245" s="3" t="s">
        <v>515</v>
      </c>
      <c r="X245" s="8" t="s">
        <v>516</v>
      </c>
    </row>
    <row r="246" spans="23:24">
      <c r="W246" s="3" t="s">
        <v>517</v>
      </c>
      <c r="X246" s="8" t="s">
        <v>518</v>
      </c>
    </row>
    <row r="247" spans="23:24">
      <c r="W247" s="3" t="s">
        <v>519</v>
      </c>
      <c r="X247" s="9" t="s">
        <v>520</v>
      </c>
    </row>
    <row r="248" spans="23:24">
      <c r="W248" s="3" t="s">
        <v>521</v>
      </c>
      <c r="X248" s="8" t="s">
        <v>522</v>
      </c>
    </row>
    <row r="249" spans="23:24">
      <c r="W249" s="3" t="s">
        <v>523</v>
      </c>
      <c r="X249" s="8" t="s">
        <v>524</v>
      </c>
    </row>
    <row r="250" spans="23:24">
      <c r="W250" s="3" t="s">
        <v>525</v>
      </c>
      <c r="X250" s="8" t="s">
        <v>526</v>
      </c>
    </row>
    <row r="251" spans="23:24">
      <c r="W251" s="3" t="s">
        <v>527</v>
      </c>
      <c r="X251" s="8" t="s">
        <v>528</v>
      </c>
    </row>
    <row r="252" spans="23:24">
      <c r="W252" s="3" t="s">
        <v>529</v>
      </c>
      <c r="X252" s="9" t="s">
        <v>530</v>
      </c>
    </row>
    <row r="253" spans="23:24">
      <c r="W253" s="3" t="s">
        <v>531</v>
      </c>
      <c r="X253" s="9" t="s">
        <v>532</v>
      </c>
    </row>
    <row r="254" spans="23:24">
      <c r="W254" s="3" t="s">
        <v>533</v>
      </c>
      <c r="X254" s="9" t="s">
        <v>534</v>
      </c>
    </row>
    <row r="255" spans="23:24">
      <c r="W255" s="3" t="s">
        <v>535</v>
      </c>
      <c r="X255" s="8" t="s">
        <v>536</v>
      </c>
    </row>
    <row r="256" spans="23:24">
      <c r="W256" s="3" t="s">
        <v>537</v>
      </c>
      <c r="X256" s="9" t="s">
        <v>538</v>
      </c>
    </row>
    <row r="257" spans="23:24">
      <c r="W257" s="3" t="s">
        <v>539</v>
      </c>
      <c r="X257" s="9" t="s">
        <v>163</v>
      </c>
    </row>
    <row r="258" spans="23:24">
      <c r="X258" s="8" t="s">
        <v>540</v>
      </c>
    </row>
    <row r="259" spans="23:24">
      <c r="X259" s="9" t="s">
        <v>541</v>
      </c>
    </row>
    <row r="260" spans="23:24">
      <c r="X260" s="8" t="s">
        <v>542</v>
      </c>
    </row>
    <row r="261" spans="23:24">
      <c r="X261" s="8" t="s">
        <v>543</v>
      </c>
    </row>
    <row r="262" spans="23:24">
      <c r="X262" s="8" t="s">
        <v>544</v>
      </c>
    </row>
    <row r="263" spans="23:24">
      <c r="X263" s="9" t="s">
        <v>545</v>
      </c>
    </row>
    <row r="264" spans="23:24">
      <c r="X264" s="9" t="s">
        <v>546</v>
      </c>
    </row>
    <row r="265" spans="23:24">
      <c r="X265" s="9" t="s">
        <v>547</v>
      </c>
    </row>
    <row r="266" spans="23:24">
      <c r="X266" s="8" t="s">
        <v>548</v>
      </c>
    </row>
    <row r="267" spans="23:24">
      <c r="X267" s="9" t="s">
        <v>549</v>
      </c>
    </row>
    <row r="268" spans="23:24">
      <c r="X268" s="9" t="s">
        <v>550</v>
      </c>
    </row>
    <row r="269" spans="23:24">
      <c r="X269" s="9" t="s">
        <v>551</v>
      </c>
    </row>
    <row r="270" spans="23:24">
      <c r="X270" s="9" t="s">
        <v>552</v>
      </c>
    </row>
    <row r="271" spans="23:24">
      <c r="X271" s="8" t="s">
        <v>553</v>
      </c>
    </row>
    <row r="272" spans="23:24">
      <c r="X272" s="8" t="s">
        <v>554</v>
      </c>
    </row>
    <row r="273" spans="24:24">
      <c r="X273" s="8" t="s">
        <v>555</v>
      </c>
    </row>
    <row r="274" spans="24:24">
      <c r="X274" s="9" t="s">
        <v>556</v>
      </c>
    </row>
    <row r="275" spans="24:24">
      <c r="X275" s="8" t="s">
        <v>557</v>
      </c>
    </row>
    <row r="276" spans="24:24">
      <c r="X276" s="9" t="s">
        <v>558</v>
      </c>
    </row>
    <row r="277" spans="24:24">
      <c r="X277" s="9" t="s">
        <v>559</v>
      </c>
    </row>
    <row r="278" spans="24:24">
      <c r="X278" s="8" t="s">
        <v>560</v>
      </c>
    </row>
    <row r="279" spans="24:24">
      <c r="X279" s="8" t="s">
        <v>561</v>
      </c>
    </row>
    <row r="280" spans="24:24">
      <c r="X280" s="8" t="s">
        <v>562</v>
      </c>
    </row>
    <row r="281" spans="24:24">
      <c r="X281" s="8" t="s">
        <v>563</v>
      </c>
    </row>
    <row r="282" spans="24:24">
      <c r="X282" s="9" t="s">
        <v>564</v>
      </c>
    </row>
    <row r="283" spans="24:24">
      <c r="X283" s="8" t="s">
        <v>565</v>
      </c>
    </row>
    <row r="284" spans="24:24">
      <c r="X284" s="9" t="s">
        <v>566</v>
      </c>
    </row>
    <row r="285" spans="24:24">
      <c r="X285" s="8" t="s">
        <v>567</v>
      </c>
    </row>
    <row r="286" spans="24:24">
      <c r="X286" s="8" t="s">
        <v>568</v>
      </c>
    </row>
    <row r="287" spans="24:24">
      <c r="X287" s="9" t="s">
        <v>569</v>
      </c>
    </row>
    <row r="288" spans="24:24">
      <c r="X288" s="9" t="s">
        <v>570</v>
      </c>
    </row>
    <row r="289" spans="24:24">
      <c r="X289" s="9" t="s">
        <v>180</v>
      </c>
    </row>
    <row r="290" spans="24:24">
      <c r="X290" s="8" t="s">
        <v>571</v>
      </c>
    </row>
    <row r="291" spans="24:24">
      <c r="X291" s="8" t="s">
        <v>572</v>
      </c>
    </row>
    <row r="292" spans="24:24">
      <c r="X292" s="8" t="s">
        <v>573</v>
      </c>
    </row>
    <row r="293" spans="24:24">
      <c r="X293" s="8" t="s">
        <v>574</v>
      </c>
    </row>
    <row r="294" spans="24:24">
      <c r="X294" s="8" t="s">
        <v>575</v>
      </c>
    </row>
    <row r="295" spans="24:24">
      <c r="X295" s="8" t="s">
        <v>576</v>
      </c>
    </row>
    <row r="296" spans="24:24">
      <c r="X296" s="8" t="s">
        <v>577</v>
      </c>
    </row>
    <row r="297" spans="24:24">
      <c r="X297" s="9" t="s">
        <v>578</v>
      </c>
    </row>
    <row r="298" spans="24:24">
      <c r="X298" s="8" t="s">
        <v>579</v>
      </c>
    </row>
    <row r="299" spans="24:24">
      <c r="X299" s="9" t="s">
        <v>580</v>
      </c>
    </row>
    <row r="300" spans="24:24">
      <c r="X300" s="9" t="s">
        <v>581</v>
      </c>
    </row>
    <row r="301" spans="24:24">
      <c r="X301" s="8" t="s">
        <v>582</v>
      </c>
    </row>
    <row r="302" spans="24:24">
      <c r="X302" s="8" t="s">
        <v>583</v>
      </c>
    </row>
    <row r="303" spans="24:24">
      <c r="X303" s="9" t="s">
        <v>584</v>
      </c>
    </row>
    <row r="304" spans="24:24">
      <c r="X304" s="9" t="s">
        <v>585</v>
      </c>
    </row>
    <row r="305" spans="24:24">
      <c r="X305" s="8" t="s">
        <v>586</v>
      </c>
    </row>
    <row r="306" spans="24:24">
      <c r="X306" s="8" t="s">
        <v>587</v>
      </c>
    </row>
    <row r="307" spans="24:24">
      <c r="X307" s="9" t="s">
        <v>588</v>
      </c>
    </row>
    <row r="308" spans="24:24">
      <c r="X308" s="8" t="s">
        <v>186</v>
      </c>
    </row>
    <row r="309" spans="24:24">
      <c r="X309" s="9" t="s">
        <v>589</v>
      </c>
    </row>
    <row r="310" spans="24:24">
      <c r="X310" s="8" t="s">
        <v>590</v>
      </c>
    </row>
    <row r="311" spans="24:24">
      <c r="X311" s="9" t="s">
        <v>591</v>
      </c>
    </row>
    <row r="312" spans="24:24">
      <c r="X312" s="8" t="s">
        <v>592</v>
      </c>
    </row>
    <row r="313" spans="24:24">
      <c r="X313" s="9" t="s">
        <v>593</v>
      </c>
    </row>
    <row r="314" spans="24:24">
      <c r="X314" s="8" t="s">
        <v>594</v>
      </c>
    </row>
    <row r="315" spans="24:24">
      <c r="X315" s="9" t="s">
        <v>595</v>
      </c>
    </row>
    <row r="316" spans="24:24">
      <c r="X316" s="9" t="s">
        <v>596</v>
      </c>
    </row>
    <row r="317" spans="24:24">
      <c r="X317" s="9" t="s">
        <v>597</v>
      </c>
    </row>
    <row r="318" spans="24:24">
      <c r="X318" s="8" t="s">
        <v>598</v>
      </c>
    </row>
    <row r="319" spans="24:24">
      <c r="X319" s="8" t="s">
        <v>599</v>
      </c>
    </row>
    <row r="320" spans="24:24">
      <c r="X320" s="8" t="s">
        <v>600</v>
      </c>
    </row>
    <row r="321" spans="24:24">
      <c r="X321" s="9" t="s">
        <v>601</v>
      </c>
    </row>
    <row r="322" spans="24:24">
      <c r="X322" s="8" t="s">
        <v>602</v>
      </c>
    </row>
    <row r="323" spans="24:24">
      <c r="X323" s="9" t="s">
        <v>603</v>
      </c>
    </row>
    <row r="324" spans="24:24">
      <c r="X324" s="9" t="s">
        <v>604</v>
      </c>
    </row>
    <row r="325" spans="24:24">
      <c r="X325" s="8" t="s">
        <v>605</v>
      </c>
    </row>
    <row r="326" spans="24:24">
      <c r="X326" s="9" t="s">
        <v>606</v>
      </c>
    </row>
    <row r="327" spans="24:24">
      <c r="X327" s="8" t="s">
        <v>607</v>
      </c>
    </row>
    <row r="328" spans="24:24">
      <c r="X328" s="9" t="s">
        <v>608</v>
      </c>
    </row>
    <row r="329" spans="24:24">
      <c r="X329" s="8" t="s">
        <v>609</v>
      </c>
    </row>
    <row r="330" spans="24:24">
      <c r="X330" s="9" t="s">
        <v>610</v>
      </c>
    </row>
    <row r="331" spans="24:24">
      <c r="X331" s="9" t="s">
        <v>611</v>
      </c>
    </row>
    <row r="332" spans="24:24">
      <c r="X332" s="8" t="s">
        <v>200</v>
      </c>
    </row>
    <row r="333" spans="24:24">
      <c r="X333" s="8" t="s">
        <v>612</v>
      </c>
    </row>
    <row r="334" spans="24:24">
      <c r="X334" s="9" t="s">
        <v>613</v>
      </c>
    </row>
    <row r="335" spans="24:24">
      <c r="X335" s="9" t="s">
        <v>614</v>
      </c>
    </row>
    <row r="336" spans="24:24">
      <c r="X336" s="9" t="s">
        <v>615</v>
      </c>
    </row>
    <row r="337" spans="24:24">
      <c r="X337" s="9" t="s">
        <v>616</v>
      </c>
    </row>
    <row r="338" spans="24:24">
      <c r="X338" s="8" t="s">
        <v>617</v>
      </c>
    </row>
    <row r="339" spans="24:24">
      <c r="X339" s="8" t="s">
        <v>618</v>
      </c>
    </row>
    <row r="340" spans="24:24">
      <c r="X340" s="8" t="s">
        <v>619</v>
      </c>
    </row>
    <row r="341" spans="24:24">
      <c r="X341" s="9" t="s">
        <v>620</v>
      </c>
    </row>
    <row r="342" spans="24:24">
      <c r="X342" s="9" t="s">
        <v>621</v>
      </c>
    </row>
    <row r="343" spans="24:24">
      <c r="X343" s="9" t="s">
        <v>208</v>
      </c>
    </row>
    <row r="344" spans="24:24">
      <c r="X344" s="8" t="s">
        <v>622</v>
      </c>
    </row>
    <row r="345" spans="24:24">
      <c r="X345" s="8" t="s">
        <v>623</v>
      </c>
    </row>
    <row r="346" spans="24:24">
      <c r="X346" s="9" t="s">
        <v>624</v>
      </c>
    </row>
    <row r="347" spans="24:24">
      <c r="X347" s="8" t="s">
        <v>625</v>
      </c>
    </row>
    <row r="348" spans="24:24">
      <c r="X348" s="9" t="s">
        <v>626</v>
      </c>
    </row>
    <row r="349" spans="24:24">
      <c r="X349" s="9" t="s">
        <v>627</v>
      </c>
    </row>
    <row r="350" spans="24:24">
      <c r="X350" s="8" t="s">
        <v>628</v>
      </c>
    </row>
    <row r="351" spans="24:24">
      <c r="X351" s="8" t="s">
        <v>629</v>
      </c>
    </row>
    <row r="352" spans="24:24">
      <c r="X352" s="9" t="s">
        <v>630</v>
      </c>
    </row>
    <row r="353" spans="24:24">
      <c r="X353" s="9" t="s">
        <v>631</v>
      </c>
    </row>
    <row r="354" spans="24:24">
      <c r="X354" s="9" t="s">
        <v>632</v>
      </c>
    </row>
    <row r="355" spans="24:24">
      <c r="X355" s="9" t="s">
        <v>633</v>
      </c>
    </row>
    <row r="356" spans="24:24">
      <c r="X356" s="8" t="s">
        <v>634</v>
      </c>
    </row>
    <row r="357" spans="24:24">
      <c r="X357" s="8" t="s">
        <v>635</v>
      </c>
    </row>
    <row r="358" spans="24:24">
      <c r="X358" s="8" t="s">
        <v>636</v>
      </c>
    </row>
    <row r="359" spans="24:24">
      <c r="X359" s="8" t="s">
        <v>637</v>
      </c>
    </row>
    <row r="360" spans="24:24">
      <c r="X360" s="9" t="s">
        <v>638</v>
      </c>
    </row>
    <row r="361" spans="24:24">
      <c r="X361" s="8" t="s">
        <v>639</v>
      </c>
    </row>
    <row r="362" spans="24:24">
      <c r="X362" s="9" t="s">
        <v>640</v>
      </c>
    </row>
    <row r="363" spans="24:24">
      <c r="X363" s="8" t="s">
        <v>641</v>
      </c>
    </row>
    <row r="364" spans="24:24">
      <c r="X364" s="8" t="s">
        <v>642</v>
      </c>
    </row>
    <row r="365" spans="24:24">
      <c r="X365" s="8" t="s">
        <v>643</v>
      </c>
    </row>
    <row r="366" spans="24:24">
      <c r="X366" s="8" t="s">
        <v>216</v>
      </c>
    </row>
    <row r="367" spans="24:24">
      <c r="X367" s="8" t="s">
        <v>644</v>
      </c>
    </row>
    <row r="368" spans="24:24">
      <c r="X368" s="8" t="s">
        <v>645</v>
      </c>
    </row>
    <row r="369" spans="24:24">
      <c r="X369" s="8" t="s">
        <v>646</v>
      </c>
    </row>
    <row r="370" spans="24:24">
      <c r="X370" s="9" t="s">
        <v>647</v>
      </c>
    </row>
    <row r="371" spans="24:24">
      <c r="X371" s="8" t="s">
        <v>648</v>
      </c>
    </row>
    <row r="372" spans="24:24">
      <c r="X372" s="8" t="s">
        <v>649</v>
      </c>
    </row>
    <row r="373" spans="24:24">
      <c r="X373" s="8" t="s">
        <v>650</v>
      </c>
    </row>
    <row r="374" spans="24:24">
      <c r="X374" s="8" t="s">
        <v>651</v>
      </c>
    </row>
    <row r="375" spans="24:24">
      <c r="X375" s="9" t="s">
        <v>652</v>
      </c>
    </row>
    <row r="376" spans="24:24">
      <c r="X376" s="8" t="s">
        <v>653</v>
      </c>
    </row>
    <row r="377" spans="24:24">
      <c r="X377" s="9" t="s">
        <v>654</v>
      </c>
    </row>
    <row r="378" spans="24:24">
      <c r="X378" s="8" t="s">
        <v>655</v>
      </c>
    </row>
    <row r="379" spans="24:24">
      <c r="X379" s="9" t="s">
        <v>656</v>
      </c>
    </row>
    <row r="380" spans="24:24">
      <c r="X380" s="9" t="s">
        <v>657</v>
      </c>
    </row>
    <row r="381" spans="24:24">
      <c r="X381" s="8" t="s">
        <v>658</v>
      </c>
    </row>
    <row r="382" spans="24:24">
      <c r="X382" s="8" t="s">
        <v>659</v>
      </c>
    </row>
    <row r="383" spans="24:24">
      <c r="X383" s="8" t="s">
        <v>660</v>
      </c>
    </row>
    <row r="384" spans="24:24">
      <c r="X384" s="9" t="s">
        <v>661</v>
      </c>
    </row>
    <row r="385" spans="24:24">
      <c r="X385" s="8" t="s">
        <v>662</v>
      </c>
    </row>
    <row r="386" spans="24:24">
      <c r="X386" s="8" t="s">
        <v>663</v>
      </c>
    </row>
    <row r="387" spans="24:24">
      <c r="X387" s="8" t="s">
        <v>664</v>
      </c>
    </row>
    <row r="388" spans="24:24">
      <c r="X388" s="9" t="s">
        <v>665</v>
      </c>
    </row>
    <row r="389" spans="24:24">
      <c r="X389" s="8" t="s">
        <v>666</v>
      </c>
    </row>
    <row r="390" spans="24:24">
      <c r="X390" s="8" t="s">
        <v>667</v>
      </c>
    </row>
    <row r="391" spans="24:24">
      <c r="X391" s="9" t="s">
        <v>668</v>
      </c>
    </row>
    <row r="392" spans="24:24">
      <c r="X392" s="8" t="s">
        <v>233</v>
      </c>
    </row>
    <row r="393" spans="24:24">
      <c r="X393" s="8" t="s">
        <v>669</v>
      </c>
    </row>
    <row r="394" spans="24:24">
      <c r="X394" s="8" t="s">
        <v>239</v>
      </c>
    </row>
    <row r="395" spans="24:24">
      <c r="X395" s="9" t="s">
        <v>670</v>
      </c>
    </row>
    <row r="396" spans="24:24">
      <c r="X396" s="9" t="s">
        <v>671</v>
      </c>
    </row>
    <row r="397" spans="24:24">
      <c r="X397" s="8" t="s">
        <v>672</v>
      </c>
    </row>
    <row r="398" spans="24:24">
      <c r="X398" s="8" t="s">
        <v>245</v>
      </c>
    </row>
    <row r="399" spans="24:24">
      <c r="X399" s="9" t="s">
        <v>673</v>
      </c>
    </row>
    <row r="400" spans="24:24">
      <c r="X400" s="8" t="s">
        <v>674</v>
      </c>
    </row>
    <row r="401" spans="24:24">
      <c r="X401" s="8" t="s">
        <v>675</v>
      </c>
    </row>
    <row r="402" spans="24:24">
      <c r="X402" s="8" t="s">
        <v>249</v>
      </c>
    </row>
    <row r="403" spans="24:24">
      <c r="X403" s="8" t="s">
        <v>676</v>
      </c>
    </row>
    <row r="404" spans="24:24">
      <c r="X404" s="9" t="s">
        <v>677</v>
      </c>
    </row>
    <row r="405" spans="24:24">
      <c r="X405" s="9" t="s">
        <v>678</v>
      </c>
    </row>
    <row r="406" spans="24:24">
      <c r="X406" s="9" t="s">
        <v>679</v>
      </c>
    </row>
    <row r="407" spans="24:24">
      <c r="X407" s="9" t="s">
        <v>680</v>
      </c>
    </row>
    <row r="408" spans="24:24">
      <c r="X408" s="9" t="s">
        <v>681</v>
      </c>
    </row>
    <row r="409" spans="24:24">
      <c r="X409" s="8" t="s">
        <v>682</v>
      </c>
    </row>
    <row r="410" spans="24:24">
      <c r="X410" s="9" t="s">
        <v>252</v>
      </c>
    </row>
    <row r="411" spans="24:24">
      <c r="X411" s="8" t="s">
        <v>683</v>
      </c>
    </row>
    <row r="412" spans="24:24">
      <c r="X412" s="8" t="s">
        <v>684</v>
      </c>
    </row>
    <row r="413" spans="24:24">
      <c r="X413" s="9" t="s">
        <v>685</v>
      </c>
    </row>
    <row r="414" spans="24:24">
      <c r="X414" s="9" t="s">
        <v>686</v>
      </c>
    </row>
    <row r="415" spans="24:24">
      <c r="X415" s="8" t="s">
        <v>687</v>
      </c>
    </row>
    <row r="416" spans="24:24">
      <c r="X416" s="8" t="s">
        <v>254</v>
      </c>
    </row>
    <row r="417" spans="24:24">
      <c r="X417" s="8" t="s">
        <v>688</v>
      </c>
    </row>
    <row r="418" spans="24:24">
      <c r="X418" s="8" t="s">
        <v>689</v>
      </c>
    </row>
    <row r="419" spans="24:24">
      <c r="X419" s="8" t="s">
        <v>690</v>
      </c>
    </row>
    <row r="420" spans="24:24">
      <c r="X420" s="9" t="s">
        <v>691</v>
      </c>
    </row>
    <row r="421" spans="24:24">
      <c r="X421" s="9" t="s">
        <v>692</v>
      </c>
    </row>
    <row r="422" spans="24:24">
      <c r="X422" s="9" t="s">
        <v>693</v>
      </c>
    </row>
    <row r="423" spans="24:24">
      <c r="X423" s="9" t="s">
        <v>694</v>
      </c>
    </row>
    <row r="424" spans="24:24">
      <c r="X424" s="8" t="s">
        <v>695</v>
      </c>
    </row>
    <row r="425" spans="24:24">
      <c r="X425" s="8" t="s">
        <v>696</v>
      </c>
    </row>
    <row r="426" spans="24:24">
      <c r="X426" s="9" t="s">
        <v>697</v>
      </c>
    </row>
    <row r="427" spans="24:24">
      <c r="X427" s="9" t="s">
        <v>698</v>
      </c>
    </row>
    <row r="428" spans="24:24">
      <c r="X428" s="8" t="s">
        <v>699</v>
      </c>
    </row>
    <row r="429" spans="24:24">
      <c r="X429" s="8" t="s">
        <v>700</v>
      </c>
    </row>
    <row r="430" spans="24:24">
      <c r="X430" s="8" t="s">
        <v>701</v>
      </c>
    </row>
    <row r="431" spans="24:24">
      <c r="X431" s="9" t="s">
        <v>702</v>
      </c>
    </row>
    <row r="432" spans="24:24">
      <c r="X432" s="8" t="s">
        <v>703</v>
      </c>
    </row>
    <row r="433" spans="24:24">
      <c r="X433" s="9" t="s">
        <v>704</v>
      </c>
    </row>
    <row r="434" spans="24:24">
      <c r="X434" s="8" t="s">
        <v>705</v>
      </c>
    </row>
    <row r="435" spans="24:24">
      <c r="X435" s="8" t="s">
        <v>706</v>
      </c>
    </row>
    <row r="436" spans="24:24">
      <c r="X436" s="8" t="s">
        <v>707</v>
      </c>
    </row>
    <row r="437" spans="24:24">
      <c r="X437" s="9" t="s">
        <v>264</v>
      </c>
    </row>
    <row r="438" spans="24:24">
      <c r="X438" s="9" t="s">
        <v>708</v>
      </c>
    </row>
    <row r="439" spans="24:24">
      <c r="X439" s="9" t="s">
        <v>709</v>
      </c>
    </row>
    <row r="440" spans="24:24">
      <c r="X440" s="8" t="s">
        <v>710</v>
      </c>
    </row>
    <row r="441" spans="24:24">
      <c r="X441" s="8" t="s">
        <v>711</v>
      </c>
    </row>
    <row r="442" spans="24:24">
      <c r="X442" s="9" t="s">
        <v>712</v>
      </c>
    </row>
    <row r="443" spans="24:24">
      <c r="X443" s="9" t="s">
        <v>713</v>
      </c>
    </row>
    <row r="444" spans="24:24">
      <c r="X444" s="9" t="s">
        <v>714</v>
      </c>
    </row>
    <row r="445" spans="24:24">
      <c r="X445" s="9" t="s">
        <v>715</v>
      </c>
    </row>
    <row r="446" spans="24:24">
      <c r="X446" s="9" t="s">
        <v>716</v>
      </c>
    </row>
    <row r="447" spans="24:24">
      <c r="X447" s="9" t="s">
        <v>717</v>
      </c>
    </row>
    <row r="448" spans="24:24">
      <c r="X448" s="8" t="s">
        <v>718</v>
      </c>
    </row>
    <row r="449" spans="24:24">
      <c r="X449" s="9" t="s">
        <v>719</v>
      </c>
    </row>
    <row r="450" spans="24:24">
      <c r="X450" s="9" t="s">
        <v>720</v>
      </c>
    </row>
    <row r="451" spans="24:24">
      <c r="X451" s="8" t="s">
        <v>721</v>
      </c>
    </row>
    <row r="452" spans="24:24">
      <c r="X452" s="8" t="s">
        <v>722</v>
      </c>
    </row>
    <row r="453" spans="24:24">
      <c r="X453" s="8" t="s">
        <v>723</v>
      </c>
    </row>
    <row r="454" spans="24:24">
      <c r="X454" s="9" t="s">
        <v>724</v>
      </c>
    </row>
    <row r="455" spans="24:24">
      <c r="X455" s="9" t="s">
        <v>725</v>
      </c>
    </row>
    <row r="456" spans="24:24">
      <c r="X456" s="8" t="s">
        <v>726</v>
      </c>
    </row>
    <row r="457" spans="24:24">
      <c r="X457" s="8" t="s">
        <v>727</v>
      </c>
    </row>
    <row r="458" spans="24:24">
      <c r="X458" s="9" t="s">
        <v>728</v>
      </c>
    </row>
    <row r="459" spans="24:24">
      <c r="X459" s="8" t="s">
        <v>729</v>
      </c>
    </row>
    <row r="460" spans="24:24">
      <c r="X460" s="8" t="s">
        <v>730</v>
      </c>
    </row>
    <row r="461" spans="24:24">
      <c r="X461" s="9" t="s">
        <v>731</v>
      </c>
    </row>
    <row r="462" spans="24:24">
      <c r="X462" s="8" t="s">
        <v>732</v>
      </c>
    </row>
    <row r="463" spans="24:24">
      <c r="X463" s="9" t="s">
        <v>733</v>
      </c>
    </row>
    <row r="464" spans="24:24">
      <c r="X464" s="8" t="s">
        <v>734</v>
      </c>
    </row>
    <row r="465" spans="24:24">
      <c r="X465" s="9" t="s">
        <v>735</v>
      </c>
    </row>
    <row r="466" spans="24:24">
      <c r="X466" s="8" t="s">
        <v>736</v>
      </c>
    </row>
    <row r="467" spans="24:24">
      <c r="X467" s="8" t="s">
        <v>737</v>
      </c>
    </row>
    <row r="468" spans="24:24">
      <c r="X468" s="9" t="s">
        <v>738</v>
      </c>
    </row>
    <row r="469" spans="24:24">
      <c r="X469" s="8" t="s">
        <v>739</v>
      </c>
    </row>
    <row r="470" spans="24:24">
      <c r="X470" s="8" t="s">
        <v>290</v>
      </c>
    </row>
    <row r="471" spans="24:24">
      <c r="X471" s="8" t="s">
        <v>740</v>
      </c>
    </row>
    <row r="472" spans="24:24">
      <c r="X472" s="9" t="s">
        <v>741</v>
      </c>
    </row>
    <row r="473" spans="24:24">
      <c r="X473" s="8" t="s">
        <v>742</v>
      </c>
    </row>
    <row r="474" spans="24:24">
      <c r="X474" s="8" t="s">
        <v>743</v>
      </c>
    </row>
    <row r="475" spans="24:24">
      <c r="X475" s="9" t="s">
        <v>744</v>
      </c>
    </row>
    <row r="476" spans="24:24">
      <c r="X476" s="9" t="s">
        <v>745</v>
      </c>
    </row>
    <row r="477" spans="24:24">
      <c r="X477" s="8" t="s">
        <v>746</v>
      </c>
    </row>
    <row r="478" spans="24:24">
      <c r="X478" s="9" t="s">
        <v>747</v>
      </c>
    </row>
    <row r="479" spans="24:24">
      <c r="X479" s="9" t="s">
        <v>748</v>
      </c>
    </row>
    <row r="480" spans="24:24">
      <c r="X480" s="8" t="s">
        <v>749</v>
      </c>
    </row>
    <row r="481" spans="24:24">
      <c r="X481" s="9" t="s">
        <v>750</v>
      </c>
    </row>
    <row r="482" spans="24:24">
      <c r="X482" s="8" t="s">
        <v>296</v>
      </c>
    </row>
    <row r="483" spans="24:24">
      <c r="X483" s="9" t="s">
        <v>751</v>
      </c>
    </row>
    <row r="484" spans="24:24">
      <c r="X484" s="9" t="s">
        <v>752</v>
      </c>
    </row>
    <row r="485" spans="24:24">
      <c r="X485" s="9" t="s">
        <v>753</v>
      </c>
    </row>
    <row r="486" spans="24:24">
      <c r="X486" s="8" t="s">
        <v>754</v>
      </c>
    </row>
    <row r="487" spans="24:24">
      <c r="X487" s="8" t="s">
        <v>755</v>
      </c>
    </row>
    <row r="488" spans="24:24">
      <c r="X488" s="8" t="s">
        <v>756</v>
      </c>
    </row>
    <row r="489" spans="24:24">
      <c r="X489" s="8" t="s">
        <v>300</v>
      </c>
    </row>
    <row r="490" spans="24:24">
      <c r="X490" s="8" t="s">
        <v>757</v>
      </c>
    </row>
    <row r="491" spans="24:24">
      <c r="X491" s="9" t="s">
        <v>758</v>
      </c>
    </row>
    <row r="492" spans="24:24">
      <c r="X492" s="8" t="s">
        <v>759</v>
      </c>
    </row>
    <row r="493" spans="24:24">
      <c r="X493" s="9" t="s">
        <v>760</v>
      </c>
    </row>
    <row r="494" spans="24:24">
      <c r="X494" s="9" t="s">
        <v>761</v>
      </c>
    </row>
    <row r="495" spans="24:24">
      <c r="X495" s="9" t="s">
        <v>762</v>
      </c>
    </row>
    <row r="496" spans="24:24">
      <c r="X496" s="9" t="s">
        <v>763</v>
      </c>
    </row>
    <row r="497" spans="24:24">
      <c r="X497" s="8" t="s">
        <v>764</v>
      </c>
    </row>
    <row r="498" spans="24:24">
      <c r="X498" s="9" t="s">
        <v>765</v>
      </c>
    </row>
    <row r="499" spans="24:24">
      <c r="X499" s="9" t="s">
        <v>766</v>
      </c>
    </row>
    <row r="500" spans="24:24">
      <c r="X500" s="8" t="s">
        <v>767</v>
      </c>
    </row>
    <row r="501" spans="24:24">
      <c r="X501" s="9" t="s">
        <v>768</v>
      </c>
    </row>
    <row r="502" spans="24:24">
      <c r="X502" s="8" t="s">
        <v>769</v>
      </c>
    </row>
    <row r="503" spans="24:24">
      <c r="X503" s="9" t="s">
        <v>770</v>
      </c>
    </row>
    <row r="504" spans="24:24">
      <c r="X504" s="9" t="s">
        <v>771</v>
      </c>
    </row>
    <row r="505" spans="24:24">
      <c r="X505" s="8" t="s">
        <v>772</v>
      </c>
    </row>
    <row r="506" spans="24:24">
      <c r="X506" s="9" t="s">
        <v>773</v>
      </c>
    </row>
    <row r="507" spans="24:24">
      <c r="X507" s="9" t="s">
        <v>774</v>
      </c>
    </row>
    <row r="508" spans="24:24">
      <c r="X508" s="9" t="s">
        <v>775</v>
      </c>
    </row>
    <row r="509" spans="24:24">
      <c r="X509" s="8" t="s">
        <v>776</v>
      </c>
    </row>
    <row r="510" spans="24:24">
      <c r="X510" s="9" t="s">
        <v>777</v>
      </c>
    </row>
    <row r="511" spans="24:24">
      <c r="X511" s="9" t="s">
        <v>778</v>
      </c>
    </row>
    <row r="512" spans="24:24">
      <c r="X512" s="9" t="s">
        <v>779</v>
      </c>
    </row>
    <row r="513" spans="24:24">
      <c r="X513" s="9" t="s">
        <v>780</v>
      </c>
    </row>
    <row r="514" spans="24:24">
      <c r="X514" s="8" t="s">
        <v>781</v>
      </c>
    </row>
    <row r="515" spans="24:24">
      <c r="X515" s="8" t="s">
        <v>782</v>
      </c>
    </row>
    <row r="516" spans="24:24">
      <c r="X516" s="8" t="s">
        <v>783</v>
      </c>
    </row>
    <row r="517" spans="24:24">
      <c r="X517" s="9" t="s">
        <v>784</v>
      </c>
    </row>
    <row r="518" spans="24:24">
      <c r="X518" s="9" t="s">
        <v>785</v>
      </c>
    </row>
    <row r="519" spans="24:24">
      <c r="X519" s="8" t="s">
        <v>786</v>
      </c>
    </row>
    <row r="520" spans="24:24">
      <c r="X520" s="8" t="s">
        <v>787</v>
      </c>
    </row>
    <row r="521" spans="24:24">
      <c r="X521" s="9" t="s">
        <v>788</v>
      </c>
    </row>
    <row r="522" spans="24:24">
      <c r="X522" s="8" t="s">
        <v>789</v>
      </c>
    </row>
    <row r="523" spans="24:24">
      <c r="X523" s="9" t="s">
        <v>790</v>
      </c>
    </row>
    <row r="524" spans="24:24">
      <c r="X524" s="8" t="s">
        <v>791</v>
      </c>
    </row>
    <row r="525" spans="24:24">
      <c r="X525" s="9" t="s">
        <v>792</v>
      </c>
    </row>
    <row r="526" spans="24:24">
      <c r="X526" s="9" t="s">
        <v>793</v>
      </c>
    </row>
    <row r="527" spans="24:24">
      <c r="X527" s="8" t="s">
        <v>794</v>
      </c>
    </row>
    <row r="528" spans="24:24">
      <c r="X528" s="8" t="s">
        <v>795</v>
      </c>
    </row>
    <row r="529" spans="24:24">
      <c r="X529" s="9" t="s">
        <v>796</v>
      </c>
    </row>
    <row r="530" spans="24:24">
      <c r="X530" s="8" t="s">
        <v>797</v>
      </c>
    </row>
    <row r="531" spans="24:24">
      <c r="X531" s="8" t="s">
        <v>798</v>
      </c>
    </row>
    <row r="532" spans="24:24">
      <c r="X532" s="9" t="s">
        <v>799</v>
      </c>
    </row>
    <row r="533" spans="24:24">
      <c r="X533" s="9" t="s">
        <v>800</v>
      </c>
    </row>
    <row r="534" spans="24:24">
      <c r="X534" s="9" t="s">
        <v>801</v>
      </c>
    </row>
    <row r="535" spans="24:24">
      <c r="X535" s="9" t="s">
        <v>802</v>
      </c>
    </row>
    <row r="536" spans="24:24">
      <c r="X536" s="8" t="s">
        <v>803</v>
      </c>
    </row>
    <row r="537" spans="24:24">
      <c r="X537" s="8" t="s">
        <v>804</v>
      </c>
    </row>
    <row r="538" spans="24:24">
      <c r="X538" s="8" t="s">
        <v>805</v>
      </c>
    </row>
    <row r="539" spans="24:24">
      <c r="X539" s="9" t="s">
        <v>806</v>
      </c>
    </row>
    <row r="540" spans="24:24">
      <c r="X540" s="8" t="s">
        <v>807</v>
      </c>
    </row>
    <row r="541" spans="24:24">
      <c r="X541" s="8" t="s">
        <v>808</v>
      </c>
    </row>
    <row r="542" spans="24:24">
      <c r="X542" s="8" t="s">
        <v>809</v>
      </c>
    </row>
    <row r="543" spans="24:24">
      <c r="X543" s="8" t="s">
        <v>810</v>
      </c>
    </row>
    <row r="544" spans="24:24">
      <c r="X544" s="8" t="s">
        <v>811</v>
      </c>
    </row>
    <row r="545" spans="24:24">
      <c r="X545" s="8" t="s">
        <v>812</v>
      </c>
    </row>
    <row r="546" spans="24:24">
      <c r="X546" s="57" t="s">
        <v>813</v>
      </c>
    </row>
    <row r="547" spans="24:24">
      <c r="X547" s="58" t="s">
        <v>814</v>
      </c>
    </row>
    <row r="548" spans="24:24">
      <c r="X548" s="58" t="s">
        <v>319</v>
      </c>
    </row>
    <row r="549" spans="24:24">
      <c r="X549" s="57" t="s">
        <v>815</v>
      </c>
    </row>
    <row r="550" spans="24:24">
      <c r="X550" s="57" t="s">
        <v>816</v>
      </c>
    </row>
    <row r="551" spans="24:24">
      <c r="X551" s="57" t="s">
        <v>817</v>
      </c>
    </row>
    <row r="552" spans="24:24">
      <c r="X552" s="57" t="s">
        <v>818</v>
      </c>
    </row>
    <row r="553" spans="24:24">
      <c r="X553" s="57" t="s">
        <v>819</v>
      </c>
    </row>
    <row r="554" spans="24:24">
      <c r="X554" s="57" t="s">
        <v>820</v>
      </c>
    </row>
    <row r="555" spans="24:24">
      <c r="X555" s="57" t="s">
        <v>821</v>
      </c>
    </row>
    <row r="556" spans="24:24">
      <c r="X556" s="57" t="s">
        <v>822</v>
      </c>
    </row>
    <row r="557" spans="24:24">
      <c r="X557" s="57" t="s">
        <v>823</v>
      </c>
    </row>
    <row r="558" spans="24:24">
      <c r="X558" s="58" t="s">
        <v>824</v>
      </c>
    </row>
    <row r="559" spans="24:24">
      <c r="X559" s="57" t="s">
        <v>825</v>
      </c>
    </row>
    <row r="560" spans="24:24">
      <c r="X560" s="57" t="s">
        <v>826</v>
      </c>
    </row>
    <row r="561" spans="24:24">
      <c r="X561" s="58" t="s">
        <v>827</v>
      </c>
    </row>
    <row r="562" spans="24:24">
      <c r="X562" s="57" t="s">
        <v>828</v>
      </c>
    </row>
    <row r="563" spans="24:24">
      <c r="X563" s="58" t="s">
        <v>829</v>
      </c>
    </row>
    <row r="564" spans="24:24">
      <c r="X564" s="58" t="s">
        <v>830</v>
      </c>
    </row>
    <row r="565" spans="24:24">
      <c r="X565" s="58" t="s">
        <v>831</v>
      </c>
    </row>
    <row r="566" spans="24:24">
      <c r="X566" s="57" t="s">
        <v>832</v>
      </c>
    </row>
    <row r="567" spans="24:24">
      <c r="X567" s="58" t="s">
        <v>833</v>
      </c>
    </row>
    <row r="568" spans="24:24">
      <c r="X568" s="58" t="s">
        <v>834</v>
      </c>
    </row>
    <row r="569" spans="24:24">
      <c r="X569" s="58" t="s">
        <v>835</v>
      </c>
    </row>
    <row r="570" spans="24:24">
      <c r="X570" s="57" t="s">
        <v>836</v>
      </c>
    </row>
    <row r="571" spans="24:24">
      <c r="X571" s="57" t="s">
        <v>837</v>
      </c>
    </row>
    <row r="572" spans="24:24">
      <c r="X572" s="58" t="s">
        <v>838</v>
      </c>
    </row>
    <row r="573" spans="24:24">
      <c r="X573" s="59" t="s">
        <v>839</v>
      </c>
    </row>
    <row r="574" spans="24:24">
      <c r="X574" s="58" t="s">
        <v>840</v>
      </c>
    </row>
    <row r="575" spans="24:24">
      <c r="X575" s="58" t="s">
        <v>331</v>
      </c>
    </row>
    <row r="576" spans="24:24">
      <c r="X576" s="57" t="s">
        <v>841</v>
      </c>
    </row>
    <row r="577" spans="24:24">
      <c r="X577" s="58" t="s">
        <v>842</v>
      </c>
    </row>
    <row r="578" spans="24:24">
      <c r="X578" s="57" t="s">
        <v>333</v>
      </c>
    </row>
    <row r="579" spans="24:24">
      <c r="X579" s="58" t="s">
        <v>843</v>
      </c>
    </row>
    <row r="580" spans="24:24">
      <c r="X580" s="58" t="s">
        <v>335</v>
      </c>
    </row>
    <row r="581" spans="24:24">
      <c r="X581" s="57" t="s">
        <v>844</v>
      </c>
    </row>
    <row r="582" spans="24:24">
      <c r="X582" s="57" t="s">
        <v>845</v>
      </c>
    </row>
    <row r="583" spans="24:24">
      <c r="X583" s="58" t="s">
        <v>846</v>
      </c>
    </row>
    <row r="584" spans="24:24">
      <c r="X584" s="58" t="s">
        <v>847</v>
      </c>
    </row>
    <row r="585" spans="24:24">
      <c r="X585" s="58" t="s">
        <v>848</v>
      </c>
    </row>
    <row r="586" spans="24:24">
      <c r="X586" s="58" t="s">
        <v>849</v>
      </c>
    </row>
    <row r="587" spans="24:24">
      <c r="X587" s="58" t="s">
        <v>850</v>
      </c>
    </row>
    <row r="588" spans="24:24">
      <c r="X588" s="57" t="s">
        <v>851</v>
      </c>
    </row>
    <row r="589" spans="24:24">
      <c r="X589" s="58" t="s">
        <v>852</v>
      </c>
    </row>
    <row r="590" spans="24:24">
      <c r="X590" s="57" t="s">
        <v>853</v>
      </c>
    </row>
    <row r="591" spans="24:24">
      <c r="X591" s="58" t="s">
        <v>854</v>
      </c>
    </row>
    <row r="592" spans="24:24">
      <c r="X592" s="58" t="s">
        <v>855</v>
      </c>
    </row>
    <row r="593" spans="24:24">
      <c r="X593" s="58" t="s">
        <v>856</v>
      </c>
    </row>
    <row r="594" spans="24:24">
      <c r="X594" s="57" t="s">
        <v>857</v>
      </c>
    </row>
    <row r="595" spans="24:24">
      <c r="X595" s="57" t="s">
        <v>858</v>
      </c>
    </row>
    <row r="596" spans="24:24">
      <c r="X596" s="57" t="s">
        <v>859</v>
      </c>
    </row>
    <row r="597" spans="24:24">
      <c r="X597" s="57" t="s">
        <v>860</v>
      </c>
    </row>
    <row r="598" spans="24:24">
      <c r="X598" s="57" t="s">
        <v>861</v>
      </c>
    </row>
    <row r="599" spans="24:24">
      <c r="X599" s="57" t="s">
        <v>862</v>
      </c>
    </row>
    <row r="600" spans="24:24">
      <c r="X600" s="57" t="s">
        <v>339</v>
      </c>
    </row>
    <row r="601" spans="24:24">
      <c r="X601" s="57" t="s">
        <v>863</v>
      </c>
    </row>
    <row r="602" spans="24:24">
      <c r="X602" s="58" t="s">
        <v>864</v>
      </c>
    </row>
    <row r="603" spans="24:24">
      <c r="X603" s="57" t="s">
        <v>865</v>
      </c>
    </row>
    <row r="604" spans="24:24">
      <c r="X604" s="58" t="s">
        <v>866</v>
      </c>
    </row>
    <row r="605" spans="24:24">
      <c r="X605" s="57" t="s">
        <v>867</v>
      </c>
    </row>
    <row r="606" spans="24:24">
      <c r="X606" s="58" t="s">
        <v>868</v>
      </c>
    </row>
    <row r="607" spans="24:24">
      <c r="X607" s="58" t="s">
        <v>869</v>
      </c>
    </row>
    <row r="608" spans="24:24">
      <c r="X608" s="58" t="s">
        <v>870</v>
      </c>
    </row>
    <row r="609" spans="24:24">
      <c r="X609" s="58" t="s">
        <v>871</v>
      </c>
    </row>
    <row r="610" spans="24:24">
      <c r="X610" s="58" t="s">
        <v>872</v>
      </c>
    </row>
    <row r="611" spans="24:24">
      <c r="X611" s="57" t="s">
        <v>873</v>
      </c>
    </row>
    <row r="612" spans="24:24">
      <c r="X612" s="57" t="s">
        <v>874</v>
      </c>
    </row>
    <row r="613" spans="24:24">
      <c r="X613" s="57" t="s">
        <v>875</v>
      </c>
    </row>
    <row r="614" spans="24:24">
      <c r="X614" s="57" t="s">
        <v>876</v>
      </c>
    </row>
    <row r="615" spans="24:24">
      <c r="X615" s="58" t="s">
        <v>877</v>
      </c>
    </row>
    <row r="616" spans="24:24">
      <c r="X616" s="58" t="s">
        <v>345</v>
      </c>
    </row>
    <row r="617" spans="24:24">
      <c r="X617" s="58" t="s">
        <v>878</v>
      </c>
    </row>
    <row r="618" spans="24:24">
      <c r="X618" s="57" t="s">
        <v>879</v>
      </c>
    </row>
    <row r="619" spans="24:24">
      <c r="X619" s="58" t="s">
        <v>880</v>
      </c>
    </row>
    <row r="620" spans="24:24">
      <c r="X620" s="58" t="s">
        <v>881</v>
      </c>
    </row>
    <row r="621" spans="24:24">
      <c r="X621" s="58" t="s">
        <v>349</v>
      </c>
    </row>
    <row r="622" spans="24:24">
      <c r="X622" s="58" t="s">
        <v>882</v>
      </c>
    </row>
    <row r="623" spans="24:24">
      <c r="X623" s="58" t="s">
        <v>883</v>
      </c>
    </row>
    <row r="624" spans="24:24">
      <c r="X624" s="58" t="s">
        <v>884</v>
      </c>
    </row>
    <row r="625" spans="24:24">
      <c r="X625" s="57" t="s">
        <v>885</v>
      </c>
    </row>
    <row r="626" spans="24:24">
      <c r="X626" s="58" t="s">
        <v>886</v>
      </c>
    </row>
    <row r="627" spans="24:24">
      <c r="X627" s="58" t="s">
        <v>887</v>
      </c>
    </row>
    <row r="628" spans="24:24">
      <c r="X628" s="57" t="s">
        <v>888</v>
      </c>
    </row>
    <row r="629" spans="24:24">
      <c r="X629" s="57" t="s">
        <v>889</v>
      </c>
    </row>
    <row r="630" spans="24:24">
      <c r="X630" s="58" t="s">
        <v>890</v>
      </c>
    </row>
    <row r="631" spans="24:24">
      <c r="X631" s="57" t="s">
        <v>891</v>
      </c>
    </row>
    <row r="632" spans="24:24">
      <c r="X632" s="57" t="s">
        <v>892</v>
      </c>
    </row>
    <row r="633" spans="24:24">
      <c r="X633" s="58" t="s">
        <v>893</v>
      </c>
    </row>
    <row r="634" spans="24:24">
      <c r="X634" s="57" t="s">
        <v>894</v>
      </c>
    </row>
    <row r="635" spans="24:24">
      <c r="X635" s="58" t="s">
        <v>895</v>
      </c>
    </row>
    <row r="636" spans="24:24">
      <c r="X636" s="57" t="s">
        <v>896</v>
      </c>
    </row>
    <row r="637" spans="24:24">
      <c r="X637" s="58" t="s">
        <v>897</v>
      </c>
    </row>
    <row r="638" spans="24:24">
      <c r="X638" s="58" t="s">
        <v>898</v>
      </c>
    </row>
    <row r="639" spans="24:24">
      <c r="X639" s="58" t="s">
        <v>899</v>
      </c>
    </row>
    <row r="640" spans="24:24">
      <c r="X640" s="58" t="s">
        <v>900</v>
      </c>
    </row>
    <row r="641" spans="24:24">
      <c r="X641" s="58" t="s">
        <v>901</v>
      </c>
    </row>
    <row r="642" spans="24:24">
      <c r="X642" s="58" t="s">
        <v>902</v>
      </c>
    </row>
    <row r="643" spans="24:24">
      <c r="X643" s="57" t="s">
        <v>365</v>
      </c>
    </row>
    <row r="644" spans="24:24">
      <c r="X644" s="57" t="s">
        <v>903</v>
      </c>
    </row>
    <row r="645" spans="24:24">
      <c r="X645" s="57" t="s">
        <v>904</v>
      </c>
    </row>
    <row r="646" spans="24:24">
      <c r="X646" s="57" t="s">
        <v>905</v>
      </c>
    </row>
    <row r="647" spans="24:24">
      <c r="X647" s="57" t="s">
        <v>906</v>
      </c>
    </row>
    <row r="648" spans="24:24">
      <c r="X648" s="58" t="s">
        <v>907</v>
      </c>
    </row>
    <row r="649" spans="24:24">
      <c r="X649" s="58" t="s">
        <v>908</v>
      </c>
    </row>
    <row r="650" spans="24:24">
      <c r="X650" s="58" t="s">
        <v>909</v>
      </c>
    </row>
    <row r="651" spans="24:24">
      <c r="X651" s="57" t="s">
        <v>910</v>
      </c>
    </row>
    <row r="652" spans="24:24">
      <c r="X652" s="57" t="s">
        <v>911</v>
      </c>
    </row>
    <row r="653" spans="24:24">
      <c r="X653" s="57" t="s">
        <v>912</v>
      </c>
    </row>
    <row r="654" spans="24:24">
      <c r="X654" s="57" t="s">
        <v>913</v>
      </c>
    </row>
    <row r="655" spans="24:24">
      <c r="X655" s="58" t="s">
        <v>914</v>
      </c>
    </row>
    <row r="656" spans="24:24">
      <c r="X656" s="58" t="s">
        <v>915</v>
      </c>
    </row>
    <row r="657" spans="24:24">
      <c r="X657" s="57" t="s">
        <v>916</v>
      </c>
    </row>
    <row r="658" spans="24:24">
      <c r="X658" s="58" t="s">
        <v>917</v>
      </c>
    </row>
    <row r="659" spans="24:24">
      <c r="X659" s="57" t="s">
        <v>918</v>
      </c>
    </row>
    <row r="660" spans="24:24">
      <c r="X660" s="58" t="s">
        <v>375</v>
      </c>
    </row>
    <row r="661" spans="24:24">
      <c r="X661" s="58" t="s">
        <v>919</v>
      </c>
    </row>
    <row r="662" spans="24:24">
      <c r="X662" s="58" t="s">
        <v>920</v>
      </c>
    </row>
    <row r="663" spans="24:24">
      <c r="X663" s="58" t="s">
        <v>921</v>
      </c>
    </row>
    <row r="664" spans="24:24">
      <c r="X664" s="58" t="s">
        <v>922</v>
      </c>
    </row>
    <row r="665" spans="24:24">
      <c r="X665" s="57" t="s">
        <v>923</v>
      </c>
    </row>
    <row r="666" spans="24:24">
      <c r="X666" s="57" t="s">
        <v>924</v>
      </c>
    </row>
    <row r="667" spans="24:24">
      <c r="X667" s="57" t="s">
        <v>925</v>
      </c>
    </row>
    <row r="668" spans="24:24">
      <c r="X668" s="58" t="s">
        <v>926</v>
      </c>
    </row>
    <row r="669" spans="24:24">
      <c r="X669" s="58" t="s">
        <v>927</v>
      </c>
    </row>
    <row r="670" spans="24:24">
      <c r="X670" s="58" t="s">
        <v>928</v>
      </c>
    </row>
    <row r="671" spans="24:24">
      <c r="X671" s="57" t="s">
        <v>929</v>
      </c>
    </row>
    <row r="672" spans="24:24">
      <c r="X672" s="58" t="s">
        <v>930</v>
      </c>
    </row>
    <row r="673" spans="24:24">
      <c r="X673" s="57" t="s">
        <v>931</v>
      </c>
    </row>
    <row r="674" spans="24:24">
      <c r="X674" s="57" t="s">
        <v>932</v>
      </c>
    </row>
    <row r="675" spans="24:24">
      <c r="X675" s="58" t="s">
        <v>933</v>
      </c>
    </row>
    <row r="676" spans="24:24">
      <c r="X676" s="57" t="s">
        <v>382</v>
      </c>
    </row>
    <row r="677" spans="24:24">
      <c r="X677" s="57" t="s">
        <v>934</v>
      </c>
    </row>
    <row r="678" spans="24:24">
      <c r="X678" s="57" t="s">
        <v>935</v>
      </c>
    </row>
    <row r="679" spans="24:24">
      <c r="X679" s="58" t="s">
        <v>936</v>
      </c>
    </row>
    <row r="680" spans="24:24">
      <c r="X680" s="58" t="s">
        <v>937</v>
      </c>
    </row>
    <row r="681" spans="24:24">
      <c r="X681" s="57" t="s">
        <v>938</v>
      </c>
    </row>
    <row r="682" spans="24:24">
      <c r="X682" s="58" t="s">
        <v>939</v>
      </c>
    </row>
    <row r="683" spans="24:24">
      <c r="X683" s="57" t="s">
        <v>940</v>
      </c>
    </row>
    <row r="684" spans="24:24">
      <c r="X684" s="58" t="s">
        <v>941</v>
      </c>
    </row>
    <row r="685" spans="24:24">
      <c r="X685" s="57" t="s">
        <v>942</v>
      </c>
    </row>
    <row r="686" spans="24:24">
      <c r="X686" s="58" t="s">
        <v>943</v>
      </c>
    </row>
    <row r="687" spans="24:24">
      <c r="X687" s="58" t="s">
        <v>944</v>
      </c>
    </row>
    <row r="688" spans="24:24">
      <c r="X688" s="57" t="s">
        <v>945</v>
      </c>
    </row>
    <row r="689" spans="24:24">
      <c r="X689" s="58" t="s">
        <v>946</v>
      </c>
    </row>
    <row r="690" spans="24:24">
      <c r="X690" s="57" t="s">
        <v>947</v>
      </c>
    </row>
    <row r="691" spans="24:24">
      <c r="X691" s="58" t="s">
        <v>948</v>
      </c>
    </row>
    <row r="692" spans="24:24">
      <c r="X692" s="57" t="s">
        <v>949</v>
      </c>
    </row>
    <row r="693" spans="24:24">
      <c r="X693" s="58" t="s">
        <v>950</v>
      </c>
    </row>
    <row r="694" spans="24:24">
      <c r="X694" s="58" t="s">
        <v>951</v>
      </c>
    </row>
    <row r="695" spans="24:24">
      <c r="X695" s="58" t="s">
        <v>952</v>
      </c>
    </row>
    <row r="696" spans="24:24">
      <c r="X696" s="58" t="s">
        <v>953</v>
      </c>
    </row>
    <row r="697" spans="24:24">
      <c r="X697" s="57" t="s">
        <v>954</v>
      </c>
    </row>
    <row r="698" spans="24:24">
      <c r="X698" s="58" t="s">
        <v>955</v>
      </c>
    </row>
    <row r="699" spans="24:24">
      <c r="X699" s="58" t="s">
        <v>956</v>
      </c>
    </row>
    <row r="700" spans="24:24">
      <c r="X700" s="58" t="s">
        <v>957</v>
      </c>
    </row>
    <row r="701" spans="24:24">
      <c r="X701" s="58" t="s">
        <v>958</v>
      </c>
    </row>
    <row r="702" spans="24:24">
      <c r="X702" s="57" t="s">
        <v>959</v>
      </c>
    </row>
    <row r="703" spans="24:24">
      <c r="X703" s="58" t="s">
        <v>960</v>
      </c>
    </row>
    <row r="704" spans="24:24">
      <c r="X704" s="57" t="s">
        <v>961</v>
      </c>
    </row>
    <row r="705" spans="24:24">
      <c r="X705" s="58" t="s">
        <v>962</v>
      </c>
    </row>
    <row r="706" spans="24:24">
      <c r="X706" s="9" t="s">
        <v>963</v>
      </c>
    </row>
    <row r="707" spans="24:24">
      <c r="X707" s="57" t="s">
        <v>964</v>
      </c>
    </row>
    <row r="708" spans="24:24">
      <c r="X708" s="58" t="s">
        <v>965</v>
      </c>
    </row>
    <row r="709" spans="24:24">
      <c r="X709" s="58" t="s">
        <v>966</v>
      </c>
    </row>
    <row r="710" spans="24:24">
      <c r="X710" s="57" t="s">
        <v>967</v>
      </c>
    </row>
    <row r="711" spans="24:24">
      <c r="X711" s="57" t="s">
        <v>968</v>
      </c>
    </row>
    <row r="712" spans="24:24">
      <c r="X712" s="58" t="s">
        <v>969</v>
      </c>
    </row>
    <row r="713" spans="24:24">
      <c r="X713" s="58" t="s">
        <v>970</v>
      </c>
    </row>
    <row r="714" spans="24:24">
      <c r="X714" s="57" t="s">
        <v>971</v>
      </c>
    </row>
    <row r="715" spans="24:24">
      <c r="X715" s="58" t="s">
        <v>972</v>
      </c>
    </row>
    <row r="716" spans="24:24">
      <c r="X716" s="58" t="s">
        <v>973</v>
      </c>
    </row>
    <row r="717" spans="24:24">
      <c r="X717" s="58" t="s">
        <v>974</v>
      </c>
    </row>
    <row r="718" spans="24:24">
      <c r="X718" s="58" t="s">
        <v>975</v>
      </c>
    </row>
    <row r="719" spans="24:24">
      <c r="X719" s="57" t="s">
        <v>976</v>
      </c>
    </row>
    <row r="720" spans="24:24">
      <c r="X720" s="58" t="s">
        <v>977</v>
      </c>
    </row>
    <row r="721" spans="24:24">
      <c r="X721" s="57" t="s">
        <v>978</v>
      </c>
    </row>
    <row r="722" spans="24:24">
      <c r="X722" s="57" t="s">
        <v>979</v>
      </c>
    </row>
    <row r="723" spans="24:24">
      <c r="X723" s="57" t="s">
        <v>980</v>
      </c>
    </row>
    <row r="724" spans="24:24">
      <c r="X724" s="57" t="s">
        <v>981</v>
      </c>
    </row>
    <row r="725" spans="24:24">
      <c r="X725" s="58" t="s">
        <v>982</v>
      </c>
    </row>
    <row r="726" spans="24:24">
      <c r="X726" s="57" t="s">
        <v>983</v>
      </c>
    </row>
    <row r="727" spans="24:24">
      <c r="X727" s="58" t="s">
        <v>984</v>
      </c>
    </row>
    <row r="728" spans="24:24">
      <c r="X728" s="57" t="s">
        <v>396</v>
      </c>
    </row>
    <row r="729" spans="24:24">
      <c r="X729" s="57" t="s">
        <v>985</v>
      </c>
    </row>
    <row r="730" spans="24:24">
      <c r="X730" s="58" t="s">
        <v>986</v>
      </c>
    </row>
    <row r="731" spans="24:24">
      <c r="X731" s="58" t="s">
        <v>987</v>
      </c>
    </row>
    <row r="732" spans="24:24">
      <c r="X732" s="58" t="s">
        <v>988</v>
      </c>
    </row>
    <row r="733" spans="24:24">
      <c r="X733" s="57" t="s">
        <v>989</v>
      </c>
    </row>
    <row r="734" spans="24:24">
      <c r="X734" s="57" t="s">
        <v>990</v>
      </c>
    </row>
    <row r="735" spans="24:24">
      <c r="X735" s="58" t="s">
        <v>991</v>
      </c>
    </row>
    <row r="736" spans="24:24">
      <c r="X736" s="58" t="s">
        <v>992</v>
      </c>
    </row>
    <row r="737" spans="24:24">
      <c r="X737" s="58" t="s">
        <v>993</v>
      </c>
    </row>
    <row r="738" spans="24:24">
      <c r="X738" s="58" t="s">
        <v>994</v>
      </c>
    </row>
    <row r="739" spans="24:24">
      <c r="X739" s="57" t="s">
        <v>995</v>
      </c>
    </row>
    <row r="740" spans="24:24">
      <c r="X740" s="58" t="s">
        <v>996</v>
      </c>
    </row>
    <row r="741" spans="24:24">
      <c r="X741" s="57" t="s">
        <v>997</v>
      </c>
    </row>
    <row r="742" spans="24:24">
      <c r="X742" s="57" t="s">
        <v>998</v>
      </c>
    </row>
    <row r="743" spans="24:24">
      <c r="X743" s="57" t="s">
        <v>999</v>
      </c>
    </row>
    <row r="744" spans="24:24">
      <c r="X744" s="57" t="s">
        <v>1000</v>
      </c>
    </row>
    <row r="745" spans="24:24">
      <c r="X745" s="57" t="s">
        <v>1001</v>
      </c>
    </row>
    <row r="746" spans="24:24">
      <c r="X746" s="57" t="s">
        <v>1002</v>
      </c>
    </row>
    <row r="747" spans="24:24">
      <c r="X747" s="58" t="s">
        <v>1003</v>
      </c>
    </row>
    <row r="748" spans="24:24">
      <c r="X748" s="57" t="s">
        <v>1004</v>
      </c>
    </row>
    <row r="749" spans="24:24">
      <c r="X749" s="57" t="s">
        <v>1005</v>
      </c>
    </row>
    <row r="750" spans="24:24">
      <c r="X750" s="58" t="s">
        <v>1006</v>
      </c>
    </row>
    <row r="751" spans="24:24">
      <c r="X751" s="57" t="s">
        <v>1007</v>
      </c>
    </row>
    <row r="752" spans="24:24">
      <c r="X752" s="57" t="s">
        <v>402</v>
      </c>
    </row>
    <row r="753" spans="24:24">
      <c r="X753" s="57" t="s">
        <v>1008</v>
      </c>
    </row>
    <row r="754" spans="24:24">
      <c r="X754" s="58" t="s">
        <v>1009</v>
      </c>
    </row>
    <row r="755" spans="24:24">
      <c r="X755" s="58" t="s">
        <v>1010</v>
      </c>
    </row>
    <row r="756" spans="24:24">
      <c r="X756" s="58" t="s">
        <v>1011</v>
      </c>
    </row>
    <row r="757" spans="24:24">
      <c r="X757" s="57" t="s">
        <v>1012</v>
      </c>
    </row>
    <row r="758" spans="24:24">
      <c r="X758" s="57" t="s">
        <v>1013</v>
      </c>
    </row>
    <row r="759" spans="24:24">
      <c r="X759" s="58" t="s">
        <v>1014</v>
      </c>
    </row>
    <row r="760" spans="24:24">
      <c r="X760" s="57" t="s">
        <v>1015</v>
      </c>
    </row>
    <row r="761" spans="24:24">
      <c r="X761" s="57" t="s">
        <v>1016</v>
      </c>
    </row>
    <row r="762" spans="24:24">
      <c r="X762" s="58" t="s">
        <v>1017</v>
      </c>
    </row>
    <row r="763" spans="24:24">
      <c r="X763" s="57" t="s">
        <v>1018</v>
      </c>
    </row>
    <row r="764" spans="24:24">
      <c r="X764" s="57" t="s">
        <v>1019</v>
      </c>
    </row>
    <row r="765" spans="24:24">
      <c r="X765" s="57" t="s">
        <v>1020</v>
      </c>
    </row>
    <row r="766" spans="24:24">
      <c r="X766" s="58" t="s">
        <v>1021</v>
      </c>
    </row>
    <row r="767" spans="24:24">
      <c r="X767" s="58" t="s">
        <v>1022</v>
      </c>
    </row>
    <row r="768" spans="24:24">
      <c r="X768" s="58" t="s">
        <v>1023</v>
      </c>
    </row>
    <row r="769" spans="24:24">
      <c r="X769" s="58" t="s">
        <v>1024</v>
      </c>
    </row>
    <row r="770" spans="24:24">
      <c r="X770" s="57" t="s">
        <v>1025</v>
      </c>
    </row>
    <row r="771" spans="24:24">
      <c r="X771" s="57" t="s">
        <v>1026</v>
      </c>
    </row>
    <row r="772" spans="24:24">
      <c r="X772" s="57" t="s">
        <v>1027</v>
      </c>
    </row>
    <row r="773" spans="24:24">
      <c r="X773" s="58" t="s">
        <v>1028</v>
      </c>
    </row>
    <row r="774" spans="24:24">
      <c r="X774" s="58" t="s">
        <v>1029</v>
      </c>
    </row>
    <row r="775" spans="24:24">
      <c r="X775" s="58" t="s">
        <v>1030</v>
      </c>
    </row>
    <row r="776" spans="24:24">
      <c r="X776" s="58" t="s">
        <v>1031</v>
      </c>
    </row>
    <row r="777" spans="24:24">
      <c r="X777" s="58" t="s">
        <v>1032</v>
      </c>
    </row>
    <row r="778" spans="24:24">
      <c r="X778" s="57" t="s">
        <v>1033</v>
      </c>
    </row>
    <row r="779" spans="24:24">
      <c r="X779" s="58" t="s">
        <v>1034</v>
      </c>
    </row>
    <row r="780" spans="24:24">
      <c r="X780" s="58" t="s">
        <v>1035</v>
      </c>
    </row>
    <row r="781" spans="24:24">
      <c r="X781" s="58" t="s">
        <v>1036</v>
      </c>
    </row>
    <row r="782" spans="24:24">
      <c r="X782" s="57" t="s">
        <v>1037</v>
      </c>
    </row>
    <row r="783" spans="24:24">
      <c r="X783" s="58" t="s">
        <v>1038</v>
      </c>
    </row>
    <row r="784" spans="24:24">
      <c r="X784" s="57" t="s">
        <v>1039</v>
      </c>
    </row>
    <row r="785" spans="24:24">
      <c r="X785" s="58" t="s">
        <v>1040</v>
      </c>
    </row>
    <row r="786" spans="24:24">
      <c r="X786" s="58" t="s">
        <v>1041</v>
      </c>
    </row>
    <row r="787" spans="24:24">
      <c r="X787" s="58" t="s">
        <v>1042</v>
      </c>
    </row>
    <row r="788" spans="24:24">
      <c r="X788" s="58" t="s">
        <v>1043</v>
      </c>
    </row>
    <row r="789" spans="24:24">
      <c r="X789" s="58" t="s">
        <v>1044</v>
      </c>
    </row>
    <row r="790" spans="24:24">
      <c r="X790" s="58" t="s">
        <v>1045</v>
      </c>
    </row>
    <row r="791" spans="24:24">
      <c r="X791" s="58" t="s">
        <v>1046</v>
      </c>
    </row>
    <row r="792" spans="24:24">
      <c r="X792" s="57" t="s">
        <v>1047</v>
      </c>
    </row>
    <row r="793" spans="24:24">
      <c r="X793" s="57" t="s">
        <v>1048</v>
      </c>
    </row>
    <row r="794" spans="24:24">
      <c r="X794" s="57" t="s">
        <v>1049</v>
      </c>
    </row>
    <row r="795" spans="24:24">
      <c r="X795" s="57" t="s">
        <v>1050</v>
      </c>
    </row>
    <row r="796" spans="24:24">
      <c r="X796" s="57" t="s">
        <v>1051</v>
      </c>
    </row>
    <row r="797" spans="24:24">
      <c r="X797" s="58" t="s">
        <v>1052</v>
      </c>
    </row>
    <row r="798" spans="24:24">
      <c r="X798" s="58" t="s">
        <v>1053</v>
      </c>
    </row>
    <row r="799" spans="24:24">
      <c r="X799" s="57" t="s">
        <v>1054</v>
      </c>
    </row>
    <row r="800" spans="24:24">
      <c r="X800" s="58" t="s">
        <v>1055</v>
      </c>
    </row>
    <row r="801" spans="24:24">
      <c r="X801" s="58" t="s">
        <v>1056</v>
      </c>
    </row>
    <row r="802" spans="24:24">
      <c r="X802" s="58" t="s">
        <v>1057</v>
      </c>
    </row>
    <row r="803" spans="24:24">
      <c r="X803" s="57" t="s">
        <v>1058</v>
      </c>
    </row>
    <row r="804" spans="24:24">
      <c r="X804" s="57" t="s">
        <v>1059</v>
      </c>
    </row>
    <row r="805" spans="24:24">
      <c r="X805" s="58" t="s">
        <v>1060</v>
      </c>
    </row>
    <row r="806" spans="24:24">
      <c r="X806" s="57" t="s">
        <v>1061</v>
      </c>
    </row>
    <row r="807" spans="24:24">
      <c r="X807" s="58" t="s">
        <v>1062</v>
      </c>
    </row>
    <row r="808" spans="24:24">
      <c r="X808" s="58" t="s">
        <v>1063</v>
      </c>
    </row>
    <row r="809" spans="24:24">
      <c r="X809" s="57" t="s">
        <v>1064</v>
      </c>
    </row>
    <row r="810" spans="24:24">
      <c r="X810" s="57" t="s">
        <v>1065</v>
      </c>
    </row>
    <row r="811" spans="24:24">
      <c r="X811" s="57" t="s">
        <v>1066</v>
      </c>
    </row>
    <row r="812" spans="24:24">
      <c r="X812" s="58" t="s">
        <v>1067</v>
      </c>
    </row>
    <row r="813" spans="24:24">
      <c r="X813" s="58" t="s">
        <v>1068</v>
      </c>
    </row>
    <row r="814" spans="24:24">
      <c r="X814" s="58" t="s">
        <v>1069</v>
      </c>
    </row>
    <row r="815" spans="24:24">
      <c r="X815" s="58" t="s">
        <v>1070</v>
      </c>
    </row>
    <row r="816" spans="24:24">
      <c r="X816" s="58" t="s">
        <v>1071</v>
      </c>
    </row>
    <row r="817" spans="24:24">
      <c r="X817" s="57" t="s">
        <v>1072</v>
      </c>
    </row>
    <row r="818" spans="24:24">
      <c r="X818" s="58" t="s">
        <v>1073</v>
      </c>
    </row>
    <row r="819" spans="24:24">
      <c r="X819" s="57" t="s">
        <v>1074</v>
      </c>
    </row>
    <row r="820" spans="24:24">
      <c r="X820" s="58" t="s">
        <v>1075</v>
      </c>
    </row>
    <row r="821" spans="24:24">
      <c r="X821" s="58" t="s">
        <v>1076</v>
      </c>
    </row>
    <row r="822" spans="24:24">
      <c r="X822" s="57" t="s">
        <v>1077</v>
      </c>
    </row>
    <row r="823" spans="24:24">
      <c r="X823" s="57" t="s">
        <v>1078</v>
      </c>
    </row>
    <row r="824" spans="24:24">
      <c r="X824" s="57" t="s">
        <v>1079</v>
      </c>
    </row>
    <row r="825" spans="24:24">
      <c r="X825" s="58" t="s">
        <v>1080</v>
      </c>
    </row>
    <row r="826" spans="24:24">
      <c r="X826" s="58" t="s">
        <v>1081</v>
      </c>
    </row>
    <row r="827" spans="24:24">
      <c r="X827" s="57" t="s">
        <v>1082</v>
      </c>
    </row>
    <row r="828" spans="24:24">
      <c r="X828" s="57" t="s">
        <v>1083</v>
      </c>
    </row>
    <row r="829" spans="24:24">
      <c r="X829" s="57" t="s">
        <v>1084</v>
      </c>
    </row>
    <row r="830" spans="24:24">
      <c r="X830" s="57" t="s">
        <v>1085</v>
      </c>
    </row>
    <row r="831" spans="24:24">
      <c r="X831" s="57" t="s">
        <v>1086</v>
      </c>
    </row>
    <row r="832" spans="24:24">
      <c r="X832" s="57" t="s">
        <v>1087</v>
      </c>
    </row>
    <row r="833" spans="24:24">
      <c r="X833" s="58" t="s">
        <v>1088</v>
      </c>
    </row>
    <row r="834" spans="24:24">
      <c r="X834" s="57" t="s">
        <v>1089</v>
      </c>
    </row>
    <row r="835" spans="24:24">
      <c r="X835" s="57" t="s">
        <v>1090</v>
      </c>
    </row>
    <row r="836" spans="24:24">
      <c r="X836" s="57" t="s">
        <v>1091</v>
      </c>
    </row>
    <row r="837" spans="24:24">
      <c r="X837" s="57" t="s">
        <v>1092</v>
      </c>
    </row>
    <row r="838" spans="24:24">
      <c r="X838" s="57" t="s">
        <v>1093</v>
      </c>
    </row>
    <row r="839" spans="24:24">
      <c r="X839" s="58" t="s">
        <v>1094</v>
      </c>
    </row>
    <row r="840" spans="24:24">
      <c r="X840" s="57" t="s">
        <v>1095</v>
      </c>
    </row>
    <row r="841" spans="24:24">
      <c r="X841" s="58" t="s">
        <v>1096</v>
      </c>
    </row>
    <row r="842" spans="24:24">
      <c r="X842" s="57" t="s">
        <v>1097</v>
      </c>
    </row>
    <row r="843" spans="24:24">
      <c r="X843" s="58" t="s">
        <v>1098</v>
      </c>
    </row>
    <row r="844" spans="24:24">
      <c r="X844" s="57" t="s">
        <v>1099</v>
      </c>
    </row>
    <row r="845" spans="24:24">
      <c r="X845" s="58" t="s">
        <v>1100</v>
      </c>
    </row>
    <row r="846" spans="24:24">
      <c r="X846" s="57" t="s">
        <v>1101</v>
      </c>
    </row>
    <row r="847" spans="24:24">
      <c r="X847" s="57" t="s">
        <v>1102</v>
      </c>
    </row>
    <row r="848" spans="24:24">
      <c r="X848" s="58" t="s">
        <v>1103</v>
      </c>
    </row>
    <row r="849" spans="24:24">
      <c r="X849" s="57" t="s">
        <v>432</v>
      </c>
    </row>
    <row r="850" spans="24:24">
      <c r="X850" s="58" t="s">
        <v>1104</v>
      </c>
    </row>
    <row r="851" spans="24:24">
      <c r="X851" s="57" t="s">
        <v>1105</v>
      </c>
    </row>
    <row r="852" spans="24:24">
      <c r="X852" s="58" t="s">
        <v>1106</v>
      </c>
    </row>
    <row r="853" spans="24:24">
      <c r="X853" s="58" t="s">
        <v>1107</v>
      </c>
    </row>
    <row r="854" spans="24:24">
      <c r="X854" s="58" t="s">
        <v>1108</v>
      </c>
    </row>
    <row r="855" spans="24:24">
      <c r="X855" s="57" t="s">
        <v>1109</v>
      </c>
    </row>
    <row r="856" spans="24:24">
      <c r="X856" s="57" t="s">
        <v>1110</v>
      </c>
    </row>
    <row r="857" spans="24:24">
      <c r="X857" s="57" t="s">
        <v>1111</v>
      </c>
    </row>
    <row r="858" spans="24:24">
      <c r="X858" s="58" t="s">
        <v>1112</v>
      </c>
    </row>
    <row r="859" spans="24:24">
      <c r="X859" s="58" t="s">
        <v>1113</v>
      </c>
    </row>
    <row r="860" spans="24:24">
      <c r="X860" s="58" t="s">
        <v>1114</v>
      </c>
    </row>
    <row r="861" spans="24:24">
      <c r="X861" s="57" t="s">
        <v>1115</v>
      </c>
    </row>
    <row r="862" spans="24:24">
      <c r="X862" s="58" t="s">
        <v>1116</v>
      </c>
    </row>
    <row r="863" spans="24:24">
      <c r="X863" s="57" t="s">
        <v>1117</v>
      </c>
    </row>
    <row r="864" spans="24:24">
      <c r="X864" s="57" t="s">
        <v>1118</v>
      </c>
    </row>
    <row r="865" spans="24:24">
      <c r="X865" s="58" t="s">
        <v>1119</v>
      </c>
    </row>
    <row r="866" spans="24:24">
      <c r="X866" s="58" t="s">
        <v>1120</v>
      </c>
    </row>
    <row r="867" spans="24:24">
      <c r="X867" s="57" t="s">
        <v>1121</v>
      </c>
    </row>
    <row r="868" spans="24:24">
      <c r="X868" s="58" t="s">
        <v>1122</v>
      </c>
    </row>
    <row r="869" spans="24:24">
      <c r="X869" s="57" t="s">
        <v>1123</v>
      </c>
    </row>
    <row r="870" spans="24:24">
      <c r="X870" s="58" t="s">
        <v>1124</v>
      </c>
    </row>
    <row r="871" spans="24:24">
      <c r="X871" s="57" t="s">
        <v>1125</v>
      </c>
    </row>
    <row r="872" spans="24:24">
      <c r="X872" s="57" t="s">
        <v>1126</v>
      </c>
    </row>
    <row r="873" spans="24:24">
      <c r="X873" s="57" t="s">
        <v>1127</v>
      </c>
    </row>
    <row r="874" spans="24:24">
      <c r="X874" s="57" t="s">
        <v>1128</v>
      </c>
    </row>
    <row r="875" spans="24:24">
      <c r="X875" s="57" t="s">
        <v>1129</v>
      </c>
    </row>
    <row r="876" spans="24:24">
      <c r="X876" s="57" t="s">
        <v>1130</v>
      </c>
    </row>
    <row r="877" spans="24:24">
      <c r="X877" s="58" t="s">
        <v>1131</v>
      </c>
    </row>
    <row r="878" spans="24:24">
      <c r="X878" s="58" t="s">
        <v>1132</v>
      </c>
    </row>
    <row r="879" spans="24:24">
      <c r="X879" s="57" t="s">
        <v>1133</v>
      </c>
    </row>
    <row r="880" spans="24:24">
      <c r="X880" s="57" t="s">
        <v>1134</v>
      </c>
    </row>
    <row r="881" spans="24:24">
      <c r="X881" s="57" t="s">
        <v>1135</v>
      </c>
    </row>
    <row r="882" spans="24:24">
      <c r="X882" s="57" t="s">
        <v>1136</v>
      </c>
    </row>
    <row r="883" spans="24:24">
      <c r="X883" s="57" t="s">
        <v>444</v>
      </c>
    </row>
    <row r="884" spans="24:24">
      <c r="X884" s="57" t="s">
        <v>1137</v>
      </c>
    </row>
    <row r="885" spans="24:24">
      <c r="X885" s="57" t="s">
        <v>1138</v>
      </c>
    </row>
    <row r="886" spans="24:24">
      <c r="X886" s="58" t="s">
        <v>1139</v>
      </c>
    </row>
    <row r="887" spans="24:24">
      <c r="X887" s="57" t="s">
        <v>1140</v>
      </c>
    </row>
    <row r="888" spans="24:24">
      <c r="X888" s="58" t="s">
        <v>1141</v>
      </c>
    </row>
    <row r="889" spans="24:24">
      <c r="X889" s="58" t="s">
        <v>1142</v>
      </c>
    </row>
    <row r="890" spans="24:24">
      <c r="X890" s="58" t="s">
        <v>1143</v>
      </c>
    </row>
    <row r="891" spans="24:24">
      <c r="X891" s="57" t="s">
        <v>1144</v>
      </c>
    </row>
    <row r="892" spans="24:24">
      <c r="X892" s="58" t="s">
        <v>1145</v>
      </c>
    </row>
    <row r="893" spans="24:24">
      <c r="X893" s="57" t="s">
        <v>1146</v>
      </c>
    </row>
    <row r="894" spans="24:24">
      <c r="X894" s="57" t="s">
        <v>1147</v>
      </c>
    </row>
    <row r="895" spans="24:24">
      <c r="X895" s="57" t="s">
        <v>1148</v>
      </c>
    </row>
    <row r="896" spans="24:24">
      <c r="X896" s="57" t="s">
        <v>1149</v>
      </c>
    </row>
    <row r="897" spans="24:24">
      <c r="X897" s="57" t="s">
        <v>1150</v>
      </c>
    </row>
    <row r="898" spans="24:24">
      <c r="X898" s="58" t="s">
        <v>1151</v>
      </c>
    </row>
    <row r="899" spans="24:24">
      <c r="X899" s="57" t="s">
        <v>1152</v>
      </c>
    </row>
    <row r="900" spans="24:24">
      <c r="X900" s="58" t="s">
        <v>1153</v>
      </c>
    </row>
    <row r="901" spans="24:24">
      <c r="X901" s="58" t="s">
        <v>450</v>
      </c>
    </row>
    <row r="902" spans="24:24">
      <c r="X902" s="57" t="s">
        <v>1154</v>
      </c>
    </row>
    <row r="903" spans="24:24">
      <c r="X903" s="58" t="s">
        <v>1155</v>
      </c>
    </row>
    <row r="904" spans="24:24">
      <c r="X904" s="57" t="s">
        <v>1156</v>
      </c>
    </row>
    <row r="905" spans="24:24">
      <c r="X905" s="58" t="s">
        <v>1157</v>
      </c>
    </row>
    <row r="906" spans="24:24">
      <c r="X906" s="58" t="s">
        <v>1158</v>
      </c>
    </row>
    <row r="907" spans="24:24">
      <c r="X907" s="57" t="s">
        <v>1159</v>
      </c>
    </row>
    <row r="908" spans="24:24">
      <c r="X908" s="57" t="s">
        <v>1160</v>
      </c>
    </row>
    <row r="909" spans="24:24">
      <c r="X909" s="58" t="s">
        <v>1161</v>
      </c>
    </row>
    <row r="910" spans="24:24">
      <c r="X910" s="57" t="s">
        <v>1162</v>
      </c>
    </row>
    <row r="911" spans="24:24">
      <c r="X911" s="58" t="s">
        <v>1163</v>
      </c>
    </row>
    <row r="912" spans="24:24">
      <c r="X912" s="58" t="s">
        <v>1164</v>
      </c>
    </row>
    <row r="913" spans="24:24">
      <c r="X913" s="57" t="s">
        <v>1165</v>
      </c>
    </row>
    <row r="914" spans="24:24">
      <c r="X914" s="57" t="s">
        <v>1166</v>
      </c>
    </row>
    <row r="915" spans="24:24">
      <c r="X915" s="58" t="s">
        <v>1167</v>
      </c>
    </row>
    <row r="916" spans="24:24">
      <c r="X916" s="58" t="s">
        <v>1168</v>
      </c>
    </row>
    <row r="917" spans="24:24">
      <c r="X917" s="57" t="s">
        <v>1169</v>
      </c>
    </row>
    <row r="918" spans="24:24">
      <c r="X918" s="58" t="s">
        <v>1170</v>
      </c>
    </row>
    <row r="919" spans="24:24">
      <c r="X919" s="57" t="s">
        <v>1171</v>
      </c>
    </row>
    <row r="920" spans="24:24">
      <c r="X920" s="58" t="s">
        <v>1172</v>
      </c>
    </row>
    <row r="921" spans="24:24">
      <c r="X921" s="57" t="s">
        <v>456</v>
      </c>
    </row>
    <row r="922" spans="24:24">
      <c r="X922" s="58" t="s">
        <v>1173</v>
      </c>
    </row>
    <row r="923" spans="24:24">
      <c r="X923" s="58" t="s">
        <v>1174</v>
      </c>
    </row>
    <row r="924" spans="24:24">
      <c r="X924" s="57" t="s">
        <v>1175</v>
      </c>
    </row>
    <row r="925" spans="24:24">
      <c r="X925" s="57" t="s">
        <v>1176</v>
      </c>
    </row>
    <row r="926" spans="24:24">
      <c r="X926" s="58" t="s">
        <v>1177</v>
      </c>
    </row>
    <row r="927" spans="24:24">
      <c r="X927" s="58" t="s">
        <v>1178</v>
      </c>
    </row>
    <row r="928" spans="24:24">
      <c r="X928" s="58" t="s">
        <v>1179</v>
      </c>
    </row>
    <row r="929" spans="24:24">
      <c r="X929" s="58" t="s">
        <v>1180</v>
      </c>
    </row>
    <row r="930" spans="24:24">
      <c r="X930" s="58" t="s">
        <v>1181</v>
      </c>
    </row>
    <row r="931" spans="24:24">
      <c r="X931" s="58" t="s">
        <v>1182</v>
      </c>
    </row>
    <row r="932" spans="24:24">
      <c r="X932" s="58" t="s">
        <v>1183</v>
      </c>
    </row>
    <row r="933" spans="24:24">
      <c r="X933" s="58" t="s">
        <v>1184</v>
      </c>
    </row>
    <row r="934" spans="24:24">
      <c r="X934" s="58" t="s">
        <v>1185</v>
      </c>
    </row>
    <row r="935" spans="24:24">
      <c r="X935" s="57" t="s">
        <v>1186</v>
      </c>
    </row>
    <row r="936" spans="24:24">
      <c r="X936" s="57" t="s">
        <v>1187</v>
      </c>
    </row>
    <row r="937" spans="24:24">
      <c r="X937" s="58" t="s">
        <v>1188</v>
      </c>
    </row>
    <row r="938" spans="24:24">
      <c r="X938" s="58" t="s">
        <v>1189</v>
      </c>
    </row>
    <row r="939" spans="24:24">
      <c r="X939" s="58" t="s">
        <v>1190</v>
      </c>
    </row>
    <row r="940" spans="24:24">
      <c r="X940" s="58" t="s">
        <v>1191</v>
      </c>
    </row>
    <row r="941" spans="24:24">
      <c r="X941" s="57" t="s">
        <v>1192</v>
      </c>
    </row>
    <row r="942" spans="24:24">
      <c r="X942" s="57" t="s">
        <v>1193</v>
      </c>
    </row>
    <row r="943" spans="24:24">
      <c r="X943" s="58" t="s">
        <v>1194</v>
      </c>
    </row>
    <row r="944" spans="24:24">
      <c r="X944" s="57" t="s">
        <v>1195</v>
      </c>
    </row>
    <row r="945" spans="24:24">
      <c r="X945" s="58" t="s">
        <v>1196</v>
      </c>
    </row>
    <row r="946" spans="24:24">
      <c r="X946" s="57" t="s">
        <v>1197</v>
      </c>
    </row>
    <row r="947" spans="24:24">
      <c r="X947" s="57" t="s">
        <v>1198</v>
      </c>
    </row>
    <row r="948" spans="24:24">
      <c r="X948" s="58" t="s">
        <v>1199</v>
      </c>
    </row>
    <row r="949" spans="24:24">
      <c r="X949" s="57" t="s">
        <v>1200</v>
      </c>
    </row>
    <row r="950" spans="24:24">
      <c r="X950" s="58" t="s">
        <v>1201</v>
      </c>
    </row>
    <row r="951" spans="24:24">
      <c r="X951" s="57" t="s">
        <v>1202</v>
      </c>
    </row>
    <row r="952" spans="24:24">
      <c r="X952" s="58" t="s">
        <v>1203</v>
      </c>
    </row>
    <row r="953" spans="24:24">
      <c r="X953" s="58" t="s">
        <v>1204</v>
      </c>
    </row>
    <row r="954" spans="24:24">
      <c r="X954" s="58" t="s">
        <v>1205</v>
      </c>
    </row>
    <row r="955" spans="24:24">
      <c r="X955" s="58" t="s">
        <v>1206</v>
      </c>
    </row>
    <row r="956" spans="24:24">
      <c r="X956" s="57" t="s">
        <v>1207</v>
      </c>
    </row>
    <row r="957" spans="24:24">
      <c r="X957" s="58" t="s">
        <v>1208</v>
      </c>
    </row>
    <row r="958" spans="24:24">
      <c r="X958" s="58" t="s">
        <v>1209</v>
      </c>
    </row>
    <row r="959" spans="24:24">
      <c r="X959" s="58" t="s">
        <v>1210</v>
      </c>
    </row>
    <row r="960" spans="24:24">
      <c r="X960" s="58" t="s">
        <v>1211</v>
      </c>
    </row>
    <row r="961" spans="24:24">
      <c r="X961" s="58" t="s">
        <v>1212</v>
      </c>
    </row>
    <row r="962" spans="24:24">
      <c r="X962" s="58" t="s">
        <v>466</v>
      </c>
    </row>
    <row r="963" spans="24:24">
      <c r="X963" s="58" t="s">
        <v>1213</v>
      </c>
    </row>
    <row r="964" spans="24:24">
      <c r="X964" s="58" t="s">
        <v>1214</v>
      </c>
    </row>
    <row r="965" spans="24:24">
      <c r="X965" s="58" t="s">
        <v>468</v>
      </c>
    </row>
    <row r="966" spans="24:24">
      <c r="X966" s="58" t="s">
        <v>1215</v>
      </c>
    </row>
    <row r="967" spans="24:24">
      <c r="X967" s="58" t="s">
        <v>1216</v>
      </c>
    </row>
    <row r="968" spans="24:24">
      <c r="X968" s="58" t="s">
        <v>1217</v>
      </c>
    </row>
    <row r="969" spans="24:24">
      <c r="X969" s="57" t="s">
        <v>1218</v>
      </c>
    </row>
    <row r="970" spans="24:24">
      <c r="X970" s="58" t="s">
        <v>1219</v>
      </c>
    </row>
    <row r="971" spans="24:24">
      <c r="X971" s="57" t="s">
        <v>1220</v>
      </c>
    </row>
    <row r="972" spans="24:24">
      <c r="X972" s="58" t="s">
        <v>1221</v>
      </c>
    </row>
    <row r="973" spans="24:24">
      <c r="X973" s="57" t="s">
        <v>1222</v>
      </c>
    </row>
    <row r="974" spans="24:24">
      <c r="X974" s="57" t="s">
        <v>1223</v>
      </c>
    </row>
    <row r="975" spans="24:24">
      <c r="X975" s="58" t="s">
        <v>1224</v>
      </c>
    </row>
    <row r="976" spans="24:24">
      <c r="X976" s="58" t="s">
        <v>1225</v>
      </c>
    </row>
    <row r="977" spans="24:24">
      <c r="X977" s="58" t="s">
        <v>1226</v>
      </c>
    </row>
    <row r="978" spans="24:24">
      <c r="X978" s="58" t="s">
        <v>1227</v>
      </c>
    </row>
    <row r="979" spans="24:24">
      <c r="X979" s="57" t="s">
        <v>1228</v>
      </c>
    </row>
    <row r="980" spans="24:24">
      <c r="X980" s="57" t="s">
        <v>1229</v>
      </c>
    </row>
    <row r="981" spans="24:24">
      <c r="X981" s="58" t="s">
        <v>1230</v>
      </c>
    </row>
    <row r="982" spans="24:24">
      <c r="X982" s="57" t="s">
        <v>476</v>
      </c>
    </row>
    <row r="983" spans="24:24">
      <c r="X983" s="57" t="s">
        <v>1231</v>
      </c>
    </row>
    <row r="984" spans="24:24">
      <c r="X984" s="58" t="s">
        <v>1232</v>
      </c>
    </row>
    <row r="985" spans="24:24">
      <c r="X985" s="58" t="s">
        <v>1233</v>
      </c>
    </row>
    <row r="986" spans="24:24">
      <c r="X986" s="57" t="s">
        <v>1234</v>
      </c>
    </row>
    <row r="987" spans="24:24">
      <c r="X987" s="57" t="s">
        <v>478</v>
      </c>
    </row>
    <row r="988" spans="24:24">
      <c r="X988" s="57" t="s">
        <v>1235</v>
      </c>
    </row>
    <row r="989" spans="24:24">
      <c r="X989" s="57" t="s">
        <v>1236</v>
      </c>
    </row>
    <row r="990" spans="24:24">
      <c r="X990" s="57" t="s">
        <v>1237</v>
      </c>
    </row>
    <row r="991" spans="24:24">
      <c r="X991" s="58" t="s">
        <v>1238</v>
      </c>
    </row>
    <row r="992" spans="24:24">
      <c r="X992" s="57" t="s">
        <v>1239</v>
      </c>
    </row>
    <row r="993" spans="24:24">
      <c r="X993" s="58" t="s">
        <v>1240</v>
      </c>
    </row>
    <row r="994" spans="24:24">
      <c r="X994" s="57" t="s">
        <v>1241</v>
      </c>
    </row>
    <row r="995" spans="24:24">
      <c r="X995" s="57" t="s">
        <v>1242</v>
      </c>
    </row>
    <row r="996" spans="24:24">
      <c r="X996" s="58" t="s">
        <v>1243</v>
      </c>
    </row>
    <row r="997" spans="24:24">
      <c r="X997" s="58" t="s">
        <v>1244</v>
      </c>
    </row>
    <row r="998" spans="24:24">
      <c r="X998" s="58" t="s">
        <v>1245</v>
      </c>
    </row>
    <row r="999" spans="24:24">
      <c r="X999" s="58" t="s">
        <v>1246</v>
      </c>
    </row>
    <row r="1000" spans="24:24">
      <c r="X1000" s="58" t="s">
        <v>1247</v>
      </c>
    </row>
    <row r="1001" spans="24:24">
      <c r="X1001" s="57" t="s">
        <v>1248</v>
      </c>
    </row>
    <row r="1002" spans="24:24">
      <c r="X1002" s="58" t="s">
        <v>1249</v>
      </c>
    </row>
    <row r="1003" spans="24:24">
      <c r="X1003" s="58" t="s">
        <v>1250</v>
      </c>
    </row>
    <row r="1004" spans="24:24">
      <c r="X1004" s="57" t="s">
        <v>1251</v>
      </c>
    </row>
    <row r="1005" spans="24:24">
      <c r="X1005" s="58" t="s">
        <v>1252</v>
      </c>
    </row>
    <row r="1006" spans="24:24">
      <c r="X1006" s="58" t="s">
        <v>1253</v>
      </c>
    </row>
    <row r="1007" spans="24:24">
      <c r="X1007" s="58" t="s">
        <v>1254</v>
      </c>
    </row>
    <row r="1008" spans="24:24">
      <c r="X1008" s="58" t="s">
        <v>1255</v>
      </c>
    </row>
    <row r="1009" spans="24:24">
      <c r="X1009" s="57" t="s">
        <v>1256</v>
      </c>
    </row>
    <row r="1010" spans="24:24">
      <c r="X1010" s="58" t="s">
        <v>1257</v>
      </c>
    </row>
    <row r="1011" spans="24:24">
      <c r="X1011" s="58" t="s">
        <v>1258</v>
      </c>
    </row>
    <row r="1012" spans="24:24">
      <c r="X1012" s="57" t="s">
        <v>1259</v>
      </c>
    </row>
    <row r="1013" spans="24:24">
      <c r="X1013" s="58" t="s">
        <v>1260</v>
      </c>
    </row>
    <row r="1014" spans="24:24">
      <c r="X1014" s="58" t="s">
        <v>1261</v>
      </c>
    </row>
    <row r="1015" spans="24:24">
      <c r="X1015" s="58" t="s">
        <v>1262</v>
      </c>
    </row>
    <row r="1016" spans="24:24">
      <c r="X1016" s="57" t="s">
        <v>1263</v>
      </c>
    </row>
    <row r="1017" spans="24:24">
      <c r="X1017" s="58" t="s">
        <v>1264</v>
      </c>
    </row>
    <row r="1018" spans="24:24">
      <c r="X1018" s="58" t="s">
        <v>1265</v>
      </c>
    </row>
    <row r="1019" spans="24:24">
      <c r="X1019" s="58" t="s">
        <v>1266</v>
      </c>
    </row>
    <row r="1020" spans="24:24">
      <c r="X1020" s="57" t="s">
        <v>1267</v>
      </c>
    </row>
    <row r="1021" spans="24:24">
      <c r="X1021" s="57" t="s">
        <v>490</v>
      </c>
    </row>
    <row r="1022" spans="24:24">
      <c r="X1022" s="58" t="s">
        <v>1268</v>
      </c>
    </row>
    <row r="1023" spans="24:24">
      <c r="X1023" s="58" t="s">
        <v>1269</v>
      </c>
    </row>
    <row r="1024" spans="24:24">
      <c r="X1024" s="58" t="s">
        <v>1270</v>
      </c>
    </row>
    <row r="1025" spans="24:24">
      <c r="X1025" s="58" t="s">
        <v>1271</v>
      </c>
    </row>
    <row r="1026" spans="24:24">
      <c r="X1026" s="57" t="s">
        <v>1272</v>
      </c>
    </row>
    <row r="1027" spans="24:24">
      <c r="X1027" s="58" t="s">
        <v>1273</v>
      </c>
    </row>
    <row r="1028" spans="24:24">
      <c r="X1028" s="58" t="s">
        <v>1274</v>
      </c>
    </row>
    <row r="1029" spans="24:24">
      <c r="X1029" s="57" t="s">
        <v>1275</v>
      </c>
    </row>
    <row r="1030" spans="24:24">
      <c r="X1030" s="57" t="s">
        <v>1276</v>
      </c>
    </row>
    <row r="1031" spans="24:24">
      <c r="X1031" s="58" t="s">
        <v>1277</v>
      </c>
    </row>
    <row r="1032" spans="24:24">
      <c r="X1032" s="58" t="s">
        <v>1278</v>
      </c>
    </row>
    <row r="1033" spans="24:24">
      <c r="X1033" s="57" t="s">
        <v>1279</v>
      </c>
    </row>
    <row r="1034" spans="24:24">
      <c r="X1034" s="57" t="s">
        <v>502</v>
      </c>
    </row>
    <row r="1035" spans="24:24">
      <c r="X1035" s="57" t="s">
        <v>1280</v>
      </c>
    </row>
    <row r="1036" spans="24:24">
      <c r="X1036" s="57" t="s">
        <v>1281</v>
      </c>
    </row>
    <row r="1037" spans="24:24">
      <c r="X1037" s="57" t="s">
        <v>1282</v>
      </c>
    </row>
    <row r="1038" spans="24:24">
      <c r="X1038" s="58" t="s">
        <v>1283</v>
      </c>
    </row>
    <row r="1039" spans="24:24">
      <c r="X1039" s="57" t="s">
        <v>1284</v>
      </c>
    </row>
    <row r="1040" spans="24:24">
      <c r="X1040" s="57" t="s">
        <v>1285</v>
      </c>
    </row>
    <row r="1041" spans="24:24">
      <c r="X1041" s="57" t="s">
        <v>1286</v>
      </c>
    </row>
    <row r="1042" spans="24:24">
      <c r="X1042" s="58" t="s">
        <v>506</v>
      </c>
    </row>
    <row r="1043" spans="24:24">
      <c r="X1043" s="58" t="s">
        <v>1287</v>
      </c>
    </row>
    <row r="1044" spans="24:24">
      <c r="X1044" s="58" t="s">
        <v>1288</v>
      </c>
    </row>
    <row r="1045" spans="24:24">
      <c r="X1045" s="57" t="s">
        <v>1289</v>
      </c>
    </row>
    <row r="1046" spans="24:24">
      <c r="X1046" s="57" t="s">
        <v>1290</v>
      </c>
    </row>
    <row r="1047" spans="24:24">
      <c r="X1047" s="57" t="s">
        <v>1291</v>
      </c>
    </row>
    <row r="1048" spans="24:24">
      <c r="X1048" s="58" t="s">
        <v>1292</v>
      </c>
    </row>
    <row r="1049" spans="24:24">
      <c r="X1049" s="57" t="s">
        <v>1293</v>
      </c>
    </row>
    <row r="1050" spans="24:24">
      <c r="X1050" s="58" t="s">
        <v>1294</v>
      </c>
    </row>
    <row r="1051" spans="24:24">
      <c r="X1051" s="57" t="s">
        <v>1295</v>
      </c>
    </row>
    <row r="1052" spans="24:24">
      <c r="X1052" s="57" t="s">
        <v>1296</v>
      </c>
    </row>
    <row r="1053" spans="24:24">
      <c r="X1053" s="57" t="s">
        <v>1297</v>
      </c>
    </row>
    <row r="1054" spans="24:24">
      <c r="X1054" s="58" t="s">
        <v>1298</v>
      </c>
    </row>
    <row r="1055" spans="24:24">
      <c r="X1055" s="58" t="s">
        <v>1299</v>
      </c>
    </row>
    <row r="1056" spans="24:24">
      <c r="X1056" s="57" t="s">
        <v>1300</v>
      </c>
    </row>
    <row r="1057" spans="24:24">
      <c r="X1057" s="57" t="s">
        <v>1301</v>
      </c>
    </row>
    <row r="1058" spans="24:24">
      <c r="X1058" s="58" t="s">
        <v>1302</v>
      </c>
    </row>
    <row r="1059" spans="24:24">
      <c r="X1059" s="57" t="s">
        <v>1303</v>
      </c>
    </row>
    <row r="1060" spans="24:24">
      <c r="X1060" s="58" t="s">
        <v>1304</v>
      </c>
    </row>
    <row r="1061" spans="24:24">
      <c r="X1061" s="57" t="s">
        <v>1305</v>
      </c>
    </row>
    <row r="1062" spans="24:24">
      <c r="X1062" s="58" t="s">
        <v>1306</v>
      </c>
    </row>
    <row r="1063" spans="24:24">
      <c r="X1063" s="58" t="s">
        <v>1307</v>
      </c>
    </row>
    <row r="1064" spans="24:24">
      <c r="X1064" s="57" t="s">
        <v>1308</v>
      </c>
    </row>
    <row r="1065" spans="24:24">
      <c r="X1065" s="57" t="s">
        <v>1309</v>
      </c>
    </row>
    <row r="1066" spans="24:24">
      <c r="X1066" s="57" t="s">
        <v>1310</v>
      </c>
    </row>
    <row r="1067" spans="24:24">
      <c r="X1067" s="58" t="s">
        <v>1311</v>
      </c>
    </row>
    <row r="1068" spans="24:24">
      <c r="X1068" s="57" t="s">
        <v>1312</v>
      </c>
    </row>
    <row r="1069" spans="24:24">
      <c r="X1069" s="57" t="s">
        <v>1313</v>
      </c>
    </row>
    <row r="1070" spans="24:24">
      <c r="X1070" s="57" t="s">
        <v>1314</v>
      </c>
    </row>
    <row r="1071" spans="24:24">
      <c r="X1071" s="58" t="s">
        <v>515</v>
      </c>
    </row>
    <row r="1072" spans="24:24">
      <c r="X1072" s="58" t="s">
        <v>1315</v>
      </c>
    </row>
    <row r="1073" spans="24:24">
      <c r="X1073" s="57" t="s">
        <v>1316</v>
      </c>
    </row>
    <row r="1074" spans="24:24">
      <c r="X1074" s="57" t="s">
        <v>1317</v>
      </c>
    </row>
    <row r="1075" spans="24:24">
      <c r="X1075" s="58" t="s">
        <v>1318</v>
      </c>
    </row>
    <row r="1076" spans="24:24">
      <c r="X1076" s="58" t="s">
        <v>1319</v>
      </c>
    </row>
    <row r="1077" spans="24:24">
      <c r="X1077" s="58" t="s">
        <v>1320</v>
      </c>
    </row>
    <row r="1078" spans="24:24">
      <c r="X1078" s="57" t="s">
        <v>1321</v>
      </c>
    </row>
    <row r="1079" spans="24:24">
      <c r="X1079" s="58" t="s">
        <v>1322</v>
      </c>
    </row>
    <row r="1080" spans="24:24">
      <c r="X1080" s="58" t="s">
        <v>1323</v>
      </c>
    </row>
    <row r="1081" spans="24:24">
      <c r="X1081" s="58" t="s">
        <v>1324</v>
      </c>
    </row>
    <row r="1082" spans="24:24">
      <c r="X1082" s="58" t="s">
        <v>1325</v>
      </c>
    </row>
    <row r="1083" spans="24:24">
      <c r="X1083" s="58" t="s">
        <v>1326</v>
      </c>
    </row>
    <row r="1084" spans="24:24">
      <c r="X1084" s="57" t="s">
        <v>1327</v>
      </c>
    </row>
    <row r="1085" spans="24:24">
      <c r="X1085" s="58" t="s">
        <v>1328</v>
      </c>
    </row>
    <row r="1086" spans="24:24">
      <c r="X1086" s="57" t="s">
        <v>1329</v>
      </c>
    </row>
    <row r="1087" spans="24:24">
      <c r="X1087" s="57" t="s">
        <v>1330</v>
      </c>
    </row>
    <row r="1088" spans="24:24">
      <c r="X1088" s="58" t="s">
        <v>1331</v>
      </c>
    </row>
    <row r="1089" spans="24:24">
      <c r="X1089" s="58" t="s">
        <v>1332</v>
      </c>
    </row>
    <row r="1090" spans="24:24">
      <c r="X1090" s="58" t="s">
        <v>1333</v>
      </c>
    </row>
    <row r="1091" spans="24:24">
      <c r="X1091" s="58" t="s">
        <v>1334</v>
      </c>
    </row>
    <row r="1092" spans="24:24">
      <c r="X1092" s="58" t="s">
        <v>1335</v>
      </c>
    </row>
    <row r="1093" spans="24:24">
      <c r="X1093" s="58" t="s">
        <v>1336</v>
      </c>
    </row>
    <row r="1094" spans="24:24">
      <c r="X1094" s="57" t="s">
        <v>1337</v>
      </c>
    </row>
    <row r="1095" spans="24:24">
      <c r="X1095" s="58" t="s">
        <v>1338</v>
      </c>
    </row>
    <row r="1096" spans="24:24">
      <c r="X1096" s="58" t="s">
        <v>1339</v>
      </c>
    </row>
    <row r="1097" spans="24:24">
      <c r="X1097" s="58" t="s">
        <v>1340</v>
      </c>
    </row>
    <row r="1098" spans="24:24">
      <c r="X1098" s="57" t="s">
        <v>1341</v>
      </c>
    </row>
    <row r="1099" spans="24:24">
      <c r="X1099" s="58" t="s">
        <v>1342</v>
      </c>
    </row>
    <row r="1100" spans="24:24">
      <c r="X1100" s="58" t="s">
        <v>1343</v>
      </c>
    </row>
    <row r="1101" spans="24:24">
      <c r="X1101" s="57" t="s">
        <v>1344</v>
      </c>
    </row>
    <row r="1102" spans="24:24">
      <c r="X1102" s="58" t="s">
        <v>533</v>
      </c>
    </row>
    <row r="1103" spans="24:24">
      <c r="X1103" s="58" t="s">
        <v>1345</v>
      </c>
    </row>
    <row r="1104" spans="24:24">
      <c r="X1104" s="58" t="s">
        <v>1346</v>
      </c>
    </row>
    <row r="1105" spans="24:24">
      <c r="X1105" s="60"/>
    </row>
  </sheetData>
  <sheetProtection password="8403" sheet="1" objects="1" scenarios="1"/>
  <mergeCells count="33">
    <mergeCell ref="H31:K31"/>
    <mergeCell ref="L31:O31"/>
    <mergeCell ref="P31:R31"/>
    <mergeCell ref="K43:Q43"/>
    <mergeCell ref="H33:R33"/>
    <mergeCell ref="H35:K35"/>
    <mergeCell ref="L35:O35"/>
    <mergeCell ref="P35:R35"/>
    <mergeCell ref="K39:Q39"/>
    <mergeCell ref="K41:Q41"/>
    <mergeCell ref="P22:Q22"/>
    <mergeCell ref="H25:J25"/>
    <mergeCell ref="P25:R25"/>
    <mergeCell ref="C28:R28"/>
    <mergeCell ref="H29:K29"/>
    <mergeCell ref="L29:O29"/>
    <mergeCell ref="P29:R29"/>
    <mergeCell ref="K45:Q45"/>
    <mergeCell ref="C17:R17"/>
    <mergeCell ref="C2:R2"/>
    <mergeCell ref="C3:R5"/>
    <mergeCell ref="C7:R7"/>
    <mergeCell ref="H8:K8"/>
    <mergeCell ref="M8:O8"/>
    <mergeCell ref="P8:R8"/>
    <mergeCell ref="H10:R10"/>
    <mergeCell ref="H12:R12"/>
    <mergeCell ref="H14:K14"/>
    <mergeCell ref="M14:O14"/>
    <mergeCell ref="P14:R14"/>
    <mergeCell ref="H18:R18"/>
    <mergeCell ref="H20:R20"/>
    <mergeCell ref="H22:J22"/>
  </mergeCells>
  <conditionalFormatting sqref="W2:W43 W46:W257">
    <cfRule type="duplicateValues" dxfId="10" priority="9"/>
  </conditionalFormatting>
  <conditionalFormatting sqref="X2:X43 X46:X536">
    <cfRule type="duplicateValues" dxfId="9" priority="8"/>
  </conditionalFormatting>
  <conditionalFormatting sqref="X3:X43 X46:X550">
    <cfRule type="duplicateValues" dxfId="8" priority="7"/>
  </conditionalFormatting>
  <conditionalFormatting sqref="X547 X4:X43 X46:X545">
    <cfRule type="duplicateValues" dxfId="7" priority="6"/>
  </conditionalFormatting>
  <conditionalFormatting sqref="X547:X572 X574:X1104">
    <cfRule type="duplicateValues" dxfId="6" priority="5"/>
  </conditionalFormatting>
  <conditionalFormatting sqref="W44:W45">
    <cfRule type="duplicateValues" dxfId="5" priority="4"/>
  </conditionalFormatting>
  <conditionalFormatting sqref="X44:X45">
    <cfRule type="duplicateValues" dxfId="4" priority="3"/>
  </conditionalFormatting>
  <conditionalFormatting sqref="X44:X45">
    <cfRule type="duplicateValues" dxfId="3" priority="2"/>
  </conditionalFormatting>
  <conditionalFormatting sqref="X44:X45">
    <cfRule type="duplicateValues" dxfId="2" priority="1"/>
  </conditionalFormatting>
  <dataValidations disablePrompts="1" count="7">
    <dataValidation type="list" allowBlank="1" showInputMessage="1" showErrorMessage="1" promptTitle="Program Type" sqref="WVX983050:WVZ983050 JL8:JN8 TH8:TJ8 ADD8:ADF8 AMZ8:ANB8 AWV8:AWX8 BGR8:BGT8 BQN8:BQP8 CAJ8:CAL8 CKF8:CKH8 CUB8:CUD8 DDX8:DDZ8 DNT8:DNV8 DXP8:DXR8 EHL8:EHN8 ERH8:ERJ8 FBD8:FBF8 FKZ8:FLB8 FUV8:FUX8 GER8:GET8 GON8:GOP8 GYJ8:GYL8 HIF8:HIH8 HSB8:HSD8 IBX8:IBZ8 ILT8:ILV8 IVP8:IVR8 JFL8:JFN8 JPH8:JPJ8 JZD8:JZF8 KIZ8:KJB8 KSV8:KSX8 LCR8:LCT8 LMN8:LMP8 LWJ8:LWL8 MGF8:MGH8 MQB8:MQD8 MZX8:MZZ8 NJT8:NJV8 NTP8:NTR8 ODL8:ODN8 ONH8:ONJ8 OXD8:OXF8 PGZ8:PHB8 PQV8:PQX8 QAR8:QAT8 QKN8:QKP8 QUJ8:QUL8 REF8:REH8 ROB8:ROD8 RXX8:RXZ8 SHT8:SHV8 SRP8:SRR8 TBL8:TBN8 TLH8:TLJ8 TVD8:TVF8 UEZ8:UFB8 UOV8:UOX8 UYR8:UYT8 VIN8:VIP8 VSJ8:VSL8 WCF8:WCH8 WMB8:WMD8 WVX8:WVZ8 P65546:R65546 JL65546:JN65546 TH65546:TJ65546 ADD65546:ADF65546 AMZ65546:ANB65546 AWV65546:AWX65546 BGR65546:BGT65546 BQN65546:BQP65546 CAJ65546:CAL65546 CKF65546:CKH65546 CUB65546:CUD65546 DDX65546:DDZ65546 DNT65546:DNV65546 DXP65546:DXR65546 EHL65546:EHN65546 ERH65546:ERJ65546 FBD65546:FBF65546 FKZ65546:FLB65546 FUV65546:FUX65546 GER65546:GET65546 GON65546:GOP65546 GYJ65546:GYL65546 HIF65546:HIH65546 HSB65546:HSD65546 IBX65546:IBZ65546 ILT65546:ILV65546 IVP65546:IVR65546 JFL65546:JFN65546 JPH65546:JPJ65546 JZD65546:JZF65546 KIZ65546:KJB65546 KSV65546:KSX65546 LCR65546:LCT65546 LMN65546:LMP65546 LWJ65546:LWL65546 MGF65546:MGH65546 MQB65546:MQD65546 MZX65546:MZZ65546 NJT65546:NJV65546 NTP65546:NTR65546 ODL65546:ODN65546 ONH65546:ONJ65546 OXD65546:OXF65546 PGZ65546:PHB65546 PQV65546:PQX65546 QAR65546:QAT65546 QKN65546:QKP65546 QUJ65546:QUL65546 REF65546:REH65546 ROB65546:ROD65546 RXX65546:RXZ65546 SHT65546:SHV65546 SRP65546:SRR65546 TBL65546:TBN65546 TLH65546:TLJ65546 TVD65546:TVF65546 UEZ65546:UFB65546 UOV65546:UOX65546 UYR65546:UYT65546 VIN65546:VIP65546 VSJ65546:VSL65546 WCF65546:WCH65546 WMB65546:WMD65546 WVX65546:WVZ65546 P131082:R131082 JL131082:JN131082 TH131082:TJ131082 ADD131082:ADF131082 AMZ131082:ANB131082 AWV131082:AWX131082 BGR131082:BGT131082 BQN131082:BQP131082 CAJ131082:CAL131082 CKF131082:CKH131082 CUB131082:CUD131082 DDX131082:DDZ131082 DNT131082:DNV131082 DXP131082:DXR131082 EHL131082:EHN131082 ERH131082:ERJ131082 FBD131082:FBF131082 FKZ131082:FLB131082 FUV131082:FUX131082 GER131082:GET131082 GON131082:GOP131082 GYJ131082:GYL131082 HIF131082:HIH131082 HSB131082:HSD131082 IBX131082:IBZ131082 ILT131082:ILV131082 IVP131082:IVR131082 JFL131082:JFN131082 JPH131082:JPJ131082 JZD131082:JZF131082 KIZ131082:KJB131082 KSV131082:KSX131082 LCR131082:LCT131082 LMN131082:LMP131082 LWJ131082:LWL131082 MGF131082:MGH131082 MQB131082:MQD131082 MZX131082:MZZ131082 NJT131082:NJV131082 NTP131082:NTR131082 ODL131082:ODN131082 ONH131082:ONJ131082 OXD131082:OXF131082 PGZ131082:PHB131082 PQV131082:PQX131082 QAR131082:QAT131082 QKN131082:QKP131082 QUJ131082:QUL131082 REF131082:REH131082 ROB131082:ROD131082 RXX131082:RXZ131082 SHT131082:SHV131082 SRP131082:SRR131082 TBL131082:TBN131082 TLH131082:TLJ131082 TVD131082:TVF131082 UEZ131082:UFB131082 UOV131082:UOX131082 UYR131082:UYT131082 VIN131082:VIP131082 VSJ131082:VSL131082 WCF131082:WCH131082 WMB131082:WMD131082 WVX131082:WVZ131082 P196618:R196618 JL196618:JN196618 TH196618:TJ196618 ADD196618:ADF196618 AMZ196618:ANB196618 AWV196618:AWX196618 BGR196618:BGT196618 BQN196618:BQP196618 CAJ196618:CAL196618 CKF196618:CKH196618 CUB196618:CUD196618 DDX196618:DDZ196618 DNT196618:DNV196618 DXP196618:DXR196618 EHL196618:EHN196618 ERH196618:ERJ196618 FBD196618:FBF196618 FKZ196618:FLB196618 FUV196618:FUX196618 GER196618:GET196618 GON196618:GOP196618 GYJ196618:GYL196618 HIF196618:HIH196618 HSB196618:HSD196618 IBX196618:IBZ196618 ILT196618:ILV196618 IVP196618:IVR196618 JFL196618:JFN196618 JPH196618:JPJ196618 JZD196618:JZF196618 KIZ196618:KJB196618 KSV196618:KSX196618 LCR196618:LCT196618 LMN196618:LMP196618 LWJ196618:LWL196618 MGF196618:MGH196618 MQB196618:MQD196618 MZX196618:MZZ196618 NJT196618:NJV196618 NTP196618:NTR196618 ODL196618:ODN196618 ONH196618:ONJ196618 OXD196618:OXF196618 PGZ196618:PHB196618 PQV196618:PQX196618 QAR196618:QAT196618 QKN196618:QKP196618 QUJ196618:QUL196618 REF196618:REH196618 ROB196618:ROD196618 RXX196618:RXZ196618 SHT196618:SHV196618 SRP196618:SRR196618 TBL196618:TBN196618 TLH196618:TLJ196618 TVD196618:TVF196618 UEZ196618:UFB196618 UOV196618:UOX196618 UYR196618:UYT196618 VIN196618:VIP196618 VSJ196618:VSL196618 WCF196618:WCH196618 WMB196618:WMD196618 WVX196618:WVZ196618 P262154:R262154 JL262154:JN262154 TH262154:TJ262154 ADD262154:ADF262154 AMZ262154:ANB262154 AWV262154:AWX262154 BGR262154:BGT262154 BQN262154:BQP262154 CAJ262154:CAL262154 CKF262154:CKH262154 CUB262154:CUD262154 DDX262154:DDZ262154 DNT262154:DNV262154 DXP262154:DXR262154 EHL262154:EHN262154 ERH262154:ERJ262154 FBD262154:FBF262154 FKZ262154:FLB262154 FUV262154:FUX262154 GER262154:GET262154 GON262154:GOP262154 GYJ262154:GYL262154 HIF262154:HIH262154 HSB262154:HSD262154 IBX262154:IBZ262154 ILT262154:ILV262154 IVP262154:IVR262154 JFL262154:JFN262154 JPH262154:JPJ262154 JZD262154:JZF262154 KIZ262154:KJB262154 KSV262154:KSX262154 LCR262154:LCT262154 LMN262154:LMP262154 LWJ262154:LWL262154 MGF262154:MGH262154 MQB262154:MQD262154 MZX262154:MZZ262154 NJT262154:NJV262154 NTP262154:NTR262154 ODL262154:ODN262154 ONH262154:ONJ262154 OXD262154:OXF262154 PGZ262154:PHB262154 PQV262154:PQX262154 QAR262154:QAT262154 QKN262154:QKP262154 QUJ262154:QUL262154 REF262154:REH262154 ROB262154:ROD262154 RXX262154:RXZ262154 SHT262154:SHV262154 SRP262154:SRR262154 TBL262154:TBN262154 TLH262154:TLJ262154 TVD262154:TVF262154 UEZ262154:UFB262154 UOV262154:UOX262154 UYR262154:UYT262154 VIN262154:VIP262154 VSJ262154:VSL262154 WCF262154:WCH262154 WMB262154:WMD262154 WVX262154:WVZ262154 P327690:R327690 JL327690:JN327690 TH327690:TJ327690 ADD327690:ADF327690 AMZ327690:ANB327690 AWV327690:AWX327690 BGR327690:BGT327690 BQN327690:BQP327690 CAJ327690:CAL327690 CKF327690:CKH327690 CUB327690:CUD327690 DDX327690:DDZ327690 DNT327690:DNV327690 DXP327690:DXR327690 EHL327690:EHN327690 ERH327690:ERJ327690 FBD327690:FBF327690 FKZ327690:FLB327690 FUV327690:FUX327690 GER327690:GET327690 GON327690:GOP327690 GYJ327690:GYL327690 HIF327690:HIH327690 HSB327690:HSD327690 IBX327690:IBZ327690 ILT327690:ILV327690 IVP327690:IVR327690 JFL327690:JFN327690 JPH327690:JPJ327690 JZD327690:JZF327690 KIZ327690:KJB327690 KSV327690:KSX327690 LCR327690:LCT327690 LMN327690:LMP327690 LWJ327690:LWL327690 MGF327690:MGH327690 MQB327690:MQD327690 MZX327690:MZZ327690 NJT327690:NJV327690 NTP327690:NTR327690 ODL327690:ODN327690 ONH327690:ONJ327690 OXD327690:OXF327690 PGZ327690:PHB327690 PQV327690:PQX327690 QAR327690:QAT327690 QKN327690:QKP327690 QUJ327690:QUL327690 REF327690:REH327690 ROB327690:ROD327690 RXX327690:RXZ327690 SHT327690:SHV327690 SRP327690:SRR327690 TBL327690:TBN327690 TLH327690:TLJ327690 TVD327690:TVF327690 UEZ327690:UFB327690 UOV327690:UOX327690 UYR327690:UYT327690 VIN327690:VIP327690 VSJ327690:VSL327690 WCF327690:WCH327690 WMB327690:WMD327690 WVX327690:WVZ327690 P393226:R393226 JL393226:JN393226 TH393226:TJ393226 ADD393226:ADF393226 AMZ393226:ANB393226 AWV393226:AWX393226 BGR393226:BGT393226 BQN393226:BQP393226 CAJ393226:CAL393226 CKF393226:CKH393226 CUB393226:CUD393226 DDX393226:DDZ393226 DNT393226:DNV393226 DXP393226:DXR393226 EHL393226:EHN393226 ERH393226:ERJ393226 FBD393226:FBF393226 FKZ393226:FLB393226 FUV393226:FUX393226 GER393226:GET393226 GON393226:GOP393226 GYJ393226:GYL393226 HIF393226:HIH393226 HSB393226:HSD393226 IBX393226:IBZ393226 ILT393226:ILV393226 IVP393226:IVR393226 JFL393226:JFN393226 JPH393226:JPJ393226 JZD393226:JZF393226 KIZ393226:KJB393226 KSV393226:KSX393226 LCR393226:LCT393226 LMN393226:LMP393226 LWJ393226:LWL393226 MGF393226:MGH393226 MQB393226:MQD393226 MZX393226:MZZ393226 NJT393226:NJV393226 NTP393226:NTR393226 ODL393226:ODN393226 ONH393226:ONJ393226 OXD393226:OXF393226 PGZ393226:PHB393226 PQV393226:PQX393226 QAR393226:QAT393226 QKN393226:QKP393226 QUJ393226:QUL393226 REF393226:REH393226 ROB393226:ROD393226 RXX393226:RXZ393226 SHT393226:SHV393226 SRP393226:SRR393226 TBL393226:TBN393226 TLH393226:TLJ393226 TVD393226:TVF393226 UEZ393226:UFB393226 UOV393226:UOX393226 UYR393226:UYT393226 VIN393226:VIP393226 VSJ393226:VSL393226 WCF393226:WCH393226 WMB393226:WMD393226 WVX393226:WVZ393226 P458762:R458762 JL458762:JN458762 TH458762:TJ458762 ADD458762:ADF458762 AMZ458762:ANB458762 AWV458762:AWX458762 BGR458762:BGT458762 BQN458762:BQP458762 CAJ458762:CAL458762 CKF458762:CKH458762 CUB458762:CUD458762 DDX458762:DDZ458762 DNT458762:DNV458762 DXP458762:DXR458762 EHL458762:EHN458762 ERH458762:ERJ458762 FBD458762:FBF458762 FKZ458762:FLB458762 FUV458762:FUX458762 GER458762:GET458762 GON458762:GOP458762 GYJ458762:GYL458762 HIF458762:HIH458762 HSB458762:HSD458762 IBX458762:IBZ458762 ILT458762:ILV458762 IVP458762:IVR458762 JFL458762:JFN458762 JPH458762:JPJ458762 JZD458762:JZF458762 KIZ458762:KJB458762 KSV458762:KSX458762 LCR458762:LCT458762 LMN458762:LMP458762 LWJ458762:LWL458762 MGF458762:MGH458762 MQB458762:MQD458762 MZX458762:MZZ458762 NJT458762:NJV458762 NTP458762:NTR458762 ODL458762:ODN458762 ONH458762:ONJ458762 OXD458762:OXF458762 PGZ458762:PHB458762 PQV458762:PQX458762 QAR458762:QAT458762 QKN458762:QKP458762 QUJ458762:QUL458762 REF458762:REH458762 ROB458762:ROD458762 RXX458762:RXZ458762 SHT458762:SHV458762 SRP458762:SRR458762 TBL458762:TBN458762 TLH458762:TLJ458762 TVD458762:TVF458762 UEZ458762:UFB458762 UOV458762:UOX458762 UYR458762:UYT458762 VIN458762:VIP458762 VSJ458762:VSL458762 WCF458762:WCH458762 WMB458762:WMD458762 WVX458762:WVZ458762 P524298:R524298 JL524298:JN524298 TH524298:TJ524298 ADD524298:ADF524298 AMZ524298:ANB524298 AWV524298:AWX524298 BGR524298:BGT524298 BQN524298:BQP524298 CAJ524298:CAL524298 CKF524298:CKH524298 CUB524298:CUD524298 DDX524298:DDZ524298 DNT524298:DNV524298 DXP524298:DXR524298 EHL524298:EHN524298 ERH524298:ERJ524298 FBD524298:FBF524298 FKZ524298:FLB524298 FUV524298:FUX524298 GER524298:GET524298 GON524298:GOP524298 GYJ524298:GYL524298 HIF524298:HIH524298 HSB524298:HSD524298 IBX524298:IBZ524298 ILT524298:ILV524298 IVP524298:IVR524298 JFL524298:JFN524298 JPH524298:JPJ524298 JZD524298:JZF524298 KIZ524298:KJB524298 KSV524298:KSX524298 LCR524298:LCT524298 LMN524298:LMP524298 LWJ524298:LWL524298 MGF524298:MGH524298 MQB524298:MQD524298 MZX524298:MZZ524298 NJT524298:NJV524298 NTP524298:NTR524298 ODL524298:ODN524298 ONH524298:ONJ524298 OXD524298:OXF524298 PGZ524298:PHB524298 PQV524298:PQX524298 QAR524298:QAT524298 QKN524298:QKP524298 QUJ524298:QUL524298 REF524298:REH524298 ROB524298:ROD524298 RXX524298:RXZ524298 SHT524298:SHV524298 SRP524298:SRR524298 TBL524298:TBN524298 TLH524298:TLJ524298 TVD524298:TVF524298 UEZ524298:UFB524298 UOV524298:UOX524298 UYR524298:UYT524298 VIN524298:VIP524298 VSJ524298:VSL524298 WCF524298:WCH524298 WMB524298:WMD524298 WVX524298:WVZ524298 P589834:R589834 JL589834:JN589834 TH589834:TJ589834 ADD589834:ADF589834 AMZ589834:ANB589834 AWV589834:AWX589834 BGR589834:BGT589834 BQN589834:BQP589834 CAJ589834:CAL589834 CKF589834:CKH589834 CUB589834:CUD589834 DDX589834:DDZ589834 DNT589834:DNV589834 DXP589834:DXR589834 EHL589834:EHN589834 ERH589834:ERJ589834 FBD589834:FBF589834 FKZ589834:FLB589834 FUV589834:FUX589834 GER589834:GET589834 GON589834:GOP589834 GYJ589834:GYL589834 HIF589834:HIH589834 HSB589834:HSD589834 IBX589834:IBZ589834 ILT589834:ILV589834 IVP589834:IVR589834 JFL589834:JFN589834 JPH589834:JPJ589834 JZD589834:JZF589834 KIZ589834:KJB589834 KSV589834:KSX589834 LCR589834:LCT589834 LMN589834:LMP589834 LWJ589834:LWL589834 MGF589834:MGH589834 MQB589834:MQD589834 MZX589834:MZZ589834 NJT589834:NJV589834 NTP589834:NTR589834 ODL589834:ODN589834 ONH589834:ONJ589834 OXD589834:OXF589834 PGZ589834:PHB589834 PQV589834:PQX589834 QAR589834:QAT589834 QKN589834:QKP589834 QUJ589834:QUL589834 REF589834:REH589834 ROB589834:ROD589834 RXX589834:RXZ589834 SHT589834:SHV589834 SRP589834:SRR589834 TBL589834:TBN589834 TLH589834:TLJ589834 TVD589834:TVF589834 UEZ589834:UFB589834 UOV589834:UOX589834 UYR589834:UYT589834 VIN589834:VIP589834 VSJ589834:VSL589834 WCF589834:WCH589834 WMB589834:WMD589834 WVX589834:WVZ589834 P655370:R655370 JL655370:JN655370 TH655370:TJ655370 ADD655370:ADF655370 AMZ655370:ANB655370 AWV655370:AWX655370 BGR655370:BGT655370 BQN655370:BQP655370 CAJ655370:CAL655370 CKF655370:CKH655370 CUB655370:CUD655370 DDX655370:DDZ655370 DNT655370:DNV655370 DXP655370:DXR655370 EHL655370:EHN655370 ERH655370:ERJ655370 FBD655370:FBF655370 FKZ655370:FLB655370 FUV655370:FUX655370 GER655370:GET655370 GON655370:GOP655370 GYJ655370:GYL655370 HIF655370:HIH655370 HSB655370:HSD655370 IBX655370:IBZ655370 ILT655370:ILV655370 IVP655370:IVR655370 JFL655370:JFN655370 JPH655370:JPJ655370 JZD655370:JZF655370 KIZ655370:KJB655370 KSV655370:KSX655370 LCR655370:LCT655370 LMN655370:LMP655370 LWJ655370:LWL655370 MGF655370:MGH655370 MQB655370:MQD655370 MZX655370:MZZ655370 NJT655370:NJV655370 NTP655370:NTR655370 ODL655370:ODN655370 ONH655370:ONJ655370 OXD655370:OXF655370 PGZ655370:PHB655370 PQV655370:PQX655370 QAR655370:QAT655370 QKN655370:QKP655370 QUJ655370:QUL655370 REF655370:REH655370 ROB655370:ROD655370 RXX655370:RXZ655370 SHT655370:SHV655370 SRP655370:SRR655370 TBL655370:TBN655370 TLH655370:TLJ655370 TVD655370:TVF655370 UEZ655370:UFB655370 UOV655370:UOX655370 UYR655370:UYT655370 VIN655370:VIP655370 VSJ655370:VSL655370 WCF655370:WCH655370 WMB655370:WMD655370 WVX655370:WVZ655370 P720906:R720906 JL720906:JN720906 TH720906:TJ720906 ADD720906:ADF720906 AMZ720906:ANB720906 AWV720906:AWX720906 BGR720906:BGT720906 BQN720906:BQP720906 CAJ720906:CAL720906 CKF720906:CKH720906 CUB720906:CUD720906 DDX720906:DDZ720906 DNT720906:DNV720906 DXP720906:DXR720906 EHL720906:EHN720906 ERH720906:ERJ720906 FBD720906:FBF720906 FKZ720906:FLB720906 FUV720906:FUX720906 GER720906:GET720906 GON720906:GOP720906 GYJ720906:GYL720906 HIF720906:HIH720906 HSB720906:HSD720906 IBX720906:IBZ720906 ILT720906:ILV720906 IVP720906:IVR720906 JFL720906:JFN720906 JPH720906:JPJ720906 JZD720906:JZF720906 KIZ720906:KJB720906 KSV720906:KSX720906 LCR720906:LCT720906 LMN720906:LMP720906 LWJ720906:LWL720906 MGF720906:MGH720906 MQB720906:MQD720906 MZX720906:MZZ720906 NJT720906:NJV720906 NTP720906:NTR720906 ODL720906:ODN720906 ONH720906:ONJ720906 OXD720906:OXF720906 PGZ720906:PHB720906 PQV720906:PQX720906 QAR720906:QAT720906 QKN720906:QKP720906 QUJ720906:QUL720906 REF720906:REH720906 ROB720906:ROD720906 RXX720906:RXZ720906 SHT720906:SHV720906 SRP720906:SRR720906 TBL720906:TBN720906 TLH720906:TLJ720906 TVD720906:TVF720906 UEZ720906:UFB720906 UOV720906:UOX720906 UYR720906:UYT720906 VIN720906:VIP720906 VSJ720906:VSL720906 WCF720906:WCH720906 WMB720906:WMD720906 WVX720906:WVZ720906 P786442:R786442 JL786442:JN786442 TH786442:TJ786442 ADD786442:ADF786442 AMZ786442:ANB786442 AWV786442:AWX786442 BGR786442:BGT786442 BQN786442:BQP786442 CAJ786442:CAL786442 CKF786442:CKH786442 CUB786442:CUD786442 DDX786442:DDZ786442 DNT786442:DNV786442 DXP786442:DXR786442 EHL786442:EHN786442 ERH786442:ERJ786442 FBD786442:FBF786442 FKZ786442:FLB786442 FUV786442:FUX786442 GER786442:GET786442 GON786442:GOP786442 GYJ786442:GYL786442 HIF786442:HIH786442 HSB786442:HSD786442 IBX786442:IBZ786442 ILT786442:ILV786442 IVP786442:IVR786442 JFL786442:JFN786442 JPH786442:JPJ786442 JZD786442:JZF786442 KIZ786442:KJB786442 KSV786442:KSX786442 LCR786442:LCT786442 LMN786442:LMP786442 LWJ786442:LWL786442 MGF786442:MGH786442 MQB786442:MQD786442 MZX786442:MZZ786442 NJT786442:NJV786442 NTP786442:NTR786442 ODL786442:ODN786442 ONH786442:ONJ786442 OXD786442:OXF786442 PGZ786442:PHB786442 PQV786442:PQX786442 QAR786442:QAT786442 QKN786442:QKP786442 QUJ786442:QUL786442 REF786442:REH786442 ROB786442:ROD786442 RXX786442:RXZ786442 SHT786442:SHV786442 SRP786442:SRR786442 TBL786442:TBN786442 TLH786442:TLJ786442 TVD786442:TVF786442 UEZ786442:UFB786442 UOV786442:UOX786442 UYR786442:UYT786442 VIN786442:VIP786442 VSJ786442:VSL786442 WCF786442:WCH786442 WMB786442:WMD786442 WVX786442:WVZ786442 P851978:R851978 JL851978:JN851978 TH851978:TJ851978 ADD851978:ADF851978 AMZ851978:ANB851978 AWV851978:AWX851978 BGR851978:BGT851978 BQN851978:BQP851978 CAJ851978:CAL851978 CKF851978:CKH851978 CUB851978:CUD851978 DDX851978:DDZ851978 DNT851978:DNV851978 DXP851978:DXR851978 EHL851978:EHN851978 ERH851978:ERJ851978 FBD851978:FBF851978 FKZ851978:FLB851978 FUV851978:FUX851978 GER851978:GET851978 GON851978:GOP851978 GYJ851978:GYL851978 HIF851978:HIH851978 HSB851978:HSD851978 IBX851978:IBZ851978 ILT851978:ILV851978 IVP851978:IVR851978 JFL851978:JFN851978 JPH851978:JPJ851978 JZD851978:JZF851978 KIZ851978:KJB851978 KSV851978:KSX851978 LCR851978:LCT851978 LMN851978:LMP851978 LWJ851978:LWL851978 MGF851978:MGH851978 MQB851978:MQD851978 MZX851978:MZZ851978 NJT851978:NJV851978 NTP851978:NTR851978 ODL851978:ODN851978 ONH851978:ONJ851978 OXD851978:OXF851978 PGZ851978:PHB851978 PQV851978:PQX851978 QAR851978:QAT851978 QKN851978:QKP851978 QUJ851978:QUL851978 REF851978:REH851978 ROB851978:ROD851978 RXX851978:RXZ851978 SHT851978:SHV851978 SRP851978:SRR851978 TBL851978:TBN851978 TLH851978:TLJ851978 TVD851978:TVF851978 UEZ851978:UFB851978 UOV851978:UOX851978 UYR851978:UYT851978 VIN851978:VIP851978 VSJ851978:VSL851978 WCF851978:WCH851978 WMB851978:WMD851978 WVX851978:WVZ851978 P917514:R917514 JL917514:JN917514 TH917514:TJ917514 ADD917514:ADF917514 AMZ917514:ANB917514 AWV917514:AWX917514 BGR917514:BGT917514 BQN917514:BQP917514 CAJ917514:CAL917514 CKF917514:CKH917514 CUB917514:CUD917514 DDX917514:DDZ917514 DNT917514:DNV917514 DXP917514:DXR917514 EHL917514:EHN917514 ERH917514:ERJ917514 FBD917514:FBF917514 FKZ917514:FLB917514 FUV917514:FUX917514 GER917514:GET917514 GON917514:GOP917514 GYJ917514:GYL917514 HIF917514:HIH917514 HSB917514:HSD917514 IBX917514:IBZ917514 ILT917514:ILV917514 IVP917514:IVR917514 JFL917514:JFN917514 JPH917514:JPJ917514 JZD917514:JZF917514 KIZ917514:KJB917514 KSV917514:KSX917514 LCR917514:LCT917514 LMN917514:LMP917514 LWJ917514:LWL917514 MGF917514:MGH917514 MQB917514:MQD917514 MZX917514:MZZ917514 NJT917514:NJV917514 NTP917514:NTR917514 ODL917514:ODN917514 ONH917514:ONJ917514 OXD917514:OXF917514 PGZ917514:PHB917514 PQV917514:PQX917514 QAR917514:QAT917514 QKN917514:QKP917514 QUJ917514:QUL917514 REF917514:REH917514 ROB917514:ROD917514 RXX917514:RXZ917514 SHT917514:SHV917514 SRP917514:SRR917514 TBL917514:TBN917514 TLH917514:TLJ917514 TVD917514:TVF917514 UEZ917514:UFB917514 UOV917514:UOX917514 UYR917514:UYT917514 VIN917514:VIP917514 VSJ917514:VSL917514 WCF917514:WCH917514 WMB917514:WMD917514 WVX917514:WVZ917514 P983050:R983050 JL983050:JN983050 TH983050:TJ983050 ADD983050:ADF983050 AMZ983050:ANB983050 AWV983050:AWX983050 BGR983050:BGT983050 BQN983050:BQP983050 CAJ983050:CAL983050 CKF983050:CKH983050 CUB983050:CUD983050 DDX983050:DDZ983050 DNT983050:DNV983050 DXP983050:DXR983050 EHL983050:EHN983050 ERH983050:ERJ983050 FBD983050:FBF983050 FKZ983050:FLB983050 FUV983050:FUX983050 GER983050:GET983050 GON983050:GOP983050 GYJ983050:GYL983050 HIF983050:HIH983050 HSB983050:HSD983050 IBX983050:IBZ983050 ILT983050:ILV983050 IVP983050:IVR983050 JFL983050:JFN983050 JPH983050:JPJ983050 JZD983050:JZF983050 KIZ983050:KJB983050 KSV983050:KSX983050 LCR983050:LCT983050 LMN983050:LMP983050 LWJ983050:LWL983050 MGF983050:MGH983050 MQB983050:MQD983050 MZX983050:MZZ983050 NJT983050:NJV983050 NTP983050:NTR983050 ODL983050:ODN983050 ONH983050:ONJ983050 OXD983050:OXF983050 PGZ983050:PHB983050 PQV983050:PQX983050 QAR983050:QAT983050 QKN983050:QKP983050 QUJ983050:QUL983050 REF983050:REH983050 ROB983050:ROD983050 RXX983050:RXZ983050 SHT983050:SHV983050 SRP983050:SRR983050 TBL983050:TBN983050 TLH983050:TLJ983050 TVD983050:TVF983050 UEZ983050:UFB983050 UOV983050:UOX983050 UYR983050:UYT983050 VIN983050:VIP983050 VSJ983050:VSL983050 WCF983050:WCH983050 WMB983050:WMD983050">
      <formula1>$AF$1:$AF$5</formula1>
    </dataValidation>
    <dataValidation type="list" allowBlank="1" showInputMessage="1" showErrorMessage="1" promptTitle="Current UA Model Used" sqref="H33:R33 JD33:JN33 SZ33:TJ33 ACV33:ADF33 AMR33:ANB33 AWN33:AWX33 BGJ33:BGT33 BQF33:BQP33 CAB33:CAL33 CJX33:CKH33 CTT33:CUD33 DDP33:DDZ33 DNL33:DNV33 DXH33:DXR33 EHD33:EHN33 EQZ33:ERJ33 FAV33:FBF33 FKR33:FLB33 FUN33:FUX33 GEJ33:GET33 GOF33:GOP33 GYB33:GYL33 HHX33:HIH33 HRT33:HSD33 IBP33:IBZ33 ILL33:ILV33 IVH33:IVR33 JFD33:JFN33 JOZ33:JPJ33 JYV33:JZF33 KIR33:KJB33 KSN33:KSX33 LCJ33:LCT33 LMF33:LMP33 LWB33:LWL33 MFX33:MGH33 MPT33:MQD33 MZP33:MZZ33 NJL33:NJV33 NTH33:NTR33 ODD33:ODN33 OMZ33:ONJ33 OWV33:OXF33 PGR33:PHB33 PQN33:PQX33 QAJ33:QAT33 QKF33:QKP33 QUB33:QUL33 RDX33:REH33 RNT33:ROD33 RXP33:RXZ33 SHL33:SHV33 SRH33:SRR33 TBD33:TBN33 TKZ33:TLJ33 TUV33:TVF33 UER33:UFB33 UON33:UOX33 UYJ33:UYT33 VIF33:VIP33 VSB33:VSL33 WBX33:WCH33 WLT33:WMD33 WVP33:WVZ33 H65571:R65571 JD65571:JN65571 SZ65571:TJ65571 ACV65571:ADF65571 AMR65571:ANB65571 AWN65571:AWX65571 BGJ65571:BGT65571 BQF65571:BQP65571 CAB65571:CAL65571 CJX65571:CKH65571 CTT65571:CUD65571 DDP65571:DDZ65571 DNL65571:DNV65571 DXH65571:DXR65571 EHD65571:EHN65571 EQZ65571:ERJ65571 FAV65571:FBF65571 FKR65571:FLB65571 FUN65571:FUX65571 GEJ65571:GET65571 GOF65571:GOP65571 GYB65571:GYL65571 HHX65571:HIH65571 HRT65571:HSD65571 IBP65571:IBZ65571 ILL65571:ILV65571 IVH65571:IVR65571 JFD65571:JFN65571 JOZ65571:JPJ65571 JYV65571:JZF65571 KIR65571:KJB65571 KSN65571:KSX65571 LCJ65571:LCT65571 LMF65571:LMP65571 LWB65571:LWL65571 MFX65571:MGH65571 MPT65571:MQD65571 MZP65571:MZZ65571 NJL65571:NJV65571 NTH65571:NTR65571 ODD65571:ODN65571 OMZ65571:ONJ65571 OWV65571:OXF65571 PGR65571:PHB65571 PQN65571:PQX65571 QAJ65571:QAT65571 QKF65571:QKP65571 QUB65571:QUL65571 RDX65571:REH65571 RNT65571:ROD65571 RXP65571:RXZ65571 SHL65571:SHV65571 SRH65571:SRR65571 TBD65571:TBN65571 TKZ65571:TLJ65571 TUV65571:TVF65571 UER65571:UFB65571 UON65571:UOX65571 UYJ65571:UYT65571 VIF65571:VIP65571 VSB65571:VSL65571 WBX65571:WCH65571 WLT65571:WMD65571 WVP65571:WVZ65571 H131107:R131107 JD131107:JN131107 SZ131107:TJ131107 ACV131107:ADF131107 AMR131107:ANB131107 AWN131107:AWX131107 BGJ131107:BGT131107 BQF131107:BQP131107 CAB131107:CAL131107 CJX131107:CKH131107 CTT131107:CUD131107 DDP131107:DDZ131107 DNL131107:DNV131107 DXH131107:DXR131107 EHD131107:EHN131107 EQZ131107:ERJ131107 FAV131107:FBF131107 FKR131107:FLB131107 FUN131107:FUX131107 GEJ131107:GET131107 GOF131107:GOP131107 GYB131107:GYL131107 HHX131107:HIH131107 HRT131107:HSD131107 IBP131107:IBZ131107 ILL131107:ILV131107 IVH131107:IVR131107 JFD131107:JFN131107 JOZ131107:JPJ131107 JYV131107:JZF131107 KIR131107:KJB131107 KSN131107:KSX131107 LCJ131107:LCT131107 LMF131107:LMP131107 LWB131107:LWL131107 MFX131107:MGH131107 MPT131107:MQD131107 MZP131107:MZZ131107 NJL131107:NJV131107 NTH131107:NTR131107 ODD131107:ODN131107 OMZ131107:ONJ131107 OWV131107:OXF131107 PGR131107:PHB131107 PQN131107:PQX131107 QAJ131107:QAT131107 QKF131107:QKP131107 QUB131107:QUL131107 RDX131107:REH131107 RNT131107:ROD131107 RXP131107:RXZ131107 SHL131107:SHV131107 SRH131107:SRR131107 TBD131107:TBN131107 TKZ131107:TLJ131107 TUV131107:TVF131107 UER131107:UFB131107 UON131107:UOX131107 UYJ131107:UYT131107 VIF131107:VIP131107 VSB131107:VSL131107 WBX131107:WCH131107 WLT131107:WMD131107 WVP131107:WVZ131107 H196643:R196643 JD196643:JN196643 SZ196643:TJ196643 ACV196643:ADF196643 AMR196643:ANB196643 AWN196643:AWX196643 BGJ196643:BGT196643 BQF196643:BQP196643 CAB196643:CAL196643 CJX196643:CKH196643 CTT196643:CUD196643 DDP196643:DDZ196643 DNL196643:DNV196643 DXH196643:DXR196643 EHD196643:EHN196643 EQZ196643:ERJ196643 FAV196643:FBF196643 FKR196643:FLB196643 FUN196643:FUX196643 GEJ196643:GET196643 GOF196643:GOP196643 GYB196643:GYL196643 HHX196643:HIH196643 HRT196643:HSD196643 IBP196643:IBZ196643 ILL196643:ILV196643 IVH196643:IVR196643 JFD196643:JFN196643 JOZ196643:JPJ196643 JYV196643:JZF196643 KIR196643:KJB196643 KSN196643:KSX196643 LCJ196643:LCT196643 LMF196643:LMP196643 LWB196643:LWL196643 MFX196643:MGH196643 MPT196643:MQD196643 MZP196643:MZZ196643 NJL196643:NJV196643 NTH196643:NTR196643 ODD196643:ODN196643 OMZ196643:ONJ196643 OWV196643:OXF196643 PGR196643:PHB196643 PQN196643:PQX196643 QAJ196643:QAT196643 QKF196643:QKP196643 QUB196643:QUL196643 RDX196643:REH196643 RNT196643:ROD196643 RXP196643:RXZ196643 SHL196643:SHV196643 SRH196643:SRR196643 TBD196643:TBN196643 TKZ196643:TLJ196643 TUV196643:TVF196643 UER196643:UFB196643 UON196643:UOX196643 UYJ196643:UYT196643 VIF196643:VIP196643 VSB196643:VSL196643 WBX196643:WCH196643 WLT196643:WMD196643 WVP196643:WVZ196643 H262179:R262179 JD262179:JN262179 SZ262179:TJ262179 ACV262179:ADF262179 AMR262179:ANB262179 AWN262179:AWX262179 BGJ262179:BGT262179 BQF262179:BQP262179 CAB262179:CAL262179 CJX262179:CKH262179 CTT262179:CUD262179 DDP262179:DDZ262179 DNL262179:DNV262179 DXH262179:DXR262179 EHD262179:EHN262179 EQZ262179:ERJ262179 FAV262179:FBF262179 FKR262179:FLB262179 FUN262179:FUX262179 GEJ262179:GET262179 GOF262179:GOP262179 GYB262179:GYL262179 HHX262179:HIH262179 HRT262179:HSD262179 IBP262179:IBZ262179 ILL262179:ILV262179 IVH262179:IVR262179 JFD262179:JFN262179 JOZ262179:JPJ262179 JYV262179:JZF262179 KIR262179:KJB262179 KSN262179:KSX262179 LCJ262179:LCT262179 LMF262179:LMP262179 LWB262179:LWL262179 MFX262179:MGH262179 MPT262179:MQD262179 MZP262179:MZZ262179 NJL262179:NJV262179 NTH262179:NTR262179 ODD262179:ODN262179 OMZ262179:ONJ262179 OWV262179:OXF262179 PGR262179:PHB262179 PQN262179:PQX262179 QAJ262179:QAT262179 QKF262179:QKP262179 QUB262179:QUL262179 RDX262179:REH262179 RNT262179:ROD262179 RXP262179:RXZ262179 SHL262179:SHV262179 SRH262179:SRR262179 TBD262179:TBN262179 TKZ262179:TLJ262179 TUV262179:TVF262179 UER262179:UFB262179 UON262179:UOX262179 UYJ262179:UYT262179 VIF262179:VIP262179 VSB262179:VSL262179 WBX262179:WCH262179 WLT262179:WMD262179 WVP262179:WVZ262179 H327715:R327715 JD327715:JN327715 SZ327715:TJ327715 ACV327715:ADF327715 AMR327715:ANB327715 AWN327715:AWX327715 BGJ327715:BGT327715 BQF327715:BQP327715 CAB327715:CAL327715 CJX327715:CKH327715 CTT327715:CUD327715 DDP327715:DDZ327715 DNL327715:DNV327715 DXH327715:DXR327715 EHD327715:EHN327715 EQZ327715:ERJ327715 FAV327715:FBF327715 FKR327715:FLB327715 FUN327715:FUX327715 GEJ327715:GET327715 GOF327715:GOP327715 GYB327715:GYL327715 HHX327715:HIH327715 HRT327715:HSD327715 IBP327715:IBZ327715 ILL327715:ILV327715 IVH327715:IVR327715 JFD327715:JFN327715 JOZ327715:JPJ327715 JYV327715:JZF327715 KIR327715:KJB327715 KSN327715:KSX327715 LCJ327715:LCT327715 LMF327715:LMP327715 LWB327715:LWL327715 MFX327715:MGH327715 MPT327715:MQD327715 MZP327715:MZZ327715 NJL327715:NJV327715 NTH327715:NTR327715 ODD327715:ODN327715 OMZ327715:ONJ327715 OWV327715:OXF327715 PGR327715:PHB327715 PQN327715:PQX327715 QAJ327715:QAT327715 QKF327715:QKP327715 QUB327715:QUL327715 RDX327715:REH327715 RNT327715:ROD327715 RXP327715:RXZ327715 SHL327715:SHV327715 SRH327715:SRR327715 TBD327715:TBN327715 TKZ327715:TLJ327715 TUV327715:TVF327715 UER327715:UFB327715 UON327715:UOX327715 UYJ327715:UYT327715 VIF327715:VIP327715 VSB327715:VSL327715 WBX327715:WCH327715 WLT327715:WMD327715 WVP327715:WVZ327715 H393251:R393251 JD393251:JN393251 SZ393251:TJ393251 ACV393251:ADF393251 AMR393251:ANB393251 AWN393251:AWX393251 BGJ393251:BGT393251 BQF393251:BQP393251 CAB393251:CAL393251 CJX393251:CKH393251 CTT393251:CUD393251 DDP393251:DDZ393251 DNL393251:DNV393251 DXH393251:DXR393251 EHD393251:EHN393251 EQZ393251:ERJ393251 FAV393251:FBF393251 FKR393251:FLB393251 FUN393251:FUX393251 GEJ393251:GET393251 GOF393251:GOP393251 GYB393251:GYL393251 HHX393251:HIH393251 HRT393251:HSD393251 IBP393251:IBZ393251 ILL393251:ILV393251 IVH393251:IVR393251 JFD393251:JFN393251 JOZ393251:JPJ393251 JYV393251:JZF393251 KIR393251:KJB393251 KSN393251:KSX393251 LCJ393251:LCT393251 LMF393251:LMP393251 LWB393251:LWL393251 MFX393251:MGH393251 MPT393251:MQD393251 MZP393251:MZZ393251 NJL393251:NJV393251 NTH393251:NTR393251 ODD393251:ODN393251 OMZ393251:ONJ393251 OWV393251:OXF393251 PGR393251:PHB393251 PQN393251:PQX393251 QAJ393251:QAT393251 QKF393251:QKP393251 QUB393251:QUL393251 RDX393251:REH393251 RNT393251:ROD393251 RXP393251:RXZ393251 SHL393251:SHV393251 SRH393251:SRR393251 TBD393251:TBN393251 TKZ393251:TLJ393251 TUV393251:TVF393251 UER393251:UFB393251 UON393251:UOX393251 UYJ393251:UYT393251 VIF393251:VIP393251 VSB393251:VSL393251 WBX393251:WCH393251 WLT393251:WMD393251 WVP393251:WVZ393251 H458787:R458787 JD458787:JN458787 SZ458787:TJ458787 ACV458787:ADF458787 AMR458787:ANB458787 AWN458787:AWX458787 BGJ458787:BGT458787 BQF458787:BQP458787 CAB458787:CAL458787 CJX458787:CKH458787 CTT458787:CUD458787 DDP458787:DDZ458787 DNL458787:DNV458787 DXH458787:DXR458787 EHD458787:EHN458787 EQZ458787:ERJ458787 FAV458787:FBF458787 FKR458787:FLB458787 FUN458787:FUX458787 GEJ458787:GET458787 GOF458787:GOP458787 GYB458787:GYL458787 HHX458787:HIH458787 HRT458787:HSD458787 IBP458787:IBZ458787 ILL458787:ILV458787 IVH458787:IVR458787 JFD458787:JFN458787 JOZ458787:JPJ458787 JYV458787:JZF458787 KIR458787:KJB458787 KSN458787:KSX458787 LCJ458787:LCT458787 LMF458787:LMP458787 LWB458787:LWL458787 MFX458787:MGH458787 MPT458787:MQD458787 MZP458787:MZZ458787 NJL458787:NJV458787 NTH458787:NTR458787 ODD458787:ODN458787 OMZ458787:ONJ458787 OWV458787:OXF458787 PGR458787:PHB458787 PQN458787:PQX458787 QAJ458787:QAT458787 QKF458787:QKP458787 QUB458787:QUL458787 RDX458787:REH458787 RNT458787:ROD458787 RXP458787:RXZ458787 SHL458787:SHV458787 SRH458787:SRR458787 TBD458787:TBN458787 TKZ458787:TLJ458787 TUV458787:TVF458787 UER458787:UFB458787 UON458787:UOX458787 UYJ458787:UYT458787 VIF458787:VIP458787 VSB458787:VSL458787 WBX458787:WCH458787 WLT458787:WMD458787 WVP458787:WVZ458787 H524323:R524323 JD524323:JN524323 SZ524323:TJ524323 ACV524323:ADF524323 AMR524323:ANB524323 AWN524323:AWX524323 BGJ524323:BGT524323 BQF524323:BQP524323 CAB524323:CAL524323 CJX524323:CKH524323 CTT524323:CUD524323 DDP524323:DDZ524323 DNL524323:DNV524323 DXH524323:DXR524323 EHD524323:EHN524323 EQZ524323:ERJ524323 FAV524323:FBF524323 FKR524323:FLB524323 FUN524323:FUX524323 GEJ524323:GET524323 GOF524323:GOP524323 GYB524323:GYL524323 HHX524323:HIH524323 HRT524323:HSD524323 IBP524323:IBZ524323 ILL524323:ILV524323 IVH524323:IVR524323 JFD524323:JFN524323 JOZ524323:JPJ524323 JYV524323:JZF524323 KIR524323:KJB524323 KSN524323:KSX524323 LCJ524323:LCT524323 LMF524323:LMP524323 LWB524323:LWL524323 MFX524323:MGH524323 MPT524323:MQD524323 MZP524323:MZZ524323 NJL524323:NJV524323 NTH524323:NTR524323 ODD524323:ODN524323 OMZ524323:ONJ524323 OWV524323:OXF524323 PGR524323:PHB524323 PQN524323:PQX524323 QAJ524323:QAT524323 QKF524323:QKP524323 QUB524323:QUL524323 RDX524323:REH524323 RNT524323:ROD524323 RXP524323:RXZ524323 SHL524323:SHV524323 SRH524323:SRR524323 TBD524323:TBN524323 TKZ524323:TLJ524323 TUV524323:TVF524323 UER524323:UFB524323 UON524323:UOX524323 UYJ524323:UYT524323 VIF524323:VIP524323 VSB524323:VSL524323 WBX524323:WCH524323 WLT524323:WMD524323 WVP524323:WVZ524323 H589859:R589859 JD589859:JN589859 SZ589859:TJ589859 ACV589859:ADF589859 AMR589859:ANB589859 AWN589859:AWX589859 BGJ589859:BGT589859 BQF589859:BQP589859 CAB589859:CAL589859 CJX589859:CKH589859 CTT589859:CUD589859 DDP589859:DDZ589859 DNL589859:DNV589859 DXH589859:DXR589859 EHD589859:EHN589859 EQZ589859:ERJ589859 FAV589859:FBF589859 FKR589859:FLB589859 FUN589859:FUX589859 GEJ589859:GET589859 GOF589859:GOP589859 GYB589859:GYL589859 HHX589859:HIH589859 HRT589859:HSD589859 IBP589859:IBZ589859 ILL589859:ILV589859 IVH589859:IVR589859 JFD589859:JFN589859 JOZ589859:JPJ589859 JYV589859:JZF589859 KIR589859:KJB589859 KSN589859:KSX589859 LCJ589859:LCT589859 LMF589859:LMP589859 LWB589859:LWL589859 MFX589859:MGH589859 MPT589859:MQD589859 MZP589859:MZZ589859 NJL589859:NJV589859 NTH589859:NTR589859 ODD589859:ODN589859 OMZ589859:ONJ589859 OWV589859:OXF589859 PGR589859:PHB589859 PQN589859:PQX589859 QAJ589859:QAT589859 QKF589859:QKP589859 QUB589859:QUL589859 RDX589859:REH589859 RNT589859:ROD589859 RXP589859:RXZ589859 SHL589859:SHV589859 SRH589859:SRR589859 TBD589859:TBN589859 TKZ589859:TLJ589859 TUV589859:TVF589859 UER589859:UFB589859 UON589859:UOX589859 UYJ589859:UYT589859 VIF589859:VIP589859 VSB589859:VSL589859 WBX589859:WCH589859 WLT589859:WMD589859 WVP589859:WVZ589859 H655395:R655395 JD655395:JN655395 SZ655395:TJ655395 ACV655395:ADF655395 AMR655395:ANB655395 AWN655395:AWX655395 BGJ655395:BGT655395 BQF655395:BQP655395 CAB655395:CAL655395 CJX655395:CKH655395 CTT655395:CUD655395 DDP655395:DDZ655395 DNL655395:DNV655395 DXH655395:DXR655395 EHD655395:EHN655395 EQZ655395:ERJ655395 FAV655395:FBF655395 FKR655395:FLB655395 FUN655395:FUX655395 GEJ655395:GET655395 GOF655395:GOP655395 GYB655395:GYL655395 HHX655395:HIH655395 HRT655395:HSD655395 IBP655395:IBZ655395 ILL655395:ILV655395 IVH655395:IVR655395 JFD655395:JFN655395 JOZ655395:JPJ655395 JYV655395:JZF655395 KIR655395:KJB655395 KSN655395:KSX655395 LCJ655395:LCT655395 LMF655395:LMP655395 LWB655395:LWL655395 MFX655395:MGH655395 MPT655395:MQD655395 MZP655395:MZZ655395 NJL655395:NJV655395 NTH655395:NTR655395 ODD655395:ODN655395 OMZ655395:ONJ655395 OWV655395:OXF655395 PGR655395:PHB655395 PQN655395:PQX655395 QAJ655395:QAT655395 QKF655395:QKP655395 QUB655395:QUL655395 RDX655395:REH655395 RNT655395:ROD655395 RXP655395:RXZ655395 SHL655395:SHV655395 SRH655395:SRR655395 TBD655395:TBN655395 TKZ655395:TLJ655395 TUV655395:TVF655395 UER655395:UFB655395 UON655395:UOX655395 UYJ655395:UYT655395 VIF655395:VIP655395 VSB655395:VSL655395 WBX655395:WCH655395 WLT655395:WMD655395 WVP655395:WVZ655395 H720931:R720931 JD720931:JN720931 SZ720931:TJ720931 ACV720931:ADF720931 AMR720931:ANB720931 AWN720931:AWX720931 BGJ720931:BGT720931 BQF720931:BQP720931 CAB720931:CAL720931 CJX720931:CKH720931 CTT720931:CUD720931 DDP720931:DDZ720931 DNL720931:DNV720931 DXH720931:DXR720931 EHD720931:EHN720931 EQZ720931:ERJ720931 FAV720931:FBF720931 FKR720931:FLB720931 FUN720931:FUX720931 GEJ720931:GET720931 GOF720931:GOP720931 GYB720931:GYL720931 HHX720931:HIH720931 HRT720931:HSD720931 IBP720931:IBZ720931 ILL720931:ILV720931 IVH720931:IVR720931 JFD720931:JFN720931 JOZ720931:JPJ720931 JYV720931:JZF720931 KIR720931:KJB720931 KSN720931:KSX720931 LCJ720931:LCT720931 LMF720931:LMP720931 LWB720931:LWL720931 MFX720931:MGH720931 MPT720931:MQD720931 MZP720931:MZZ720931 NJL720931:NJV720931 NTH720931:NTR720931 ODD720931:ODN720931 OMZ720931:ONJ720931 OWV720931:OXF720931 PGR720931:PHB720931 PQN720931:PQX720931 QAJ720931:QAT720931 QKF720931:QKP720931 QUB720931:QUL720931 RDX720931:REH720931 RNT720931:ROD720931 RXP720931:RXZ720931 SHL720931:SHV720931 SRH720931:SRR720931 TBD720931:TBN720931 TKZ720931:TLJ720931 TUV720931:TVF720931 UER720931:UFB720931 UON720931:UOX720931 UYJ720931:UYT720931 VIF720931:VIP720931 VSB720931:VSL720931 WBX720931:WCH720931 WLT720931:WMD720931 WVP720931:WVZ720931 H786467:R786467 JD786467:JN786467 SZ786467:TJ786467 ACV786467:ADF786467 AMR786467:ANB786467 AWN786467:AWX786467 BGJ786467:BGT786467 BQF786467:BQP786467 CAB786467:CAL786467 CJX786467:CKH786467 CTT786467:CUD786467 DDP786467:DDZ786467 DNL786467:DNV786467 DXH786467:DXR786467 EHD786467:EHN786467 EQZ786467:ERJ786467 FAV786467:FBF786467 FKR786467:FLB786467 FUN786467:FUX786467 GEJ786467:GET786467 GOF786467:GOP786467 GYB786467:GYL786467 HHX786467:HIH786467 HRT786467:HSD786467 IBP786467:IBZ786467 ILL786467:ILV786467 IVH786467:IVR786467 JFD786467:JFN786467 JOZ786467:JPJ786467 JYV786467:JZF786467 KIR786467:KJB786467 KSN786467:KSX786467 LCJ786467:LCT786467 LMF786467:LMP786467 LWB786467:LWL786467 MFX786467:MGH786467 MPT786467:MQD786467 MZP786467:MZZ786467 NJL786467:NJV786467 NTH786467:NTR786467 ODD786467:ODN786467 OMZ786467:ONJ786467 OWV786467:OXF786467 PGR786467:PHB786467 PQN786467:PQX786467 QAJ786467:QAT786467 QKF786467:QKP786467 QUB786467:QUL786467 RDX786467:REH786467 RNT786467:ROD786467 RXP786467:RXZ786467 SHL786467:SHV786467 SRH786467:SRR786467 TBD786467:TBN786467 TKZ786467:TLJ786467 TUV786467:TVF786467 UER786467:UFB786467 UON786467:UOX786467 UYJ786467:UYT786467 VIF786467:VIP786467 VSB786467:VSL786467 WBX786467:WCH786467 WLT786467:WMD786467 WVP786467:WVZ786467 H852003:R852003 JD852003:JN852003 SZ852003:TJ852003 ACV852003:ADF852003 AMR852003:ANB852003 AWN852003:AWX852003 BGJ852003:BGT852003 BQF852003:BQP852003 CAB852003:CAL852003 CJX852003:CKH852003 CTT852003:CUD852003 DDP852003:DDZ852003 DNL852003:DNV852003 DXH852003:DXR852003 EHD852003:EHN852003 EQZ852003:ERJ852003 FAV852003:FBF852003 FKR852003:FLB852003 FUN852003:FUX852003 GEJ852003:GET852003 GOF852003:GOP852003 GYB852003:GYL852003 HHX852003:HIH852003 HRT852003:HSD852003 IBP852003:IBZ852003 ILL852003:ILV852003 IVH852003:IVR852003 JFD852003:JFN852003 JOZ852003:JPJ852003 JYV852003:JZF852003 KIR852003:KJB852003 KSN852003:KSX852003 LCJ852003:LCT852003 LMF852003:LMP852003 LWB852003:LWL852003 MFX852003:MGH852003 MPT852003:MQD852003 MZP852003:MZZ852003 NJL852003:NJV852003 NTH852003:NTR852003 ODD852003:ODN852003 OMZ852003:ONJ852003 OWV852003:OXF852003 PGR852003:PHB852003 PQN852003:PQX852003 QAJ852003:QAT852003 QKF852003:QKP852003 QUB852003:QUL852003 RDX852003:REH852003 RNT852003:ROD852003 RXP852003:RXZ852003 SHL852003:SHV852003 SRH852003:SRR852003 TBD852003:TBN852003 TKZ852003:TLJ852003 TUV852003:TVF852003 UER852003:UFB852003 UON852003:UOX852003 UYJ852003:UYT852003 VIF852003:VIP852003 VSB852003:VSL852003 WBX852003:WCH852003 WLT852003:WMD852003 WVP852003:WVZ852003 H917539:R917539 JD917539:JN917539 SZ917539:TJ917539 ACV917539:ADF917539 AMR917539:ANB917539 AWN917539:AWX917539 BGJ917539:BGT917539 BQF917539:BQP917539 CAB917539:CAL917539 CJX917539:CKH917539 CTT917539:CUD917539 DDP917539:DDZ917539 DNL917539:DNV917539 DXH917539:DXR917539 EHD917539:EHN917539 EQZ917539:ERJ917539 FAV917539:FBF917539 FKR917539:FLB917539 FUN917539:FUX917539 GEJ917539:GET917539 GOF917539:GOP917539 GYB917539:GYL917539 HHX917539:HIH917539 HRT917539:HSD917539 IBP917539:IBZ917539 ILL917539:ILV917539 IVH917539:IVR917539 JFD917539:JFN917539 JOZ917539:JPJ917539 JYV917539:JZF917539 KIR917539:KJB917539 KSN917539:KSX917539 LCJ917539:LCT917539 LMF917539:LMP917539 LWB917539:LWL917539 MFX917539:MGH917539 MPT917539:MQD917539 MZP917539:MZZ917539 NJL917539:NJV917539 NTH917539:NTR917539 ODD917539:ODN917539 OMZ917539:ONJ917539 OWV917539:OXF917539 PGR917539:PHB917539 PQN917539:PQX917539 QAJ917539:QAT917539 QKF917539:QKP917539 QUB917539:QUL917539 RDX917539:REH917539 RNT917539:ROD917539 RXP917539:RXZ917539 SHL917539:SHV917539 SRH917539:SRR917539 TBD917539:TBN917539 TKZ917539:TLJ917539 TUV917539:TVF917539 UER917539:UFB917539 UON917539:UOX917539 UYJ917539:UYT917539 VIF917539:VIP917539 VSB917539:VSL917539 WBX917539:WCH917539 WLT917539:WMD917539 WVP917539:WVZ917539 H983075:R983075 JD983075:JN983075 SZ983075:TJ983075 ACV983075:ADF983075 AMR983075:ANB983075 AWN983075:AWX983075 BGJ983075:BGT983075 BQF983075:BQP983075 CAB983075:CAL983075 CJX983075:CKH983075 CTT983075:CUD983075 DDP983075:DDZ983075 DNL983075:DNV983075 DXH983075:DXR983075 EHD983075:EHN983075 EQZ983075:ERJ983075 FAV983075:FBF983075 FKR983075:FLB983075 FUN983075:FUX983075 GEJ983075:GET983075 GOF983075:GOP983075 GYB983075:GYL983075 HHX983075:HIH983075 HRT983075:HSD983075 IBP983075:IBZ983075 ILL983075:ILV983075 IVH983075:IVR983075 JFD983075:JFN983075 JOZ983075:JPJ983075 JYV983075:JZF983075 KIR983075:KJB983075 KSN983075:KSX983075 LCJ983075:LCT983075 LMF983075:LMP983075 LWB983075:LWL983075 MFX983075:MGH983075 MPT983075:MQD983075 MZP983075:MZZ983075 NJL983075:NJV983075 NTH983075:NTR983075 ODD983075:ODN983075 OMZ983075:ONJ983075 OWV983075:OXF983075 PGR983075:PHB983075 PQN983075:PQX983075 QAJ983075:QAT983075 QKF983075:QKP983075 QUB983075:QUL983075 RDX983075:REH983075 RNT983075:ROD983075 RXP983075:RXZ983075 SHL983075:SHV983075 SRH983075:SRR983075 TBD983075:TBN983075 TKZ983075:TLJ983075 TUV983075:TVF983075 UER983075:UFB983075 UON983075:UOX983075 UYJ983075:UYT983075 VIF983075:VIP983075 VSB983075:VSL983075 WBX983075:WCH983075 WLT983075:WMD983075 WVP983075:WVZ983075">
      <formula1>$AA$10:$AA$16</formula1>
    </dataValidation>
    <dataValidation type="list" allowBlank="1" showInputMessage="1" showErrorMessage="1" promptTitle="TDHCA Asset Manager" sqref="JL35:JN35 WVX983077:WVZ983077 WMB983077:WMD983077 WCF983077:WCH983077 VSJ983077:VSL983077 VIN983077:VIP983077 UYR983077:UYT983077 UOV983077:UOX983077 UEZ983077:UFB983077 TVD983077:TVF983077 TLH983077:TLJ983077 TBL983077:TBN983077 SRP983077:SRR983077 SHT983077:SHV983077 RXX983077:RXZ983077 ROB983077:ROD983077 REF983077:REH983077 QUJ983077:QUL983077 QKN983077:QKP983077 QAR983077:QAT983077 PQV983077:PQX983077 PGZ983077:PHB983077 OXD983077:OXF983077 ONH983077:ONJ983077 ODL983077:ODN983077 NTP983077:NTR983077 NJT983077:NJV983077 MZX983077:MZZ983077 MQB983077:MQD983077 MGF983077:MGH983077 LWJ983077:LWL983077 LMN983077:LMP983077 LCR983077:LCT983077 KSV983077:KSX983077 KIZ983077:KJB983077 JZD983077:JZF983077 JPH983077:JPJ983077 JFL983077:JFN983077 IVP983077:IVR983077 ILT983077:ILV983077 IBX983077:IBZ983077 HSB983077:HSD983077 HIF983077:HIH983077 GYJ983077:GYL983077 GON983077:GOP983077 GER983077:GET983077 FUV983077:FUX983077 FKZ983077:FLB983077 FBD983077:FBF983077 ERH983077:ERJ983077 EHL983077:EHN983077 DXP983077:DXR983077 DNT983077:DNV983077 DDX983077:DDZ983077 CUB983077:CUD983077 CKF983077:CKH983077 CAJ983077:CAL983077 BQN983077:BQP983077 BGR983077:BGT983077 AWV983077:AWX983077 AMZ983077:ANB983077 ADD983077:ADF983077 TH983077:TJ983077 JL983077:JN983077 P983077:R983077 WVX917541:WVZ917541 WMB917541:WMD917541 WCF917541:WCH917541 VSJ917541:VSL917541 VIN917541:VIP917541 UYR917541:UYT917541 UOV917541:UOX917541 UEZ917541:UFB917541 TVD917541:TVF917541 TLH917541:TLJ917541 TBL917541:TBN917541 SRP917541:SRR917541 SHT917541:SHV917541 RXX917541:RXZ917541 ROB917541:ROD917541 REF917541:REH917541 QUJ917541:QUL917541 QKN917541:QKP917541 QAR917541:QAT917541 PQV917541:PQX917541 PGZ917541:PHB917541 OXD917541:OXF917541 ONH917541:ONJ917541 ODL917541:ODN917541 NTP917541:NTR917541 NJT917541:NJV917541 MZX917541:MZZ917541 MQB917541:MQD917541 MGF917541:MGH917541 LWJ917541:LWL917541 LMN917541:LMP917541 LCR917541:LCT917541 KSV917541:KSX917541 KIZ917541:KJB917541 JZD917541:JZF917541 JPH917541:JPJ917541 JFL917541:JFN917541 IVP917541:IVR917541 ILT917541:ILV917541 IBX917541:IBZ917541 HSB917541:HSD917541 HIF917541:HIH917541 GYJ917541:GYL917541 GON917541:GOP917541 GER917541:GET917541 FUV917541:FUX917541 FKZ917541:FLB917541 FBD917541:FBF917541 ERH917541:ERJ917541 EHL917541:EHN917541 DXP917541:DXR917541 DNT917541:DNV917541 DDX917541:DDZ917541 CUB917541:CUD917541 CKF917541:CKH917541 CAJ917541:CAL917541 BQN917541:BQP917541 BGR917541:BGT917541 AWV917541:AWX917541 AMZ917541:ANB917541 ADD917541:ADF917541 TH917541:TJ917541 JL917541:JN917541 P917541:R917541 WVX852005:WVZ852005 WMB852005:WMD852005 WCF852005:WCH852005 VSJ852005:VSL852005 VIN852005:VIP852005 UYR852005:UYT852005 UOV852005:UOX852005 UEZ852005:UFB852005 TVD852005:TVF852005 TLH852005:TLJ852005 TBL852005:TBN852005 SRP852005:SRR852005 SHT852005:SHV852005 RXX852005:RXZ852005 ROB852005:ROD852005 REF852005:REH852005 QUJ852005:QUL852005 QKN852005:QKP852005 QAR852005:QAT852005 PQV852005:PQX852005 PGZ852005:PHB852005 OXD852005:OXF852005 ONH852005:ONJ852005 ODL852005:ODN852005 NTP852005:NTR852005 NJT852005:NJV852005 MZX852005:MZZ852005 MQB852005:MQD852005 MGF852005:MGH852005 LWJ852005:LWL852005 LMN852005:LMP852005 LCR852005:LCT852005 KSV852005:KSX852005 KIZ852005:KJB852005 JZD852005:JZF852005 JPH852005:JPJ852005 JFL852005:JFN852005 IVP852005:IVR852005 ILT852005:ILV852005 IBX852005:IBZ852005 HSB852005:HSD852005 HIF852005:HIH852005 GYJ852005:GYL852005 GON852005:GOP852005 GER852005:GET852005 FUV852005:FUX852005 FKZ852005:FLB852005 FBD852005:FBF852005 ERH852005:ERJ852005 EHL852005:EHN852005 DXP852005:DXR852005 DNT852005:DNV852005 DDX852005:DDZ852005 CUB852005:CUD852005 CKF852005:CKH852005 CAJ852005:CAL852005 BQN852005:BQP852005 BGR852005:BGT852005 AWV852005:AWX852005 AMZ852005:ANB852005 ADD852005:ADF852005 TH852005:TJ852005 JL852005:JN852005 P852005:R852005 WVX786469:WVZ786469 WMB786469:WMD786469 WCF786469:WCH786469 VSJ786469:VSL786469 VIN786469:VIP786469 UYR786469:UYT786469 UOV786469:UOX786469 UEZ786469:UFB786469 TVD786469:TVF786469 TLH786469:TLJ786469 TBL786469:TBN786469 SRP786469:SRR786469 SHT786469:SHV786469 RXX786469:RXZ786469 ROB786469:ROD786469 REF786469:REH786469 QUJ786469:QUL786469 QKN786469:QKP786469 QAR786469:QAT786469 PQV786469:PQX786469 PGZ786469:PHB786469 OXD786469:OXF786469 ONH786469:ONJ786469 ODL786469:ODN786469 NTP786469:NTR786469 NJT786469:NJV786469 MZX786469:MZZ786469 MQB786469:MQD786469 MGF786469:MGH786469 LWJ786469:LWL786469 LMN786469:LMP786469 LCR786469:LCT786469 KSV786469:KSX786469 KIZ786469:KJB786469 JZD786469:JZF786469 JPH786469:JPJ786469 JFL786469:JFN786469 IVP786469:IVR786469 ILT786469:ILV786469 IBX786469:IBZ786469 HSB786469:HSD786469 HIF786469:HIH786469 GYJ786469:GYL786469 GON786469:GOP786469 GER786469:GET786469 FUV786469:FUX786469 FKZ786469:FLB786469 FBD786469:FBF786469 ERH786469:ERJ786469 EHL786469:EHN786469 DXP786469:DXR786469 DNT786469:DNV786469 DDX786469:DDZ786469 CUB786469:CUD786469 CKF786469:CKH786469 CAJ786469:CAL786469 BQN786469:BQP786469 BGR786469:BGT786469 AWV786469:AWX786469 AMZ786469:ANB786469 ADD786469:ADF786469 TH786469:TJ786469 JL786469:JN786469 P786469:R786469 WVX720933:WVZ720933 WMB720933:WMD720933 WCF720933:WCH720933 VSJ720933:VSL720933 VIN720933:VIP720933 UYR720933:UYT720933 UOV720933:UOX720933 UEZ720933:UFB720933 TVD720933:TVF720933 TLH720933:TLJ720933 TBL720933:TBN720933 SRP720933:SRR720933 SHT720933:SHV720933 RXX720933:RXZ720933 ROB720933:ROD720933 REF720933:REH720933 QUJ720933:QUL720933 QKN720933:QKP720933 QAR720933:QAT720933 PQV720933:PQX720933 PGZ720933:PHB720933 OXD720933:OXF720933 ONH720933:ONJ720933 ODL720933:ODN720933 NTP720933:NTR720933 NJT720933:NJV720933 MZX720933:MZZ720933 MQB720933:MQD720933 MGF720933:MGH720933 LWJ720933:LWL720933 LMN720933:LMP720933 LCR720933:LCT720933 KSV720933:KSX720933 KIZ720933:KJB720933 JZD720933:JZF720933 JPH720933:JPJ720933 JFL720933:JFN720933 IVP720933:IVR720933 ILT720933:ILV720933 IBX720933:IBZ720933 HSB720933:HSD720933 HIF720933:HIH720933 GYJ720933:GYL720933 GON720933:GOP720933 GER720933:GET720933 FUV720933:FUX720933 FKZ720933:FLB720933 FBD720933:FBF720933 ERH720933:ERJ720933 EHL720933:EHN720933 DXP720933:DXR720933 DNT720933:DNV720933 DDX720933:DDZ720933 CUB720933:CUD720933 CKF720933:CKH720933 CAJ720933:CAL720933 BQN720933:BQP720933 BGR720933:BGT720933 AWV720933:AWX720933 AMZ720933:ANB720933 ADD720933:ADF720933 TH720933:TJ720933 JL720933:JN720933 P720933:R720933 WVX655397:WVZ655397 WMB655397:WMD655397 WCF655397:WCH655397 VSJ655397:VSL655397 VIN655397:VIP655397 UYR655397:UYT655397 UOV655397:UOX655397 UEZ655397:UFB655397 TVD655397:TVF655397 TLH655397:TLJ655397 TBL655397:TBN655397 SRP655397:SRR655397 SHT655397:SHV655397 RXX655397:RXZ655397 ROB655397:ROD655397 REF655397:REH655397 QUJ655397:QUL655397 QKN655397:QKP655397 QAR655397:QAT655397 PQV655397:PQX655397 PGZ655397:PHB655397 OXD655397:OXF655397 ONH655397:ONJ655397 ODL655397:ODN655397 NTP655397:NTR655397 NJT655397:NJV655397 MZX655397:MZZ655397 MQB655397:MQD655397 MGF655397:MGH655397 LWJ655397:LWL655397 LMN655397:LMP655397 LCR655397:LCT655397 KSV655397:KSX655397 KIZ655397:KJB655397 JZD655397:JZF655397 JPH655397:JPJ655397 JFL655397:JFN655397 IVP655397:IVR655397 ILT655397:ILV655397 IBX655397:IBZ655397 HSB655397:HSD655397 HIF655397:HIH655397 GYJ655397:GYL655397 GON655397:GOP655397 GER655397:GET655397 FUV655397:FUX655397 FKZ655397:FLB655397 FBD655397:FBF655397 ERH655397:ERJ655397 EHL655397:EHN655397 DXP655397:DXR655397 DNT655397:DNV655397 DDX655397:DDZ655397 CUB655397:CUD655397 CKF655397:CKH655397 CAJ655397:CAL655397 BQN655397:BQP655397 BGR655397:BGT655397 AWV655397:AWX655397 AMZ655397:ANB655397 ADD655397:ADF655397 TH655397:TJ655397 JL655397:JN655397 P655397:R655397 WVX589861:WVZ589861 WMB589861:WMD589861 WCF589861:WCH589861 VSJ589861:VSL589861 VIN589861:VIP589861 UYR589861:UYT589861 UOV589861:UOX589861 UEZ589861:UFB589861 TVD589861:TVF589861 TLH589861:TLJ589861 TBL589861:TBN589861 SRP589861:SRR589861 SHT589861:SHV589861 RXX589861:RXZ589861 ROB589861:ROD589861 REF589861:REH589861 QUJ589861:QUL589861 QKN589861:QKP589861 QAR589861:QAT589861 PQV589861:PQX589861 PGZ589861:PHB589861 OXD589861:OXF589861 ONH589861:ONJ589861 ODL589861:ODN589861 NTP589861:NTR589861 NJT589861:NJV589861 MZX589861:MZZ589861 MQB589861:MQD589861 MGF589861:MGH589861 LWJ589861:LWL589861 LMN589861:LMP589861 LCR589861:LCT589861 KSV589861:KSX589861 KIZ589861:KJB589861 JZD589861:JZF589861 JPH589861:JPJ589861 JFL589861:JFN589861 IVP589861:IVR589861 ILT589861:ILV589861 IBX589861:IBZ589861 HSB589861:HSD589861 HIF589861:HIH589861 GYJ589861:GYL589861 GON589861:GOP589861 GER589861:GET589861 FUV589861:FUX589861 FKZ589861:FLB589861 FBD589861:FBF589861 ERH589861:ERJ589861 EHL589861:EHN589861 DXP589861:DXR589861 DNT589861:DNV589861 DDX589861:DDZ589861 CUB589861:CUD589861 CKF589861:CKH589861 CAJ589861:CAL589861 BQN589861:BQP589861 BGR589861:BGT589861 AWV589861:AWX589861 AMZ589861:ANB589861 ADD589861:ADF589861 TH589861:TJ589861 JL589861:JN589861 P589861:R589861 WVX524325:WVZ524325 WMB524325:WMD524325 WCF524325:WCH524325 VSJ524325:VSL524325 VIN524325:VIP524325 UYR524325:UYT524325 UOV524325:UOX524325 UEZ524325:UFB524325 TVD524325:TVF524325 TLH524325:TLJ524325 TBL524325:TBN524325 SRP524325:SRR524325 SHT524325:SHV524325 RXX524325:RXZ524325 ROB524325:ROD524325 REF524325:REH524325 QUJ524325:QUL524325 QKN524325:QKP524325 QAR524325:QAT524325 PQV524325:PQX524325 PGZ524325:PHB524325 OXD524325:OXF524325 ONH524325:ONJ524325 ODL524325:ODN524325 NTP524325:NTR524325 NJT524325:NJV524325 MZX524325:MZZ524325 MQB524325:MQD524325 MGF524325:MGH524325 LWJ524325:LWL524325 LMN524325:LMP524325 LCR524325:LCT524325 KSV524325:KSX524325 KIZ524325:KJB524325 JZD524325:JZF524325 JPH524325:JPJ524325 JFL524325:JFN524325 IVP524325:IVR524325 ILT524325:ILV524325 IBX524325:IBZ524325 HSB524325:HSD524325 HIF524325:HIH524325 GYJ524325:GYL524325 GON524325:GOP524325 GER524325:GET524325 FUV524325:FUX524325 FKZ524325:FLB524325 FBD524325:FBF524325 ERH524325:ERJ524325 EHL524325:EHN524325 DXP524325:DXR524325 DNT524325:DNV524325 DDX524325:DDZ524325 CUB524325:CUD524325 CKF524325:CKH524325 CAJ524325:CAL524325 BQN524325:BQP524325 BGR524325:BGT524325 AWV524325:AWX524325 AMZ524325:ANB524325 ADD524325:ADF524325 TH524325:TJ524325 JL524325:JN524325 P524325:R524325 WVX458789:WVZ458789 WMB458789:WMD458789 WCF458789:WCH458789 VSJ458789:VSL458789 VIN458789:VIP458789 UYR458789:UYT458789 UOV458789:UOX458789 UEZ458789:UFB458789 TVD458789:TVF458789 TLH458789:TLJ458789 TBL458789:TBN458789 SRP458789:SRR458789 SHT458789:SHV458789 RXX458789:RXZ458789 ROB458789:ROD458789 REF458789:REH458789 QUJ458789:QUL458789 QKN458789:QKP458789 QAR458789:QAT458789 PQV458789:PQX458789 PGZ458789:PHB458789 OXD458789:OXF458789 ONH458789:ONJ458789 ODL458789:ODN458789 NTP458789:NTR458789 NJT458789:NJV458789 MZX458789:MZZ458789 MQB458789:MQD458789 MGF458789:MGH458789 LWJ458789:LWL458789 LMN458789:LMP458789 LCR458789:LCT458789 KSV458789:KSX458789 KIZ458789:KJB458789 JZD458789:JZF458789 JPH458789:JPJ458789 JFL458789:JFN458789 IVP458789:IVR458789 ILT458789:ILV458789 IBX458789:IBZ458789 HSB458789:HSD458789 HIF458789:HIH458789 GYJ458789:GYL458789 GON458789:GOP458789 GER458789:GET458789 FUV458789:FUX458789 FKZ458789:FLB458789 FBD458789:FBF458789 ERH458789:ERJ458789 EHL458789:EHN458789 DXP458789:DXR458789 DNT458789:DNV458789 DDX458789:DDZ458789 CUB458789:CUD458789 CKF458789:CKH458789 CAJ458789:CAL458789 BQN458789:BQP458789 BGR458789:BGT458789 AWV458789:AWX458789 AMZ458789:ANB458789 ADD458789:ADF458789 TH458789:TJ458789 JL458789:JN458789 P458789:R458789 WVX393253:WVZ393253 WMB393253:WMD393253 WCF393253:WCH393253 VSJ393253:VSL393253 VIN393253:VIP393253 UYR393253:UYT393253 UOV393253:UOX393253 UEZ393253:UFB393253 TVD393253:TVF393253 TLH393253:TLJ393253 TBL393253:TBN393253 SRP393253:SRR393253 SHT393253:SHV393253 RXX393253:RXZ393253 ROB393253:ROD393253 REF393253:REH393253 QUJ393253:QUL393253 QKN393253:QKP393253 QAR393253:QAT393253 PQV393253:PQX393253 PGZ393253:PHB393253 OXD393253:OXF393253 ONH393253:ONJ393253 ODL393253:ODN393253 NTP393253:NTR393253 NJT393253:NJV393253 MZX393253:MZZ393253 MQB393253:MQD393253 MGF393253:MGH393253 LWJ393253:LWL393253 LMN393253:LMP393253 LCR393253:LCT393253 KSV393253:KSX393253 KIZ393253:KJB393253 JZD393253:JZF393253 JPH393253:JPJ393253 JFL393253:JFN393253 IVP393253:IVR393253 ILT393253:ILV393253 IBX393253:IBZ393253 HSB393253:HSD393253 HIF393253:HIH393253 GYJ393253:GYL393253 GON393253:GOP393253 GER393253:GET393253 FUV393253:FUX393253 FKZ393253:FLB393253 FBD393253:FBF393253 ERH393253:ERJ393253 EHL393253:EHN393253 DXP393253:DXR393253 DNT393253:DNV393253 DDX393253:DDZ393253 CUB393253:CUD393253 CKF393253:CKH393253 CAJ393253:CAL393253 BQN393253:BQP393253 BGR393253:BGT393253 AWV393253:AWX393253 AMZ393253:ANB393253 ADD393253:ADF393253 TH393253:TJ393253 JL393253:JN393253 P393253:R393253 WVX327717:WVZ327717 WMB327717:WMD327717 WCF327717:WCH327717 VSJ327717:VSL327717 VIN327717:VIP327717 UYR327717:UYT327717 UOV327717:UOX327717 UEZ327717:UFB327717 TVD327717:TVF327717 TLH327717:TLJ327717 TBL327717:TBN327717 SRP327717:SRR327717 SHT327717:SHV327717 RXX327717:RXZ327717 ROB327717:ROD327717 REF327717:REH327717 QUJ327717:QUL327717 QKN327717:QKP327717 QAR327717:QAT327717 PQV327717:PQX327717 PGZ327717:PHB327717 OXD327717:OXF327717 ONH327717:ONJ327717 ODL327717:ODN327717 NTP327717:NTR327717 NJT327717:NJV327717 MZX327717:MZZ327717 MQB327717:MQD327717 MGF327717:MGH327717 LWJ327717:LWL327717 LMN327717:LMP327717 LCR327717:LCT327717 KSV327717:KSX327717 KIZ327717:KJB327717 JZD327717:JZF327717 JPH327717:JPJ327717 JFL327717:JFN327717 IVP327717:IVR327717 ILT327717:ILV327717 IBX327717:IBZ327717 HSB327717:HSD327717 HIF327717:HIH327717 GYJ327717:GYL327717 GON327717:GOP327717 GER327717:GET327717 FUV327717:FUX327717 FKZ327717:FLB327717 FBD327717:FBF327717 ERH327717:ERJ327717 EHL327717:EHN327717 DXP327717:DXR327717 DNT327717:DNV327717 DDX327717:DDZ327717 CUB327717:CUD327717 CKF327717:CKH327717 CAJ327717:CAL327717 BQN327717:BQP327717 BGR327717:BGT327717 AWV327717:AWX327717 AMZ327717:ANB327717 ADD327717:ADF327717 TH327717:TJ327717 JL327717:JN327717 P327717:R327717 WVX262181:WVZ262181 WMB262181:WMD262181 WCF262181:WCH262181 VSJ262181:VSL262181 VIN262181:VIP262181 UYR262181:UYT262181 UOV262181:UOX262181 UEZ262181:UFB262181 TVD262181:TVF262181 TLH262181:TLJ262181 TBL262181:TBN262181 SRP262181:SRR262181 SHT262181:SHV262181 RXX262181:RXZ262181 ROB262181:ROD262181 REF262181:REH262181 QUJ262181:QUL262181 QKN262181:QKP262181 QAR262181:QAT262181 PQV262181:PQX262181 PGZ262181:PHB262181 OXD262181:OXF262181 ONH262181:ONJ262181 ODL262181:ODN262181 NTP262181:NTR262181 NJT262181:NJV262181 MZX262181:MZZ262181 MQB262181:MQD262181 MGF262181:MGH262181 LWJ262181:LWL262181 LMN262181:LMP262181 LCR262181:LCT262181 KSV262181:KSX262181 KIZ262181:KJB262181 JZD262181:JZF262181 JPH262181:JPJ262181 JFL262181:JFN262181 IVP262181:IVR262181 ILT262181:ILV262181 IBX262181:IBZ262181 HSB262181:HSD262181 HIF262181:HIH262181 GYJ262181:GYL262181 GON262181:GOP262181 GER262181:GET262181 FUV262181:FUX262181 FKZ262181:FLB262181 FBD262181:FBF262181 ERH262181:ERJ262181 EHL262181:EHN262181 DXP262181:DXR262181 DNT262181:DNV262181 DDX262181:DDZ262181 CUB262181:CUD262181 CKF262181:CKH262181 CAJ262181:CAL262181 BQN262181:BQP262181 BGR262181:BGT262181 AWV262181:AWX262181 AMZ262181:ANB262181 ADD262181:ADF262181 TH262181:TJ262181 JL262181:JN262181 P262181:R262181 WVX196645:WVZ196645 WMB196645:WMD196645 WCF196645:WCH196645 VSJ196645:VSL196645 VIN196645:VIP196645 UYR196645:UYT196645 UOV196645:UOX196645 UEZ196645:UFB196645 TVD196645:TVF196645 TLH196645:TLJ196645 TBL196645:TBN196645 SRP196645:SRR196645 SHT196645:SHV196645 RXX196645:RXZ196645 ROB196645:ROD196645 REF196645:REH196645 QUJ196645:QUL196645 QKN196645:QKP196645 QAR196645:QAT196645 PQV196645:PQX196645 PGZ196645:PHB196645 OXD196645:OXF196645 ONH196645:ONJ196645 ODL196645:ODN196645 NTP196645:NTR196645 NJT196645:NJV196645 MZX196645:MZZ196645 MQB196645:MQD196645 MGF196645:MGH196645 LWJ196645:LWL196645 LMN196645:LMP196645 LCR196645:LCT196645 KSV196645:KSX196645 KIZ196645:KJB196645 JZD196645:JZF196645 JPH196645:JPJ196645 JFL196645:JFN196645 IVP196645:IVR196645 ILT196645:ILV196645 IBX196645:IBZ196645 HSB196645:HSD196645 HIF196645:HIH196645 GYJ196645:GYL196645 GON196645:GOP196645 GER196645:GET196645 FUV196645:FUX196645 FKZ196645:FLB196645 FBD196645:FBF196645 ERH196645:ERJ196645 EHL196645:EHN196645 DXP196645:DXR196645 DNT196645:DNV196645 DDX196645:DDZ196645 CUB196645:CUD196645 CKF196645:CKH196645 CAJ196645:CAL196645 BQN196645:BQP196645 BGR196645:BGT196645 AWV196645:AWX196645 AMZ196645:ANB196645 ADD196645:ADF196645 TH196645:TJ196645 JL196645:JN196645 P196645:R196645 WVX131109:WVZ131109 WMB131109:WMD131109 WCF131109:WCH131109 VSJ131109:VSL131109 VIN131109:VIP131109 UYR131109:UYT131109 UOV131109:UOX131109 UEZ131109:UFB131109 TVD131109:TVF131109 TLH131109:TLJ131109 TBL131109:TBN131109 SRP131109:SRR131109 SHT131109:SHV131109 RXX131109:RXZ131109 ROB131109:ROD131109 REF131109:REH131109 QUJ131109:QUL131109 QKN131109:QKP131109 QAR131109:QAT131109 PQV131109:PQX131109 PGZ131109:PHB131109 OXD131109:OXF131109 ONH131109:ONJ131109 ODL131109:ODN131109 NTP131109:NTR131109 NJT131109:NJV131109 MZX131109:MZZ131109 MQB131109:MQD131109 MGF131109:MGH131109 LWJ131109:LWL131109 LMN131109:LMP131109 LCR131109:LCT131109 KSV131109:KSX131109 KIZ131109:KJB131109 JZD131109:JZF131109 JPH131109:JPJ131109 JFL131109:JFN131109 IVP131109:IVR131109 ILT131109:ILV131109 IBX131109:IBZ131109 HSB131109:HSD131109 HIF131109:HIH131109 GYJ131109:GYL131109 GON131109:GOP131109 GER131109:GET131109 FUV131109:FUX131109 FKZ131109:FLB131109 FBD131109:FBF131109 ERH131109:ERJ131109 EHL131109:EHN131109 DXP131109:DXR131109 DNT131109:DNV131109 DDX131109:DDZ131109 CUB131109:CUD131109 CKF131109:CKH131109 CAJ131109:CAL131109 BQN131109:BQP131109 BGR131109:BGT131109 AWV131109:AWX131109 AMZ131109:ANB131109 ADD131109:ADF131109 TH131109:TJ131109 JL131109:JN131109 P131109:R131109 WVX65573:WVZ65573 WMB65573:WMD65573 WCF65573:WCH65573 VSJ65573:VSL65573 VIN65573:VIP65573 UYR65573:UYT65573 UOV65573:UOX65573 UEZ65573:UFB65573 TVD65573:TVF65573 TLH65573:TLJ65573 TBL65573:TBN65573 SRP65573:SRR65573 SHT65573:SHV65573 RXX65573:RXZ65573 ROB65573:ROD65573 REF65573:REH65573 QUJ65573:QUL65573 QKN65573:QKP65573 QAR65573:QAT65573 PQV65573:PQX65573 PGZ65573:PHB65573 OXD65573:OXF65573 ONH65573:ONJ65573 ODL65573:ODN65573 NTP65573:NTR65573 NJT65573:NJV65573 MZX65573:MZZ65573 MQB65573:MQD65573 MGF65573:MGH65573 LWJ65573:LWL65573 LMN65573:LMP65573 LCR65573:LCT65573 KSV65573:KSX65573 KIZ65573:KJB65573 JZD65573:JZF65573 JPH65573:JPJ65573 JFL65573:JFN65573 IVP65573:IVR65573 ILT65573:ILV65573 IBX65573:IBZ65573 HSB65573:HSD65573 HIF65573:HIH65573 GYJ65573:GYL65573 GON65573:GOP65573 GER65573:GET65573 FUV65573:FUX65573 FKZ65573:FLB65573 FBD65573:FBF65573 ERH65573:ERJ65573 EHL65573:EHN65573 DXP65573:DXR65573 DNT65573:DNV65573 DDX65573:DDZ65573 CUB65573:CUD65573 CKF65573:CKH65573 CAJ65573:CAL65573 BQN65573:BQP65573 BGR65573:BGT65573 AWV65573:AWX65573 AMZ65573:ANB65573 ADD65573:ADF65573 TH65573:TJ65573 JL65573:JN65573 P65573:R65573 WVX35:WVZ35 WMB35:WMD35 WCF35:WCH35 VSJ35:VSL35 VIN35:VIP35 UYR35:UYT35 UOV35:UOX35 UEZ35:UFB35 TVD35:TVF35 TLH35:TLJ35 TBL35:TBN35 SRP35:SRR35 SHT35:SHV35 RXX35:RXZ35 ROB35:ROD35 REF35:REH35 QUJ35:QUL35 QKN35:QKP35 QAR35:QAT35 PQV35:PQX35 PGZ35:PHB35 OXD35:OXF35 ONH35:ONJ35 ODL35:ODN35 NTP35:NTR35 NJT35:NJV35 MZX35:MZZ35 MQB35:MQD35 MGF35:MGH35 LWJ35:LWL35 LMN35:LMP35 LCR35:LCT35 KSV35:KSX35 KIZ35:KJB35 JZD35:JZF35 JPH35:JPJ35 JFL35:JFN35 IVP35:IVR35 ILT35:ILV35 IBX35:IBZ35 HSB35:HSD35 HIF35:HIH35 GYJ35:GYL35 GON35:GOP35 GER35:GET35 FUV35:FUX35 FKZ35:FLB35 FBD35:FBF35 ERH35:ERJ35 EHL35:EHN35 DXP35:DXR35 DNT35:DNV35 DDX35:DDZ35 CUB35:CUD35 CKF35:CKH35 CAJ35:CAL35 BQN35:BQP35 BGR35:BGT35 AWV35:AWX35 AMZ35:ANB35 ADD35:ADF35 TH35:TJ35">
      <formula1>$U$48:$U$57</formula1>
    </dataValidation>
    <dataValidation type="list" allowBlank="1" showInputMessage="1" showErrorMessage="1" promptTitle="Development Place" sqref="P14:R14 WVX983056:WVZ983056 WMB983056:WMD983056 WCF983056:WCH983056 VSJ983056:VSL983056 VIN983056:VIP983056 UYR983056:UYT983056 UOV983056:UOX983056 UEZ983056:UFB983056 TVD983056:TVF983056 TLH983056:TLJ983056 TBL983056:TBN983056 SRP983056:SRR983056 SHT983056:SHV983056 RXX983056:RXZ983056 ROB983056:ROD983056 REF983056:REH983056 QUJ983056:QUL983056 QKN983056:QKP983056 QAR983056:QAT983056 PQV983056:PQX983056 PGZ983056:PHB983056 OXD983056:OXF983056 ONH983056:ONJ983056 ODL983056:ODN983056 NTP983056:NTR983056 NJT983056:NJV983056 MZX983056:MZZ983056 MQB983056:MQD983056 MGF983056:MGH983056 LWJ983056:LWL983056 LMN983056:LMP983056 LCR983056:LCT983056 KSV983056:KSX983056 KIZ983056:KJB983056 JZD983056:JZF983056 JPH983056:JPJ983056 JFL983056:JFN983056 IVP983056:IVR983056 ILT983056:ILV983056 IBX983056:IBZ983056 HSB983056:HSD983056 HIF983056:HIH983056 GYJ983056:GYL983056 GON983056:GOP983056 GER983056:GET983056 FUV983056:FUX983056 FKZ983056:FLB983056 FBD983056:FBF983056 ERH983056:ERJ983056 EHL983056:EHN983056 DXP983056:DXR983056 DNT983056:DNV983056 DDX983056:DDZ983056 CUB983056:CUD983056 CKF983056:CKH983056 CAJ983056:CAL983056 BQN983056:BQP983056 BGR983056:BGT983056 AWV983056:AWX983056 AMZ983056:ANB983056 ADD983056:ADF983056 TH983056:TJ983056 JL983056:JN983056 P983056:R983056 WVX917520:WVZ917520 WMB917520:WMD917520 WCF917520:WCH917520 VSJ917520:VSL917520 VIN917520:VIP917520 UYR917520:UYT917520 UOV917520:UOX917520 UEZ917520:UFB917520 TVD917520:TVF917520 TLH917520:TLJ917520 TBL917520:TBN917520 SRP917520:SRR917520 SHT917520:SHV917520 RXX917520:RXZ917520 ROB917520:ROD917520 REF917520:REH917520 QUJ917520:QUL917520 QKN917520:QKP917520 QAR917520:QAT917520 PQV917520:PQX917520 PGZ917520:PHB917520 OXD917520:OXF917520 ONH917520:ONJ917520 ODL917520:ODN917520 NTP917520:NTR917520 NJT917520:NJV917520 MZX917520:MZZ917520 MQB917520:MQD917520 MGF917520:MGH917520 LWJ917520:LWL917520 LMN917520:LMP917520 LCR917520:LCT917520 KSV917520:KSX917520 KIZ917520:KJB917520 JZD917520:JZF917520 JPH917520:JPJ917520 JFL917520:JFN917520 IVP917520:IVR917520 ILT917520:ILV917520 IBX917520:IBZ917520 HSB917520:HSD917520 HIF917520:HIH917520 GYJ917520:GYL917520 GON917520:GOP917520 GER917520:GET917520 FUV917520:FUX917520 FKZ917520:FLB917520 FBD917520:FBF917520 ERH917520:ERJ917520 EHL917520:EHN917520 DXP917520:DXR917520 DNT917520:DNV917520 DDX917520:DDZ917520 CUB917520:CUD917520 CKF917520:CKH917520 CAJ917520:CAL917520 BQN917520:BQP917520 BGR917520:BGT917520 AWV917520:AWX917520 AMZ917520:ANB917520 ADD917520:ADF917520 TH917520:TJ917520 JL917520:JN917520 P917520:R917520 WVX851984:WVZ851984 WMB851984:WMD851984 WCF851984:WCH851984 VSJ851984:VSL851984 VIN851984:VIP851984 UYR851984:UYT851984 UOV851984:UOX851984 UEZ851984:UFB851984 TVD851984:TVF851984 TLH851984:TLJ851984 TBL851984:TBN851984 SRP851984:SRR851984 SHT851984:SHV851984 RXX851984:RXZ851984 ROB851984:ROD851984 REF851984:REH851984 QUJ851984:QUL851984 QKN851984:QKP851984 QAR851984:QAT851984 PQV851984:PQX851984 PGZ851984:PHB851984 OXD851984:OXF851984 ONH851984:ONJ851984 ODL851984:ODN851984 NTP851984:NTR851984 NJT851984:NJV851984 MZX851984:MZZ851984 MQB851984:MQD851984 MGF851984:MGH851984 LWJ851984:LWL851984 LMN851984:LMP851984 LCR851984:LCT851984 KSV851984:KSX851984 KIZ851984:KJB851984 JZD851984:JZF851984 JPH851984:JPJ851984 JFL851984:JFN851984 IVP851984:IVR851984 ILT851984:ILV851984 IBX851984:IBZ851984 HSB851984:HSD851984 HIF851984:HIH851984 GYJ851984:GYL851984 GON851984:GOP851984 GER851984:GET851984 FUV851984:FUX851984 FKZ851984:FLB851984 FBD851984:FBF851984 ERH851984:ERJ851984 EHL851984:EHN851984 DXP851984:DXR851984 DNT851984:DNV851984 DDX851984:DDZ851984 CUB851984:CUD851984 CKF851984:CKH851984 CAJ851984:CAL851984 BQN851984:BQP851984 BGR851984:BGT851984 AWV851984:AWX851984 AMZ851984:ANB851984 ADD851984:ADF851984 TH851984:TJ851984 JL851984:JN851984 P851984:R851984 WVX786448:WVZ786448 WMB786448:WMD786448 WCF786448:WCH786448 VSJ786448:VSL786448 VIN786448:VIP786448 UYR786448:UYT786448 UOV786448:UOX786448 UEZ786448:UFB786448 TVD786448:TVF786448 TLH786448:TLJ786448 TBL786448:TBN786448 SRP786448:SRR786448 SHT786448:SHV786448 RXX786448:RXZ786448 ROB786448:ROD786448 REF786448:REH786448 QUJ786448:QUL786448 QKN786448:QKP786448 QAR786448:QAT786448 PQV786448:PQX786448 PGZ786448:PHB786448 OXD786448:OXF786448 ONH786448:ONJ786448 ODL786448:ODN786448 NTP786448:NTR786448 NJT786448:NJV786448 MZX786448:MZZ786448 MQB786448:MQD786448 MGF786448:MGH786448 LWJ786448:LWL786448 LMN786448:LMP786448 LCR786448:LCT786448 KSV786448:KSX786448 KIZ786448:KJB786448 JZD786448:JZF786448 JPH786448:JPJ786448 JFL786448:JFN786448 IVP786448:IVR786448 ILT786448:ILV786448 IBX786448:IBZ786448 HSB786448:HSD786448 HIF786448:HIH786448 GYJ786448:GYL786448 GON786448:GOP786448 GER786448:GET786448 FUV786448:FUX786448 FKZ786448:FLB786448 FBD786448:FBF786448 ERH786448:ERJ786448 EHL786448:EHN786448 DXP786448:DXR786448 DNT786448:DNV786448 DDX786448:DDZ786448 CUB786448:CUD786448 CKF786448:CKH786448 CAJ786448:CAL786448 BQN786448:BQP786448 BGR786448:BGT786448 AWV786448:AWX786448 AMZ786448:ANB786448 ADD786448:ADF786448 TH786448:TJ786448 JL786448:JN786448 P786448:R786448 WVX720912:WVZ720912 WMB720912:WMD720912 WCF720912:WCH720912 VSJ720912:VSL720912 VIN720912:VIP720912 UYR720912:UYT720912 UOV720912:UOX720912 UEZ720912:UFB720912 TVD720912:TVF720912 TLH720912:TLJ720912 TBL720912:TBN720912 SRP720912:SRR720912 SHT720912:SHV720912 RXX720912:RXZ720912 ROB720912:ROD720912 REF720912:REH720912 QUJ720912:QUL720912 QKN720912:QKP720912 QAR720912:QAT720912 PQV720912:PQX720912 PGZ720912:PHB720912 OXD720912:OXF720912 ONH720912:ONJ720912 ODL720912:ODN720912 NTP720912:NTR720912 NJT720912:NJV720912 MZX720912:MZZ720912 MQB720912:MQD720912 MGF720912:MGH720912 LWJ720912:LWL720912 LMN720912:LMP720912 LCR720912:LCT720912 KSV720912:KSX720912 KIZ720912:KJB720912 JZD720912:JZF720912 JPH720912:JPJ720912 JFL720912:JFN720912 IVP720912:IVR720912 ILT720912:ILV720912 IBX720912:IBZ720912 HSB720912:HSD720912 HIF720912:HIH720912 GYJ720912:GYL720912 GON720912:GOP720912 GER720912:GET720912 FUV720912:FUX720912 FKZ720912:FLB720912 FBD720912:FBF720912 ERH720912:ERJ720912 EHL720912:EHN720912 DXP720912:DXR720912 DNT720912:DNV720912 DDX720912:DDZ720912 CUB720912:CUD720912 CKF720912:CKH720912 CAJ720912:CAL720912 BQN720912:BQP720912 BGR720912:BGT720912 AWV720912:AWX720912 AMZ720912:ANB720912 ADD720912:ADF720912 TH720912:TJ720912 JL720912:JN720912 P720912:R720912 WVX655376:WVZ655376 WMB655376:WMD655376 WCF655376:WCH655376 VSJ655376:VSL655376 VIN655376:VIP655376 UYR655376:UYT655376 UOV655376:UOX655376 UEZ655376:UFB655376 TVD655376:TVF655376 TLH655376:TLJ655376 TBL655376:TBN655376 SRP655376:SRR655376 SHT655376:SHV655376 RXX655376:RXZ655376 ROB655376:ROD655376 REF655376:REH655376 QUJ655376:QUL655376 QKN655376:QKP655376 QAR655376:QAT655376 PQV655376:PQX655376 PGZ655376:PHB655376 OXD655376:OXF655376 ONH655376:ONJ655376 ODL655376:ODN655376 NTP655376:NTR655376 NJT655376:NJV655376 MZX655376:MZZ655376 MQB655376:MQD655376 MGF655376:MGH655376 LWJ655376:LWL655376 LMN655376:LMP655376 LCR655376:LCT655376 KSV655376:KSX655376 KIZ655376:KJB655376 JZD655376:JZF655376 JPH655376:JPJ655376 JFL655376:JFN655376 IVP655376:IVR655376 ILT655376:ILV655376 IBX655376:IBZ655376 HSB655376:HSD655376 HIF655376:HIH655376 GYJ655376:GYL655376 GON655376:GOP655376 GER655376:GET655376 FUV655376:FUX655376 FKZ655376:FLB655376 FBD655376:FBF655376 ERH655376:ERJ655376 EHL655376:EHN655376 DXP655376:DXR655376 DNT655376:DNV655376 DDX655376:DDZ655376 CUB655376:CUD655376 CKF655376:CKH655376 CAJ655376:CAL655376 BQN655376:BQP655376 BGR655376:BGT655376 AWV655376:AWX655376 AMZ655376:ANB655376 ADD655376:ADF655376 TH655376:TJ655376 JL655376:JN655376 P655376:R655376 WVX589840:WVZ589840 WMB589840:WMD589840 WCF589840:WCH589840 VSJ589840:VSL589840 VIN589840:VIP589840 UYR589840:UYT589840 UOV589840:UOX589840 UEZ589840:UFB589840 TVD589840:TVF589840 TLH589840:TLJ589840 TBL589840:TBN589840 SRP589840:SRR589840 SHT589840:SHV589840 RXX589840:RXZ589840 ROB589840:ROD589840 REF589840:REH589840 QUJ589840:QUL589840 QKN589840:QKP589840 QAR589840:QAT589840 PQV589840:PQX589840 PGZ589840:PHB589840 OXD589840:OXF589840 ONH589840:ONJ589840 ODL589840:ODN589840 NTP589840:NTR589840 NJT589840:NJV589840 MZX589840:MZZ589840 MQB589840:MQD589840 MGF589840:MGH589840 LWJ589840:LWL589840 LMN589840:LMP589840 LCR589840:LCT589840 KSV589840:KSX589840 KIZ589840:KJB589840 JZD589840:JZF589840 JPH589840:JPJ589840 JFL589840:JFN589840 IVP589840:IVR589840 ILT589840:ILV589840 IBX589840:IBZ589840 HSB589840:HSD589840 HIF589840:HIH589840 GYJ589840:GYL589840 GON589840:GOP589840 GER589840:GET589840 FUV589840:FUX589840 FKZ589840:FLB589840 FBD589840:FBF589840 ERH589840:ERJ589840 EHL589840:EHN589840 DXP589840:DXR589840 DNT589840:DNV589840 DDX589840:DDZ589840 CUB589840:CUD589840 CKF589840:CKH589840 CAJ589840:CAL589840 BQN589840:BQP589840 BGR589840:BGT589840 AWV589840:AWX589840 AMZ589840:ANB589840 ADD589840:ADF589840 TH589840:TJ589840 JL589840:JN589840 P589840:R589840 WVX524304:WVZ524304 WMB524304:WMD524304 WCF524304:WCH524304 VSJ524304:VSL524304 VIN524304:VIP524304 UYR524304:UYT524304 UOV524304:UOX524304 UEZ524304:UFB524304 TVD524304:TVF524304 TLH524304:TLJ524304 TBL524304:TBN524304 SRP524304:SRR524304 SHT524304:SHV524304 RXX524304:RXZ524304 ROB524304:ROD524304 REF524304:REH524304 QUJ524304:QUL524304 QKN524304:QKP524304 QAR524304:QAT524304 PQV524304:PQX524304 PGZ524304:PHB524304 OXD524304:OXF524304 ONH524304:ONJ524304 ODL524304:ODN524304 NTP524304:NTR524304 NJT524304:NJV524304 MZX524304:MZZ524304 MQB524304:MQD524304 MGF524304:MGH524304 LWJ524304:LWL524304 LMN524304:LMP524304 LCR524304:LCT524304 KSV524304:KSX524304 KIZ524304:KJB524304 JZD524304:JZF524304 JPH524304:JPJ524304 JFL524304:JFN524304 IVP524304:IVR524304 ILT524304:ILV524304 IBX524304:IBZ524304 HSB524304:HSD524304 HIF524304:HIH524304 GYJ524304:GYL524304 GON524304:GOP524304 GER524304:GET524304 FUV524304:FUX524304 FKZ524304:FLB524304 FBD524304:FBF524304 ERH524304:ERJ524304 EHL524304:EHN524304 DXP524304:DXR524304 DNT524304:DNV524304 DDX524304:DDZ524304 CUB524304:CUD524304 CKF524304:CKH524304 CAJ524304:CAL524304 BQN524304:BQP524304 BGR524304:BGT524304 AWV524304:AWX524304 AMZ524304:ANB524304 ADD524304:ADF524304 TH524304:TJ524304 JL524304:JN524304 P524304:R524304 WVX458768:WVZ458768 WMB458768:WMD458768 WCF458768:WCH458768 VSJ458768:VSL458768 VIN458768:VIP458768 UYR458768:UYT458768 UOV458768:UOX458768 UEZ458768:UFB458768 TVD458768:TVF458768 TLH458768:TLJ458768 TBL458768:TBN458768 SRP458768:SRR458768 SHT458768:SHV458768 RXX458768:RXZ458768 ROB458768:ROD458768 REF458768:REH458768 QUJ458768:QUL458768 QKN458768:QKP458768 QAR458768:QAT458768 PQV458768:PQX458768 PGZ458768:PHB458768 OXD458768:OXF458768 ONH458768:ONJ458768 ODL458768:ODN458768 NTP458768:NTR458768 NJT458768:NJV458768 MZX458768:MZZ458768 MQB458768:MQD458768 MGF458768:MGH458768 LWJ458768:LWL458768 LMN458768:LMP458768 LCR458768:LCT458768 KSV458768:KSX458768 KIZ458768:KJB458768 JZD458768:JZF458768 JPH458768:JPJ458768 JFL458768:JFN458768 IVP458768:IVR458768 ILT458768:ILV458768 IBX458768:IBZ458768 HSB458768:HSD458768 HIF458768:HIH458768 GYJ458768:GYL458768 GON458768:GOP458768 GER458768:GET458768 FUV458768:FUX458768 FKZ458768:FLB458768 FBD458768:FBF458768 ERH458768:ERJ458768 EHL458768:EHN458768 DXP458768:DXR458768 DNT458768:DNV458768 DDX458768:DDZ458768 CUB458768:CUD458768 CKF458768:CKH458768 CAJ458768:CAL458768 BQN458768:BQP458768 BGR458768:BGT458768 AWV458768:AWX458768 AMZ458768:ANB458768 ADD458768:ADF458768 TH458768:TJ458768 JL458768:JN458768 P458768:R458768 WVX393232:WVZ393232 WMB393232:WMD393232 WCF393232:WCH393232 VSJ393232:VSL393232 VIN393232:VIP393232 UYR393232:UYT393232 UOV393232:UOX393232 UEZ393232:UFB393232 TVD393232:TVF393232 TLH393232:TLJ393232 TBL393232:TBN393232 SRP393232:SRR393232 SHT393232:SHV393232 RXX393232:RXZ393232 ROB393232:ROD393232 REF393232:REH393232 QUJ393232:QUL393232 QKN393232:QKP393232 QAR393232:QAT393232 PQV393232:PQX393232 PGZ393232:PHB393232 OXD393232:OXF393232 ONH393232:ONJ393232 ODL393232:ODN393232 NTP393232:NTR393232 NJT393232:NJV393232 MZX393232:MZZ393232 MQB393232:MQD393232 MGF393232:MGH393232 LWJ393232:LWL393232 LMN393232:LMP393232 LCR393232:LCT393232 KSV393232:KSX393232 KIZ393232:KJB393232 JZD393232:JZF393232 JPH393232:JPJ393232 JFL393232:JFN393232 IVP393232:IVR393232 ILT393232:ILV393232 IBX393232:IBZ393232 HSB393232:HSD393232 HIF393232:HIH393232 GYJ393232:GYL393232 GON393232:GOP393232 GER393232:GET393232 FUV393232:FUX393232 FKZ393232:FLB393232 FBD393232:FBF393232 ERH393232:ERJ393232 EHL393232:EHN393232 DXP393232:DXR393232 DNT393232:DNV393232 DDX393232:DDZ393232 CUB393232:CUD393232 CKF393232:CKH393232 CAJ393232:CAL393232 BQN393232:BQP393232 BGR393232:BGT393232 AWV393232:AWX393232 AMZ393232:ANB393232 ADD393232:ADF393232 TH393232:TJ393232 JL393232:JN393232 P393232:R393232 WVX327696:WVZ327696 WMB327696:WMD327696 WCF327696:WCH327696 VSJ327696:VSL327696 VIN327696:VIP327696 UYR327696:UYT327696 UOV327696:UOX327696 UEZ327696:UFB327696 TVD327696:TVF327696 TLH327696:TLJ327696 TBL327696:TBN327696 SRP327696:SRR327696 SHT327696:SHV327696 RXX327696:RXZ327696 ROB327696:ROD327696 REF327696:REH327696 QUJ327696:QUL327696 QKN327696:QKP327696 QAR327696:QAT327696 PQV327696:PQX327696 PGZ327696:PHB327696 OXD327696:OXF327696 ONH327696:ONJ327696 ODL327696:ODN327696 NTP327696:NTR327696 NJT327696:NJV327696 MZX327696:MZZ327696 MQB327696:MQD327696 MGF327696:MGH327696 LWJ327696:LWL327696 LMN327696:LMP327696 LCR327696:LCT327696 KSV327696:KSX327696 KIZ327696:KJB327696 JZD327696:JZF327696 JPH327696:JPJ327696 JFL327696:JFN327696 IVP327696:IVR327696 ILT327696:ILV327696 IBX327696:IBZ327696 HSB327696:HSD327696 HIF327696:HIH327696 GYJ327696:GYL327696 GON327696:GOP327696 GER327696:GET327696 FUV327696:FUX327696 FKZ327696:FLB327696 FBD327696:FBF327696 ERH327696:ERJ327696 EHL327696:EHN327696 DXP327696:DXR327696 DNT327696:DNV327696 DDX327696:DDZ327696 CUB327696:CUD327696 CKF327696:CKH327696 CAJ327696:CAL327696 BQN327696:BQP327696 BGR327696:BGT327696 AWV327696:AWX327696 AMZ327696:ANB327696 ADD327696:ADF327696 TH327696:TJ327696 JL327696:JN327696 P327696:R327696 WVX262160:WVZ262160 WMB262160:WMD262160 WCF262160:WCH262160 VSJ262160:VSL262160 VIN262160:VIP262160 UYR262160:UYT262160 UOV262160:UOX262160 UEZ262160:UFB262160 TVD262160:TVF262160 TLH262160:TLJ262160 TBL262160:TBN262160 SRP262160:SRR262160 SHT262160:SHV262160 RXX262160:RXZ262160 ROB262160:ROD262160 REF262160:REH262160 QUJ262160:QUL262160 QKN262160:QKP262160 QAR262160:QAT262160 PQV262160:PQX262160 PGZ262160:PHB262160 OXD262160:OXF262160 ONH262160:ONJ262160 ODL262160:ODN262160 NTP262160:NTR262160 NJT262160:NJV262160 MZX262160:MZZ262160 MQB262160:MQD262160 MGF262160:MGH262160 LWJ262160:LWL262160 LMN262160:LMP262160 LCR262160:LCT262160 KSV262160:KSX262160 KIZ262160:KJB262160 JZD262160:JZF262160 JPH262160:JPJ262160 JFL262160:JFN262160 IVP262160:IVR262160 ILT262160:ILV262160 IBX262160:IBZ262160 HSB262160:HSD262160 HIF262160:HIH262160 GYJ262160:GYL262160 GON262160:GOP262160 GER262160:GET262160 FUV262160:FUX262160 FKZ262160:FLB262160 FBD262160:FBF262160 ERH262160:ERJ262160 EHL262160:EHN262160 DXP262160:DXR262160 DNT262160:DNV262160 DDX262160:DDZ262160 CUB262160:CUD262160 CKF262160:CKH262160 CAJ262160:CAL262160 BQN262160:BQP262160 BGR262160:BGT262160 AWV262160:AWX262160 AMZ262160:ANB262160 ADD262160:ADF262160 TH262160:TJ262160 JL262160:JN262160 P262160:R262160 WVX196624:WVZ196624 WMB196624:WMD196624 WCF196624:WCH196624 VSJ196624:VSL196624 VIN196624:VIP196624 UYR196624:UYT196624 UOV196624:UOX196624 UEZ196624:UFB196624 TVD196624:TVF196624 TLH196624:TLJ196624 TBL196624:TBN196624 SRP196624:SRR196624 SHT196624:SHV196624 RXX196624:RXZ196624 ROB196624:ROD196624 REF196624:REH196624 QUJ196624:QUL196624 QKN196624:QKP196624 QAR196624:QAT196624 PQV196624:PQX196624 PGZ196624:PHB196624 OXD196624:OXF196624 ONH196624:ONJ196624 ODL196624:ODN196624 NTP196624:NTR196624 NJT196624:NJV196624 MZX196624:MZZ196624 MQB196624:MQD196624 MGF196624:MGH196624 LWJ196624:LWL196624 LMN196624:LMP196624 LCR196624:LCT196624 KSV196624:KSX196624 KIZ196624:KJB196624 JZD196624:JZF196624 JPH196624:JPJ196624 JFL196624:JFN196624 IVP196624:IVR196624 ILT196624:ILV196624 IBX196624:IBZ196624 HSB196624:HSD196624 HIF196624:HIH196624 GYJ196624:GYL196624 GON196624:GOP196624 GER196624:GET196624 FUV196624:FUX196624 FKZ196624:FLB196624 FBD196624:FBF196624 ERH196624:ERJ196624 EHL196624:EHN196624 DXP196624:DXR196624 DNT196624:DNV196624 DDX196624:DDZ196624 CUB196624:CUD196624 CKF196624:CKH196624 CAJ196624:CAL196624 BQN196624:BQP196624 BGR196624:BGT196624 AWV196624:AWX196624 AMZ196624:ANB196624 ADD196624:ADF196624 TH196624:TJ196624 JL196624:JN196624 P196624:R196624 WVX131088:WVZ131088 WMB131088:WMD131088 WCF131088:WCH131088 VSJ131088:VSL131088 VIN131088:VIP131088 UYR131088:UYT131088 UOV131088:UOX131088 UEZ131088:UFB131088 TVD131088:TVF131088 TLH131088:TLJ131088 TBL131088:TBN131088 SRP131088:SRR131088 SHT131088:SHV131088 RXX131088:RXZ131088 ROB131088:ROD131088 REF131088:REH131088 QUJ131088:QUL131088 QKN131088:QKP131088 QAR131088:QAT131088 PQV131088:PQX131088 PGZ131088:PHB131088 OXD131088:OXF131088 ONH131088:ONJ131088 ODL131088:ODN131088 NTP131088:NTR131088 NJT131088:NJV131088 MZX131088:MZZ131088 MQB131088:MQD131088 MGF131088:MGH131088 LWJ131088:LWL131088 LMN131088:LMP131088 LCR131088:LCT131088 KSV131088:KSX131088 KIZ131088:KJB131088 JZD131088:JZF131088 JPH131088:JPJ131088 JFL131088:JFN131088 IVP131088:IVR131088 ILT131088:ILV131088 IBX131088:IBZ131088 HSB131088:HSD131088 HIF131088:HIH131088 GYJ131088:GYL131088 GON131088:GOP131088 GER131088:GET131088 FUV131088:FUX131088 FKZ131088:FLB131088 FBD131088:FBF131088 ERH131088:ERJ131088 EHL131088:EHN131088 DXP131088:DXR131088 DNT131088:DNV131088 DDX131088:DDZ131088 CUB131088:CUD131088 CKF131088:CKH131088 CAJ131088:CAL131088 BQN131088:BQP131088 BGR131088:BGT131088 AWV131088:AWX131088 AMZ131088:ANB131088 ADD131088:ADF131088 TH131088:TJ131088 JL131088:JN131088 P131088:R131088 WVX65552:WVZ65552 WMB65552:WMD65552 WCF65552:WCH65552 VSJ65552:VSL65552 VIN65552:VIP65552 UYR65552:UYT65552 UOV65552:UOX65552 UEZ65552:UFB65552 TVD65552:TVF65552 TLH65552:TLJ65552 TBL65552:TBN65552 SRP65552:SRR65552 SHT65552:SHV65552 RXX65552:RXZ65552 ROB65552:ROD65552 REF65552:REH65552 QUJ65552:QUL65552 QKN65552:QKP65552 QAR65552:QAT65552 PQV65552:PQX65552 PGZ65552:PHB65552 OXD65552:OXF65552 ONH65552:ONJ65552 ODL65552:ODN65552 NTP65552:NTR65552 NJT65552:NJV65552 MZX65552:MZZ65552 MQB65552:MQD65552 MGF65552:MGH65552 LWJ65552:LWL65552 LMN65552:LMP65552 LCR65552:LCT65552 KSV65552:KSX65552 KIZ65552:KJB65552 JZD65552:JZF65552 JPH65552:JPJ65552 JFL65552:JFN65552 IVP65552:IVR65552 ILT65552:ILV65552 IBX65552:IBZ65552 HSB65552:HSD65552 HIF65552:HIH65552 GYJ65552:GYL65552 GON65552:GOP65552 GER65552:GET65552 FUV65552:FUX65552 FKZ65552:FLB65552 FBD65552:FBF65552 ERH65552:ERJ65552 EHL65552:EHN65552 DXP65552:DXR65552 DNT65552:DNV65552 DDX65552:DDZ65552 CUB65552:CUD65552 CKF65552:CKH65552 CAJ65552:CAL65552 BQN65552:BQP65552 BGR65552:BGT65552 AWV65552:AWX65552 AMZ65552:ANB65552 ADD65552:ADF65552 TH65552:TJ65552 JL65552:JN65552 P65552:R65552 WVX14:WVZ14 WMB14:WMD14 WCF14:WCH14 VSJ14:VSL14 VIN14:VIP14 UYR14:UYT14 UOV14:UOX14 UEZ14:UFB14 TVD14:TVF14 TLH14:TLJ14 TBL14:TBN14 SRP14:SRR14 SHT14:SHV14 RXX14:RXZ14 ROB14:ROD14 REF14:REH14 QUJ14:QUL14 QKN14:QKP14 QAR14:QAT14 PQV14:PQX14 PGZ14:PHB14 OXD14:OXF14 ONH14:ONJ14 ODL14:ODN14 NTP14:NTR14 NJT14:NJV14 MZX14:MZZ14 MQB14:MQD14 MGF14:MGH14 LWJ14:LWL14 LMN14:LMP14 LCR14:LCT14 KSV14:KSX14 KIZ14:KJB14 JZD14:JZF14 JPH14:JPJ14 JFL14:JFN14 IVP14:IVR14 ILT14:ILV14 IBX14:IBZ14 HSB14:HSD14 HIF14:HIH14 GYJ14:GYL14 GON14:GOP14 GER14:GET14 FUV14:FUX14 FKZ14:FLB14 FBD14:FBF14 ERH14:ERJ14 EHL14:EHN14 DXP14:DXR14 DNT14:DNV14 DDX14:DDZ14 CUB14:CUD14 CKF14:CKH14 CAJ14:CAL14 BQN14:BQP14 BGR14:BGT14 AWV14:AWX14 AMZ14:ANB14 ADD14:ADF14 TH14:TJ14 JL14:JN14">
      <formula1>$X$3:$X$1104</formula1>
    </dataValidation>
    <dataValidation type="list" allowBlank="1" showInputMessage="1" showErrorMessage="1" promptTitle="Development County" sqref="H14:K14 WVP983056:WVS983056 WLT983056:WLW983056 WBX983056:WCA983056 VSB983056:VSE983056 VIF983056:VII983056 UYJ983056:UYM983056 UON983056:UOQ983056 UER983056:UEU983056 TUV983056:TUY983056 TKZ983056:TLC983056 TBD983056:TBG983056 SRH983056:SRK983056 SHL983056:SHO983056 RXP983056:RXS983056 RNT983056:RNW983056 RDX983056:REA983056 QUB983056:QUE983056 QKF983056:QKI983056 QAJ983056:QAM983056 PQN983056:PQQ983056 PGR983056:PGU983056 OWV983056:OWY983056 OMZ983056:ONC983056 ODD983056:ODG983056 NTH983056:NTK983056 NJL983056:NJO983056 MZP983056:MZS983056 MPT983056:MPW983056 MFX983056:MGA983056 LWB983056:LWE983056 LMF983056:LMI983056 LCJ983056:LCM983056 KSN983056:KSQ983056 KIR983056:KIU983056 JYV983056:JYY983056 JOZ983056:JPC983056 JFD983056:JFG983056 IVH983056:IVK983056 ILL983056:ILO983056 IBP983056:IBS983056 HRT983056:HRW983056 HHX983056:HIA983056 GYB983056:GYE983056 GOF983056:GOI983056 GEJ983056:GEM983056 FUN983056:FUQ983056 FKR983056:FKU983056 FAV983056:FAY983056 EQZ983056:ERC983056 EHD983056:EHG983056 DXH983056:DXK983056 DNL983056:DNO983056 DDP983056:DDS983056 CTT983056:CTW983056 CJX983056:CKA983056 CAB983056:CAE983056 BQF983056:BQI983056 BGJ983056:BGM983056 AWN983056:AWQ983056 AMR983056:AMU983056 ACV983056:ACY983056 SZ983056:TC983056 JD983056:JG983056 H983056:K983056 WVP917520:WVS917520 WLT917520:WLW917520 WBX917520:WCA917520 VSB917520:VSE917520 VIF917520:VII917520 UYJ917520:UYM917520 UON917520:UOQ917520 UER917520:UEU917520 TUV917520:TUY917520 TKZ917520:TLC917520 TBD917520:TBG917520 SRH917520:SRK917520 SHL917520:SHO917520 RXP917520:RXS917520 RNT917520:RNW917520 RDX917520:REA917520 QUB917520:QUE917520 QKF917520:QKI917520 QAJ917520:QAM917520 PQN917520:PQQ917520 PGR917520:PGU917520 OWV917520:OWY917520 OMZ917520:ONC917520 ODD917520:ODG917520 NTH917520:NTK917520 NJL917520:NJO917520 MZP917520:MZS917520 MPT917520:MPW917520 MFX917520:MGA917520 LWB917520:LWE917520 LMF917520:LMI917520 LCJ917520:LCM917520 KSN917520:KSQ917520 KIR917520:KIU917520 JYV917520:JYY917520 JOZ917520:JPC917520 JFD917520:JFG917520 IVH917520:IVK917520 ILL917520:ILO917520 IBP917520:IBS917520 HRT917520:HRW917520 HHX917520:HIA917520 GYB917520:GYE917520 GOF917520:GOI917520 GEJ917520:GEM917520 FUN917520:FUQ917520 FKR917520:FKU917520 FAV917520:FAY917520 EQZ917520:ERC917520 EHD917520:EHG917520 DXH917520:DXK917520 DNL917520:DNO917520 DDP917520:DDS917520 CTT917520:CTW917520 CJX917520:CKA917520 CAB917520:CAE917520 BQF917520:BQI917520 BGJ917520:BGM917520 AWN917520:AWQ917520 AMR917520:AMU917520 ACV917520:ACY917520 SZ917520:TC917520 JD917520:JG917520 H917520:K917520 WVP851984:WVS851984 WLT851984:WLW851984 WBX851984:WCA851984 VSB851984:VSE851984 VIF851984:VII851984 UYJ851984:UYM851984 UON851984:UOQ851984 UER851984:UEU851984 TUV851984:TUY851984 TKZ851984:TLC851984 TBD851984:TBG851984 SRH851984:SRK851984 SHL851984:SHO851984 RXP851984:RXS851984 RNT851984:RNW851984 RDX851984:REA851984 QUB851984:QUE851984 QKF851984:QKI851984 QAJ851984:QAM851984 PQN851984:PQQ851984 PGR851984:PGU851984 OWV851984:OWY851984 OMZ851984:ONC851984 ODD851984:ODG851984 NTH851984:NTK851984 NJL851984:NJO851984 MZP851984:MZS851984 MPT851984:MPW851984 MFX851984:MGA851984 LWB851984:LWE851984 LMF851984:LMI851984 LCJ851984:LCM851984 KSN851984:KSQ851984 KIR851984:KIU851984 JYV851984:JYY851984 JOZ851984:JPC851984 JFD851984:JFG851984 IVH851984:IVK851984 ILL851984:ILO851984 IBP851984:IBS851984 HRT851984:HRW851984 HHX851984:HIA851984 GYB851984:GYE851984 GOF851984:GOI851984 GEJ851984:GEM851984 FUN851984:FUQ851984 FKR851984:FKU851984 FAV851984:FAY851984 EQZ851984:ERC851984 EHD851984:EHG851984 DXH851984:DXK851984 DNL851984:DNO851984 DDP851984:DDS851984 CTT851984:CTW851984 CJX851984:CKA851984 CAB851984:CAE851984 BQF851984:BQI851984 BGJ851984:BGM851984 AWN851984:AWQ851984 AMR851984:AMU851984 ACV851984:ACY851984 SZ851984:TC851984 JD851984:JG851984 H851984:K851984 WVP786448:WVS786448 WLT786448:WLW786448 WBX786448:WCA786448 VSB786448:VSE786448 VIF786448:VII786448 UYJ786448:UYM786448 UON786448:UOQ786448 UER786448:UEU786448 TUV786448:TUY786448 TKZ786448:TLC786448 TBD786448:TBG786448 SRH786448:SRK786448 SHL786448:SHO786448 RXP786448:RXS786448 RNT786448:RNW786448 RDX786448:REA786448 QUB786448:QUE786448 QKF786448:QKI786448 QAJ786448:QAM786448 PQN786448:PQQ786448 PGR786448:PGU786448 OWV786448:OWY786448 OMZ786448:ONC786448 ODD786448:ODG786448 NTH786448:NTK786448 NJL786448:NJO786448 MZP786448:MZS786448 MPT786448:MPW786448 MFX786448:MGA786448 LWB786448:LWE786448 LMF786448:LMI786448 LCJ786448:LCM786448 KSN786448:KSQ786448 KIR786448:KIU786448 JYV786448:JYY786448 JOZ786448:JPC786448 JFD786448:JFG786448 IVH786448:IVK786448 ILL786448:ILO786448 IBP786448:IBS786448 HRT786448:HRW786448 HHX786448:HIA786448 GYB786448:GYE786448 GOF786448:GOI786448 GEJ786448:GEM786448 FUN786448:FUQ786448 FKR786448:FKU786448 FAV786448:FAY786448 EQZ786448:ERC786448 EHD786448:EHG786448 DXH786448:DXK786448 DNL786448:DNO786448 DDP786448:DDS786448 CTT786448:CTW786448 CJX786448:CKA786448 CAB786448:CAE786448 BQF786448:BQI786448 BGJ786448:BGM786448 AWN786448:AWQ786448 AMR786448:AMU786448 ACV786448:ACY786448 SZ786448:TC786448 JD786448:JG786448 H786448:K786448 WVP720912:WVS720912 WLT720912:WLW720912 WBX720912:WCA720912 VSB720912:VSE720912 VIF720912:VII720912 UYJ720912:UYM720912 UON720912:UOQ720912 UER720912:UEU720912 TUV720912:TUY720912 TKZ720912:TLC720912 TBD720912:TBG720912 SRH720912:SRK720912 SHL720912:SHO720912 RXP720912:RXS720912 RNT720912:RNW720912 RDX720912:REA720912 QUB720912:QUE720912 QKF720912:QKI720912 QAJ720912:QAM720912 PQN720912:PQQ720912 PGR720912:PGU720912 OWV720912:OWY720912 OMZ720912:ONC720912 ODD720912:ODG720912 NTH720912:NTK720912 NJL720912:NJO720912 MZP720912:MZS720912 MPT720912:MPW720912 MFX720912:MGA720912 LWB720912:LWE720912 LMF720912:LMI720912 LCJ720912:LCM720912 KSN720912:KSQ720912 KIR720912:KIU720912 JYV720912:JYY720912 JOZ720912:JPC720912 JFD720912:JFG720912 IVH720912:IVK720912 ILL720912:ILO720912 IBP720912:IBS720912 HRT720912:HRW720912 HHX720912:HIA720912 GYB720912:GYE720912 GOF720912:GOI720912 GEJ720912:GEM720912 FUN720912:FUQ720912 FKR720912:FKU720912 FAV720912:FAY720912 EQZ720912:ERC720912 EHD720912:EHG720912 DXH720912:DXK720912 DNL720912:DNO720912 DDP720912:DDS720912 CTT720912:CTW720912 CJX720912:CKA720912 CAB720912:CAE720912 BQF720912:BQI720912 BGJ720912:BGM720912 AWN720912:AWQ720912 AMR720912:AMU720912 ACV720912:ACY720912 SZ720912:TC720912 JD720912:JG720912 H720912:K720912 WVP655376:WVS655376 WLT655376:WLW655376 WBX655376:WCA655376 VSB655376:VSE655376 VIF655376:VII655376 UYJ655376:UYM655376 UON655376:UOQ655376 UER655376:UEU655376 TUV655376:TUY655376 TKZ655376:TLC655376 TBD655376:TBG655376 SRH655376:SRK655376 SHL655376:SHO655376 RXP655376:RXS655376 RNT655376:RNW655376 RDX655376:REA655376 QUB655376:QUE655376 QKF655376:QKI655376 QAJ655376:QAM655376 PQN655376:PQQ655376 PGR655376:PGU655376 OWV655376:OWY655376 OMZ655376:ONC655376 ODD655376:ODG655376 NTH655376:NTK655376 NJL655376:NJO655376 MZP655376:MZS655376 MPT655376:MPW655376 MFX655376:MGA655376 LWB655376:LWE655376 LMF655376:LMI655376 LCJ655376:LCM655376 KSN655376:KSQ655376 KIR655376:KIU655376 JYV655376:JYY655376 JOZ655376:JPC655376 JFD655376:JFG655376 IVH655376:IVK655376 ILL655376:ILO655376 IBP655376:IBS655376 HRT655376:HRW655376 HHX655376:HIA655376 GYB655376:GYE655376 GOF655376:GOI655376 GEJ655376:GEM655376 FUN655376:FUQ655376 FKR655376:FKU655376 FAV655376:FAY655376 EQZ655376:ERC655376 EHD655376:EHG655376 DXH655376:DXK655376 DNL655376:DNO655376 DDP655376:DDS655376 CTT655376:CTW655376 CJX655376:CKA655376 CAB655376:CAE655376 BQF655376:BQI655376 BGJ655376:BGM655376 AWN655376:AWQ655376 AMR655376:AMU655376 ACV655376:ACY655376 SZ655376:TC655376 JD655376:JG655376 H655376:K655376 WVP589840:WVS589840 WLT589840:WLW589840 WBX589840:WCA589840 VSB589840:VSE589840 VIF589840:VII589840 UYJ589840:UYM589840 UON589840:UOQ589840 UER589840:UEU589840 TUV589840:TUY589840 TKZ589840:TLC589840 TBD589840:TBG589840 SRH589840:SRK589840 SHL589840:SHO589840 RXP589840:RXS589840 RNT589840:RNW589840 RDX589840:REA589840 QUB589840:QUE589840 QKF589840:QKI589840 QAJ589840:QAM589840 PQN589840:PQQ589840 PGR589840:PGU589840 OWV589840:OWY589840 OMZ589840:ONC589840 ODD589840:ODG589840 NTH589840:NTK589840 NJL589840:NJO589840 MZP589840:MZS589840 MPT589840:MPW589840 MFX589840:MGA589840 LWB589840:LWE589840 LMF589840:LMI589840 LCJ589840:LCM589840 KSN589840:KSQ589840 KIR589840:KIU589840 JYV589840:JYY589840 JOZ589840:JPC589840 JFD589840:JFG589840 IVH589840:IVK589840 ILL589840:ILO589840 IBP589840:IBS589840 HRT589840:HRW589840 HHX589840:HIA589840 GYB589840:GYE589840 GOF589840:GOI589840 GEJ589840:GEM589840 FUN589840:FUQ589840 FKR589840:FKU589840 FAV589840:FAY589840 EQZ589840:ERC589840 EHD589840:EHG589840 DXH589840:DXK589840 DNL589840:DNO589840 DDP589840:DDS589840 CTT589840:CTW589840 CJX589840:CKA589840 CAB589840:CAE589840 BQF589840:BQI589840 BGJ589840:BGM589840 AWN589840:AWQ589840 AMR589840:AMU589840 ACV589840:ACY589840 SZ589840:TC589840 JD589840:JG589840 H589840:K589840 WVP524304:WVS524304 WLT524304:WLW524304 WBX524304:WCA524304 VSB524304:VSE524304 VIF524304:VII524304 UYJ524304:UYM524304 UON524304:UOQ524304 UER524304:UEU524304 TUV524304:TUY524304 TKZ524304:TLC524304 TBD524304:TBG524304 SRH524304:SRK524304 SHL524304:SHO524304 RXP524304:RXS524304 RNT524304:RNW524304 RDX524304:REA524304 QUB524304:QUE524304 QKF524304:QKI524304 QAJ524304:QAM524304 PQN524304:PQQ524304 PGR524304:PGU524304 OWV524304:OWY524304 OMZ524304:ONC524304 ODD524304:ODG524304 NTH524304:NTK524304 NJL524304:NJO524304 MZP524304:MZS524304 MPT524304:MPW524304 MFX524304:MGA524304 LWB524304:LWE524304 LMF524304:LMI524304 LCJ524304:LCM524304 KSN524304:KSQ524304 KIR524304:KIU524304 JYV524304:JYY524304 JOZ524304:JPC524304 JFD524304:JFG524304 IVH524304:IVK524304 ILL524304:ILO524304 IBP524304:IBS524304 HRT524304:HRW524304 HHX524304:HIA524304 GYB524304:GYE524304 GOF524304:GOI524304 GEJ524304:GEM524304 FUN524304:FUQ524304 FKR524304:FKU524304 FAV524304:FAY524304 EQZ524304:ERC524304 EHD524304:EHG524304 DXH524304:DXK524304 DNL524304:DNO524304 DDP524304:DDS524304 CTT524304:CTW524304 CJX524304:CKA524304 CAB524304:CAE524304 BQF524304:BQI524304 BGJ524304:BGM524304 AWN524304:AWQ524304 AMR524304:AMU524304 ACV524304:ACY524304 SZ524304:TC524304 JD524304:JG524304 H524304:K524304 WVP458768:WVS458768 WLT458768:WLW458768 WBX458768:WCA458768 VSB458768:VSE458768 VIF458768:VII458768 UYJ458768:UYM458768 UON458768:UOQ458768 UER458768:UEU458768 TUV458768:TUY458768 TKZ458768:TLC458768 TBD458768:TBG458768 SRH458768:SRK458768 SHL458768:SHO458768 RXP458768:RXS458768 RNT458768:RNW458768 RDX458768:REA458768 QUB458768:QUE458768 QKF458768:QKI458768 QAJ458768:QAM458768 PQN458768:PQQ458768 PGR458768:PGU458768 OWV458768:OWY458768 OMZ458768:ONC458768 ODD458768:ODG458768 NTH458768:NTK458768 NJL458768:NJO458768 MZP458768:MZS458768 MPT458768:MPW458768 MFX458768:MGA458768 LWB458768:LWE458768 LMF458768:LMI458768 LCJ458768:LCM458768 KSN458768:KSQ458768 KIR458768:KIU458768 JYV458768:JYY458768 JOZ458768:JPC458768 JFD458768:JFG458768 IVH458768:IVK458768 ILL458768:ILO458768 IBP458768:IBS458768 HRT458768:HRW458768 HHX458768:HIA458768 GYB458768:GYE458768 GOF458768:GOI458768 GEJ458768:GEM458768 FUN458768:FUQ458768 FKR458768:FKU458768 FAV458768:FAY458768 EQZ458768:ERC458768 EHD458768:EHG458768 DXH458768:DXK458768 DNL458768:DNO458768 DDP458768:DDS458768 CTT458768:CTW458768 CJX458768:CKA458768 CAB458768:CAE458768 BQF458768:BQI458768 BGJ458768:BGM458768 AWN458768:AWQ458768 AMR458768:AMU458768 ACV458768:ACY458768 SZ458768:TC458768 JD458768:JG458768 H458768:K458768 WVP393232:WVS393232 WLT393232:WLW393232 WBX393232:WCA393232 VSB393232:VSE393232 VIF393232:VII393232 UYJ393232:UYM393232 UON393232:UOQ393232 UER393232:UEU393232 TUV393232:TUY393232 TKZ393232:TLC393232 TBD393232:TBG393232 SRH393232:SRK393232 SHL393232:SHO393232 RXP393232:RXS393232 RNT393232:RNW393232 RDX393232:REA393232 QUB393232:QUE393232 QKF393232:QKI393232 QAJ393232:QAM393232 PQN393232:PQQ393232 PGR393232:PGU393232 OWV393232:OWY393232 OMZ393232:ONC393232 ODD393232:ODG393232 NTH393232:NTK393232 NJL393232:NJO393232 MZP393232:MZS393232 MPT393232:MPW393232 MFX393232:MGA393232 LWB393232:LWE393232 LMF393232:LMI393232 LCJ393232:LCM393232 KSN393232:KSQ393232 KIR393232:KIU393232 JYV393232:JYY393232 JOZ393232:JPC393232 JFD393232:JFG393232 IVH393232:IVK393232 ILL393232:ILO393232 IBP393232:IBS393232 HRT393232:HRW393232 HHX393232:HIA393232 GYB393232:GYE393232 GOF393232:GOI393232 GEJ393232:GEM393232 FUN393232:FUQ393232 FKR393232:FKU393232 FAV393232:FAY393232 EQZ393232:ERC393232 EHD393232:EHG393232 DXH393232:DXK393232 DNL393232:DNO393232 DDP393232:DDS393232 CTT393232:CTW393232 CJX393232:CKA393232 CAB393232:CAE393232 BQF393232:BQI393232 BGJ393232:BGM393232 AWN393232:AWQ393232 AMR393232:AMU393232 ACV393232:ACY393232 SZ393232:TC393232 JD393232:JG393232 H393232:K393232 WVP327696:WVS327696 WLT327696:WLW327696 WBX327696:WCA327696 VSB327696:VSE327696 VIF327696:VII327696 UYJ327696:UYM327696 UON327696:UOQ327696 UER327696:UEU327696 TUV327696:TUY327696 TKZ327696:TLC327696 TBD327696:TBG327696 SRH327696:SRK327696 SHL327696:SHO327696 RXP327696:RXS327696 RNT327696:RNW327696 RDX327696:REA327696 QUB327696:QUE327696 QKF327696:QKI327696 QAJ327696:QAM327696 PQN327696:PQQ327696 PGR327696:PGU327696 OWV327696:OWY327696 OMZ327696:ONC327696 ODD327696:ODG327696 NTH327696:NTK327696 NJL327696:NJO327696 MZP327696:MZS327696 MPT327696:MPW327696 MFX327696:MGA327696 LWB327696:LWE327696 LMF327696:LMI327696 LCJ327696:LCM327696 KSN327696:KSQ327696 KIR327696:KIU327696 JYV327696:JYY327696 JOZ327696:JPC327696 JFD327696:JFG327696 IVH327696:IVK327696 ILL327696:ILO327696 IBP327696:IBS327696 HRT327696:HRW327696 HHX327696:HIA327696 GYB327696:GYE327696 GOF327696:GOI327696 GEJ327696:GEM327696 FUN327696:FUQ327696 FKR327696:FKU327696 FAV327696:FAY327696 EQZ327696:ERC327696 EHD327696:EHG327696 DXH327696:DXK327696 DNL327696:DNO327696 DDP327696:DDS327696 CTT327696:CTW327696 CJX327696:CKA327696 CAB327696:CAE327696 BQF327696:BQI327696 BGJ327696:BGM327696 AWN327696:AWQ327696 AMR327696:AMU327696 ACV327696:ACY327696 SZ327696:TC327696 JD327696:JG327696 H327696:K327696 WVP262160:WVS262160 WLT262160:WLW262160 WBX262160:WCA262160 VSB262160:VSE262160 VIF262160:VII262160 UYJ262160:UYM262160 UON262160:UOQ262160 UER262160:UEU262160 TUV262160:TUY262160 TKZ262160:TLC262160 TBD262160:TBG262160 SRH262160:SRK262160 SHL262160:SHO262160 RXP262160:RXS262160 RNT262160:RNW262160 RDX262160:REA262160 QUB262160:QUE262160 QKF262160:QKI262160 QAJ262160:QAM262160 PQN262160:PQQ262160 PGR262160:PGU262160 OWV262160:OWY262160 OMZ262160:ONC262160 ODD262160:ODG262160 NTH262160:NTK262160 NJL262160:NJO262160 MZP262160:MZS262160 MPT262160:MPW262160 MFX262160:MGA262160 LWB262160:LWE262160 LMF262160:LMI262160 LCJ262160:LCM262160 KSN262160:KSQ262160 KIR262160:KIU262160 JYV262160:JYY262160 JOZ262160:JPC262160 JFD262160:JFG262160 IVH262160:IVK262160 ILL262160:ILO262160 IBP262160:IBS262160 HRT262160:HRW262160 HHX262160:HIA262160 GYB262160:GYE262160 GOF262160:GOI262160 GEJ262160:GEM262160 FUN262160:FUQ262160 FKR262160:FKU262160 FAV262160:FAY262160 EQZ262160:ERC262160 EHD262160:EHG262160 DXH262160:DXK262160 DNL262160:DNO262160 DDP262160:DDS262160 CTT262160:CTW262160 CJX262160:CKA262160 CAB262160:CAE262160 BQF262160:BQI262160 BGJ262160:BGM262160 AWN262160:AWQ262160 AMR262160:AMU262160 ACV262160:ACY262160 SZ262160:TC262160 JD262160:JG262160 H262160:K262160 WVP196624:WVS196624 WLT196624:WLW196624 WBX196624:WCA196624 VSB196624:VSE196624 VIF196624:VII196624 UYJ196624:UYM196624 UON196624:UOQ196624 UER196624:UEU196624 TUV196624:TUY196624 TKZ196624:TLC196624 TBD196624:TBG196624 SRH196624:SRK196624 SHL196624:SHO196624 RXP196624:RXS196624 RNT196624:RNW196624 RDX196624:REA196624 QUB196624:QUE196624 QKF196624:QKI196624 QAJ196624:QAM196624 PQN196624:PQQ196624 PGR196624:PGU196624 OWV196624:OWY196624 OMZ196624:ONC196624 ODD196624:ODG196624 NTH196624:NTK196624 NJL196624:NJO196624 MZP196624:MZS196624 MPT196624:MPW196624 MFX196624:MGA196624 LWB196624:LWE196624 LMF196624:LMI196624 LCJ196624:LCM196624 KSN196624:KSQ196624 KIR196624:KIU196624 JYV196624:JYY196624 JOZ196624:JPC196624 JFD196624:JFG196624 IVH196624:IVK196624 ILL196624:ILO196624 IBP196624:IBS196624 HRT196624:HRW196624 HHX196624:HIA196624 GYB196624:GYE196624 GOF196624:GOI196624 GEJ196624:GEM196624 FUN196624:FUQ196624 FKR196624:FKU196624 FAV196624:FAY196624 EQZ196624:ERC196624 EHD196624:EHG196624 DXH196624:DXK196624 DNL196624:DNO196624 DDP196624:DDS196624 CTT196624:CTW196624 CJX196624:CKA196624 CAB196624:CAE196624 BQF196624:BQI196624 BGJ196624:BGM196624 AWN196624:AWQ196624 AMR196624:AMU196624 ACV196624:ACY196624 SZ196624:TC196624 JD196624:JG196624 H196624:K196624 WVP131088:WVS131088 WLT131088:WLW131088 WBX131088:WCA131088 VSB131088:VSE131088 VIF131088:VII131088 UYJ131088:UYM131088 UON131088:UOQ131088 UER131088:UEU131088 TUV131088:TUY131088 TKZ131088:TLC131088 TBD131088:TBG131088 SRH131088:SRK131088 SHL131088:SHO131088 RXP131088:RXS131088 RNT131088:RNW131088 RDX131088:REA131088 QUB131088:QUE131088 QKF131088:QKI131088 QAJ131088:QAM131088 PQN131088:PQQ131088 PGR131088:PGU131088 OWV131088:OWY131088 OMZ131088:ONC131088 ODD131088:ODG131088 NTH131088:NTK131088 NJL131088:NJO131088 MZP131088:MZS131088 MPT131088:MPW131088 MFX131088:MGA131088 LWB131088:LWE131088 LMF131088:LMI131088 LCJ131088:LCM131088 KSN131088:KSQ131088 KIR131088:KIU131088 JYV131088:JYY131088 JOZ131088:JPC131088 JFD131088:JFG131088 IVH131088:IVK131088 ILL131088:ILO131088 IBP131088:IBS131088 HRT131088:HRW131088 HHX131088:HIA131088 GYB131088:GYE131088 GOF131088:GOI131088 GEJ131088:GEM131088 FUN131088:FUQ131088 FKR131088:FKU131088 FAV131088:FAY131088 EQZ131088:ERC131088 EHD131088:EHG131088 DXH131088:DXK131088 DNL131088:DNO131088 DDP131088:DDS131088 CTT131088:CTW131088 CJX131088:CKA131088 CAB131088:CAE131088 BQF131088:BQI131088 BGJ131088:BGM131088 AWN131088:AWQ131088 AMR131088:AMU131088 ACV131088:ACY131088 SZ131088:TC131088 JD131088:JG131088 H131088:K131088 WVP65552:WVS65552 WLT65552:WLW65552 WBX65552:WCA65552 VSB65552:VSE65552 VIF65552:VII65552 UYJ65552:UYM65552 UON65552:UOQ65552 UER65552:UEU65552 TUV65552:TUY65552 TKZ65552:TLC65552 TBD65552:TBG65552 SRH65552:SRK65552 SHL65552:SHO65552 RXP65552:RXS65552 RNT65552:RNW65552 RDX65552:REA65552 QUB65552:QUE65552 QKF65552:QKI65552 QAJ65552:QAM65552 PQN65552:PQQ65552 PGR65552:PGU65552 OWV65552:OWY65552 OMZ65552:ONC65552 ODD65552:ODG65552 NTH65552:NTK65552 NJL65552:NJO65552 MZP65552:MZS65552 MPT65552:MPW65552 MFX65552:MGA65552 LWB65552:LWE65552 LMF65552:LMI65552 LCJ65552:LCM65552 KSN65552:KSQ65552 KIR65552:KIU65552 JYV65552:JYY65552 JOZ65552:JPC65552 JFD65552:JFG65552 IVH65552:IVK65552 ILL65552:ILO65552 IBP65552:IBS65552 HRT65552:HRW65552 HHX65552:HIA65552 GYB65552:GYE65552 GOF65552:GOI65552 GEJ65552:GEM65552 FUN65552:FUQ65552 FKR65552:FKU65552 FAV65552:FAY65552 EQZ65552:ERC65552 EHD65552:EHG65552 DXH65552:DXK65552 DNL65552:DNO65552 DDP65552:DDS65552 CTT65552:CTW65552 CJX65552:CKA65552 CAB65552:CAE65552 BQF65552:BQI65552 BGJ65552:BGM65552 AWN65552:AWQ65552 AMR65552:AMU65552 ACV65552:ACY65552 SZ65552:TC65552 JD65552:JG65552 H65552:K65552 WVP14:WVS14 WLT14:WLW14 WBX14:WCA14 VSB14:VSE14 VIF14:VII14 UYJ14:UYM14 UON14:UOQ14 UER14:UEU14 TUV14:TUY14 TKZ14:TLC14 TBD14:TBG14 SRH14:SRK14 SHL14:SHO14 RXP14:RXS14 RNT14:RNW14 RDX14:REA14 QUB14:QUE14 QKF14:QKI14 QAJ14:QAM14 PQN14:PQQ14 PGR14:PGU14 OWV14:OWY14 OMZ14:ONC14 ODD14:ODG14 NTH14:NTK14 NJL14:NJO14 MZP14:MZS14 MPT14:MPW14 MFX14:MGA14 LWB14:LWE14 LMF14:LMI14 LCJ14:LCM14 KSN14:KSQ14 KIR14:KIU14 JYV14:JYY14 JOZ14:JPC14 JFD14:JFG14 IVH14:IVK14 ILL14:ILO14 IBP14:IBS14 HRT14:HRW14 HHX14:HIA14 GYB14:GYE14 GOF14:GOI14 GEJ14:GEM14 FUN14:FUQ14 FKR14:FKU14 FAV14:FAY14 EQZ14:ERC14 EHD14:EHG14 DXH14:DXK14 DNL14:DNO14 DDP14:DDS14 CTT14:CTW14 CJX14:CKA14 CAB14:CAE14 BQF14:BQI14 BGJ14:BGM14 AWN14:AWQ14 AMR14:AMU14 ACV14:ACY14 SZ14:TC14 JD14:JG14">
      <formula1>$W$2:$W$257</formula1>
    </dataValidation>
    <dataValidation type="list" allowBlank="1" showInputMessage="1" showErrorMessage="1" promptTitle="TDHCA Asset Manager" sqref="P35:R35">
      <formula1>$U$48:$U$58</formula1>
    </dataValidation>
    <dataValidation type="list" allowBlank="1" showInputMessage="1" showErrorMessage="1" promptTitle="Program Type" sqref="P8:R8">
      <formula1>$AF$2:$AF$4</formula1>
    </dataValidation>
  </dataValidations>
  <pageMargins left="0.7" right="0.7" top="0.75" bottom="0.75" header="0.3" footer="0.3"/>
  <pageSetup scale="82"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B1:Q59"/>
  <sheetViews>
    <sheetView workbookViewId="0">
      <selection activeCell="C5" sqref="C5:M11"/>
    </sheetView>
  </sheetViews>
  <sheetFormatPr defaultRowHeight="14.4"/>
  <cols>
    <col min="1" max="2" width="3.109375" style="62" customWidth="1"/>
    <col min="3" max="3" width="13.6640625" style="62" bestFit="1" customWidth="1"/>
    <col min="4" max="256" width="8.88671875" style="62"/>
    <col min="257" max="258" width="3.109375" style="62" customWidth="1"/>
    <col min="259" max="259" width="13.6640625" style="62" bestFit="1" customWidth="1"/>
    <col min="260" max="512" width="8.88671875" style="62"/>
    <col min="513" max="514" width="3.109375" style="62" customWidth="1"/>
    <col min="515" max="515" width="13.6640625" style="62" bestFit="1" customWidth="1"/>
    <col min="516" max="768" width="8.88671875" style="62"/>
    <col min="769" max="770" width="3.109375" style="62" customWidth="1"/>
    <col min="771" max="771" width="13.6640625" style="62" bestFit="1" customWidth="1"/>
    <col min="772" max="1024" width="8.88671875" style="62"/>
    <col min="1025" max="1026" width="3.109375" style="62" customWidth="1"/>
    <col min="1027" max="1027" width="13.6640625" style="62" bestFit="1" customWidth="1"/>
    <col min="1028" max="1280" width="8.88671875" style="62"/>
    <col min="1281" max="1282" width="3.109375" style="62" customWidth="1"/>
    <col min="1283" max="1283" width="13.6640625" style="62" bestFit="1" customWidth="1"/>
    <col min="1284" max="1536" width="8.88671875" style="62"/>
    <col min="1537" max="1538" width="3.109375" style="62" customWidth="1"/>
    <col min="1539" max="1539" width="13.6640625" style="62" bestFit="1" customWidth="1"/>
    <col min="1540" max="1792" width="8.88671875" style="62"/>
    <col min="1793" max="1794" width="3.109375" style="62" customWidth="1"/>
    <col min="1795" max="1795" width="13.6640625" style="62" bestFit="1" customWidth="1"/>
    <col min="1796" max="2048" width="8.88671875" style="62"/>
    <col min="2049" max="2050" width="3.109375" style="62" customWidth="1"/>
    <col min="2051" max="2051" width="13.6640625" style="62" bestFit="1" customWidth="1"/>
    <col min="2052" max="2304" width="8.88671875" style="62"/>
    <col min="2305" max="2306" width="3.109375" style="62" customWidth="1"/>
    <col min="2307" max="2307" width="13.6640625" style="62" bestFit="1" customWidth="1"/>
    <col min="2308" max="2560" width="8.88671875" style="62"/>
    <col min="2561" max="2562" width="3.109375" style="62" customWidth="1"/>
    <col min="2563" max="2563" width="13.6640625" style="62" bestFit="1" customWidth="1"/>
    <col min="2564" max="2816" width="8.88671875" style="62"/>
    <col min="2817" max="2818" width="3.109375" style="62" customWidth="1"/>
    <col min="2819" max="2819" width="13.6640625" style="62" bestFit="1" customWidth="1"/>
    <col min="2820" max="3072" width="8.88671875" style="62"/>
    <col min="3073" max="3074" width="3.109375" style="62" customWidth="1"/>
    <col min="3075" max="3075" width="13.6640625" style="62" bestFit="1" customWidth="1"/>
    <col min="3076" max="3328" width="8.88671875" style="62"/>
    <col min="3329" max="3330" width="3.109375" style="62" customWidth="1"/>
    <col min="3331" max="3331" width="13.6640625" style="62" bestFit="1" customWidth="1"/>
    <col min="3332" max="3584" width="8.88671875" style="62"/>
    <col min="3585" max="3586" width="3.109375" style="62" customWidth="1"/>
    <col min="3587" max="3587" width="13.6640625" style="62" bestFit="1" customWidth="1"/>
    <col min="3588" max="3840" width="8.88671875" style="62"/>
    <col min="3841" max="3842" width="3.109375" style="62" customWidth="1"/>
    <col min="3843" max="3843" width="13.6640625" style="62" bestFit="1" customWidth="1"/>
    <col min="3844" max="4096" width="8.88671875" style="62"/>
    <col min="4097" max="4098" width="3.109375" style="62" customWidth="1"/>
    <col min="4099" max="4099" width="13.6640625" style="62" bestFit="1" customWidth="1"/>
    <col min="4100" max="4352" width="8.88671875" style="62"/>
    <col min="4353" max="4354" width="3.109375" style="62" customWidth="1"/>
    <col min="4355" max="4355" width="13.6640625" style="62" bestFit="1" customWidth="1"/>
    <col min="4356" max="4608" width="8.88671875" style="62"/>
    <col min="4609" max="4610" width="3.109375" style="62" customWidth="1"/>
    <col min="4611" max="4611" width="13.6640625" style="62" bestFit="1" customWidth="1"/>
    <col min="4612" max="4864" width="8.88671875" style="62"/>
    <col min="4865" max="4866" width="3.109375" style="62" customWidth="1"/>
    <col min="4867" max="4867" width="13.6640625" style="62" bestFit="1" customWidth="1"/>
    <col min="4868" max="5120" width="8.88671875" style="62"/>
    <col min="5121" max="5122" width="3.109375" style="62" customWidth="1"/>
    <col min="5123" max="5123" width="13.6640625" style="62" bestFit="1" customWidth="1"/>
    <col min="5124" max="5376" width="8.88671875" style="62"/>
    <col min="5377" max="5378" width="3.109375" style="62" customWidth="1"/>
    <col min="5379" max="5379" width="13.6640625" style="62" bestFit="1" customWidth="1"/>
    <col min="5380" max="5632" width="8.88671875" style="62"/>
    <col min="5633" max="5634" width="3.109375" style="62" customWidth="1"/>
    <col min="5635" max="5635" width="13.6640625" style="62" bestFit="1" customWidth="1"/>
    <col min="5636" max="5888" width="8.88671875" style="62"/>
    <col min="5889" max="5890" width="3.109375" style="62" customWidth="1"/>
    <col min="5891" max="5891" width="13.6640625" style="62" bestFit="1" customWidth="1"/>
    <col min="5892" max="6144" width="8.88671875" style="62"/>
    <col min="6145" max="6146" width="3.109375" style="62" customWidth="1"/>
    <col min="6147" max="6147" width="13.6640625" style="62" bestFit="1" customWidth="1"/>
    <col min="6148" max="6400" width="8.88671875" style="62"/>
    <col min="6401" max="6402" width="3.109375" style="62" customWidth="1"/>
    <col min="6403" max="6403" width="13.6640625" style="62" bestFit="1" customWidth="1"/>
    <col min="6404" max="6656" width="8.88671875" style="62"/>
    <col min="6657" max="6658" width="3.109375" style="62" customWidth="1"/>
    <col min="6659" max="6659" width="13.6640625" style="62" bestFit="1" customWidth="1"/>
    <col min="6660" max="6912" width="8.88671875" style="62"/>
    <col min="6913" max="6914" width="3.109375" style="62" customWidth="1"/>
    <col min="6915" max="6915" width="13.6640625" style="62" bestFit="1" customWidth="1"/>
    <col min="6916" max="7168" width="8.88671875" style="62"/>
    <col min="7169" max="7170" width="3.109375" style="62" customWidth="1"/>
    <col min="7171" max="7171" width="13.6640625" style="62" bestFit="1" customWidth="1"/>
    <col min="7172" max="7424" width="8.88671875" style="62"/>
    <col min="7425" max="7426" width="3.109375" style="62" customWidth="1"/>
    <col min="7427" max="7427" width="13.6640625" style="62" bestFit="1" customWidth="1"/>
    <col min="7428" max="7680" width="8.88671875" style="62"/>
    <col min="7681" max="7682" width="3.109375" style="62" customWidth="1"/>
    <col min="7683" max="7683" width="13.6640625" style="62" bestFit="1" customWidth="1"/>
    <col min="7684" max="7936" width="8.88671875" style="62"/>
    <col min="7937" max="7938" width="3.109375" style="62" customWidth="1"/>
    <col min="7939" max="7939" width="13.6640625" style="62" bestFit="1" customWidth="1"/>
    <col min="7940" max="8192" width="8.88671875" style="62"/>
    <col min="8193" max="8194" width="3.109375" style="62" customWidth="1"/>
    <col min="8195" max="8195" width="13.6640625" style="62" bestFit="1" customWidth="1"/>
    <col min="8196" max="8448" width="8.88671875" style="62"/>
    <col min="8449" max="8450" width="3.109375" style="62" customWidth="1"/>
    <col min="8451" max="8451" width="13.6640625" style="62" bestFit="1" customWidth="1"/>
    <col min="8452" max="8704" width="8.88671875" style="62"/>
    <col min="8705" max="8706" width="3.109375" style="62" customWidth="1"/>
    <col min="8707" max="8707" width="13.6640625" style="62" bestFit="1" customWidth="1"/>
    <col min="8708" max="8960" width="8.88671875" style="62"/>
    <col min="8961" max="8962" width="3.109375" style="62" customWidth="1"/>
    <col min="8963" max="8963" width="13.6640625" style="62" bestFit="1" customWidth="1"/>
    <col min="8964" max="9216" width="8.88671875" style="62"/>
    <col min="9217" max="9218" width="3.109375" style="62" customWidth="1"/>
    <col min="9219" max="9219" width="13.6640625" style="62" bestFit="1" customWidth="1"/>
    <col min="9220" max="9472" width="8.88671875" style="62"/>
    <col min="9473" max="9474" width="3.109375" style="62" customWidth="1"/>
    <col min="9475" max="9475" width="13.6640625" style="62" bestFit="1" customWidth="1"/>
    <col min="9476" max="9728" width="8.88671875" style="62"/>
    <col min="9729" max="9730" width="3.109375" style="62" customWidth="1"/>
    <col min="9731" max="9731" width="13.6640625" style="62" bestFit="1" customWidth="1"/>
    <col min="9732" max="9984" width="8.88671875" style="62"/>
    <col min="9985" max="9986" width="3.109375" style="62" customWidth="1"/>
    <col min="9987" max="9987" width="13.6640625" style="62" bestFit="1" customWidth="1"/>
    <col min="9988" max="10240" width="8.88671875" style="62"/>
    <col min="10241" max="10242" width="3.109375" style="62" customWidth="1"/>
    <col min="10243" max="10243" width="13.6640625" style="62" bestFit="1" customWidth="1"/>
    <col min="10244" max="10496" width="8.88671875" style="62"/>
    <col min="10497" max="10498" width="3.109375" style="62" customWidth="1"/>
    <col min="10499" max="10499" width="13.6640625" style="62" bestFit="1" customWidth="1"/>
    <col min="10500" max="10752" width="8.88671875" style="62"/>
    <col min="10753" max="10754" width="3.109375" style="62" customWidth="1"/>
    <col min="10755" max="10755" width="13.6640625" style="62" bestFit="1" customWidth="1"/>
    <col min="10756" max="11008" width="8.88671875" style="62"/>
    <col min="11009" max="11010" width="3.109375" style="62" customWidth="1"/>
    <col min="11011" max="11011" width="13.6640625" style="62" bestFit="1" customWidth="1"/>
    <col min="11012" max="11264" width="8.88671875" style="62"/>
    <col min="11265" max="11266" width="3.109375" style="62" customWidth="1"/>
    <col min="11267" max="11267" width="13.6640625" style="62" bestFit="1" customWidth="1"/>
    <col min="11268" max="11520" width="8.88671875" style="62"/>
    <col min="11521" max="11522" width="3.109375" style="62" customWidth="1"/>
    <col min="11523" max="11523" width="13.6640625" style="62" bestFit="1" customWidth="1"/>
    <col min="11524" max="11776" width="8.88671875" style="62"/>
    <col min="11777" max="11778" width="3.109375" style="62" customWidth="1"/>
    <col min="11779" max="11779" width="13.6640625" style="62" bestFit="1" customWidth="1"/>
    <col min="11780" max="12032" width="8.88671875" style="62"/>
    <col min="12033" max="12034" width="3.109375" style="62" customWidth="1"/>
    <col min="12035" max="12035" width="13.6640625" style="62" bestFit="1" customWidth="1"/>
    <col min="12036" max="12288" width="8.88671875" style="62"/>
    <col min="12289" max="12290" width="3.109375" style="62" customWidth="1"/>
    <col min="12291" max="12291" width="13.6640625" style="62" bestFit="1" customWidth="1"/>
    <col min="12292" max="12544" width="8.88671875" style="62"/>
    <col min="12545" max="12546" width="3.109375" style="62" customWidth="1"/>
    <col min="12547" max="12547" width="13.6640625" style="62" bestFit="1" customWidth="1"/>
    <col min="12548" max="12800" width="8.88671875" style="62"/>
    <col min="12801" max="12802" width="3.109375" style="62" customWidth="1"/>
    <col min="12803" max="12803" width="13.6640625" style="62" bestFit="1" customWidth="1"/>
    <col min="12804" max="13056" width="8.88671875" style="62"/>
    <col min="13057" max="13058" width="3.109375" style="62" customWidth="1"/>
    <col min="13059" max="13059" width="13.6640625" style="62" bestFit="1" customWidth="1"/>
    <col min="13060" max="13312" width="8.88671875" style="62"/>
    <col min="13313" max="13314" width="3.109375" style="62" customWidth="1"/>
    <col min="13315" max="13315" width="13.6640625" style="62" bestFit="1" customWidth="1"/>
    <col min="13316" max="13568" width="8.88671875" style="62"/>
    <col min="13569" max="13570" width="3.109375" style="62" customWidth="1"/>
    <col min="13571" max="13571" width="13.6640625" style="62" bestFit="1" customWidth="1"/>
    <col min="13572" max="13824" width="8.88671875" style="62"/>
    <col min="13825" max="13826" width="3.109375" style="62" customWidth="1"/>
    <col min="13827" max="13827" width="13.6640625" style="62" bestFit="1" customWidth="1"/>
    <col min="13828" max="14080" width="8.88671875" style="62"/>
    <col min="14081" max="14082" width="3.109375" style="62" customWidth="1"/>
    <col min="14083" max="14083" width="13.6640625" style="62" bestFit="1" customWidth="1"/>
    <col min="14084" max="14336" width="8.88671875" style="62"/>
    <col min="14337" max="14338" width="3.109375" style="62" customWidth="1"/>
    <col min="14339" max="14339" width="13.6640625" style="62" bestFit="1" customWidth="1"/>
    <col min="14340" max="14592" width="8.88671875" style="62"/>
    <col min="14593" max="14594" width="3.109375" style="62" customWidth="1"/>
    <col min="14595" max="14595" width="13.6640625" style="62" bestFit="1" customWidth="1"/>
    <col min="14596" max="14848" width="8.88671875" style="62"/>
    <col min="14849" max="14850" width="3.109375" style="62" customWidth="1"/>
    <col min="14851" max="14851" width="13.6640625" style="62" bestFit="1" customWidth="1"/>
    <col min="14852" max="15104" width="8.88671875" style="62"/>
    <col min="15105" max="15106" width="3.109375" style="62" customWidth="1"/>
    <col min="15107" max="15107" width="13.6640625" style="62" bestFit="1" customWidth="1"/>
    <col min="15108" max="15360" width="8.88671875" style="62"/>
    <col min="15361" max="15362" width="3.109375" style="62" customWidth="1"/>
    <col min="15363" max="15363" width="13.6640625" style="62" bestFit="1" customWidth="1"/>
    <col min="15364" max="15616" width="8.88671875" style="62"/>
    <col min="15617" max="15618" width="3.109375" style="62" customWidth="1"/>
    <col min="15619" max="15619" width="13.6640625" style="62" bestFit="1" customWidth="1"/>
    <col min="15620" max="15872" width="8.88671875" style="62"/>
    <col min="15873" max="15874" width="3.109375" style="62" customWidth="1"/>
    <col min="15875" max="15875" width="13.6640625" style="62" bestFit="1" customWidth="1"/>
    <col min="15876" max="16128" width="8.88671875" style="62"/>
    <col min="16129" max="16130" width="3.109375" style="62" customWidth="1"/>
    <col min="16131" max="16131" width="13.6640625" style="62" bestFit="1" customWidth="1"/>
    <col min="16132" max="16384" width="8.88671875" style="62"/>
  </cols>
  <sheetData>
    <row r="1" spans="3:17" s="61" customFormat="1" ht="6.75" customHeight="1"/>
    <row r="2" spans="3:17" ht="15" customHeight="1">
      <c r="C2" s="1820" t="s">
        <v>1347</v>
      </c>
      <c r="D2" s="1821"/>
      <c r="E2" s="1821"/>
      <c r="F2" s="1821"/>
      <c r="G2" s="1821"/>
      <c r="H2" s="1821"/>
      <c r="I2" s="1821"/>
      <c r="J2" s="1821"/>
      <c r="K2" s="1821"/>
      <c r="L2" s="1821"/>
      <c r="M2" s="1822"/>
    </row>
    <row r="3" spans="3:17" ht="15" customHeight="1">
      <c r="C3" s="1823"/>
      <c r="D3" s="1824"/>
      <c r="E3" s="1824"/>
      <c r="F3" s="1824"/>
      <c r="G3" s="1824"/>
      <c r="H3" s="1824"/>
      <c r="I3" s="1824"/>
      <c r="J3" s="1824"/>
      <c r="K3" s="1824"/>
      <c r="L3" s="1824"/>
      <c r="M3" s="1825"/>
    </row>
    <row r="4" spans="3:17">
      <c r="C4" s="63"/>
      <c r="D4" s="64"/>
      <c r="E4" s="64"/>
      <c r="F4" s="64"/>
      <c r="G4" s="64"/>
      <c r="H4" s="64"/>
      <c r="I4" s="64"/>
      <c r="J4" s="64"/>
      <c r="K4" s="64"/>
      <c r="L4" s="64"/>
      <c r="M4" s="65"/>
    </row>
    <row r="5" spans="3:17" ht="15" customHeight="1">
      <c r="C5" s="1826" t="s">
        <v>1348</v>
      </c>
      <c r="D5" s="1827"/>
      <c r="E5" s="1827"/>
      <c r="F5" s="1827"/>
      <c r="G5" s="1827"/>
      <c r="H5" s="1827"/>
      <c r="I5" s="1827"/>
      <c r="J5" s="1827"/>
      <c r="K5" s="1827"/>
      <c r="L5" s="1827"/>
      <c r="M5" s="1828"/>
    </row>
    <row r="6" spans="3:17">
      <c r="C6" s="1829"/>
      <c r="D6" s="1827"/>
      <c r="E6" s="1827"/>
      <c r="F6" s="1827"/>
      <c r="G6" s="1827"/>
      <c r="H6" s="1827"/>
      <c r="I6" s="1827"/>
      <c r="J6" s="1827"/>
      <c r="K6" s="1827"/>
      <c r="L6" s="1827"/>
      <c r="M6" s="1828"/>
    </row>
    <row r="7" spans="3:17">
      <c r="C7" s="1829"/>
      <c r="D7" s="1827"/>
      <c r="E7" s="1827"/>
      <c r="F7" s="1827"/>
      <c r="G7" s="1827"/>
      <c r="H7" s="1827"/>
      <c r="I7" s="1827"/>
      <c r="J7" s="1827"/>
      <c r="K7" s="1827"/>
      <c r="L7" s="1827"/>
      <c r="M7" s="1828"/>
    </row>
    <row r="8" spans="3:17" ht="15" customHeight="1">
      <c r="C8" s="1829"/>
      <c r="D8" s="1827"/>
      <c r="E8" s="1827"/>
      <c r="F8" s="1827"/>
      <c r="G8" s="1827"/>
      <c r="H8" s="1827"/>
      <c r="I8" s="1827"/>
      <c r="J8" s="1827"/>
      <c r="K8" s="1827"/>
      <c r="L8" s="1827"/>
      <c r="M8" s="1828"/>
    </row>
    <row r="9" spans="3:17">
      <c r="C9" s="1829"/>
      <c r="D9" s="1827"/>
      <c r="E9" s="1827"/>
      <c r="F9" s="1827"/>
      <c r="G9" s="1827"/>
      <c r="H9" s="1827"/>
      <c r="I9" s="1827"/>
      <c r="J9" s="1827"/>
      <c r="K9" s="1827"/>
      <c r="L9" s="1827"/>
      <c r="M9" s="1828"/>
    </row>
    <row r="10" spans="3:17">
      <c r="C10" s="1829"/>
      <c r="D10" s="1827"/>
      <c r="E10" s="1827"/>
      <c r="F10" s="1827"/>
      <c r="G10" s="1827"/>
      <c r="H10" s="1827"/>
      <c r="I10" s="1827"/>
      <c r="J10" s="1827"/>
      <c r="K10" s="1827"/>
      <c r="L10" s="1827"/>
      <c r="M10" s="1828"/>
    </row>
    <row r="11" spans="3:17">
      <c r="C11" s="1829"/>
      <c r="D11" s="1827"/>
      <c r="E11" s="1827"/>
      <c r="F11" s="1827"/>
      <c r="G11" s="1827"/>
      <c r="H11" s="1827"/>
      <c r="I11" s="1827"/>
      <c r="J11" s="1827"/>
      <c r="K11" s="1827"/>
      <c r="L11" s="1827"/>
      <c r="M11" s="1828"/>
    </row>
    <row r="12" spans="3:17">
      <c r="C12" s="66"/>
      <c r="D12" s="67"/>
      <c r="E12" s="67"/>
      <c r="F12" s="67"/>
      <c r="G12" s="67"/>
      <c r="H12" s="67"/>
      <c r="I12" s="67"/>
      <c r="J12" s="67"/>
      <c r="K12" s="67"/>
      <c r="L12" s="67"/>
      <c r="M12" s="68"/>
    </row>
    <row r="13" spans="3:17" ht="6.75" customHeight="1">
      <c r="C13" s="69"/>
      <c r="D13" s="70"/>
      <c r="E13" s="70"/>
      <c r="F13" s="70"/>
      <c r="G13" s="70"/>
      <c r="H13" s="70"/>
      <c r="I13" s="70"/>
      <c r="J13" s="70"/>
      <c r="K13" s="70"/>
      <c r="L13" s="70"/>
      <c r="M13" s="71"/>
    </row>
    <row r="14" spans="3:17" ht="27.6">
      <c r="C14" s="72" t="s">
        <v>1349</v>
      </c>
      <c r="D14" s="72" t="s">
        <v>1350</v>
      </c>
      <c r="E14" s="73" t="s">
        <v>1351</v>
      </c>
      <c r="F14" s="72" t="s">
        <v>1352</v>
      </c>
      <c r="G14" s="72" t="s">
        <v>1353</v>
      </c>
      <c r="H14" s="72" t="s">
        <v>1354</v>
      </c>
      <c r="I14" s="72" t="s">
        <v>1355</v>
      </c>
      <c r="J14" s="72" t="s">
        <v>1356</v>
      </c>
      <c r="K14" s="72" t="s">
        <v>1357</v>
      </c>
      <c r="L14" s="1486" t="s">
        <v>1358</v>
      </c>
      <c r="M14" s="1486"/>
    </row>
    <row r="15" spans="3:17" ht="14.4" customHeight="1">
      <c r="C15" s="74" t="s">
        <v>1359</v>
      </c>
      <c r="D15" s="75"/>
      <c r="E15" s="75"/>
      <c r="F15" s="76"/>
      <c r="G15" s="76"/>
      <c r="H15" s="76"/>
      <c r="I15" s="76"/>
      <c r="J15" s="76"/>
      <c r="K15" s="77"/>
      <c r="L15" s="1830"/>
      <c r="M15" s="1478"/>
      <c r="P15" s="78" t="s">
        <v>1360</v>
      </c>
      <c r="Q15" s="78" t="s">
        <v>1361</v>
      </c>
    </row>
    <row r="16" spans="3:17" ht="15" customHeight="1">
      <c r="C16" s="74" t="s">
        <v>1362</v>
      </c>
      <c r="D16" s="79"/>
      <c r="E16" s="79"/>
      <c r="F16" s="80"/>
      <c r="G16" s="80"/>
      <c r="H16" s="80"/>
      <c r="I16" s="80"/>
      <c r="J16" s="80"/>
      <c r="K16" s="77"/>
      <c r="L16" s="1818"/>
      <c r="M16" s="1819"/>
      <c r="P16" s="78" t="s">
        <v>1363</v>
      </c>
      <c r="Q16" s="78" t="s">
        <v>1364</v>
      </c>
    </row>
    <row r="17" spans="2:17" ht="15" customHeight="1">
      <c r="C17" s="74" t="s">
        <v>1365</v>
      </c>
      <c r="D17" s="79"/>
      <c r="E17" s="79"/>
      <c r="F17" s="80"/>
      <c r="G17" s="80"/>
      <c r="H17" s="80"/>
      <c r="I17" s="80"/>
      <c r="J17" s="80"/>
      <c r="K17" s="77"/>
      <c r="L17" s="1818"/>
      <c r="M17" s="1819"/>
      <c r="P17" s="78"/>
      <c r="Q17" s="78" t="s">
        <v>1366</v>
      </c>
    </row>
    <row r="18" spans="2:17" ht="15" customHeight="1">
      <c r="C18" s="74" t="s">
        <v>1367</v>
      </c>
      <c r="D18" s="79"/>
      <c r="E18" s="79"/>
      <c r="F18" s="80"/>
      <c r="G18" s="80"/>
      <c r="H18" s="80"/>
      <c r="I18" s="80"/>
      <c r="J18" s="80"/>
      <c r="K18" s="77"/>
      <c r="L18" s="1818"/>
      <c r="M18" s="1819"/>
      <c r="P18" s="78"/>
      <c r="Q18" s="78" t="s">
        <v>1368</v>
      </c>
    </row>
    <row r="19" spans="2:17" ht="15" customHeight="1">
      <c r="C19" s="74" t="s">
        <v>1369</v>
      </c>
      <c r="D19" s="79"/>
      <c r="E19" s="79"/>
      <c r="F19" s="80"/>
      <c r="G19" s="80"/>
      <c r="H19" s="80"/>
      <c r="I19" s="80"/>
      <c r="J19" s="80"/>
      <c r="K19" s="77"/>
      <c r="L19" s="1818"/>
      <c r="M19" s="1819"/>
      <c r="P19" s="78"/>
      <c r="Q19" s="78" t="s">
        <v>1370</v>
      </c>
    </row>
    <row r="20" spans="2:17">
      <c r="C20" s="74" t="s">
        <v>1371</v>
      </c>
      <c r="D20" s="79"/>
      <c r="E20" s="81"/>
      <c r="F20" s="80"/>
      <c r="G20" s="80"/>
      <c r="H20" s="80"/>
      <c r="I20" s="80"/>
      <c r="J20" s="80"/>
      <c r="K20" s="77"/>
      <c r="L20" s="1477"/>
      <c r="M20" s="1478"/>
    </row>
    <row r="21" spans="2:17">
      <c r="C21" s="74" t="s">
        <v>1372</v>
      </c>
      <c r="D21" s="79"/>
      <c r="E21" s="81"/>
      <c r="F21" s="80"/>
      <c r="G21" s="80"/>
      <c r="H21" s="80"/>
      <c r="I21" s="80"/>
      <c r="J21" s="80"/>
      <c r="K21" s="77"/>
      <c r="L21" s="1477"/>
      <c r="M21" s="1478"/>
    </row>
    <row r="22" spans="2:17">
      <c r="C22" s="74" t="s">
        <v>1373</v>
      </c>
      <c r="D22" s="79"/>
      <c r="E22" s="81"/>
      <c r="F22" s="80"/>
      <c r="G22" s="80"/>
      <c r="H22" s="80"/>
      <c r="I22" s="80"/>
      <c r="J22" s="80"/>
      <c r="K22" s="77"/>
      <c r="L22" s="1477"/>
      <c r="M22" s="1478"/>
    </row>
    <row r="23" spans="2:17">
      <c r="C23" s="74" t="s">
        <v>1374</v>
      </c>
      <c r="D23" s="79"/>
      <c r="E23" s="79"/>
      <c r="F23" s="80"/>
      <c r="G23" s="80"/>
      <c r="H23" s="80"/>
      <c r="I23" s="80"/>
      <c r="J23" s="80"/>
      <c r="K23" s="77"/>
      <c r="L23" s="1477"/>
      <c r="M23" s="1478"/>
    </row>
    <row r="24" spans="2:17">
      <c r="C24" s="74" t="s">
        <v>1375</v>
      </c>
      <c r="D24" s="79"/>
      <c r="E24" s="79"/>
      <c r="F24" s="80"/>
      <c r="G24" s="80"/>
      <c r="H24" s="80"/>
      <c r="I24" s="80"/>
      <c r="J24" s="80"/>
      <c r="K24" s="77"/>
      <c r="L24" s="1477"/>
      <c r="M24" s="1478"/>
    </row>
    <row r="25" spans="2:17">
      <c r="C25" s="82"/>
      <c r="D25" s="83"/>
      <c r="E25" s="84"/>
      <c r="F25" s="85">
        <f t="shared" ref="F25:K25" si="0">ROUNDUP(SUMIFS(F15:F24,$D15:$D24,"Tenant"),0)</f>
        <v>0</v>
      </c>
      <c r="G25" s="85">
        <f t="shared" si="0"/>
        <v>0</v>
      </c>
      <c r="H25" s="85">
        <f t="shared" si="0"/>
        <v>0</v>
      </c>
      <c r="I25" s="85">
        <f t="shared" si="0"/>
        <v>0</v>
      </c>
      <c r="J25" s="85">
        <f t="shared" si="0"/>
        <v>0</v>
      </c>
      <c r="K25" s="85">
        <f t="shared" si="0"/>
        <v>0</v>
      </c>
      <c r="L25" s="82"/>
      <c r="M25" s="84"/>
    </row>
    <row r="27" spans="2:17">
      <c r="C27" s="86" t="s">
        <v>1376</v>
      </c>
    </row>
    <row r="28" spans="2:17">
      <c r="B28" s="87"/>
      <c r="C28" s="86"/>
    </row>
    <row r="40" spans="3:10">
      <c r="J40" s="88"/>
    </row>
    <row r="44" spans="3:10">
      <c r="D44" s="89" t="s">
        <v>1377</v>
      </c>
    </row>
    <row r="45" spans="3:10">
      <c r="C45" s="78"/>
      <c r="D45" s="89"/>
      <c r="E45" s="55"/>
      <c r="F45" s="55"/>
      <c r="G45" s="55"/>
    </row>
    <row r="46" spans="3:10">
      <c r="C46" s="78" t="s">
        <v>1363</v>
      </c>
      <c r="D46" s="89" t="s">
        <v>1377</v>
      </c>
      <c r="E46" s="55"/>
      <c r="F46" s="55"/>
      <c r="G46" s="55"/>
    </row>
    <row r="47" spans="3:10">
      <c r="C47" s="78" t="s">
        <v>1360</v>
      </c>
      <c r="D47" s="89" t="s">
        <v>1379</v>
      </c>
      <c r="E47" s="55"/>
      <c r="F47" s="55"/>
      <c r="G47" s="55"/>
    </row>
    <row r="48" spans="3:10">
      <c r="C48" s="78"/>
      <c r="D48" s="89" t="s">
        <v>1380</v>
      </c>
      <c r="E48" s="55"/>
      <c r="F48" s="55"/>
      <c r="G48" s="55"/>
    </row>
    <row r="49" spans="3:7">
      <c r="C49" s="78"/>
      <c r="D49" s="89" t="s">
        <v>1381</v>
      </c>
      <c r="E49" s="55"/>
      <c r="F49" s="55"/>
      <c r="G49" s="55"/>
    </row>
    <row r="50" spans="3:7">
      <c r="C50" s="78"/>
      <c r="D50" s="89" t="s">
        <v>1375</v>
      </c>
      <c r="E50" s="55"/>
      <c r="F50" s="55"/>
      <c r="G50" s="55"/>
    </row>
    <row r="51" spans="3:7">
      <c r="C51" s="78"/>
      <c r="D51" s="78"/>
      <c r="E51" s="55"/>
      <c r="F51" s="55"/>
      <c r="G51" s="55"/>
    </row>
    <row r="52" spans="3:7">
      <c r="C52" s="55"/>
      <c r="E52" s="55"/>
      <c r="F52" s="55"/>
      <c r="G52" s="55"/>
    </row>
    <row r="53" spans="3:7">
      <c r="C53" s="55"/>
      <c r="E53" s="55"/>
      <c r="F53" s="55"/>
      <c r="G53" s="55"/>
    </row>
    <row r="54" spans="3:7">
      <c r="C54" s="55"/>
      <c r="D54" s="90"/>
      <c r="E54" s="55"/>
      <c r="F54" s="55"/>
      <c r="G54" s="55"/>
    </row>
    <row r="55" spans="3:7">
      <c r="C55" s="55"/>
      <c r="D55" s="90"/>
      <c r="E55" s="55"/>
      <c r="F55" s="55"/>
      <c r="G55" s="55"/>
    </row>
    <row r="56" spans="3:7">
      <c r="D56" s="90"/>
    </row>
    <row r="57" spans="3:7">
      <c r="D57" s="90"/>
    </row>
    <row r="58" spans="3:7">
      <c r="D58" s="90"/>
    </row>
    <row r="59" spans="3:7">
      <c r="D59" s="90"/>
    </row>
  </sheetData>
  <sheetProtection password="8403" sheet="1" objects="1" scenarios="1"/>
  <mergeCells count="13">
    <mergeCell ref="L24:M24"/>
    <mergeCell ref="L18:M18"/>
    <mergeCell ref="L19:M19"/>
    <mergeCell ref="L20:M20"/>
    <mergeCell ref="L21:M21"/>
    <mergeCell ref="L22:M22"/>
    <mergeCell ref="L23:M23"/>
    <mergeCell ref="L17:M17"/>
    <mergeCell ref="C2:M3"/>
    <mergeCell ref="C5:M11"/>
    <mergeCell ref="L14:M14"/>
    <mergeCell ref="L15:M15"/>
    <mergeCell ref="L16:M16"/>
  </mergeCells>
  <dataValidations count="2">
    <dataValidation type="list" allowBlank="1" showInputMessage="1" showErrorMessage="1" sqref="E15:E19 E23:E24">
      <formula1>$D$46:$D$50</formula1>
    </dataValidation>
    <dataValidation type="list" allowBlank="1" showInputMessage="1" showErrorMessage="1" sqref="D15:D24">
      <formula1>$C$46:$C$47</formula1>
    </dataValidation>
  </dataValidations>
  <pageMargins left="0.7" right="0.7" top="0.75" bottom="0.75" header="0.3" footer="0.3"/>
  <pageSetup scale="88" fitToHeight="0"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A1:R14"/>
  <sheetViews>
    <sheetView workbookViewId="0">
      <selection activeCell="D5" sqref="D5:L14"/>
    </sheetView>
  </sheetViews>
  <sheetFormatPr defaultRowHeight="14.4"/>
  <cols>
    <col min="1" max="2" width="3.109375" style="62" customWidth="1"/>
    <col min="3" max="256" width="8.88671875" style="62"/>
    <col min="257" max="258" width="3.109375" style="62" customWidth="1"/>
    <col min="259" max="512" width="8.88671875" style="62"/>
    <col min="513" max="514" width="3.109375" style="62" customWidth="1"/>
    <col min="515" max="768" width="8.88671875" style="62"/>
    <col min="769" max="770" width="3.109375" style="62" customWidth="1"/>
    <col min="771" max="1024" width="8.88671875" style="62"/>
    <col min="1025" max="1026" width="3.109375" style="62" customWidth="1"/>
    <col min="1027" max="1280" width="8.88671875" style="62"/>
    <col min="1281" max="1282" width="3.109375" style="62" customWidth="1"/>
    <col min="1283" max="1536" width="8.88671875" style="62"/>
    <col min="1537" max="1538" width="3.109375" style="62" customWidth="1"/>
    <col min="1539" max="1792" width="8.88671875" style="62"/>
    <col min="1793" max="1794" width="3.109375" style="62" customWidth="1"/>
    <col min="1795" max="2048" width="8.88671875" style="62"/>
    <col min="2049" max="2050" width="3.109375" style="62" customWidth="1"/>
    <col min="2051" max="2304" width="8.88671875" style="62"/>
    <col min="2305" max="2306" width="3.109375" style="62" customWidth="1"/>
    <col min="2307" max="2560" width="8.88671875" style="62"/>
    <col min="2561" max="2562" width="3.109375" style="62" customWidth="1"/>
    <col min="2563" max="2816" width="8.88671875" style="62"/>
    <col min="2817" max="2818" width="3.109375" style="62" customWidth="1"/>
    <col min="2819" max="3072" width="8.88671875" style="62"/>
    <col min="3073" max="3074" width="3.109375" style="62" customWidth="1"/>
    <col min="3075" max="3328" width="8.88671875" style="62"/>
    <col min="3329" max="3330" width="3.109375" style="62" customWidth="1"/>
    <col min="3331" max="3584" width="8.88671875" style="62"/>
    <col min="3585" max="3586" width="3.109375" style="62" customWidth="1"/>
    <col min="3587" max="3840" width="8.88671875" style="62"/>
    <col min="3841" max="3842" width="3.109375" style="62" customWidth="1"/>
    <col min="3843" max="4096" width="8.88671875" style="62"/>
    <col min="4097" max="4098" width="3.109375" style="62" customWidth="1"/>
    <col min="4099" max="4352" width="8.88671875" style="62"/>
    <col min="4353" max="4354" width="3.109375" style="62" customWidth="1"/>
    <col min="4355" max="4608" width="8.88671875" style="62"/>
    <col min="4609" max="4610" width="3.109375" style="62" customWidth="1"/>
    <col min="4611" max="4864" width="8.88671875" style="62"/>
    <col min="4865" max="4866" width="3.109375" style="62" customWidth="1"/>
    <col min="4867" max="5120" width="8.88671875" style="62"/>
    <col min="5121" max="5122" width="3.109375" style="62" customWidth="1"/>
    <col min="5123" max="5376" width="8.88671875" style="62"/>
    <col min="5377" max="5378" width="3.109375" style="62" customWidth="1"/>
    <col min="5379" max="5632" width="8.88671875" style="62"/>
    <col min="5633" max="5634" width="3.109375" style="62" customWidth="1"/>
    <col min="5635" max="5888" width="8.88671875" style="62"/>
    <col min="5889" max="5890" width="3.109375" style="62" customWidth="1"/>
    <col min="5891" max="6144" width="8.88671875" style="62"/>
    <col min="6145" max="6146" width="3.109375" style="62" customWidth="1"/>
    <col min="6147" max="6400" width="8.88671875" style="62"/>
    <col min="6401" max="6402" width="3.109375" style="62" customWidth="1"/>
    <col min="6403" max="6656" width="8.88671875" style="62"/>
    <col min="6657" max="6658" width="3.109375" style="62" customWidth="1"/>
    <col min="6659" max="6912" width="8.88671875" style="62"/>
    <col min="6913" max="6914" width="3.109375" style="62" customWidth="1"/>
    <col min="6915" max="7168" width="8.88671875" style="62"/>
    <col min="7169" max="7170" width="3.109375" style="62" customWidth="1"/>
    <col min="7171" max="7424" width="8.88671875" style="62"/>
    <col min="7425" max="7426" width="3.109375" style="62" customWidth="1"/>
    <col min="7427" max="7680" width="8.88671875" style="62"/>
    <col min="7681" max="7682" width="3.109375" style="62" customWidth="1"/>
    <col min="7683" max="7936" width="8.88671875" style="62"/>
    <col min="7937" max="7938" width="3.109375" style="62" customWidth="1"/>
    <col min="7939" max="8192" width="8.88671875" style="62"/>
    <col min="8193" max="8194" width="3.109375" style="62" customWidth="1"/>
    <col min="8195" max="8448" width="8.88671875" style="62"/>
    <col min="8449" max="8450" width="3.109375" style="62" customWidth="1"/>
    <col min="8451" max="8704" width="8.88671875" style="62"/>
    <col min="8705" max="8706" width="3.109375" style="62" customWidth="1"/>
    <col min="8707" max="8960" width="8.88671875" style="62"/>
    <col min="8961" max="8962" width="3.109375" style="62" customWidth="1"/>
    <col min="8963" max="9216" width="8.88671875" style="62"/>
    <col min="9217" max="9218" width="3.109375" style="62" customWidth="1"/>
    <col min="9219" max="9472" width="8.88671875" style="62"/>
    <col min="9473" max="9474" width="3.109375" style="62" customWidth="1"/>
    <col min="9475" max="9728" width="8.88671875" style="62"/>
    <col min="9729" max="9730" width="3.109375" style="62" customWidth="1"/>
    <col min="9731" max="9984" width="8.88671875" style="62"/>
    <col min="9985" max="9986" width="3.109375" style="62" customWidth="1"/>
    <col min="9987" max="10240" width="8.88671875" style="62"/>
    <col min="10241" max="10242" width="3.109375" style="62" customWidth="1"/>
    <col min="10243" max="10496" width="8.88671875" style="62"/>
    <col min="10497" max="10498" width="3.109375" style="62" customWidth="1"/>
    <col min="10499" max="10752" width="8.88671875" style="62"/>
    <col min="10753" max="10754" width="3.109375" style="62" customWidth="1"/>
    <col min="10755" max="11008" width="8.88671875" style="62"/>
    <col min="11009" max="11010" width="3.109375" style="62" customWidth="1"/>
    <col min="11011" max="11264" width="8.88671875" style="62"/>
    <col min="11265" max="11266" width="3.109375" style="62" customWidth="1"/>
    <col min="11267" max="11520" width="8.88671875" style="62"/>
    <col min="11521" max="11522" width="3.109375" style="62" customWidth="1"/>
    <col min="11523" max="11776" width="8.88671875" style="62"/>
    <col min="11777" max="11778" width="3.109375" style="62" customWidth="1"/>
    <col min="11779" max="12032" width="8.88671875" style="62"/>
    <col min="12033" max="12034" width="3.109375" style="62" customWidth="1"/>
    <col min="12035" max="12288" width="8.88671875" style="62"/>
    <col min="12289" max="12290" width="3.109375" style="62" customWidth="1"/>
    <col min="12291" max="12544" width="8.88671875" style="62"/>
    <col min="12545" max="12546" width="3.109375" style="62" customWidth="1"/>
    <col min="12547" max="12800" width="8.88671875" style="62"/>
    <col min="12801" max="12802" width="3.109375" style="62" customWidth="1"/>
    <col min="12803" max="13056" width="8.88671875" style="62"/>
    <col min="13057" max="13058" width="3.109375" style="62" customWidth="1"/>
    <col min="13059" max="13312" width="8.88671875" style="62"/>
    <col min="13313" max="13314" width="3.109375" style="62" customWidth="1"/>
    <col min="13315" max="13568" width="8.88671875" style="62"/>
    <col min="13569" max="13570" width="3.109375" style="62" customWidth="1"/>
    <col min="13571" max="13824" width="8.88671875" style="62"/>
    <col min="13825" max="13826" width="3.109375" style="62" customWidth="1"/>
    <col min="13827" max="14080" width="8.88671875" style="62"/>
    <col min="14081" max="14082" width="3.109375" style="62" customWidth="1"/>
    <col min="14083" max="14336" width="8.88671875" style="62"/>
    <col min="14337" max="14338" width="3.109375" style="62" customWidth="1"/>
    <col min="14339" max="14592" width="8.88671875" style="62"/>
    <col min="14593" max="14594" width="3.109375" style="62" customWidth="1"/>
    <col min="14595" max="14848" width="8.88671875" style="62"/>
    <col min="14849" max="14850" width="3.109375" style="62" customWidth="1"/>
    <col min="14851" max="15104" width="8.88671875" style="62"/>
    <col min="15105" max="15106" width="3.109375" style="62" customWidth="1"/>
    <col min="15107" max="15360" width="8.88671875" style="62"/>
    <col min="15361" max="15362" width="3.109375" style="62" customWidth="1"/>
    <col min="15363" max="15616" width="8.88671875" style="62"/>
    <col min="15617" max="15618" width="3.109375" style="62" customWidth="1"/>
    <col min="15619" max="15872" width="8.88671875" style="62"/>
    <col min="15873" max="15874" width="3.109375" style="62" customWidth="1"/>
    <col min="15875" max="16128" width="8.88671875" style="62"/>
    <col min="16129" max="16130" width="3.109375" style="62" customWidth="1"/>
    <col min="16131" max="16384" width="8.88671875" style="62"/>
  </cols>
  <sheetData>
    <row r="1" spans="1:18" ht="6.75" customHeight="1" thickBot="1">
      <c r="N1" s="67"/>
      <c r="O1" s="67"/>
      <c r="P1" s="67"/>
      <c r="Q1" s="67"/>
      <c r="R1" s="67"/>
    </row>
    <row r="2" spans="1:18" ht="24.75" customHeight="1" thickBot="1">
      <c r="C2" s="1800" t="s">
        <v>1382</v>
      </c>
      <c r="D2" s="1801"/>
      <c r="E2" s="1801"/>
      <c r="F2" s="1801"/>
      <c r="G2" s="1801"/>
      <c r="H2" s="1801"/>
      <c r="I2" s="1801"/>
      <c r="J2" s="1801"/>
      <c r="K2" s="1801"/>
      <c r="L2" s="1801"/>
      <c r="M2" s="1802"/>
      <c r="N2" s="91"/>
      <c r="O2" s="91"/>
      <c r="P2" s="91"/>
      <c r="Q2" s="91"/>
      <c r="R2" s="91"/>
    </row>
    <row r="3" spans="1:18" s="61" customFormat="1" ht="15.75" customHeight="1">
      <c r="A3" s="92"/>
      <c r="B3" s="92"/>
      <c r="C3" s="93"/>
      <c r="D3" s="93"/>
      <c r="E3" s="93"/>
      <c r="F3" s="93"/>
      <c r="G3" s="93"/>
      <c r="H3" s="93"/>
      <c r="I3" s="93"/>
      <c r="J3" s="93"/>
      <c r="K3" s="93"/>
      <c r="L3" s="93"/>
      <c r="M3" s="93"/>
      <c r="N3" s="93"/>
      <c r="O3" s="93"/>
      <c r="P3" s="93"/>
      <c r="Q3" s="93"/>
      <c r="R3" s="93"/>
    </row>
    <row r="4" spans="1:18">
      <c r="A4" s="67"/>
      <c r="B4" s="67"/>
      <c r="C4" s="67"/>
      <c r="D4" s="67"/>
      <c r="E4" s="67"/>
      <c r="F4" s="67"/>
      <c r="G4" s="67"/>
      <c r="H4" s="67"/>
      <c r="I4" s="67"/>
      <c r="J4" s="67"/>
      <c r="K4" s="67"/>
      <c r="L4" s="67"/>
      <c r="M4" s="67"/>
      <c r="N4" s="67"/>
      <c r="O4" s="67"/>
      <c r="P4" s="67"/>
      <c r="Q4" s="67"/>
      <c r="R4" s="67"/>
    </row>
    <row r="5" spans="1:18">
      <c r="A5" s="67"/>
      <c r="B5" s="67"/>
      <c r="C5" s="67"/>
      <c r="D5" s="1831" t="s">
        <v>1850</v>
      </c>
      <c r="E5" s="1832"/>
      <c r="F5" s="1832"/>
      <c r="G5" s="1832"/>
      <c r="H5" s="1832"/>
      <c r="I5" s="1832"/>
      <c r="J5" s="1832"/>
      <c r="K5" s="1832"/>
      <c r="L5" s="1832"/>
      <c r="M5" s="67"/>
      <c r="N5" s="67"/>
      <c r="O5" s="67"/>
      <c r="P5" s="67"/>
      <c r="Q5" s="67"/>
      <c r="R5" s="67"/>
    </row>
    <row r="6" spans="1:18">
      <c r="D6" s="1832"/>
      <c r="E6" s="1832"/>
      <c r="F6" s="1832"/>
      <c r="G6" s="1832"/>
      <c r="H6" s="1832"/>
      <c r="I6" s="1832"/>
      <c r="J6" s="1832"/>
      <c r="K6" s="1832"/>
      <c r="L6" s="1832"/>
    </row>
    <row r="7" spans="1:18">
      <c r="D7" s="1832"/>
      <c r="E7" s="1832"/>
      <c r="F7" s="1832"/>
      <c r="G7" s="1832"/>
      <c r="H7" s="1832"/>
      <c r="I7" s="1832"/>
      <c r="J7" s="1832"/>
      <c r="K7" s="1832"/>
      <c r="L7" s="1832"/>
    </row>
    <row r="8" spans="1:18">
      <c r="D8" s="1832"/>
      <c r="E8" s="1832"/>
      <c r="F8" s="1832"/>
      <c r="G8" s="1832"/>
      <c r="H8" s="1832"/>
      <c r="I8" s="1832"/>
      <c r="J8" s="1832"/>
      <c r="K8" s="1832"/>
      <c r="L8" s="1832"/>
    </row>
    <row r="9" spans="1:18">
      <c r="D9" s="1832"/>
      <c r="E9" s="1832"/>
      <c r="F9" s="1832"/>
      <c r="G9" s="1832"/>
      <c r="H9" s="1832"/>
      <c r="I9" s="1832"/>
      <c r="J9" s="1832"/>
      <c r="K9" s="1832"/>
      <c r="L9" s="1832"/>
    </row>
    <row r="10" spans="1:18">
      <c r="D10" s="1832"/>
      <c r="E10" s="1832"/>
      <c r="F10" s="1832"/>
      <c r="G10" s="1832"/>
      <c r="H10" s="1832"/>
      <c r="I10" s="1832"/>
      <c r="J10" s="1832"/>
      <c r="K10" s="1832"/>
      <c r="L10" s="1832"/>
    </row>
    <row r="11" spans="1:18">
      <c r="D11" s="1832"/>
      <c r="E11" s="1832"/>
      <c r="F11" s="1832"/>
      <c r="G11" s="1832"/>
      <c r="H11" s="1832"/>
      <c r="I11" s="1832"/>
      <c r="J11" s="1832"/>
      <c r="K11" s="1832"/>
      <c r="L11" s="1832"/>
    </row>
    <row r="12" spans="1:18">
      <c r="D12" s="1832"/>
      <c r="E12" s="1832"/>
      <c r="F12" s="1832"/>
      <c r="G12" s="1832"/>
      <c r="H12" s="1832"/>
      <c r="I12" s="1832"/>
      <c r="J12" s="1832"/>
      <c r="K12" s="1832"/>
      <c r="L12" s="1832"/>
    </row>
    <row r="13" spans="1:18">
      <c r="D13" s="1832"/>
      <c r="E13" s="1832"/>
      <c r="F13" s="1832"/>
      <c r="G13" s="1832"/>
      <c r="H13" s="1832"/>
      <c r="I13" s="1832"/>
      <c r="J13" s="1832"/>
      <c r="K13" s="1832"/>
      <c r="L13" s="1832"/>
    </row>
    <row r="14" spans="1:18">
      <c r="D14" s="1832"/>
      <c r="E14" s="1832"/>
      <c r="F14" s="1832"/>
      <c r="G14" s="1832"/>
      <c r="H14" s="1832"/>
      <c r="I14" s="1832"/>
      <c r="J14" s="1832"/>
      <c r="K14" s="1832"/>
      <c r="L14" s="1832"/>
    </row>
  </sheetData>
  <sheetProtection password="8403" sheet="1" objects="1" scenarios="1"/>
  <mergeCells count="2">
    <mergeCell ref="C2:M2"/>
    <mergeCell ref="D5:L14"/>
  </mergeCells>
  <pageMargins left="0.7" right="0.7" top="0.75" bottom="0.75" header="0.3" footer="0.3"/>
  <pageSetup scale="87" fitToHeight="0"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A1:BD135"/>
  <sheetViews>
    <sheetView workbookViewId="0">
      <selection activeCell="A5" sqref="A5"/>
    </sheetView>
  </sheetViews>
  <sheetFormatPr defaultColWidth="9.109375" defaultRowHeight="13.8"/>
  <cols>
    <col min="1" max="1" width="10.6640625" style="94" customWidth="1"/>
    <col min="2" max="2" width="11" style="94" customWidth="1"/>
    <col min="3" max="3" width="13.6640625" style="94" customWidth="1"/>
    <col min="4" max="5" width="10.6640625" style="94" customWidth="1"/>
    <col min="6" max="6" width="10.44140625" style="94" customWidth="1"/>
    <col min="7" max="7" width="8" style="94" customWidth="1"/>
    <col min="8" max="8" width="9.6640625" style="94" customWidth="1"/>
    <col min="9" max="9" width="7.6640625" style="94" customWidth="1"/>
    <col min="10" max="10" width="0" style="94" hidden="1" customWidth="1"/>
    <col min="11" max="11" width="9.33203125" style="94" hidden="1" customWidth="1"/>
    <col min="12" max="12" width="12.44140625" style="94" customWidth="1"/>
    <col min="13" max="13" width="8.109375" style="94" customWidth="1"/>
    <col min="14" max="14" width="10.109375" style="94" customWidth="1"/>
    <col min="15" max="15" width="10.6640625" style="94" customWidth="1"/>
    <col min="16" max="16" width="3.44140625" style="94" customWidth="1"/>
    <col min="17" max="17" width="13.44140625" style="94" customWidth="1"/>
    <col min="18" max="18" width="9.44140625" style="94" customWidth="1"/>
    <col min="19" max="19" width="10.6640625" style="94" customWidth="1"/>
    <col min="20" max="24" width="6.6640625" style="94" customWidth="1"/>
    <col min="25" max="26" width="11" style="94" customWidth="1"/>
    <col min="27" max="27" width="4.44140625" style="94" customWidth="1"/>
    <col min="28" max="28" width="8.6640625" style="170" hidden="1" customWidth="1"/>
    <col min="29" max="29" width="12.109375" style="170" hidden="1" customWidth="1"/>
    <col min="30" max="30" width="0" style="170" hidden="1" customWidth="1"/>
    <col min="31" max="31" width="12.44140625" style="170" hidden="1" customWidth="1"/>
    <col min="32" max="32" width="18.44140625" style="170" hidden="1" customWidth="1"/>
    <col min="33" max="33" width="0" style="170" hidden="1" customWidth="1"/>
    <col min="34" max="39" width="8.6640625" style="170" hidden="1" customWidth="1"/>
    <col min="40" max="52" width="9.109375" style="170" hidden="1" customWidth="1"/>
    <col min="53" max="53" width="10.6640625" style="170" hidden="1" customWidth="1"/>
    <col min="54" max="54" width="14" style="170" hidden="1" customWidth="1"/>
    <col min="55" max="55" width="4.44140625" style="94" customWidth="1"/>
    <col min="56" max="16384" width="9.109375" style="94"/>
  </cols>
  <sheetData>
    <row r="1" spans="1:54" ht="15.6" customHeight="1">
      <c r="B1" s="95" t="s">
        <v>1383</v>
      </c>
      <c r="C1" s="1835">
        <f>'Rent Request'!H10</f>
        <v>0</v>
      </c>
      <c r="D1" s="1836"/>
      <c r="E1" s="1836"/>
      <c r="F1" s="1836"/>
      <c r="G1" s="1836"/>
      <c r="H1" s="1836"/>
      <c r="I1" s="1836"/>
      <c r="J1" s="1837"/>
      <c r="K1" s="96"/>
      <c r="L1" s="95" t="s">
        <v>1384</v>
      </c>
      <c r="M1" s="1838">
        <f>'Rent Request'!H8</f>
        <v>0</v>
      </c>
      <c r="N1" s="1838"/>
      <c r="O1" s="1839"/>
      <c r="Q1" s="1840" t="s">
        <v>1385</v>
      </c>
      <c r="R1" s="1841"/>
      <c r="S1" s="1841"/>
      <c r="T1" s="1841"/>
      <c r="U1" s="1841"/>
      <c r="V1" s="1841"/>
      <c r="W1" s="1841"/>
      <c r="X1" s="1841"/>
      <c r="Y1" s="1841"/>
      <c r="Z1" s="1841"/>
      <c r="AB1" s="97" t="s">
        <v>1386</v>
      </c>
      <c r="AC1" s="97" t="s">
        <v>1387</v>
      </c>
      <c r="AD1" s="98" t="s">
        <v>1388</v>
      </c>
      <c r="AE1" s="99" t="s">
        <v>1389</v>
      </c>
      <c r="AF1" s="100"/>
      <c r="AG1" s="1482"/>
      <c r="AH1" s="1483"/>
      <c r="AI1" s="1483"/>
      <c r="AJ1" s="1483"/>
      <c r="AK1" s="1483"/>
      <c r="AL1" s="1483"/>
      <c r="AM1" s="1483"/>
      <c r="AN1" s="1483"/>
      <c r="AO1" s="1483"/>
      <c r="AP1" s="1483"/>
      <c r="AQ1" s="1483"/>
      <c r="AR1" s="1483"/>
      <c r="AS1" s="1483"/>
      <c r="AT1" s="1483"/>
      <c r="AU1" s="1483"/>
      <c r="AV1" s="1483"/>
      <c r="AW1" s="1483"/>
      <c r="AX1" s="1483"/>
      <c r="AY1" s="1483"/>
      <c r="AZ1" s="1484"/>
      <c r="BA1" s="101"/>
      <c r="BB1" s="102"/>
    </row>
    <row r="2" spans="1:54" ht="49.2" customHeight="1">
      <c r="A2" s="1843" t="s">
        <v>2100</v>
      </c>
      <c r="B2" s="1844"/>
      <c r="C2" s="1844"/>
      <c r="D2" s="1844"/>
      <c r="E2" s="1844"/>
      <c r="F2" s="1844"/>
      <c r="G2" s="1844"/>
      <c r="H2" s="1844"/>
      <c r="I2" s="1844"/>
      <c r="J2" s="1844"/>
      <c r="K2" s="1844"/>
      <c r="L2" s="1844"/>
      <c r="M2" s="1844"/>
      <c r="N2" s="1844"/>
      <c r="O2" s="1845"/>
      <c r="Q2" s="106" t="s">
        <v>1390</v>
      </c>
      <c r="R2" s="106" t="s">
        <v>1350</v>
      </c>
      <c r="S2" s="107" t="s">
        <v>1351</v>
      </c>
      <c r="T2" s="108" t="s">
        <v>1352</v>
      </c>
      <c r="U2" s="108" t="s">
        <v>1353</v>
      </c>
      <c r="V2" s="108" t="s">
        <v>1354</v>
      </c>
      <c r="W2" s="108" t="s">
        <v>1355</v>
      </c>
      <c r="X2" s="108" t="s">
        <v>1356</v>
      </c>
      <c r="Y2" s="1842" t="s">
        <v>1358</v>
      </c>
      <c r="Z2" s="1842"/>
      <c r="AB2" s="109"/>
      <c r="AC2" s="110"/>
      <c r="AD2" s="111"/>
      <c r="AE2" s="111"/>
      <c r="AF2" s="100"/>
      <c r="AG2" s="110"/>
      <c r="AH2" s="111"/>
      <c r="AI2" s="111"/>
      <c r="AJ2" s="111"/>
      <c r="AK2" s="111"/>
      <c r="AL2" s="111"/>
      <c r="AM2" s="111"/>
      <c r="AN2" s="111"/>
      <c r="AO2" s="111"/>
      <c r="AP2" s="111"/>
      <c r="AQ2" s="111"/>
      <c r="AR2" s="111"/>
      <c r="AS2" s="111"/>
      <c r="AT2" s="111"/>
      <c r="AU2" s="111"/>
      <c r="AV2" s="111"/>
      <c r="AW2" s="111"/>
      <c r="AX2" s="111"/>
      <c r="AY2" s="111"/>
      <c r="AZ2" s="111"/>
      <c r="BA2" s="112" t="e">
        <f>(AG2*#REF!+AH2*#REF!+AI2*#REF!+AJ2*#REF!+AK2*#REF!+AL2*#REF!+AM2*#REF!+AN2*#REF!+AO2*#REF!+AP2*#REF!+AQ2*#REF!+AR2*#REF!+AS2*#REF!+AT2*#REF!+AU2*#REF!+AV2*#REF!+AW2*#REF!+AX2*#REF!+AY2*#REF!+AZ2*#REF!)</f>
        <v>#REF!</v>
      </c>
      <c r="BB2" s="113" t="e">
        <f t="shared" ref="BB2:BB22" si="0">BA2*AE2</f>
        <v>#REF!</v>
      </c>
    </row>
    <row r="3" spans="1:54" ht="55.95" customHeight="1">
      <c r="A3" s="1026" t="s">
        <v>1391</v>
      </c>
      <c r="B3" s="114" t="s">
        <v>1392</v>
      </c>
      <c r="C3" s="115" t="s">
        <v>7</v>
      </c>
      <c r="D3" s="116" t="s">
        <v>1394</v>
      </c>
      <c r="E3" s="115" t="s">
        <v>1393</v>
      </c>
      <c r="F3" s="1027" t="s">
        <v>1395</v>
      </c>
      <c r="G3" s="1027" t="s">
        <v>1396</v>
      </c>
      <c r="H3" s="1027" t="s">
        <v>1387</v>
      </c>
      <c r="I3" s="1027" t="s">
        <v>1388</v>
      </c>
      <c r="J3" s="1027" t="s">
        <v>1397</v>
      </c>
      <c r="K3" s="1027" t="s">
        <v>1398</v>
      </c>
      <c r="L3" s="1027" t="s">
        <v>1399</v>
      </c>
      <c r="M3" s="1027" t="s">
        <v>1400</v>
      </c>
      <c r="N3" s="1027" t="s">
        <v>1401</v>
      </c>
      <c r="O3" s="1028" t="s">
        <v>1402</v>
      </c>
      <c r="Q3" s="117" t="s">
        <v>1359</v>
      </c>
      <c r="R3" s="118">
        <f>'Exhibit 1 (UA)'!D15</f>
        <v>0</v>
      </c>
      <c r="S3" s="118">
        <f>'Exhibit 1 (UA)'!E15</f>
        <v>0</v>
      </c>
      <c r="T3" s="119">
        <f>'Exhibit 1 (UA)'!F15</f>
        <v>0</v>
      </c>
      <c r="U3" s="119">
        <f>'Exhibit 1 (UA)'!G15</f>
        <v>0</v>
      </c>
      <c r="V3" s="119">
        <f>'Exhibit 1 (UA)'!H15</f>
        <v>0</v>
      </c>
      <c r="W3" s="119">
        <f>'Exhibit 1 (UA)'!I15</f>
        <v>0</v>
      </c>
      <c r="X3" s="119">
        <f>'Exhibit 1 (UA)'!J15</f>
        <v>0</v>
      </c>
      <c r="Y3" s="1833">
        <f>'Exhibit 1 (UA)'!L15</f>
        <v>0</v>
      </c>
      <c r="Z3" s="1834">
        <v>0</v>
      </c>
      <c r="AB3" s="109"/>
      <c r="AC3" s="110"/>
      <c r="AD3" s="111"/>
      <c r="AE3" s="111"/>
      <c r="AF3" s="100"/>
      <c r="AG3" s="110"/>
      <c r="AH3" s="111"/>
      <c r="AI3" s="111"/>
      <c r="AJ3" s="111"/>
      <c r="AK3" s="111"/>
      <c r="AL3" s="111"/>
      <c r="AM3" s="111"/>
      <c r="AN3" s="111"/>
      <c r="AO3" s="111"/>
      <c r="AP3" s="111"/>
      <c r="AQ3" s="111"/>
      <c r="AR3" s="111"/>
      <c r="AS3" s="111"/>
      <c r="AT3" s="111"/>
      <c r="AU3" s="111"/>
      <c r="AV3" s="111"/>
      <c r="AW3" s="111"/>
      <c r="AX3" s="111"/>
      <c r="AY3" s="111"/>
      <c r="AZ3" s="111"/>
      <c r="BA3" s="112" t="e">
        <f>(AG3*#REF!+AH3*#REF!+AI3*#REF!+AJ3*#REF!+AK3*#REF!+AL3*#REF!+AM3*#REF!+AN3*#REF!+AO3*#REF!+AP3*#REF!+AQ3*#REF!+AR3*#REF!+AS3*#REF!+AT3*#REF!+AU3*#REF!+AV3*#REF!+AW3*#REF!+AX3*#REF!+AY3*#REF!+AZ3*#REF!)</f>
        <v>#REF!</v>
      </c>
      <c r="BB3" s="113" t="e">
        <f t="shared" si="0"/>
        <v>#REF!</v>
      </c>
    </row>
    <row r="4" spans="1:54" ht="14.4" customHeight="1" thickBot="1">
      <c r="A4" s="120"/>
      <c r="B4" s="121"/>
      <c r="C4" s="122"/>
      <c r="D4" s="123"/>
      <c r="E4" s="123"/>
      <c r="F4" s="123"/>
      <c r="G4" s="124" t="s">
        <v>1403</v>
      </c>
      <c r="H4" s="125"/>
      <c r="I4" s="125"/>
      <c r="J4" s="124" t="s">
        <v>1404</v>
      </c>
      <c r="K4" s="126" t="s">
        <v>1405</v>
      </c>
      <c r="L4" s="124"/>
      <c r="M4" s="124"/>
      <c r="N4" s="127" t="s">
        <v>1406</v>
      </c>
      <c r="O4" s="128" t="s">
        <v>1407</v>
      </c>
      <c r="Q4" s="117" t="s">
        <v>1362</v>
      </c>
      <c r="R4" s="118">
        <f>'Exhibit 1 (UA)'!D16</f>
        <v>0</v>
      </c>
      <c r="S4" s="118">
        <f>'Exhibit 1 (UA)'!E16</f>
        <v>0</v>
      </c>
      <c r="T4" s="119">
        <f>'Exhibit 1 (UA)'!F16</f>
        <v>0</v>
      </c>
      <c r="U4" s="119">
        <f>'Exhibit 1 (UA)'!G16</f>
        <v>0</v>
      </c>
      <c r="V4" s="119">
        <f>'Exhibit 1 (UA)'!H16</f>
        <v>0</v>
      </c>
      <c r="W4" s="119">
        <f>'Exhibit 1 (UA)'!I16</f>
        <v>0</v>
      </c>
      <c r="X4" s="119">
        <f>'Exhibit 1 (UA)'!J16</f>
        <v>0</v>
      </c>
      <c r="Y4" s="1833">
        <f>'Exhibit 1 (UA)'!L16</f>
        <v>0</v>
      </c>
      <c r="Z4" s="1834">
        <v>1</v>
      </c>
      <c r="AB4" s="109"/>
      <c r="AC4" s="110"/>
      <c r="AD4" s="111"/>
      <c r="AE4" s="111"/>
      <c r="AF4" s="100"/>
      <c r="AG4" s="110"/>
      <c r="AH4" s="111"/>
      <c r="AI4" s="111"/>
      <c r="AJ4" s="111"/>
      <c r="AK4" s="111"/>
      <c r="AL4" s="111"/>
      <c r="AM4" s="111"/>
      <c r="AN4" s="111"/>
      <c r="AO4" s="111"/>
      <c r="AP4" s="111"/>
      <c r="AQ4" s="111"/>
      <c r="AR4" s="111"/>
      <c r="AS4" s="111"/>
      <c r="AT4" s="111"/>
      <c r="AU4" s="111"/>
      <c r="AV4" s="111"/>
      <c r="AW4" s="111"/>
      <c r="AX4" s="111"/>
      <c r="AY4" s="111"/>
      <c r="AZ4" s="111"/>
      <c r="BA4" s="112" t="e">
        <f>(AG4*#REF!+AH4*#REF!+AI4*#REF!+AJ4*#REF!+AK4*#REF!+AL4*#REF!+AM4*#REF!+AN4*#REF!+AO4*#REF!+AP4*#REF!+AQ4*#REF!+AR4*#REF!+AS4*#REF!+AT4*#REF!+AU4*#REF!+AV4*#REF!+AW4*#REF!+AX4*#REF!+AY4*#REF!+AZ4*#REF!)</f>
        <v>#REF!</v>
      </c>
      <c r="BB4" s="113" t="e">
        <f t="shared" si="0"/>
        <v>#REF!</v>
      </c>
    </row>
    <row r="5" spans="1:54" ht="15.75" customHeight="1">
      <c r="A5" s="1004"/>
      <c r="B5" s="1005"/>
      <c r="C5" s="1005"/>
      <c r="D5" s="1005"/>
      <c r="E5" s="1005"/>
      <c r="F5" s="1006"/>
      <c r="G5" s="1007"/>
      <c r="H5" s="1007"/>
      <c r="I5" s="1008"/>
      <c r="J5" s="1009"/>
      <c r="K5" s="1010"/>
      <c r="L5" s="1011"/>
      <c r="M5" s="1012"/>
      <c r="N5" s="1012"/>
      <c r="O5" s="129">
        <f>+N5*G5</f>
        <v>0</v>
      </c>
      <c r="Q5" s="117" t="s">
        <v>1365</v>
      </c>
      <c r="R5" s="118">
        <f>'Exhibit 1 (UA)'!D17</f>
        <v>0</v>
      </c>
      <c r="S5" s="118">
        <f>'Exhibit 1 (UA)'!E17</f>
        <v>0</v>
      </c>
      <c r="T5" s="119">
        <f>'Exhibit 1 (UA)'!F17</f>
        <v>0</v>
      </c>
      <c r="U5" s="119">
        <f>'Exhibit 1 (UA)'!G17</f>
        <v>0</v>
      </c>
      <c r="V5" s="119">
        <f>'Exhibit 1 (UA)'!H17</f>
        <v>0</v>
      </c>
      <c r="W5" s="119">
        <f>'Exhibit 1 (UA)'!I17</f>
        <v>0</v>
      </c>
      <c r="X5" s="119">
        <f>'Exhibit 1 (UA)'!J17</f>
        <v>0</v>
      </c>
      <c r="Y5" s="1833">
        <f>'Exhibit 1 (UA)'!L17</f>
        <v>0</v>
      </c>
      <c r="Z5" s="1834">
        <v>2</v>
      </c>
      <c r="AB5" s="109"/>
      <c r="AC5" s="110"/>
      <c r="AD5" s="111"/>
      <c r="AE5" s="111"/>
      <c r="AF5" s="100"/>
      <c r="AG5" s="110"/>
      <c r="AH5" s="111"/>
      <c r="AI5" s="111"/>
      <c r="AJ5" s="111"/>
      <c r="AK5" s="111"/>
      <c r="AL5" s="111"/>
      <c r="AM5" s="111"/>
      <c r="AN5" s="111"/>
      <c r="AO5" s="111"/>
      <c r="AP5" s="111"/>
      <c r="AQ5" s="111"/>
      <c r="AR5" s="111"/>
      <c r="AS5" s="111"/>
      <c r="AT5" s="111"/>
      <c r="AU5" s="111"/>
      <c r="AV5" s="111"/>
      <c r="AW5" s="111"/>
      <c r="AX5" s="111"/>
      <c r="AY5" s="111"/>
      <c r="AZ5" s="111"/>
      <c r="BA5" s="112" t="e">
        <f>(AG5*#REF!+AH5*#REF!+AI5*#REF!+AJ5*#REF!+AK5*#REF!+AL5*#REF!+AM5*#REF!+AN5*#REF!+AO5*#REF!+AP5*#REF!+AQ5*#REF!+AR5*#REF!+AS5*#REF!+AT5*#REF!+AU5*#REF!+AV5*#REF!+AW5*#REF!+AX5*#REF!+AY5*#REF!+AZ5*#REF!)</f>
        <v>#REF!</v>
      </c>
      <c r="BB5" s="113" t="e">
        <f t="shared" si="0"/>
        <v>#REF!</v>
      </c>
    </row>
    <row r="6" spans="1:54" ht="14.4" customHeight="1">
      <c r="A6" s="1013"/>
      <c r="B6" s="1014"/>
      <c r="C6" s="1014"/>
      <c r="D6" s="1014"/>
      <c r="E6" s="1014"/>
      <c r="F6" s="1006"/>
      <c r="G6" s="1015"/>
      <c r="H6" s="1015"/>
      <c r="I6" s="1016"/>
      <c r="J6" s="1017"/>
      <c r="K6" s="1018"/>
      <c r="L6" s="1019"/>
      <c r="M6" s="1019"/>
      <c r="N6" s="1019"/>
      <c r="O6" s="130">
        <f t="shared" ref="O6:O51" si="1">+N6*G6</f>
        <v>0</v>
      </c>
      <c r="Q6" s="117" t="s">
        <v>1367</v>
      </c>
      <c r="R6" s="118">
        <f>'Exhibit 1 (UA)'!D18</f>
        <v>0</v>
      </c>
      <c r="S6" s="118">
        <f>'Exhibit 1 (UA)'!E18</f>
        <v>0</v>
      </c>
      <c r="T6" s="119">
        <f>'Exhibit 1 (UA)'!F18</f>
        <v>0</v>
      </c>
      <c r="U6" s="119">
        <f>'Exhibit 1 (UA)'!G18</f>
        <v>0</v>
      </c>
      <c r="V6" s="119">
        <f>'Exhibit 1 (UA)'!H18</f>
        <v>0</v>
      </c>
      <c r="W6" s="119">
        <f>'Exhibit 1 (UA)'!I18</f>
        <v>0</v>
      </c>
      <c r="X6" s="119">
        <f>'Exhibit 1 (UA)'!J18</f>
        <v>0</v>
      </c>
      <c r="Y6" s="1833">
        <f>'Exhibit 1 (UA)'!L18</f>
        <v>0</v>
      </c>
      <c r="Z6" s="1834">
        <v>3</v>
      </c>
      <c r="AB6" s="109"/>
      <c r="AC6" s="110"/>
      <c r="AD6" s="111"/>
      <c r="AE6" s="111"/>
      <c r="AF6" s="100"/>
      <c r="AG6" s="110"/>
      <c r="AH6" s="111"/>
      <c r="AI6" s="111"/>
      <c r="AJ6" s="111"/>
      <c r="AK6" s="111"/>
      <c r="AL6" s="111"/>
      <c r="AM6" s="111"/>
      <c r="AN6" s="111"/>
      <c r="AO6" s="111"/>
      <c r="AP6" s="111"/>
      <c r="AQ6" s="111"/>
      <c r="AR6" s="111"/>
      <c r="AS6" s="111"/>
      <c r="AT6" s="111"/>
      <c r="AU6" s="111"/>
      <c r="AV6" s="111"/>
      <c r="AW6" s="111"/>
      <c r="AX6" s="111"/>
      <c r="AY6" s="111"/>
      <c r="AZ6" s="111"/>
      <c r="BA6" s="112" t="e">
        <f>(AG6*#REF!+AH6*#REF!+AI6*#REF!+AJ6*#REF!+AK6*#REF!+AL6*#REF!+AM6*#REF!+AN6*#REF!+AO6*#REF!+AP6*#REF!+AQ6*#REF!+AR6*#REF!+AS6*#REF!+AT6*#REF!+AU6*#REF!+AV6*#REF!+AW6*#REF!+AX6*#REF!+AY6*#REF!+AZ6*#REF!)</f>
        <v>#REF!</v>
      </c>
      <c r="BB6" s="113" t="e">
        <f t="shared" si="0"/>
        <v>#REF!</v>
      </c>
    </row>
    <row r="7" spans="1:54" ht="14.4" customHeight="1">
      <c r="A7" s="1013"/>
      <c r="B7" s="1014"/>
      <c r="C7" s="1014"/>
      <c r="D7" s="1014"/>
      <c r="E7" s="1014"/>
      <c r="F7" s="1006"/>
      <c r="G7" s="1015"/>
      <c r="H7" s="1015"/>
      <c r="I7" s="1016"/>
      <c r="J7" s="1017"/>
      <c r="K7" s="1018"/>
      <c r="L7" s="1019"/>
      <c r="M7" s="1019"/>
      <c r="N7" s="1019"/>
      <c r="O7" s="130">
        <f t="shared" si="1"/>
        <v>0</v>
      </c>
      <c r="Q7" s="117" t="s">
        <v>1369</v>
      </c>
      <c r="R7" s="118">
        <f>'Exhibit 1 (UA)'!D19</f>
        <v>0</v>
      </c>
      <c r="S7" s="118">
        <f>'Exhibit 1 (UA)'!E19</f>
        <v>0</v>
      </c>
      <c r="T7" s="119">
        <f>'Exhibit 1 (UA)'!F19</f>
        <v>0</v>
      </c>
      <c r="U7" s="119">
        <f>'Exhibit 1 (UA)'!G19</f>
        <v>0</v>
      </c>
      <c r="V7" s="119">
        <f>'Exhibit 1 (UA)'!H19</f>
        <v>0</v>
      </c>
      <c r="W7" s="119">
        <f>'Exhibit 1 (UA)'!I19</f>
        <v>0</v>
      </c>
      <c r="X7" s="119">
        <f>'Exhibit 1 (UA)'!J19</f>
        <v>0</v>
      </c>
      <c r="Y7" s="1833">
        <f>'Exhibit 1 (UA)'!L19</f>
        <v>0</v>
      </c>
      <c r="Z7" s="1834">
        <v>4</v>
      </c>
      <c r="AB7" s="109"/>
      <c r="AC7" s="110"/>
      <c r="AD7" s="111"/>
      <c r="AE7" s="111"/>
      <c r="AF7" s="100"/>
      <c r="AG7" s="110"/>
      <c r="AH7" s="111"/>
      <c r="AI7" s="111"/>
      <c r="AJ7" s="111"/>
      <c r="AK7" s="111"/>
      <c r="AL7" s="111"/>
      <c r="AM7" s="111"/>
      <c r="AN7" s="111"/>
      <c r="AO7" s="111"/>
      <c r="AP7" s="111"/>
      <c r="AQ7" s="111"/>
      <c r="AR7" s="111"/>
      <c r="AS7" s="111"/>
      <c r="AT7" s="111"/>
      <c r="AU7" s="111"/>
      <c r="AV7" s="111"/>
      <c r="AW7" s="111"/>
      <c r="AX7" s="111"/>
      <c r="AY7" s="111"/>
      <c r="AZ7" s="111"/>
      <c r="BA7" s="112" t="e">
        <f>(AG7*#REF!+AH7*#REF!+AI7*#REF!+AJ7*#REF!+AK7*#REF!+AL7*#REF!+AM7*#REF!+AN7*#REF!+AO7*#REF!+AP7*#REF!+AQ7*#REF!+AR7*#REF!+AS7*#REF!+AT7*#REF!+AU7*#REF!+AV7*#REF!+AW7*#REF!+AX7*#REF!+AY7*#REF!+AZ7*#REF!)</f>
        <v>#REF!</v>
      </c>
      <c r="BB7" s="113" t="e">
        <f t="shared" si="0"/>
        <v>#REF!</v>
      </c>
    </row>
    <row r="8" spans="1:54" ht="14.4" customHeight="1">
      <c r="A8" s="1013"/>
      <c r="B8" s="1014"/>
      <c r="C8" s="1014"/>
      <c r="D8" s="1014"/>
      <c r="E8" s="1014"/>
      <c r="F8" s="1006"/>
      <c r="G8" s="1015"/>
      <c r="H8" s="1015"/>
      <c r="I8" s="1016"/>
      <c r="J8" s="1017"/>
      <c r="K8" s="1018"/>
      <c r="L8" s="1019"/>
      <c r="M8" s="1019"/>
      <c r="N8" s="1019"/>
      <c r="O8" s="130">
        <f t="shared" si="1"/>
        <v>0</v>
      </c>
      <c r="Q8" s="117" t="s">
        <v>1371</v>
      </c>
      <c r="R8" s="118">
        <f>'Exhibit 1 (UA)'!D20</f>
        <v>0</v>
      </c>
      <c r="S8" s="118"/>
      <c r="T8" s="119">
        <f>'Exhibit 1 (UA)'!F20</f>
        <v>0</v>
      </c>
      <c r="U8" s="119">
        <f>'Exhibit 1 (UA)'!G20</f>
        <v>0</v>
      </c>
      <c r="V8" s="119">
        <f>'Exhibit 1 (UA)'!H20</f>
        <v>0</v>
      </c>
      <c r="W8" s="119">
        <f>'Exhibit 1 (UA)'!I20</f>
        <v>0</v>
      </c>
      <c r="X8" s="119">
        <f>'Exhibit 1 (UA)'!J20</f>
        <v>0</v>
      </c>
      <c r="Y8" s="1833">
        <f>'Exhibit 1 (UA)'!L20</f>
        <v>0</v>
      </c>
      <c r="Z8" s="1834">
        <v>5</v>
      </c>
      <c r="AB8" s="109"/>
      <c r="AC8" s="110"/>
      <c r="AD8" s="111"/>
      <c r="AE8" s="111"/>
      <c r="AF8" s="100"/>
      <c r="AG8" s="110"/>
      <c r="AH8" s="111"/>
      <c r="AI8" s="111"/>
      <c r="AJ8" s="111"/>
      <c r="AK8" s="111"/>
      <c r="AL8" s="111"/>
      <c r="AM8" s="111"/>
      <c r="AN8" s="111"/>
      <c r="AO8" s="111"/>
      <c r="AP8" s="111"/>
      <c r="AQ8" s="111"/>
      <c r="AR8" s="111"/>
      <c r="AS8" s="111"/>
      <c r="AT8" s="111"/>
      <c r="AU8" s="111"/>
      <c r="AV8" s="111"/>
      <c r="AW8" s="111"/>
      <c r="AX8" s="111"/>
      <c r="AY8" s="111"/>
      <c r="AZ8" s="111"/>
      <c r="BA8" s="112" t="e">
        <f>(AG8*#REF!+AH8*#REF!+AI8*#REF!+AJ8*#REF!+AK8*#REF!+AL8*#REF!+AM8*#REF!+AN8*#REF!+AO8*#REF!+AP8*#REF!+AQ8*#REF!+AR8*#REF!+AS8*#REF!+AT8*#REF!+AU8*#REF!+AV8*#REF!+AW8*#REF!+AX8*#REF!+AY8*#REF!+AZ8*#REF!)</f>
        <v>#REF!</v>
      </c>
      <c r="BB8" s="113" t="e">
        <f t="shared" si="0"/>
        <v>#REF!</v>
      </c>
    </row>
    <row r="9" spans="1:54" ht="14.4">
      <c r="A9" s="1013"/>
      <c r="B9" s="1014"/>
      <c r="C9" s="1014"/>
      <c r="D9" s="1014"/>
      <c r="E9" s="1014"/>
      <c r="F9" s="1006"/>
      <c r="G9" s="1015"/>
      <c r="H9" s="1015"/>
      <c r="I9" s="1016"/>
      <c r="J9" s="1017"/>
      <c r="K9" s="1018"/>
      <c r="L9" s="1019"/>
      <c r="M9" s="1019"/>
      <c r="N9" s="1019"/>
      <c r="O9" s="130">
        <f t="shared" si="1"/>
        <v>0</v>
      </c>
      <c r="Q9" s="117" t="s">
        <v>1372</v>
      </c>
      <c r="R9" s="118">
        <f>'Exhibit 1 (UA)'!D21</f>
        <v>0</v>
      </c>
      <c r="S9" s="118"/>
      <c r="T9" s="119">
        <f>'Exhibit 1 (UA)'!F21</f>
        <v>0</v>
      </c>
      <c r="U9" s="119">
        <f>'Exhibit 1 (UA)'!G21</f>
        <v>0</v>
      </c>
      <c r="V9" s="119">
        <f>'Exhibit 1 (UA)'!H21</f>
        <v>0</v>
      </c>
      <c r="W9" s="119">
        <f>'Exhibit 1 (UA)'!I21</f>
        <v>0</v>
      </c>
      <c r="X9" s="119">
        <f>'Exhibit 1 (UA)'!J21</f>
        <v>0</v>
      </c>
      <c r="Y9" s="1833">
        <f>'Exhibit 1 (UA)'!L21</f>
        <v>0</v>
      </c>
      <c r="Z9" s="1834">
        <v>6</v>
      </c>
      <c r="AB9" s="109"/>
      <c r="AC9" s="110"/>
      <c r="AD9" s="111"/>
      <c r="AE9" s="111"/>
      <c r="AF9" s="100"/>
      <c r="AG9" s="110"/>
      <c r="AH9" s="111"/>
      <c r="AI9" s="111"/>
      <c r="AJ9" s="111"/>
      <c r="AK9" s="111"/>
      <c r="AL9" s="111"/>
      <c r="AM9" s="111"/>
      <c r="AN9" s="111"/>
      <c r="AO9" s="111"/>
      <c r="AP9" s="111"/>
      <c r="AQ9" s="111"/>
      <c r="AR9" s="111"/>
      <c r="AS9" s="111"/>
      <c r="AT9" s="111"/>
      <c r="AU9" s="111"/>
      <c r="AV9" s="111"/>
      <c r="AW9" s="111"/>
      <c r="AX9" s="111"/>
      <c r="AY9" s="111"/>
      <c r="AZ9" s="111"/>
      <c r="BA9" s="112" t="e">
        <f>(AG9*#REF!+AH9*#REF!+AI9*#REF!+AJ9*#REF!+AK9*#REF!+AL9*#REF!+AM9*#REF!+AN9*#REF!+AO9*#REF!+AP9*#REF!+AQ9*#REF!+AR9*#REF!+AS9*#REF!+AT9*#REF!+AU9*#REF!+AV9*#REF!+AW9*#REF!+AX9*#REF!+AY9*#REF!+AZ9*#REF!)</f>
        <v>#REF!</v>
      </c>
      <c r="BB9" s="113" t="e">
        <f t="shared" si="0"/>
        <v>#REF!</v>
      </c>
    </row>
    <row r="10" spans="1:54" ht="13.95" customHeight="1">
      <c r="A10" s="1013"/>
      <c r="B10" s="1014"/>
      <c r="C10" s="1014"/>
      <c r="D10" s="1014"/>
      <c r="E10" s="1014"/>
      <c r="F10" s="1006"/>
      <c r="G10" s="1015"/>
      <c r="H10" s="1015"/>
      <c r="I10" s="1016"/>
      <c r="J10" s="1017"/>
      <c r="K10" s="1018"/>
      <c r="L10" s="1019"/>
      <c r="M10" s="1019"/>
      <c r="N10" s="1019"/>
      <c r="O10" s="130">
        <f t="shared" si="1"/>
        <v>0</v>
      </c>
      <c r="Q10" s="117" t="s">
        <v>1373</v>
      </c>
      <c r="R10" s="118">
        <f>'Exhibit 1 (UA)'!D22</f>
        <v>0</v>
      </c>
      <c r="S10" s="118"/>
      <c r="T10" s="119">
        <f>'Exhibit 1 (UA)'!F22</f>
        <v>0</v>
      </c>
      <c r="U10" s="119">
        <f>'Exhibit 1 (UA)'!G22</f>
        <v>0</v>
      </c>
      <c r="V10" s="119">
        <f>'Exhibit 1 (UA)'!H22</f>
        <v>0</v>
      </c>
      <c r="W10" s="119">
        <f>'Exhibit 1 (UA)'!I22</f>
        <v>0</v>
      </c>
      <c r="X10" s="119">
        <f>'Exhibit 1 (UA)'!J22</f>
        <v>0</v>
      </c>
      <c r="Y10" s="1833">
        <f>'Exhibit 1 (UA)'!L22</f>
        <v>0</v>
      </c>
      <c r="Z10" s="1834">
        <v>7</v>
      </c>
      <c r="AB10" s="109"/>
      <c r="AC10" s="110"/>
      <c r="AD10" s="111"/>
      <c r="AE10" s="111"/>
      <c r="AF10" s="100"/>
      <c r="AG10" s="110"/>
      <c r="AH10" s="111"/>
      <c r="AI10" s="111"/>
      <c r="AJ10" s="111"/>
      <c r="AK10" s="111"/>
      <c r="AL10" s="111"/>
      <c r="AM10" s="111"/>
      <c r="AN10" s="111"/>
      <c r="AO10" s="111"/>
      <c r="AP10" s="111"/>
      <c r="AQ10" s="111"/>
      <c r="AR10" s="111"/>
      <c r="AS10" s="111"/>
      <c r="AT10" s="111"/>
      <c r="AU10" s="111"/>
      <c r="AV10" s="111"/>
      <c r="AW10" s="111"/>
      <c r="AX10" s="111"/>
      <c r="AY10" s="111"/>
      <c r="AZ10" s="111"/>
      <c r="BA10" s="112" t="e">
        <f>(AG10*#REF!+AH10*#REF!+AI10*#REF!+AJ10*#REF!+AK10*#REF!+AL10*#REF!+AM10*#REF!+AN10*#REF!+AO10*#REF!+AP10*#REF!+AQ10*#REF!+AR10*#REF!+AS10*#REF!+AT10*#REF!+AU10*#REF!+AV10*#REF!+AW10*#REF!+AX10*#REF!+AY10*#REF!+AZ10*#REF!)</f>
        <v>#REF!</v>
      </c>
      <c r="BB10" s="113" t="e">
        <f t="shared" si="0"/>
        <v>#REF!</v>
      </c>
    </row>
    <row r="11" spans="1:54" ht="13.95" customHeight="1">
      <c r="A11" s="1013"/>
      <c r="B11" s="1014"/>
      <c r="C11" s="1014"/>
      <c r="D11" s="1014"/>
      <c r="E11" s="1014"/>
      <c r="F11" s="1006"/>
      <c r="G11" s="1015"/>
      <c r="H11" s="1015"/>
      <c r="I11" s="1016"/>
      <c r="J11" s="1017"/>
      <c r="K11" s="1018"/>
      <c r="L11" s="1019"/>
      <c r="M11" s="1019"/>
      <c r="N11" s="1019"/>
      <c r="O11" s="130">
        <f t="shared" si="1"/>
        <v>0</v>
      </c>
      <c r="Q11" s="117" t="s">
        <v>1374</v>
      </c>
      <c r="R11" s="118">
        <f>'Exhibit 1 (UA)'!D23</f>
        <v>0</v>
      </c>
      <c r="S11" s="118">
        <f>'Exhibit 1 (UA)'!E23</f>
        <v>0</v>
      </c>
      <c r="T11" s="119">
        <f>'Exhibit 1 (UA)'!F23</f>
        <v>0</v>
      </c>
      <c r="U11" s="119">
        <f>'Exhibit 1 (UA)'!G23</f>
        <v>0</v>
      </c>
      <c r="V11" s="119">
        <f>'Exhibit 1 (UA)'!H23</f>
        <v>0</v>
      </c>
      <c r="W11" s="119">
        <f>'Exhibit 1 (UA)'!I23</f>
        <v>0</v>
      </c>
      <c r="X11" s="119">
        <f>'Exhibit 1 (UA)'!J23</f>
        <v>0</v>
      </c>
      <c r="Y11" s="1833">
        <f>'Exhibit 1 (UA)'!L23</f>
        <v>0</v>
      </c>
      <c r="Z11" s="1834">
        <v>8</v>
      </c>
      <c r="AB11" s="109"/>
      <c r="AC11" s="110"/>
      <c r="AD11" s="111"/>
      <c r="AE11" s="111"/>
      <c r="AF11" s="100"/>
      <c r="AG11" s="110"/>
      <c r="AH11" s="111"/>
      <c r="AI11" s="111"/>
      <c r="AJ11" s="111"/>
      <c r="AK11" s="111"/>
      <c r="AL11" s="111"/>
      <c r="AM11" s="111"/>
      <c r="AN11" s="111"/>
      <c r="AO11" s="111"/>
      <c r="AP11" s="111"/>
      <c r="AQ11" s="111"/>
      <c r="AR11" s="111"/>
      <c r="AS11" s="111"/>
      <c r="AT11" s="111"/>
      <c r="AU11" s="111"/>
      <c r="AV11" s="111"/>
      <c r="AW11" s="111"/>
      <c r="AX11" s="111"/>
      <c r="AY11" s="111"/>
      <c r="AZ11" s="111"/>
      <c r="BA11" s="112" t="e">
        <f>(AG11*#REF!+AH11*#REF!+AI11*#REF!+AJ11*#REF!+AK11*#REF!+AL11*#REF!+AM11*#REF!+AN11*#REF!+AO11*#REF!+AP11*#REF!+AQ11*#REF!+AR11*#REF!+AS11*#REF!+AT11*#REF!+AU11*#REF!+AV11*#REF!+AW11*#REF!+AX11*#REF!+AY11*#REF!+AZ11*#REF!)</f>
        <v>#REF!</v>
      </c>
      <c r="BB11" s="113" t="e">
        <f t="shared" si="0"/>
        <v>#REF!</v>
      </c>
    </row>
    <row r="12" spans="1:54" ht="14.4" customHeight="1">
      <c r="A12" s="1013"/>
      <c r="B12" s="1014"/>
      <c r="C12" s="1014"/>
      <c r="D12" s="1014"/>
      <c r="E12" s="1014"/>
      <c r="F12" s="1006"/>
      <c r="G12" s="1015"/>
      <c r="H12" s="1015"/>
      <c r="I12" s="1016"/>
      <c r="J12" s="1017"/>
      <c r="K12" s="1018"/>
      <c r="L12" s="1019"/>
      <c r="M12" s="1019"/>
      <c r="N12" s="1019"/>
      <c r="O12" s="130">
        <f t="shared" si="1"/>
        <v>0</v>
      </c>
      <c r="Q12" s="117" t="s">
        <v>1375</v>
      </c>
      <c r="R12" s="118">
        <f>'Exhibit 1 (UA)'!D24</f>
        <v>0</v>
      </c>
      <c r="S12" s="118">
        <f>'Exhibit 1 (UA)'!E24</f>
        <v>0</v>
      </c>
      <c r="T12" s="119">
        <f>'Exhibit 1 (UA)'!F24</f>
        <v>0</v>
      </c>
      <c r="U12" s="119">
        <f>'Exhibit 1 (UA)'!G24</f>
        <v>0</v>
      </c>
      <c r="V12" s="119">
        <f>'Exhibit 1 (UA)'!H24</f>
        <v>0</v>
      </c>
      <c r="W12" s="119">
        <f>'Exhibit 1 (UA)'!I24</f>
        <v>0</v>
      </c>
      <c r="X12" s="119">
        <f>'Exhibit 1 (UA)'!J24</f>
        <v>0</v>
      </c>
      <c r="Y12" s="1833">
        <f>'Exhibit 1 (UA)'!L24</f>
        <v>0</v>
      </c>
      <c r="Z12" s="1834">
        <v>9</v>
      </c>
      <c r="AB12" s="109"/>
      <c r="AC12" s="110"/>
      <c r="AD12" s="111"/>
      <c r="AE12" s="111"/>
      <c r="AF12" s="100"/>
      <c r="AG12" s="110"/>
      <c r="AH12" s="111"/>
      <c r="AI12" s="111"/>
      <c r="AJ12" s="111"/>
      <c r="AK12" s="111"/>
      <c r="AL12" s="111"/>
      <c r="AM12" s="111"/>
      <c r="AN12" s="111"/>
      <c r="AO12" s="111"/>
      <c r="AP12" s="111"/>
      <c r="AQ12" s="111"/>
      <c r="AR12" s="111"/>
      <c r="AS12" s="111"/>
      <c r="AT12" s="111"/>
      <c r="AU12" s="111"/>
      <c r="AV12" s="111"/>
      <c r="AW12" s="111"/>
      <c r="AX12" s="111"/>
      <c r="AY12" s="111"/>
      <c r="AZ12" s="111"/>
      <c r="BA12" s="112" t="e">
        <f>(AG12*#REF!+AH12*#REF!+AI12*#REF!+AJ12*#REF!+AK12*#REF!+AL12*#REF!+AM12*#REF!+AN12*#REF!+AO12*#REF!+AP12*#REF!+AQ12*#REF!+AR12*#REF!+AS12*#REF!+AT12*#REF!+AU12*#REF!+AV12*#REF!+AW12*#REF!+AX12*#REF!+AY12*#REF!+AZ12*#REF!)</f>
        <v>#REF!</v>
      </c>
      <c r="BB12" s="113" t="e">
        <f t="shared" si="0"/>
        <v>#REF!</v>
      </c>
    </row>
    <row r="13" spans="1:54" ht="14.4">
      <c r="A13" s="1013"/>
      <c r="B13" s="1014"/>
      <c r="C13" s="1014"/>
      <c r="D13" s="1014"/>
      <c r="E13" s="1014"/>
      <c r="F13" s="1006"/>
      <c r="G13" s="1015"/>
      <c r="H13" s="1015"/>
      <c r="I13" s="1016"/>
      <c r="J13" s="1017"/>
      <c r="K13" s="1018"/>
      <c r="L13" s="1019"/>
      <c r="M13" s="1019"/>
      <c r="N13" s="1019"/>
      <c r="O13" s="130">
        <f t="shared" si="1"/>
        <v>0</v>
      </c>
      <c r="Q13" s="117"/>
      <c r="R13" s="131"/>
      <c r="S13" s="106"/>
      <c r="T13" s="1065">
        <f>'Exhibit 1 (UA)'!F25</f>
        <v>0</v>
      </c>
      <c r="U13" s="1065">
        <f>'Exhibit 1 (UA)'!G25</f>
        <v>0</v>
      </c>
      <c r="V13" s="1065">
        <f>'Exhibit 1 (UA)'!H25</f>
        <v>0</v>
      </c>
      <c r="W13" s="1065">
        <f>'Exhibit 1 (UA)'!I25</f>
        <v>0</v>
      </c>
      <c r="X13" s="1065">
        <f>'Exhibit 1 (UA)'!J25</f>
        <v>0</v>
      </c>
      <c r="Y13" s="132"/>
      <c r="Z13" s="133"/>
      <c r="AB13" s="109"/>
      <c r="AC13" s="110"/>
      <c r="AD13" s="111"/>
      <c r="AE13" s="111"/>
      <c r="AF13" s="100"/>
      <c r="AG13" s="110"/>
      <c r="AH13" s="111"/>
      <c r="AI13" s="111"/>
      <c r="AJ13" s="111"/>
      <c r="AK13" s="111"/>
      <c r="AL13" s="111"/>
      <c r="AM13" s="111"/>
      <c r="AN13" s="111"/>
      <c r="AO13" s="111"/>
      <c r="AP13" s="111"/>
      <c r="AQ13" s="111"/>
      <c r="AR13" s="111"/>
      <c r="AS13" s="111"/>
      <c r="AT13" s="111"/>
      <c r="AU13" s="111"/>
      <c r="AV13" s="111"/>
      <c r="AW13" s="111"/>
      <c r="AX13" s="111"/>
      <c r="AY13" s="111"/>
      <c r="AZ13" s="111"/>
      <c r="BA13" s="112" t="e">
        <f>(AG13*#REF!+AH13*#REF!+AI13*#REF!+AJ13*#REF!+AK13*#REF!+AL13*#REF!+AM13*#REF!+AN13*#REF!+AO13*#REF!+AP13*#REF!+AQ13*#REF!+AR13*#REF!+AS13*#REF!+AT13*#REF!+AU13*#REF!+AV13*#REF!+AW13*#REF!+AX13*#REF!+AY13*#REF!+AZ13*#REF!)</f>
        <v>#REF!</v>
      </c>
      <c r="BB13" s="113" t="e">
        <f t="shared" si="0"/>
        <v>#REF!</v>
      </c>
    </row>
    <row r="14" spans="1:54" ht="14.4">
      <c r="A14" s="1013"/>
      <c r="B14" s="1014"/>
      <c r="C14" s="1014"/>
      <c r="D14" s="1014"/>
      <c r="E14" s="1014"/>
      <c r="F14" s="1006"/>
      <c r="G14" s="1015"/>
      <c r="H14" s="1015"/>
      <c r="I14" s="1016"/>
      <c r="J14" s="1017"/>
      <c r="K14" s="1018"/>
      <c r="L14" s="1019"/>
      <c r="M14" s="1019"/>
      <c r="N14" s="1019"/>
      <c r="O14" s="130">
        <f t="shared" si="1"/>
        <v>0</v>
      </c>
      <c r="Q14" s="117"/>
      <c r="R14" s="134" t="s">
        <v>1408</v>
      </c>
      <c r="S14" s="135"/>
      <c r="T14" s="135"/>
      <c r="U14" s="135"/>
      <c r="V14" s="135"/>
      <c r="W14" s="135"/>
      <c r="X14" s="136"/>
      <c r="Y14" s="136"/>
      <c r="Z14" s="136"/>
      <c r="AB14" s="109"/>
      <c r="AC14" s="110"/>
      <c r="AD14" s="111"/>
      <c r="AE14" s="111"/>
      <c r="AF14" s="100"/>
      <c r="AG14" s="110"/>
      <c r="AH14" s="111"/>
      <c r="AI14" s="111"/>
      <c r="AJ14" s="111"/>
      <c r="AK14" s="111"/>
      <c r="AL14" s="111"/>
      <c r="AM14" s="111"/>
      <c r="AN14" s="111"/>
      <c r="AO14" s="111"/>
      <c r="AP14" s="111"/>
      <c r="AQ14" s="111"/>
      <c r="AR14" s="111"/>
      <c r="AS14" s="111"/>
      <c r="AT14" s="111"/>
      <c r="AU14" s="111"/>
      <c r="AV14" s="111"/>
      <c r="AW14" s="111"/>
      <c r="AX14" s="111"/>
      <c r="AY14" s="111"/>
      <c r="AZ14" s="111"/>
      <c r="BA14" s="112" t="e">
        <f>(AG14*#REF!+AH14*#REF!+AI14*#REF!+AJ14*#REF!+AK14*#REF!+AL14*#REF!+AM14*#REF!+AN14*#REF!+AO14*#REF!+AP14*#REF!+AQ14*#REF!+AR14*#REF!+AS14*#REF!+AT14*#REF!+AU14*#REF!+AV14*#REF!+AW14*#REF!+AX14*#REF!+AY14*#REF!+AZ14*#REF!)</f>
        <v>#REF!</v>
      </c>
      <c r="BB14" s="113" t="e">
        <f t="shared" si="0"/>
        <v>#REF!</v>
      </c>
    </row>
    <row r="15" spans="1:54" ht="14.4">
      <c r="A15" s="1013"/>
      <c r="B15" s="1014"/>
      <c r="C15" s="1014"/>
      <c r="D15" s="1014"/>
      <c r="E15" s="1014"/>
      <c r="F15" s="1006"/>
      <c r="G15" s="1015"/>
      <c r="H15" s="1015"/>
      <c r="I15" s="1016"/>
      <c r="J15" s="1017"/>
      <c r="K15" s="1018"/>
      <c r="L15" s="1019"/>
      <c r="M15" s="1019"/>
      <c r="N15" s="1019"/>
      <c r="O15" s="130">
        <f t="shared" si="1"/>
        <v>0</v>
      </c>
      <c r="Q15" s="117"/>
      <c r="R15" s="1846"/>
      <c r="S15" s="1847"/>
      <c r="T15" s="1847"/>
      <c r="U15" s="1847"/>
      <c r="V15" s="1847"/>
      <c r="W15" s="1847"/>
      <c r="X15" s="1847"/>
      <c r="Y15" s="1847"/>
      <c r="Z15" s="1848"/>
      <c r="AB15" s="109"/>
      <c r="AC15" s="110"/>
      <c r="AD15" s="111"/>
      <c r="AE15" s="111"/>
      <c r="AF15" s="100"/>
      <c r="AG15" s="110"/>
      <c r="AH15" s="111"/>
      <c r="AI15" s="111"/>
      <c r="AJ15" s="111"/>
      <c r="AK15" s="111"/>
      <c r="AL15" s="111"/>
      <c r="AM15" s="111"/>
      <c r="AN15" s="111"/>
      <c r="AO15" s="111"/>
      <c r="AP15" s="111"/>
      <c r="AQ15" s="111"/>
      <c r="AR15" s="111"/>
      <c r="AS15" s="111"/>
      <c r="AT15" s="111"/>
      <c r="AU15" s="111"/>
      <c r="AV15" s="111"/>
      <c r="AW15" s="111"/>
      <c r="AX15" s="111"/>
      <c r="AY15" s="111"/>
      <c r="AZ15" s="111"/>
      <c r="BA15" s="112" t="e">
        <f>(AG15*#REF!+AH15*#REF!+AI15*#REF!+AJ15*#REF!+AK15*#REF!+AL15*#REF!+AM15*#REF!+AN15*#REF!+AO15*#REF!+AP15*#REF!+AQ15*#REF!+AR15*#REF!+AS15*#REF!+AT15*#REF!+AU15*#REF!+AV15*#REF!+AW15*#REF!+AX15*#REF!+AY15*#REF!+AZ15*#REF!)</f>
        <v>#REF!</v>
      </c>
      <c r="BB15" s="113" t="e">
        <f t="shared" si="0"/>
        <v>#REF!</v>
      </c>
    </row>
    <row r="16" spans="1:54" ht="14.4">
      <c r="A16" s="1013"/>
      <c r="B16" s="1014"/>
      <c r="C16" s="1014"/>
      <c r="D16" s="1014"/>
      <c r="E16" s="1014"/>
      <c r="F16" s="1006"/>
      <c r="G16" s="1015"/>
      <c r="H16" s="1015"/>
      <c r="I16" s="1016"/>
      <c r="J16" s="1017"/>
      <c r="K16" s="1018"/>
      <c r="L16" s="1019"/>
      <c r="M16" s="1019"/>
      <c r="N16" s="1019"/>
      <c r="O16" s="130">
        <f t="shared" si="1"/>
        <v>0</v>
      </c>
      <c r="Q16" s="117"/>
      <c r="R16" s="1846"/>
      <c r="S16" s="1847"/>
      <c r="T16" s="1847"/>
      <c r="U16" s="1847"/>
      <c r="V16" s="1847"/>
      <c r="W16" s="1847"/>
      <c r="X16" s="1847"/>
      <c r="Y16" s="1847"/>
      <c r="Z16" s="1848"/>
      <c r="AB16" s="109"/>
      <c r="AC16" s="110"/>
      <c r="AD16" s="111"/>
      <c r="AE16" s="111"/>
      <c r="AF16" s="100"/>
      <c r="AG16" s="110"/>
      <c r="AH16" s="111"/>
      <c r="AI16" s="111"/>
      <c r="AJ16" s="111"/>
      <c r="AK16" s="111"/>
      <c r="AL16" s="111"/>
      <c r="AM16" s="111"/>
      <c r="AN16" s="111"/>
      <c r="AO16" s="111"/>
      <c r="AP16" s="111"/>
      <c r="AQ16" s="111"/>
      <c r="AR16" s="111"/>
      <c r="AS16" s="111"/>
      <c r="AT16" s="111"/>
      <c r="AU16" s="111"/>
      <c r="AV16" s="111"/>
      <c r="AW16" s="111"/>
      <c r="AX16" s="111"/>
      <c r="AY16" s="111"/>
      <c r="AZ16" s="111"/>
      <c r="BA16" s="112" t="e">
        <f>(AG16*#REF!+AH16*#REF!+AI16*#REF!+AJ16*#REF!+AK16*#REF!+AL16*#REF!+AM16*#REF!+AN16*#REF!+AO16*#REF!+AP16*#REF!+AQ16*#REF!+AR16*#REF!+AS16*#REF!+AT16*#REF!+AU16*#REF!+AV16*#REF!+AW16*#REF!+AX16*#REF!+AY16*#REF!+AZ16*#REF!)</f>
        <v>#REF!</v>
      </c>
      <c r="BB16" s="113" t="e">
        <f t="shared" si="0"/>
        <v>#REF!</v>
      </c>
    </row>
    <row r="17" spans="1:56" ht="14.4">
      <c r="A17" s="1013"/>
      <c r="B17" s="1014"/>
      <c r="C17" s="1014"/>
      <c r="D17" s="1014"/>
      <c r="E17" s="1014"/>
      <c r="F17" s="1006"/>
      <c r="G17" s="1015"/>
      <c r="H17" s="1015"/>
      <c r="I17" s="1016"/>
      <c r="J17" s="1017"/>
      <c r="K17" s="1018"/>
      <c r="L17" s="1019"/>
      <c r="M17" s="1019"/>
      <c r="N17" s="1019"/>
      <c r="O17" s="130">
        <f t="shared" si="1"/>
        <v>0</v>
      </c>
      <c r="Q17" s="117"/>
      <c r="R17" s="1846"/>
      <c r="S17" s="1847"/>
      <c r="T17" s="1847"/>
      <c r="U17" s="1847"/>
      <c r="V17" s="1847"/>
      <c r="W17" s="1847"/>
      <c r="X17" s="1847"/>
      <c r="Y17" s="1847"/>
      <c r="Z17" s="1848"/>
      <c r="AB17" s="109"/>
      <c r="AC17" s="110"/>
      <c r="AD17" s="111"/>
      <c r="AE17" s="111"/>
      <c r="AF17" s="100"/>
      <c r="AG17" s="110"/>
      <c r="AH17" s="111"/>
      <c r="AI17" s="111"/>
      <c r="AJ17" s="111"/>
      <c r="AK17" s="111"/>
      <c r="AL17" s="111"/>
      <c r="AM17" s="111"/>
      <c r="AN17" s="111"/>
      <c r="AO17" s="111"/>
      <c r="AP17" s="111"/>
      <c r="AQ17" s="111"/>
      <c r="AR17" s="111"/>
      <c r="AS17" s="111"/>
      <c r="AT17" s="111"/>
      <c r="AU17" s="111"/>
      <c r="AV17" s="111"/>
      <c r="AW17" s="111"/>
      <c r="AX17" s="111"/>
      <c r="AY17" s="111"/>
      <c r="AZ17" s="111"/>
      <c r="BA17" s="112" t="e">
        <f>(AG17*#REF!+AH17*#REF!+AI17*#REF!+AJ17*#REF!+AK17*#REF!+AL17*#REF!+AM17*#REF!+AN17*#REF!+AO17*#REF!+AP17*#REF!+AQ17*#REF!+AR17*#REF!+AS17*#REF!+AT17*#REF!+AU17*#REF!+AV17*#REF!+AW17*#REF!+AX17*#REF!+AY17*#REF!+AZ17*#REF!)</f>
        <v>#REF!</v>
      </c>
      <c r="BB17" s="113" t="e">
        <f t="shared" si="0"/>
        <v>#REF!</v>
      </c>
    </row>
    <row r="18" spans="1:56" ht="14.4">
      <c r="A18" s="1013"/>
      <c r="B18" s="1014"/>
      <c r="C18" s="1014"/>
      <c r="D18" s="1014"/>
      <c r="E18" s="1014"/>
      <c r="F18" s="1006"/>
      <c r="G18" s="1015"/>
      <c r="H18" s="1015"/>
      <c r="I18" s="1016"/>
      <c r="J18" s="1017"/>
      <c r="K18" s="1018"/>
      <c r="L18" s="1019"/>
      <c r="M18" s="1019"/>
      <c r="N18" s="1019"/>
      <c r="O18" s="130">
        <f t="shared" si="1"/>
        <v>0</v>
      </c>
      <c r="Q18" s="117"/>
      <c r="R18" s="1846"/>
      <c r="S18" s="1847"/>
      <c r="T18" s="1847"/>
      <c r="U18" s="1847"/>
      <c r="V18" s="1847"/>
      <c r="W18" s="1847"/>
      <c r="X18" s="1847"/>
      <c r="Y18" s="1847"/>
      <c r="Z18" s="1848"/>
      <c r="AB18" s="109"/>
      <c r="AC18" s="110"/>
      <c r="AD18" s="111"/>
      <c r="AE18" s="111"/>
      <c r="AF18" s="100"/>
      <c r="AG18" s="110"/>
      <c r="AH18" s="111"/>
      <c r="AI18" s="111"/>
      <c r="AJ18" s="111"/>
      <c r="AK18" s="111"/>
      <c r="AL18" s="111"/>
      <c r="AM18" s="111"/>
      <c r="AN18" s="111"/>
      <c r="AO18" s="111"/>
      <c r="AP18" s="111"/>
      <c r="AQ18" s="111"/>
      <c r="AR18" s="111"/>
      <c r="AS18" s="111"/>
      <c r="AT18" s="111"/>
      <c r="AU18" s="111"/>
      <c r="AV18" s="111"/>
      <c r="AW18" s="111"/>
      <c r="AX18" s="111"/>
      <c r="AY18" s="111"/>
      <c r="AZ18" s="111"/>
      <c r="BA18" s="112" t="e">
        <f>(AG18*#REF!+AH18*#REF!+AI18*#REF!+AJ18*#REF!+AK18*#REF!+AL18*#REF!+AM18*#REF!+AN18*#REF!+AO18*#REF!+AP18*#REF!+AQ18*#REF!+AR18*#REF!+AS18*#REF!+AT18*#REF!+AU18*#REF!+AV18*#REF!+AW18*#REF!+AX18*#REF!+AY18*#REF!+AZ18*#REF!)</f>
        <v>#REF!</v>
      </c>
      <c r="BB18" s="113" t="e">
        <f t="shared" si="0"/>
        <v>#REF!</v>
      </c>
    </row>
    <row r="19" spans="1:56" ht="14.4">
      <c r="A19" s="1013"/>
      <c r="B19" s="1014"/>
      <c r="C19" s="1014"/>
      <c r="D19" s="1014"/>
      <c r="E19" s="1014"/>
      <c r="F19" s="1006"/>
      <c r="G19" s="1015"/>
      <c r="H19" s="1015"/>
      <c r="I19" s="1016"/>
      <c r="J19" s="1017"/>
      <c r="K19" s="1018"/>
      <c r="L19" s="1019"/>
      <c r="M19" s="1019"/>
      <c r="N19" s="1019"/>
      <c r="O19" s="130">
        <f t="shared" si="1"/>
        <v>0</v>
      </c>
      <c r="Q19" s="117"/>
      <c r="R19" s="1846"/>
      <c r="S19" s="1847"/>
      <c r="T19" s="1847"/>
      <c r="U19" s="1847"/>
      <c r="V19" s="1847"/>
      <c r="W19" s="1847"/>
      <c r="X19" s="1847"/>
      <c r="Y19" s="1847"/>
      <c r="Z19" s="1848"/>
      <c r="AB19" s="109"/>
      <c r="AC19" s="110"/>
      <c r="AD19" s="111"/>
      <c r="AE19" s="111"/>
      <c r="AF19" s="100"/>
      <c r="AG19" s="110"/>
      <c r="AH19" s="111"/>
      <c r="AI19" s="111"/>
      <c r="AJ19" s="111"/>
      <c r="AK19" s="111"/>
      <c r="AL19" s="111"/>
      <c r="AM19" s="111"/>
      <c r="AN19" s="111"/>
      <c r="AO19" s="111"/>
      <c r="AP19" s="111"/>
      <c r="AQ19" s="111"/>
      <c r="AR19" s="111"/>
      <c r="AS19" s="111"/>
      <c r="AT19" s="111"/>
      <c r="AU19" s="111"/>
      <c r="AV19" s="111"/>
      <c r="AW19" s="111"/>
      <c r="AX19" s="111"/>
      <c r="AY19" s="111"/>
      <c r="AZ19" s="111"/>
      <c r="BA19" s="112" t="e">
        <f>(AG19*#REF!+AH19*#REF!+AI19*#REF!+AJ19*#REF!+AK19*#REF!+AL19*#REF!+AM19*#REF!+AN19*#REF!+AO19*#REF!+AP19*#REF!+AQ19*#REF!+AR19*#REF!+AS19*#REF!+AT19*#REF!+AU19*#REF!+AV19*#REF!+AW19*#REF!+AX19*#REF!+AY19*#REF!+AZ19*#REF!)</f>
        <v>#REF!</v>
      </c>
      <c r="BB19" s="113" t="e">
        <f t="shared" si="0"/>
        <v>#REF!</v>
      </c>
    </row>
    <row r="20" spans="1:56" ht="15.75" customHeight="1">
      <c r="A20" s="1013"/>
      <c r="B20" s="1014"/>
      <c r="C20" s="1014"/>
      <c r="D20" s="1014"/>
      <c r="E20" s="1014"/>
      <c r="F20" s="1006"/>
      <c r="G20" s="1015"/>
      <c r="H20" s="1015"/>
      <c r="I20" s="1016"/>
      <c r="J20" s="1017"/>
      <c r="K20" s="1018"/>
      <c r="L20" s="1019"/>
      <c r="M20" s="1019"/>
      <c r="N20" s="1019"/>
      <c r="O20" s="130">
        <f t="shared" si="1"/>
        <v>0</v>
      </c>
      <c r="Q20" s="137"/>
      <c r="R20" s="138"/>
      <c r="S20" s="139"/>
      <c r="T20" s="139"/>
      <c r="U20" s="139"/>
      <c r="V20" s="139"/>
      <c r="W20" s="139"/>
      <c r="X20" s="140"/>
      <c r="Y20" s="140"/>
      <c r="Z20" s="140"/>
      <c r="AB20" s="109"/>
      <c r="AC20" s="110"/>
      <c r="AD20" s="111"/>
      <c r="AE20" s="111"/>
      <c r="AF20" s="100"/>
      <c r="AG20" s="110"/>
      <c r="AH20" s="111"/>
      <c r="AI20" s="111"/>
      <c r="AJ20" s="111"/>
      <c r="AK20" s="111"/>
      <c r="AL20" s="111"/>
      <c r="AM20" s="111"/>
      <c r="AN20" s="111"/>
      <c r="AO20" s="111"/>
      <c r="AP20" s="111"/>
      <c r="AQ20" s="111"/>
      <c r="AR20" s="111"/>
      <c r="AS20" s="111"/>
      <c r="AT20" s="111"/>
      <c r="AU20" s="111"/>
      <c r="AV20" s="111"/>
      <c r="AW20" s="111"/>
      <c r="AX20" s="111"/>
      <c r="AY20" s="111"/>
      <c r="AZ20" s="111"/>
      <c r="BA20" s="112" t="e">
        <f>(AG20*#REF!+AH20*#REF!+AI20*#REF!+AJ20*#REF!+AK20*#REF!+AL20*#REF!+AM20*#REF!+AN20*#REF!+AO20*#REF!+AP20*#REF!+AQ20*#REF!+AR20*#REF!+AS20*#REF!+AT20*#REF!+AU20*#REF!+AV20*#REF!+AW20*#REF!+AX20*#REF!+AY20*#REF!+AZ20*#REF!)</f>
        <v>#REF!</v>
      </c>
      <c r="BB20" s="113" t="e">
        <f t="shared" si="0"/>
        <v>#REF!</v>
      </c>
      <c r="BD20" s="141"/>
    </row>
    <row r="21" spans="1:56" ht="15.75" customHeight="1">
      <c r="A21" s="1013"/>
      <c r="B21" s="1014"/>
      <c r="C21" s="1014"/>
      <c r="D21" s="1014"/>
      <c r="E21" s="1014"/>
      <c r="F21" s="1006"/>
      <c r="G21" s="1015"/>
      <c r="H21" s="1015"/>
      <c r="I21" s="1016"/>
      <c r="J21" s="1017"/>
      <c r="K21" s="1018"/>
      <c r="L21" s="1019"/>
      <c r="M21" s="1019"/>
      <c r="N21" s="1019"/>
      <c r="O21" s="130">
        <f t="shared" si="1"/>
        <v>0</v>
      </c>
      <c r="Q21" s="137"/>
      <c r="R21" s="138"/>
      <c r="S21" s="139"/>
      <c r="T21" s="139"/>
      <c r="U21" s="139"/>
      <c r="V21" s="139"/>
      <c r="W21" s="139"/>
      <c r="X21" s="140"/>
      <c r="Y21" s="140"/>
      <c r="Z21" s="140"/>
      <c r="AB21" s="109"/>
      <c r="AC21" s="110"/>
      <c r="AD21" s="111"/>
      <c r="AE21" s="111"/>
      <c r="AF21" s="100"/>
      <c r="AG21" s="110"/>
      <c r="AH21" s="111"/>
      <c r="AI21" s="111"/>
      <c r="AJ21" s="111"/>
      <c r="AK21" s="111"/>
      <c r="AL21" s="111"/>
      <c r="AM21" s="111"/>
      <c r="AN21" s="111"/>
      <c r="AO21" s="111"/>
      <c r="AP21" s="111"/>
      <c r="AQ21" s="111"/>
      <c r="AR21" s="111"/>
      <c r="AS21" s="111"/>
      <c r="AT21" s="111"/>
      <c r="AU21" s="111"/>
      <c r="AV21" s="111"/>
      <c r="AW21" s="111"/>
      <c r="AX21" s="111"/>
      <c r="AY21" s="111"/>
      <c r="AZ21" s="111"/>
      <c r="BA21" s="112" t="e">
        <f>(AG21*#REF!+AH21*#REF!+AI21*#REF!+AJ21*#REF!+AK21*#REF!+AL21*#REF!+AM21*#REF!+AN21*#REF!+AO21*#REF!+AP21*#REF!+AQ21*#REF!+AR21*#REF!+AS21*#REF!+AT21*#REF!+AU21*#REF!+AV21*#REF!+AW21*#REF!+AX21*#REF!+AY21*#REF!+AZ21*#REF!)</f>
        <v>#REF!</v>
      </c>
      <c r="BB21" s="113" t="e">
        <f t="shared" si="0"/>
        <v>#REF!</v>
      </c>
      <c r="BD21" s="141" t="s">
        <v>1363</v>
      </c>
    </row>
    <row r="22" spans="1:56" ht="15.75" customHeight="1">
      <c r="A22" s="1013"/>
      <c r="B22" s="1014"/>
      <c r="C22" s="1014"/>
      <c r="D22" s="1014"/>
      <c r="E22" s="1014"/>
      <c r="F22" s="1006"/>
      <c r="G22" s="1015"/>
      <c r="H22" s="1015"/>
      <c r="I22" s="1016"/>
      <c r="J22" s="1017"/>
      <c r="K22" s="1018"/>
      <c r="L22" s="1019"/>
      <c r="M22" s="1019"/>
      <c r="N22" s="1019"/>
      <c r="O22" s="130">
        <f t="shared" si="1"/>
        <v>0</v>
      </c>
      <c r="Q22" s="137"/>
      <c r="R22" s="138"/>
      <c r="S22" s="139"/>
      <c r="T22" s="139"/>
      <c r="U22" s="139"/>
      <c r="V22" s="139"/>
      <c r="W22" s="139"/>
      <c r="X22" s="140"/>
      <c r="Y22" s="140"/>
      <c r="Z22" s="140"/>
      <c r="AB22" s="109"/>
      <c r="AC22" s="110"/>
      <c r="AD22" s="111"/>
      <c r="AE22" s="111"/>
      <c r="AF22" s="100"/>
      <c r="AG22" s="110"/>
      <c r="AH22" s="111"/>
      <c r="AI22" s="111"/>
      <c r="AJ22" s="111"/>
      <c r="AK22" s="111"/>
      <c r="AL22" s="111"/>
      <c r="AM22" s="111"/>
      <c r="AN22" s="111"/>
      <c r="AO22" s="111"/>
      <c r="AP22" s="111"/>
      <c r="AQ22" s="111"/>
      <c r="AR22" s="111"/>
      <c r="AS22" s="111"/>
      <c r="AT22" s="111"/>
      <c r="AU22" s="111"/>
      <c r="AV22" s="111"/>
      <c r="AW22" s="111"/>
      <c r="AX22" s="111"/>
      <c r="AY22" s="111"/>
      <c r="AZ22" s="111"/>
      <c r="BA22" s="112" t="e">
        <f>(AG22*#REF!+AH22*#REF!+AI22*#REF!+AJ22*#REF!+AK22*#REF!+AL22*#REF!+AM22*#REF!+AN22*#REF!+AO22*#REF!+AP22*#REF!+AQ22*#REF!+AR22*#REF!+AS22*#REF!+AT22*#REF!+AU22*#REF!+AV22*#REF!+AW22*#REF!+AX22*#REF!+AY22*#REF!+AZ22*#REF!)</f>
        <v>#REF!</v>
      </c>
      <c r="BB22" s="113" t="e">
        <f t="shared" si="0"/>
        <v>#REF!</v>
      </c>
      <c r="BD22" s="141" t="s">
        <v>1378</v>
      </c>
    </row>
    <row r="23" spans="1:56" ht="13.95" customHeight="1">
      <c r="A23" s="1013"/>
      <c r="B23" s="1014"/>
      <c r="C23" s="1014"/>
      <c r="D23" s="1014"/>
      <c r="E23" s="1014"/>
      <c r="F23" s="1006"/>
      <c r="G23" s="1015"/>
      <c r="H23" s="1015"/>
      <c r="I23" s="1016"/>
      <c r="J23" s="1017"/>
      <c r="K23" s="1018"/>
      <c r="L23" s="1019"/>
      <c r="M23" s="1019"/>
      <c r="N23" s="1019"/>
      <c r="O23" s="130">
        <f t="shared" si="1"/>
        <v>0</v>
      </c>
      <c r="AB23" s="109"/>
      <c r="AC23" s="110"/>
      <c r="AD23" s="111"/>
      <c r="AE23" s="111"/>
      <c r="AF23" s="100"/>
      <c r="AG23" s="110"/>
      <c r="AH23" s="111"/>
      <c r="AI23" s="111"/>
      <c r="AJ23" s="111"/>
      <c r="AK23" s="111"/>
      <c r="AL23" s="111"/>
      <c r="AM23" s="111"/>
      <c r="AN23" s="111"/>
      <c r="AO23" s="111"/>
      <c r="AP23" s="111"/>
      <c r="AQ23" s="111"/>
      <c r="AR23" s="111"/>
      <c r="AS23" s="111"/>
      <c r="AT23" s="111"/>
      <c r="AU23" s="111"/>
      <c r="AV23" s="111"/>
      <c r="AW23" s="111"/>
      <c r="AX23" s="111"/>
      <c r="AY23" s="111"/>
      <c r="AZ23" s="111"/>
      <c r="BA23" s="112" t="e">
        <f>(AG23*#REF!+AH23*#REF!+AI23*#REF!+AJ23*#REF!+AK23*#REF!+AL23*#REF!+AM23*#REF!+AN23*#REF!+AO23*#REF!+AP23*#REF!+AQ23*#REF!+AR23*#REF!+AS23*#REF!+AT23*#REF!+AU23*#REF!+AV23*#REF!+AW23*#REF!+AX23*#REF!+AY23*#REF!+AZ23*#REF!)</f>
        <v>#REF!</v>
      </c>
      <c r="BB23" s="113" t="e">
        <f>BA23*AE23</f>
        <v>#REF!</v>
      </c>
      <c r="BD23" s="141"/>
    </row>
    <row r="24" spans="1:56" ht="14.4">
      <c r="A24" s="1013"/>
      <c r="B24" s="1014"/>
      <c r="C24" s="1014"/>
      <c r="D24" s="1014"/>
      <c r="E24" s="1014"/>
      <c r="F24" s="1006"/>
      <c r="G24" s="1015"/>
      <c r="H24" s="1015"/>
      <c r="I24" s="1016"/>
      <c r="J24" s="1017"/>
      <c r="K24" s="1018"/>
      <c r="L24" s="1019"/>
      <c r="M24" s="1019"/>
      <c r="N24" s="1019"/>
      <c r="O24" s="130">
        <f t="shared" si="1"/>
        <v>0</v>
      </c>
      <c r="AB24" s="109"/>
      <c r="AC24" s="110"/>
      <c r="AD24" s="111"/>
      <c r="AE24" s="111"/>
      <c r="AF24" s="100"/>
      <c r="AG24" s="110"/>
      <c r="AH24" s="111"/>
      <c r="AI24" s="111"/>
      <c r="AJ24" s="111"/>
      <c r="AK24" s="111"/>
      <c r="AL24" s="111"/>
      <c r="AM24" s="111"/>
      <c r="AN24" s="111"/>
      <c r="AO24" s="111"/>
      <c r="AP24" s="111"/>
      <c r="AQ24" s="111"/>
      <c r="AR24" s="111"/>
      <c r="AS24" s="111"/>
      <c r="AT24" s="111"/>
      <c r="AU24" s="111"/>
      <c r="AV24" s="111"/>
      <c r="AW24" s="111"/>
      <c r="AX24" s="111"/>
      <c r="AY24" s="111"/>
      <c r="AZ24" s="111"/>
      <c r="BA24" s="112" t="e">
        <f>(AG24*#REF!+AH24*#REF!+AI24*#REF!+AJ24*#REF!+AK24*#REF!+AL24*#REF!+AM24*#REF!+AN24*#REF!+AO24*#REF!+AP24*#REF!+AQ24*#REF!+AR24*#REF!+AS24*#REF!+AT24*#REF!+AU24*#REF!+AV24*#REF!+AW24*#REF!+AX24*#REF!+AY24*#REF!+AZ24*#REF!)</f>
        <v>#REF!</v>
      </c>
      <c r="BB24" s="113" t="e">
        <f t="shared" ref="BB24:BB50" si="2">BA24*AE24</f>
        <v>#REF!</v>
      </c>
    </row>
    <row r="25" spans="1:56" ht="14.4">
      <c r="A25" s="1013"/>
      <c r="B25" s="1014"/>
      <c r="C25" s="1014"/>
      <c r="D25" s="1014"/>
      <c r="E25" s="1014"/>
      <c r="F25" s="1006"/>
      <c r="G25" s="1015"/>
      <c r="H25" s="1015"/>
      <c r="I25" s="1016"/>
      <c r="J25" s="1017"/>
      <c r="K25" s="1018"/>
      <c r="L25" s="1019"/>
      <c r="M25" s="1019"/>
      <c r="N25" s="1019"/>
      <c r="O25" s="130">
        <f t="shared" si="1"/>
        <v>0</v>
      </c>
      <c r="AB25" s="109"/>
      <c r="AC25" s="110"/>
      <c r="AD25" s="111"/>
      <c r="AE25" s="111"/>
      <c r="AF25" s="100"/>
      <c r="AG25" s="110"/>
      <c r="AH25" s="111"/>
      <c r="AI25" s="111"/>
      <c r="AJ25" s="111"/>
      <c r="AK25" s="111"/>
      <c r="AL25" s="111"/>
      <c r="AM25" s="111"/>
      <c r="AN25" s="111"/>
      <c r="AO25" s="111"/>
      <c r="AP25" s="111"/>
      <c r="AQ25" s="111"/>
      <c r="AR25" s="111"/>
      <c r="AS25" s="111"/>
      <c r="AT25" s="111"/>
      <c r="AU25" s="111"/>
      <c r="AV25" s="111"/>
      <c r="AW25" s="111"/>
      <c r="AX25" s="111"/>
      <c r="AY25" s="111"/>
      <c r="AZ25" s="111"/>
      <c r="BA25" s="112" t="e">
        <f>(AG25*#REF!+AH25*#REF!+AI25*#REF!+AJ25*#REF!+AK25*#REF!+AL25*#REF!+AM25*#REF!+AN25*#REF!+AO25*#REF!+AP25*#REF!+AQ25*#REF!+AR25*#REF!+AS25*#REF!+AT25*#REF!+AU25*#REF!+AV25*#REF!+AW25*#REF!+AX25*#REF!+AY25*#REF!+AZ25*#REF!)</f>
        <v>#REF!</v>
      </c>
      <c r="BB25" s="113" t="e">
        <f t="shared" si="2"/>
        <v>#REF!</v>
      </c>
    </row>
    <row r="26" spans="1:56" ht="14.4">
      <c r="A26" s="1013"/>
      <c r="B26" s="1014"/>
      <c r="C26" s="1014"/>
      <c r="D26" s="1014"/>
      <c r="E26" s="1014"/>
      <c r="F26" s="1006"/>
      <c r="G26" s="1015"/>
      <c r="H26" s="1015"/>
      <c r="I26" s="1016"/>
      <c r="J26" s="1017"/>
      <c r="K26" s="1018"/>
      <c r="L26" s="1019"/>
      <c r="M26" s="1019"/>
      <c r="N26" s="1019"/>
      <c r="O26" s="130">
        <f t="shared" si="1"/>
        <v>0</v>
      </c>
      <c r="AB26" s="109"/>
      <c r="AC26" s="110"/>
      <c r="AD26" s="111"/>
      <c r="AE26" s="111"/>
      <c r="AF26" s="100"/>
      <c r="AG26" s="110"/>
      <c r="AH26" s="111"/>
      <c r="AI26" s="111"/>
      <c r="AJ26" s="111"/>
      <c r="AK26" s="111"/>
      <c r="AL26" s="111"/>
      <c r="AM26" s="111"/>
      <c r="AN26" s="111"/>
      <c r="AO26" s="111"/>
      <c r="AP26" s="111"/>
      <c r="AQ26" s="111"/>
      <c r="AR26" s="111"/>
      <c r="AS26" s="111"/>
      <c r="AT26" s="111"/>
      <c r="AU26" s="111"/>
      <c r="AV26" s="111"/>
      <c r="AW26" s="111"/>
      <c r="AX26" s="111"/>
      <c r="AY26" s="111"/>
      <c r="AZ26" s="111"/>
      <c r="BA26" s="112" t="e">
        <f>(AG26*#REF!+AH26*#REF!+AI26*#REF!+AJ26*#REF!+AK26*#REF!+AL26*#REF!+AM26*#REF!+AN26*#REF!+AO26*#REF!+AP26*#REF!+AQ26*#REF!+AR26*#REF!+AS26*#REF!+AT26*#REF!+AU26*#REF!+AV26*#REF!+AW26*#REF!+AX26*#REF!+AY26*#REF!+AZ26*#REF!)</f>
        <v>#REF!</v>
      </c>
      <c r="BB26" s="113" t="e">
        <f t="shared" si="2"/>
        <v>#REF!</v>
      </c>
    </row>
    <row r="27" spans="1:56" ht="14.4">
      <c r="A27" s="1013"/>
      <c r="B27" s="1014"/>
      <c r="C27" s="1014"/>
      <c r="D27" s="1014"/>
      <c r="E27" s="1014"/>
      <c r="F27" s="1006"/>
      <c r="G27" s="1015"/>
      <c r="H27" s="1015"/>
      <c r="I27" s="1016"/>
      <c r="J27" s="1017"/>
      <c r="K27" s="1018"/>
      <c r="L27" s="1019"/>
      <c r="M27" s="1019"/>
      <c r="N27" s="1019"/>
      <c r="O27" s="130">
        <f t="shared" si="1"/>
        <v>0</v>
      </c>
      <c r="AB27" s="109"/>
      <c r="AC27" s="110"/>
      <c r="AD27" s="111"/>
      <c r="AE27" s="111"/>
      <c r="AF27" s="100"/>
      <c r="AG27" s="110"/>
      <c r="AH27" s="111"/>
      <c r="AI27" s="111"/>
      <c r="AJ27" s="111"/>
      <c r="AK27" s="111"/>
      <c r="AL27" s="111"/>
      <c r="AM27" s="111"/>
      <c r="AN27" s="111"/>
      <c r="AO27" s="111"/>
      <c r="AP27" s="111"/>
      <c r="AQ27" s="111"/>
      <c r="AR27" s="111"/>
      <c r="AS27" s="111"/>
      <c r="AT27" s="111"/>
      <c r="AU27" s="111"/>
      <c r="AV27" s="111"/>
      <c r="AW27" s="111"/>
      <c r="AX27" s="111"/>
      <c r="AY27" s="111"/>
      <c r="AZ27" s="111"/>
      <c r="BA27" s="112" t="e">
        <f>(AG27*#REF!+AH27*#REF!+AI27*#REF!+AJ27*#REF!+AK27*#REF!+AL27*#REF!+AM27*#REF!+AN27*#REF!+AO27*#REF!+AP27*#REF!+AQ27*#REF!+AR27*#REF!+AS27*#REF!+AT27*#REF!+AU27*#REF!+AV27*#REF!+AW27*#REF!+AX27*#REF!+AY27*#REF!+AZ27*#REF!)</f>
        <v>#REF!</v>
      </c>
      <c r="BB27" s="113" t="e">
        <f t="shared" si="2"/>
        <v>#REF!</v>
      </c>
    </row>
    <row r="28" spans="1:56" ht="14.4">
      <c r="A28" s="1013"/>
      <c r="B28" s="1014"/>
      <c r="C28" s="1014"/>
      <c r="D28" s="1014"/>
      <c r="E28" s="1014"/>
      <c r="F28" s="1020"/>
      <c r="G28" s="1021"/>
      <c r="H28" s="1015"/>
      <c r="I28" s="1016"/>
      <c r="J28" s="1023"/>
      <c r="K28" s="1024"/>
      <c r="L28" s="1025"/>
      <c r="M28" s="1019"/>
      <c r="N28" s="1025"/>
      <c r="O28" s="130">
        <f t="shared" si="1"/>
        <v>0</v>
      </c>
      <c r="AB28" s="109"/>
      <c r="AC28" s="110"/>
      <c r="AD28" s="111"/>
      <c r="AE28" s="111"/>
      <c r="AF28" s="100"/>
      <c r="AG28" s="110"/>
      <c r="AH28" s="111"/>
      <c r="AI28" s="111"/>
      <c r="AJ28" s="111"/>
      <c r="AK28" s="111"/>
      <c r="AL28" s="111"/>
      <c r="AM28" s="111"/>
      <c r="AN28" s="111"/>
      <c r="AO28" s="111"/>
      <c r="AP28" s="111"/>
      <c r="AQ28" s="111"/>
      <c r="AR28" s="111"/>
      <c r="AS28" s="111"/>
      <c r="AT28" s="111"/>
      <c r="AU28" s="111"/>
      <c r="AV28" s="111"/>
      <c r="AW28" s="111"/>
      <c r="AX28" s="111"/>
      <c r="AY28" s="111"/>
      <c r="AZ28" s="111"/>
      <c r="BA28" s="112" t="e">
        <f>(AG28*#REF!+AH28*#REF!+AI28*#REF!+AJ28*#REF!+AK28*#REF!+AL28*#REF!+AM28*#REF!+AN28*#REF!+AO28*#REF!+AP28*#REF!+AQ28*#REF!+AR28*#REF!+AS28*#REF!+AT28*#REF!+AU28*#REF!+AV28*#REF!+AW28*#REF!+AX28*#REF!+AY28*#REF!+AZ28*#REF!)</f>
        <v>#REF!</v>
      </c>
      <c r="BB28" s="113" t="e">
        <f t="shared" si="2"/>
        <v>#REF!</v>
      </c>
    </row>
    <row r="29" spans="1:56" ht="14.4">
      <c r="A29" s="1013"/>
      <c r="B29" s="1014"/>
      <c r="C29" s="1014"/>
      <c r="D29" s="1014"/>
      <c r="E29" s="1014"/>
      <c r="F29" s="1006"/>
      <c r="G29" s="1015"/>
      <c r="H29" s="1015"/>
      <c r="I29" s="1016"/>
      <c r="J29" s="1017"/>
      <c r="K29" s="1018"/>
      <c r="L29" s="1019"/>
      <c r="M29" s="1019"/>
      <c r="N29" s="1019"/>
      <c r="O29" s="130">
        <f t="shared" si="1"/>
        <v>0</v>
      </c>
      <c r="R29" s="142"/>
      <c r="S29" s="142"/>
      <c r="T29" s="142"/>
      <c r="U29" s="142"/>
      <c r="V29" s="142"/>
      <c r="W29" s="142"/>
      <c r="X29" s="142"/>
      <c r="Y29" s="142"/>
      <c r="Z29" s="142"/>
      <c r="AB29" s="109"/>
      <c r="AC29" s="110"/>
      <c r="AD29" s="111"/>
      <c r="AE29" s="111"/>
      <c r="AF29" s="100"/>
      <c r="AG29" s="110"/>
      <c r="AH29" s="111"/>
      <c r="AI29" s="111"/>
      <c r="AJ29" s="111"/>
      <c r="AK29" s="111"/>
      <c r="AL29" s="111"/>
      <c r="AM29" s="111"/>
      <c r="AN29" s="111"/>
      <c r="AO29" s="111"/>
      <c r="AP29" s="111"/>
      <c r="AQ29" s="111"/>
      <c r="AR29" s="111"/>
      <c r="AS29" s="111"/>
      <c r="AT29" s="111"/>
      <c r="AU29" s="111"/>
      <c r="AV29" s="111"/>
      <c r="AW29" s="111"/>
      <c r="AX29" s="111"/>
      <c r="AY29" s="111"/>
      <c r="AZ29" s="111"/>
      <c r="BA29" s="112" t="e">
        <f>(AG29*#REF!+AH29*#REF!+AI29*#REF!+AJ29*#REF!+AK29*#REF!+AL29*#REF!+AM29*#REF!+AN29*#REF!+AO29*#REF!+AP29*#REF!+AQ29*#REF!+AR29*#REF!+AS29*#REF!+AT29*#REF!+AU29*#REF!+AV29*#REF!+AW29*#REF!+AX29*#REF!+AY29*#REF!+AZ29*#REF!)</f>
        <v>#REF!</v>
      </c>
      <c r="BB29" s="113" t="e">
        <f t="shared" si="2"/>
        <v>#REF!</v>
      </c>
    </row>
    <row r="30" spans="1:56" ht="14.4">
      <c r="A30" s="1013"/>
      <c r="B30" s="1014"/>
      <c r="C30" s="1014"/>
      <c r="D30" s="1014"/>
      <c r="E30" s="1014"/>
      <c r="F30" s="1006"/>
      <c r="G30" s="1015"/>
      <c r="H30" s="1015"/>
      <c r="I30" s="1016"/>
      <c r="J30" s="1017"/>
      <c r="K30" s="1018"/>
      <c r="L30" s="1019"/>
      <c r="M30" s="1019"/>
      <c r="N30" s="1019"/>
      <c r="O30" s="130">
        <f t="shared" si="1"/>
        <v>0</v>
      </c>
      <c r="R30" s="142"/>
      <c r="S30" s="142"/>
      <c r="T30" s="142"/>
      <c r="U30" s="142"/>
      <c r="V30" s="142"/>
      <c r="W30" s="142"/>
      <c r="X30" s="142"/>
      <c r="Y30" s="142"/>
      <c r="Z30" s="142"/>
      <c r="AB30" s="109"/>
      <c r="AC30" s="110"/>
      <c r="AD30" s="111"/>
      <c r="AE30" s="111"/>
      <c r="AF30" s="100"/>
      <c r="AG30" s="110"/>
      <c r="AH30" s="111"/>
      <c r="AI30" s="111"/>
      <c r="AJ30" s="111"/>
      <c r="AK30" s="111"/>
      <c r="AL30" s="111"/>
      <c r="AM30" s="111"/>
      <c r="AN30" s="111"/>
      <c r="AO30" s="111"/>
      <c r="AP30" s="111"/>
      <c r="AQ30" s="111"/>
      <c r="AR30" s="111"/>
      <c r="AS30" s="111"/>
      <c r="AT30" s="111"/>
      <c r="AU30" s="111"/>
      <c r="AV30" s="111"/>
      <c r="AW30" s="111"/>
      <c r="AX30" s="111"/>
      <c r="AY30" s="111"/>
      <c r="AZ30" s="111"/>
      <c r="BA30" s="112" t="e">
        <f>(AG30*#REF!+AH30*#REF!+AI30*#REF!+AJ30*#REF!+AK30*#REF!+AL30*#REF!+AM30*#REF!+AN30*#REF!+AO30*#REF!+AP30*#REF!+AQ30*#REF!+AR30*#REF!+AS30*#REF!+AT30*#REF!+AU30*#REF!+AV30*#REF!+AW30*#REF!+AX30*#REF!+AY30*#REF!+AZ30*#REF!)</f>
        <v>#REF!</v>
      </c>
      <c r="BB30" s="113" t="e">
        <f t="shared" si="2"/>
        <v>#REF!</v>
      </c>
    </row>
    <row r="31" spans="1:56" ht="14.4">
      <c r="A31" s="1013"/>
      <c r="B31" s="1014"/>
      <c r="C31" s="1014"/>
      <c r="D31" s="1014"/>
      <c r="E31" s="1014"/>
      <c r="F31" s="1006"/>
      <c r="G31" s="1015"/>
      <c r="H31" s="1015"/>
      <c r="I31" s="1016"/>
      <c r="J31" s="1017"/>
      <c r="K31" s="1018"/>
      <c r="L31" s="1019"/>
      <c r="M31" s="1019"/>
      <c r="N31" s="1019"/>
      <c r="O31" s="130">
        <f t="shared" si="1"/>
        <v>0</v>
      </c>
      <c r="R31" s="142"/>
      <c r="S31" s="142"/>
      <c r="T31" s="142"/>
      <c r="U31" s="142"/>
      <c r="V31" s="142"/>
      <c r="W31" s="142"/>
      <c r="X31" s="142"/>
      <c r="Y31" s="142"/>
      <c r="Z31" s="142"/>
      <c r="AB31" s="109"/>
      <c r="AC31" s="110"/>
      <c r="AD31" s="111"/>
      <c r="AE31" s="111"/>
      <c r="AF31" s="100"/>
      <c r="AG31" s="110"/>
      <c r="AH31" s="111"/>
      <c r="AI31" s="111"/>
      <c r="AJ31" s="111"/>
      <c r="AK31" s="111"/>
      <c r="AL31" s="111"/>
      <c r="AM31" s="111"/>
      <c r="AN31" s="111"/>
      <c r="AO31" s="111"/>
      <c r="AP31" s="111"/>
      <c r="AQ31" s="111"/>
      <c r="AR31" s="111"/>
      <c r="AS31" s="111"/>
      <c r="AT31" s="111"/>
      <c r="AU31" s="111"/>
      <c r="AV31" s="111"/>
      <c r="AW31" s="111"/>
      <c r="AX31" s="111"/>
      <c r="AY31" s="111"/>
      <c r="AZ31" s="111"/>
      <c r="BA31" s="112" t="e">
        <f>(AG31*#REF!+AH31*#REF!+AI31*#REF!+AJ31*#REF!+AK31*#REF!+AL31*#REF!+AM31*#REF!+AN31*#REF!+AO31*#REF!+AP31*#REF!+AQ31*#REF!+AR31*#REF!+AS31*#REF!+AT31*#REF!+AU31*#REF!+AV31*#REF!+AW31*#REF!+AX31*#REF!+AY31*#REF!+AZ31*#REF!)</f>
        <v>#REF!</v>
      </c>
      <c r="BB31" s="113" t="e">
        <f t="shared" si="2"/>
        <v>#REF!</v>
      </c>
    </row>
    <row r="32" spans="1:56" ht="14.4">
      <c r="A32" s="1013"/>
      <c r="B32" s="1014"/>
      <c r="C32" s="1014"/>
      <c r="D32" s="1014"/>
      <c r="E32" s="1014"/>
      <c r="F32" s="1006"/>
      <c r="G32" s="1015"/>
      <c r="H32" s="1015"/>
      <c r="I32" s="1016"/>
      <c r="J32" s="1017"/>
      <c r="K32" s="1018"/>
      <c r="L32" s="1019"/>
      <c r="M32" s="1019"/>
      <c r="N32" s="1019"/>
      <c r="O32" s="130">
        <f t="shared" si="1"/>
        <v>0</v>
      </c>
      <c r="AB32" s="109"/>
      <c r="AC32" s="110"/>
      <c r="AD32" s="111"/>
      <c r="AE32" s="111"/>
      <c r="AF32" s="100"/>
      <c r="AG32" s="110"/>
      <c r="AH32" s="111"/>
      <c r="AI32" s="111"/>
      <c r="AJ32" s="111"/>
      <c r="AK32" s="111"/>
      <c r="AL32" s="111"/>
      <c r="AM32" s="111"/>
      <c r="AN32" s="111"/>
      <c r="AO32" s="111"/>
      <c r="AP32" s="111"/>
      <c r="AQ32" s="111"/>
      <c r="AR32" s="111"/>
      <c r="AS32" s="111"/>
      <c r="AT32" s="111"/>
      <c r="AU32" s="111"/>
      <c r="AV32" s="111"/>
      <c r="AW32" s="111"/>
      <c r="AX32" s="111"/>
      <c r="AY32" s="111"/>
      <c r="AZ32" s="111"/>
      <c r="BA32" s="112" t="e">
        <f>(AG32*#REF!+AH32*#REF!+AI32*#REF!+AJ32*#REF!+AK32*#REF!+AL32*#REF!+AM32*#REF!+AN32*#REF!+AO32*#REF!+AP32*#REF!+AQ32*#REF!+AR32*#REF!+AS32*#REF!+AT32*#REF!+AU32*#REF!+AV32*#REF!+AW32*#REF!+AX32*#REF!+AY32*#REF!+AZ32*#REF!)</f>
        <v>#REF!</v>
      </c>
      <c r="BB32" s="113" t="e">
        <f t="shared" si="2"/>
        <v>#REF!</v>
      </c>
    </row>
    <row r="33" spans="1:54" ht="14.4">
      <c r="A33" s="1013"/>
      <c r="B33" s="1014"/>
      <c r="C33" s="1014"/>
      <c r="D33" s="1014"/>
      <c r="E33" s="1014"/>
      <c r="F33" s="1006"/>
      <c r="G33" s="1015"/>
      <c r="H33" s="1015"/>
      <c r="I33" s="1016"/>
      <c r="J33" s="1017"/>
      <c r="K33" s="1018"/>
      <c r="L33" s="1019"/>
      <c r="M33" s="1019"/>
      <c r="N33" s="1019"/>
      <c r="O33" s="130">
        <f t="shared" si="1"/>
        <v>0</v>
      </c>
      <c r="AB33" s="109"/>
      <c r="AC33" s="110"/>
      <c r="AD33" s="111"/>
      <c r="AE33" s="111"/>
      <c r="AF33" s="100"/>
      <c r="AG33" s="110"/>
      <c r="AH33" s="111"/>
      <c r="AI33" s="111"/>
      <c r="AJ33" s="111"/>
      <c r="AK33" s="111"/>
      <c r="AL33" s="111"/>
      <c r="AM33" s="111"/>
      <c r="AN33" s="111"/>
      <c r="AO33" s="111"/>
      <c r="AP33" s="111"/>
      <c r="AQ33" s="111"/>
      <c r="AR33" s="111"/>
      <c r="AS33" s="111"/>
      <c r="AT33" s="111"/>
      <c r="AU33" s="111"/>
      <c r="AV33" s="111"/>
      <c r="AW33" s="111"/>
      <c r="AX33" s="111"/>
      <c r="AY33" s="111"/>
      <c r="AZ33" s="111"/>
      <c r="BA33" s="112" t="e">
        <f>(AG33*#REF!+AH33*#REF!+AI33*#REF!+AJ33*#REF!+AK33*#REF!+AL33*#REF!+AM33*#REF!+AN33*#REF!+AO33*#REF!+AP33*#REF!+AQ33*#REF!+AR33*#REF!+AS33*#REF!+AT33*#REF!+AU33*#REF!+AV33*#REF!+AW33*#REF!+AX33*#REF!+AY33*#REF!+AZ33*#REF!)</f>
        <v>#REF!</v>
      </c>
      <c r="BB33" s="113" t="e">
        <f t="shared" si="2"/>
        <v>#REF!</v>
      </c>
    </row>
    <row r="34" spans="1:54" ht="14.4">
      <c r="A34" s="1013"/>
      <c r="B34" s="1014"/>
      <c r="C34" s="1014"/>
      <c r="D34" s="1014"/>
      <c r="E34" s="1014"/>
      <c r="F34" s="1006"/>
      <c r="G34" s="1015"/>
      <c r="H34" s="1015"/>
      <c r="I34" s="1016"/>
      <c r="J34" s="1017"/>
      <c r="K34" s="1018"/>
      <c r="L34" s="1019"/>
      <c r="M34" s="1019"/>
      <c r="N34" s="1019"/>
      <c r="O34" s="130">
        <f t="shared" si="1"/>
        <v>0</v>
      </c>
      <c r="AB34" s="109"/>
      <c r="AC34" s="110"/>
      <c r="AD34" s="111"/>
      <c r="AE34" s="111"/>
      <c r="AF34" s="100"/>
      <c r="AG34" s="110"/>
      <c r="AH34" s="111"/>
      <c r="AI34" s="111"/>
      <c r="AJ34" s="111"/>
      <c r="AK34" s="111"/>
      <c r="AL34" s="111"/>
      <c r="AM34" s="111"/>
      <c r="AN34" s="111"/>
      <c r="AO34" s="111"/>
      <c r="AP34" s="111"/>
      <c r="AQ34" s="111"/>
      <c r="AR34" s="111"/>
      <c r="AS34" s="111"/>
      <c r="AT34" s="111"/>
      <c r="AU34" s="111"/>
      <c r="AV34" s="111"/>
      <c r="AW34" s="111"/>
      <c r="AX34" s="111"/>
      <c r="AY34" s="111"/>
      <c r="AZ34" s="111"/>
      <c r="BA34" s="112" t="e">
        <f>(AG34*#REF!+AH34*#REF!+AI34*#REF!+AJ34*#REF!+AK34*#REF!+AL34*#REF!+AM34*#REF!+AN34*#REF!+AO34*#REF!+AP34*#REF!+AQ34*#REF!+AR34*#REF!+AS34*#REF!+AT34*#REF!+AU34*#REF!+AV34*#REF!+AW34*#REF!+AX34*#REF!+AY34*#REF!+AZ34*#REF!)</f>
        <v>#REF!</v>
      </c>
      <c r="BB34" s="113" t="e">
        <f t="shared" si="2"/>
        <v>#REF!</v>
      </c>
    </row>
    <row r="35" spans="1:54" ht="14.4">
      <c r="A35" s="1013"/>
      <c r="B35" s="1014"/>
      <c r="C35" s="1014"/>
      <c r="D35" s="1014"/>
      <c r="E35" s="1014"/>
      <c r="F35" s="1006"/>
      <c r="G35" s="1015"/>
      <c r="H35" s="1015"/>
      <c r="I35" s="1016"/>
      <c r="J35" s="1017"/>
      <c r="K35" s="1018"/>
      <c r="L35" s="1019"/>
      <c r="M35" s="1019"/>
      <c r="N35" s="1019"/>
      <c r="O35" s="130">
        <f t="shared" si="1"/>
        <v>0</v>
      </c>
      <c r="AB35" s="109"/>
      <c r="AC35" s="110"/>
      <c r="AD35" s="111"/>
      <c r="AE35" s="111"/>
      <c r="AF35" s="100"/>
      <c r="AG35" s="110"/>
      <c r="AH35" s="111"/>
      <c r="AI35" s="111"/>
      <c r="AJ35" s="111"/>
      <c r="AK35" s="111"/>
      <c r="AL35" s="111"/>
      <c r="AM35" s="111"/>
      <c r="AN35" s="111"/>
      <c r="AO35" s="111"/>
      <c r="AP35" s="111"/>
      <c r="AQ35" s="111"/>
      <c r="AR35" s="111"/>
      <c r="AS35" s="111"/>
      <c r="AT35" s="111"/>
      <c r="AU35" s="111"/>
      <c r="AV35" s="111"/>
      <c r="AW35" s="111"/>
      <c r="AX35" s="111"/>
      <c r="AY35" s="111"/>
      <c r="AZ35" s="111"/>
      <c r="BA35" s="112" t="e">
        <f>(AG35*#REF!+AH35*#REF!+AI35*#REF!+AJ35*#REF!+AK35*#REF!+AL35*#REF!+AM35*#REF!+AN35*#REF!+AO35*#REF!+AP35*#REF!+AQ35*#REF!+AR35*#REF!+AS35*#REF!+AT35*#REF!+AU35*#REF!+AV35*#REF!+AW35*#REF!+AX35*#REF!+AY35*#REF!+AZ35*#REF!)</f>
        <v>#REF!</v>
      </c>
      <c r="BB35" s="113" t="e">
        <f t="shared" si="2"/>
        <v>#REF!</v>
      </c>
    </row>
    <row r="36" spans="1:54" ht="14.4">
      <c r="A36" s="1013"/>
      <c r="B36" s="1014"/>
      <c r="C36" s="1014"/>
      <c r="D36" s="1014"/>
      <c r="E36" s="1014"/>
      <c r="F36" s="1006"/>
      <c r="G36" s="1015"/>
      <c r="H36" s="1015"/>
      <c r="I36" s="1016"/>
      <c r="J36" s="1017"/>
      <c r="K36" s="1018"/>
      <c r="L36" s="1019"/>
      <c r="M36" s="1019"/>
      <c r="N36" s="1019"/>
      <c r="O36" s="130">
        <f t="shared" si="1"/>
        <v>0</v>
      </c>
      <c r="AB36" s="109"/>
      <c r="AC36" s="110"/>
      <c r="AD36" s="111"/>
      <c r="AE36" s="111"/>
      <c r="AF36" s="100"/>
      <c r="AG36" s="110"/>
      <c r="AH36" s="111"/>
      <c r="AI36" s="111"/>
      <c r="AJ36" s="111"/>
      <c r="AK36" s="111"/>
      <c r="AL36" s="111"/>
      <c r="AM36" s="111"/>
      <c r="AN36" s="111"/>
      <c r="AO36" s="111"/>
      <c r="AP36" s="111"/>
      <c r="AQ36" s="111"/>
      <c r="AR36" s="111"/>
      <c r="AS36" s="111"/>
      <c r="AT36" s="111"/>
      <c r="AU36" s="111"/>
      <c r="AV36" s="111"/>
      <c r="AW36" s="111"/>
      <c r="AX36" s="111"/>
      <c r="AY36" s="111"/>
      <c r="AZ36" s="111"/>
      <c r="BA36" s="112" t="e">
        <f>(AG36*#REF!+AH36*#REF!+AI36*#REF!+AJ36*#REF!+AK36*#REF!+AL36*#REF!+AM36*#REF!+AN36*#REF!+AO36*#REF!+AP36*#REF!+AQ36*#REF!+AR36*#REF!+AS36*#REF!+AT36*#REF!+AU36*#REF!+AV36*#REF!+AW36*#REF!+AX36*#REF!+AY36*#REF!+AZ36*#REF!)</f>
        <v>#REF!</v>
      </c>
      <c r="BB36" s="113" t="e">
        <f t="shared" si="2"/>
        <v>#REF!</v>
      </c>
    </row>
    <row r="37" spans="1:54" ht="14.4">
      <c r="A37" s="1013"/>
      <c r="B37" s="1014"/>
      <c r="C37" s="1014"/>
      <c r="D37" s="1014"/>
      <c r="E37" s="1014"/>
      <c r="F37" s="1006"/>
      <c r="G37" s="1015"/>
      <c r="H37" s="1015"/>
      <c r="I37" s="1016"/>
      <c r="J37" s="1017"/>
      <c r="K37" s="1018"/>
      <c r="L37" s="1019"/>
      <c r="M37" s="1019"/>
      <c r="N37" s="1019"/>
      <c r="O37" s="130">
        <f t="shared" si="1"/>
        <v>0</v>
      </c>
      <c r="AB37" s="109"/>
      <c r="AC37" s="110"/>
      <c r="AD37" s="111"/>
      <c r="AE37" s="111"/>
      <c r="AF37" s="100"/>
      <c r="AG37" s="110"/>
      <c r="AH37" s="111"/>
      <c r="AI37" s="111"/>
      <c r="AJ37" s="111"/>
      <c r="AK37" s="111"/>
      <c r="AL37" s="111"/>
      <c r="AM37" s="111"/>
      <c r="AN37" s="111"/>
      <c r="AO37" s="111"/>
      <c r="AP37" s="111"/>
      <c r="AQ37" s="111"/>
      <c r="AR37" s="111"/>
      <c r="AS37" s="111"/>
      <c r="AT37" s="111"/>
      <c r="AU37" s="111"/>
      <c r="AV37" s="111"/>
      <c r="AW37" s="111"/>
      <c r="AX37" s="111"/>
      <c r="AY37" s="111"/>
      <c r="AZ37" s="111"/>
      <c r="BA37" s="112" t="e">
        <f>(AG37*#REF!+AH37*#REF!+AI37*#REF!+AJ37*#REF!+AK37*#REF!+AL37*#REF!+AM37*#REF!+AN37*#REF!+AO37*#REF!+AP37*#REF!+AQ37*#REF!+AR37*#REF!+AS37*#REF!+AT37*#REF!+AU37*#REF!+AV37*#REF!+AW37*#REF!+AX37*#REF!+AY37*#REF!+AZ37*#REF!)</f>
        <v>#REF!</v>
      </c>
      <c r="BB37" s="113" t="e">
        <f t="shared" si="2"/>
        <v>#REF!</v>
      </c>
    </row>
    <row r="38" spans="1:54" ht="14.4">
      <c r="A38" s="1013"/>
      <c r="B38" s="1014"/>
      <c r="C38" s="1014"/>
      <c r="D38" s="1014"/>
      <c r="E38" s="1014"/>
      <c r="F38" s="1006"/>
      <c r="G38" s="1015"/>
      <c r="H38" s="1015"/>
      <c r="I38" s="1016"/>
      <c r="J38" s="1017"/>
      <c r="K38" s="1018"/>
      <c r="L38" s="1019"/>
      <c r="M38" s="1019"/>
      <c r="N38" s="1019"/>
      <c r="O38" s="130">
        <f t="shared" si="1"/>
        <v>0</v>
      </c>
      <c r="AB38" s="109"/>
      <c r="AC38" s="110"/>
      <c r="AD38" s="111"/>
      <c r="AE38" s="111"/>
      <c r="AF38" s="100"/>
      <c r="AG38" s="110"/>
      <c r="AH38" s="111"/>
      <c r="AI38" s="111"/>
      <c r="AJ38" s="111"/>
      <c r="AK38" s="111"/>
      <c r="AL38" s="111"/>
      <c r="AM38" s="111"/>
      <c r="AN38" s="111"/>
      <c r="AO38" s="111"/>
      <c r="AP38" s="111"/>
      <c r="AQ38" s="111"/>
      <c r="AR38" s="111"/>
      <c r="AS38" s="111"/>
      <c r="AT38" s="111"/>
      <c r="AU38" s="111"/>
      <c r="AV38" s="111"/>
      <c r="AW38" s="111"/>
      <c r="AX38" s="111"/>
      <c r="AY38" s="111"/>
      <c r="AZ38" s="111"/>
      <c r="BA38" s="112" t="e">
        <f>(AG38*#REF!+AH38*#REF!+AI38*#REF!+AJ38*#REF!+AK38*#REF!+AL38*#REF!+AM38*#REF!+AN38*#REF!+AO38*#REF!+AP38*#REF!+AQ38*#REF!+AR38*#REF!+AS38*#REF!+AT38*#REF!+AU38*#REF!+AV38*#REF!+AW38*#REF!+AX38*#REF!+AY38*#REF!+AZ38*#REF!)</f>
        <v>#REF!</v>
      </c>
      <c r="BB38" s="113" t="e">
        <f t="shared" si="2"/>
        <v>#REF!</v>
      </c>
    </row>
    <row r="39" spans="1:54" ht="14.4">
      <c r="A39" s="1013"/>
      <c r="B39" s="1014"/>
      <c r="C39" s="1014"/>
      <c r="D39" s="1014"/>
      <c r="E39" s="1014"/>
      <c r="F39" s="1006"/>
      <c r="G39" s="1015"/>
      <c r="H39" s="1015"/>
      <c r="I39" s="1016"/>
      <c r="J39" s="1017"/>
      <c r="K39" s="1018"/>
      <c r="L39" s="1019"/>
      <c r="M39" s="1019"/>
      <c r="N39" s="1019"/>
      <c r="O39" s="130">
        <f t="shared" si="1"/>
        <v>0</v>
      </c>
      <c r="AB39" s="109"/>
      <c r="AC39" s="110"/>
      <c r="AD39" s="111"/>
      <c r="AE39" s="111"/>
      <c r="AF39" s="100"/>
      <c r="AG39" s="110"/>
      <c r="AH39" s="111"/>
      <c r="AI39" s="111"/>
      <c r="AJ39" s="111"/>
      <c r="AK39" s="111"/>
      <c r="AL39" s="111"/>
      <c r="AM39" s="111"/>
      <c r="AN39" s="111"/>
      <c r="AO39" s="111"/>
      <c r="AP39" s="111"/>
      <c r="AQ39" s="111"/>
      <c r="AR39" s="111"/>
      <c r="AS39" s="111"/>
      <c r="AT39" s="111"/>
      <c r="AU39" s="111"/>
      <c r="AV39" s="111"/>
      <c r="AW39" s="111"/>
      <c r="AX39" s="111"/>
      <c r="AY39" s="111"/>
      <c r="AZ39" s="111"/>
      <c r="BA39" s="112" t="e">
        <f>(AG39*#REF!+AH39*#REF!+AI39*#REF!+AJ39*#REF!+AK39*#REF!+AL39*#REF!+AM39*#REF!+AN39*#REF!+AO39*#REF!+AP39*#REF!+AQ39*#REF!+AR39*#REF!+AS39*#REF!+AT39*#REF!+AU39*#REF!+AV39*#REF!+AW39*#REF!+AX39*#REF!+AY39*#REF!+AZ39*#REF!)</f>
        <v>#REF!</v>
      </c>
      <c r="BB39" s="113" t="e">
        <f t="shared" si="2"/>
        <v>#REF!</v>
      </c>
    </row>
    <row r="40" spans="1:54" ht="14.4">
      <c r="A40" s="1013"/>
      <c r="B40" s="1014"/>
      <c r="C40" s="1014"/>
      <c r="D40" s="1014"/>
      <c r="E40" s="1014"/>
      <c r="F40" s="1006"/>
      <c r="G40" s="1015"/>
      <c r="H40" s="1015"/>
      <c r="I40" s="1016"/>
      <c r="J40" s="1017"/>
      <c r="K40" s="1018"/>
      <c r="L40" s="1019"/>
      <c r="M40" s="1019"/>
      <c r="N40" s="1019"/>
      <c r="O40" s="130">
        <f t="shared" si="1"/>
        <v>0</v>
      </c>
      <c r="AB40" s="109"/>
      <c r="AC40" s="110"/>
      <c r="AD40" s="111"/>
      <c r="AE40" s="111"/>
      <c r="AF40" s="100"/>
      <c r="AG40" s="110"/>
      <c r="AH40" s="111"/>
      <c r="AI40" s="111"/>
      <c r="AJ40" s="111"/>
      <c r="AK40" s="111"/>
      <c r="AL40" s="111"/>
      <c r="AM40" s="111"/>
      <c r="AN40" s="111"/>
      <c r="AO40" s="111"/>
      <c r="AP40" s="111"/>
      <c r="AQ40" s="111"/>
      <c r="AR40" s="111"/>
      <c r="AS40" s="111"/>
      <c r="AT40" s="111"/>
      <c r="AU40" s="111"/>
      <c r="AV40" s="111"/>
      <c r="AW40" s="111"/>
      <c r="AX40" s="111"/>
      <c r="AY40" s="111"/>
      <c r="AZ40" s="111"/>
      <c r="BA40" s="112" t="e">
        <f>(AG40*#REF!+AH40*#REF!+AI40*#REF!+AJ40*#REF!+AK40*#REF!+AL40*#REF!+AM40*#REF!+AN40*#REF!+AO40*#REF!+AP40*#REF!+AQ40*#REF!+AR40*#REF!+AS40*#REF!+AT40*#REF!+AU40*#REF!+AV40*#REF!+AW40*#REF!+AX40*#REF!+AY40*#REF!+AZ40*#REF!)</f>
        <v>#REF!</v>
      </c>
      <c r="BB40" s="113" t="e">
        <f t="shared" si="2"/>
        <v>#REF!</v>
      </c>
    </row>
    <row r="41" spans="1:54" ht="14.4">
      <c r="A41" s="1013"/>
      <c r="B41" s="1014"/>
      <c r="C41" s="1014"/>
      <c r="D41" s="1014"/>
      <c r="E41" s="1014"/>
      <c r="F41" s="1006"/>
      <c r="G41" s="1015"/>
      <c r="H41" s="1015"/>
      <c r="I41" s="1016"/>
      <c r="J41" s="1017"/>
      <c r="K41" s="1018"/>
      <c r="L41" s="1019"/>
      <c r="M41" s="1019"/>
      <c r="N41" s="1019"/>
      <c r="O41" s="130">
        <f t="shared" si="1"/>
        <v>0</v>
      </c>
      <c r="AB41" s="109"/>
      <c r="AC41" s="110"/>
      <c r="AD41" s="111"/>
      <c r="AE41" s="111"/>
      <c r="AF41" s="100"/>
      <c r="AG41" s="110"/>
      <c r="AH41" s="111"/>
      <c r="AI41" s="111"/>
      <c r="AJ41" s="111"/>
      <c r="AK41" s="111"/>
      <c r="AL41" s="111"/>
      <c r="AM41" s="111"/>
      <c r="AN41" s="111"/>
      <c r="AO41" s="111"/>
      <c r="AP41" s="111"/>
      <c r="AQ41" s="111"/>
      <c r="AR41" s="111"/>
      <c r="AS41" s="111"/>
      <c r="AT41" s="111"/>
      <c r="AU41" s="111"/>
      <c r="AV41" s="111"/>
      <c r="AW41" s="111"/>
      <c r="AX41" s="111"/>
      <c r="AY41" s="111"/>
      <c r="AZ41" s="111"/>
      <c r="BA41" s="112" t="e">
        <f>(AG41*#REF!+AH41*#REF!+AI41*#REF!+AJ41*#REF!+AK41*#REF!+AL41*#REF!+AM41*#REF!+AN41*#REF!+AO41*#REF!+AP41*#REF!+AQ41*#REF!+AR41*#REF!+AS41*#REF!+AT41*#REF!+AU41*#REF!+AV41*#REF!+AW41*#REF!+AX41*#REF!+AY41*#REF!+AZ41*#REF!)</f>
        <v>#REF!</v>
      </c>
      <c r="BB41" s="113" t="e">
        <f t="shared" si="2"/>
        <v>#REF!</v>
      </c>
    </row>
    <row r="42" spans="1:54" ht="14.4">
      <c r="A42" s="1013"/>
      <c r="B42" s="1014"/>
      <c r="C42" s="1014"/>
      <c r="D42" s="1014"/>
      <c r="E42" s="1014"/>
      <c r="F42" s="1006"/>
      <c r="G42" s="1015"/>
      <c r="H42" s="1015"/>
      <c r="I42" s="1016"/>
      <c r="J42" s="1017"/>
      <c r="K42" s="1018"/>
      <c r="L42" s="1019"/>
      <c r="M42" s="1019"/>
      <c r="N42" s="1019"/>
      <c r="O42" s="130">
        <f t="shared" si="1"/>
        <v>0</v>
      </c>
      <c r="AB42" s="109"/>
      <c r="AC42" s="110"/>
      <c r="AD42" s="111"/>
      <c r="AE42" s="111"/>
      <c r="AF42" s="100"/>
      <c r="AG42" s="110"/>
      <c r="AH42" s="111"/>
      <c r="AI42" s="111"/>
      <c r="AJ42" s="111"/>
      <c r="AK42" s="111"/>
      <c r="AL42" s="111"/>
      <c r="AM42" s="111"/>
      <c r="AN42" s="111"/>
      <c r="AO42" s="111"/>
      <c r="AP42" s="111"/>
      <c r="AQ42" s="111"/>
      <c r="AR42" s="111"/>
      <c r="AS42" s="111"/>
      <c r="AT42" s="111"/>
      <c r="AU42" s="111"/>
      <c r="AV42" s="111"/>
      <c r="AW42" s="111"/>
      <c r="AX42" s="111"/>
      <c r="AY42" s="111"/>
      <c r="AZ42" s="111"/>
      <c r="BA42" s="112" t="e">
        <f>(AG42*#REF!+AH42*#REF!+AI42*#REF!+AJ42*#REF!+AK42*#REF!+AL42*#REF!+AM42*#REF!+AN42*#REF!+AO42*#REF!+AP42*#REF!+AQ42*#REF!+AR42*#REF!+AS42*#REF!+AT42*#REF!+AU42*#REF!+AV42*#REF!+AW42*#REF!+AX42*#REF!+AY42*#REF!+AZ42*#REF!)</f>
        <v>#REF!</v>
      </c>
      <c r="BB42" s="113" t="e">
        <f t="shared" si="2"/>
        <v>#REF!</v>
      </c>
    </row>
    <row r="43" spans="1:54" ht="14.4">
      <c r="A43" s="1013"/>
      <c r="B43" s="1014"/>
      <c r="C43" s="1014"/>
      <c r="D43" s="1014"/>
      <c r="E43" s="1014"/>
      <c r="F43" s="1006"/>
      <c r="G43" s="1015"/>
      <c r="H43" s="1015"/>
      <c r="I43" s="1016"/>
      <c r="J43" s="1017"/>
      <c r="K43" s="1018"/>
      <c r="L43" s="1019"/>
      <c r="M43" s="1019"/>
      <c r="N43" s="1019"/>
      <c r="O43" s="130">
        <f t="shared" si="1"/>
        <v>0</v>
      </c>
      <c r="AB43" s="109"/>
      <c r="AC43" s="110"/>
      <c r="AD43" s="111"/>
      <c r="AE43" s="111"/>
      <c r="AF43" s="100"/>
      <c r="AG43" s="110"/>
      <c r="AH43" s="111"/>
      <c r="AI43" s="111"/>
      <c r="AJ43" s="111"/>
      <c r="AK43" s="111"/>
      <c r="AL43" s="111"/>
      <c r="AM43" s="111"/>
      <c r="AN43" s="111"/>
      <c r="AO43" s="111"/>
      <c r="AP43" s="111"/>
      <c r="AQ43" s="111"/>
      <c r="AR43" s="111"/>
      <c r="AS43" s="111"/>
      <c r="AT43" s="111"/>
      <c r="AU43" s="111"/>
      <c r="AV43" s="111"/>
      <c r="AW43" s="111"/>
      <c r="AX43" s="111"/>
      <c r="AY43" s="111"/>
      <c r="AZ43" s="111"/>
      <c r="BA43" s="112" t="e">
        <f>(AG43*#REF!+AH43*#REF!+AI43*#REF!+AJ43*#REF!+AK43*#REF!+AL43*#REF!+AM43*#REF!+AN43*#REF!+AO43*#REF!+AP43*#REF!+AQ43*#REF!+AR43*#REF!+AS43*#REF!+AT43*#REF!+AU43*#REF!+AV43*#REF!+AW43*#REF!+AX43*#REF!+AY43*#REF!+AZ43*#REF!)</f>
        <v>#REF!</v>
      </c>
      <c r="BB43" s="113" t="e">
        <f t="shared" si="2"/>
        <v>#REF!</v>
      </c>
    </row>
    <row r="44" spans="1:54" ht="14.4">
      <c r="A44" s="1013"/>
      <c r="B44" s="1014"/>
      <c r="C44" s="1014"/>
      <c r="D44" s="1014"/>
      <c r="E44" s="1014"/>
      <c r="F44" s="1006"/>
      <c r="G44" s="1015"/>
      <c r="H44" s="1015"/>
      <c r="I44" s="1016"/>
      <c r="J44" s="1017"/>
      <c r="K44" s="1018"/>
      <c r="L44" s="1019"/>
      <c r="M44" s="1019"/>
      <c r="N44" s="1019"/>
      <c r="O44" s="130">
        <f t="shared" si="1"/>
        <v>0</v>
      </c>
      <c r="AB44" s="109"/>
      <c r="AC44" s="110"/>
      <c r="AD44" s="111"/>
      <c r="AE44" s="111"/>
      <c r="AF44" s="100"/>
      <c r="AG44" s="110"/>
      <c r="AH44" s="111"/>
      <c r="AI44" s="111"/>
      <c r="AJ44" s="111"/>
      <c r="AK44" s="111"/>
      <c r="AL44" s="111"/>
      <c r="AM44" s="111"/>
      <c r="AN44" s="111"/>
      <c r="AO44" s="111"/>
      <c r="AP44" s="111"/>
      <c r="AQ44" s="111"/>
      <c r="AR44" s="111"/>
      <c r="AS44" s="111"/>
      <c r="AT44" s="111"/>
      <c r="AU44" s="111"/>
      <c r="AV44" s="111"/>
      <c r="AW44" s="111"/>
      <c r="AX44" s="111"/>
      <c r="AY44" s="111"/>
      <c r="AZ44" s="111"/>
      <c r="BA44" s="112" t="e">
        <f>(AG44*#REF!+AH44*#REF!+AI44*#REF!+AJ44*#REF!+AK44*#REF!+AL44*#REF!+AM44*#REF!+AN44*#REF!+AO44*#REF!+AP44*#REF!+AQ44*#REF!+AR44*#REF!+AS44*#REF!+AT44*#REF!+AU44*#REF!+AV44*#REF!+AW44*#REF!+AX44*#REF!+AY44*#REF!+AZ44*#REF!)</f>
        <v>#REF!</v>
      </c>
      <c r="BB44" s="113" t="e">
        <f t="shared" si="2"/>
        <v>#REF!</v>
      </c>
    </row>
    <row r="45" spans="1:54" ht="13.95" customHeight="1">
      <c r="A45" s="1013"/>
      <c r="B45" s="1014"/>
      <c r="C45" s="1014"/>
      <c r="D45" s="1014"/>
      <c r="E45" s="1014"/>
      <c r="F45" s="1006"/>
      <c r="G45" s="1015"/>
      <c r="H45" s="1015"/>
      <c r="I45" s="1016"/>
      <c r="J45" s="1017"/>
      <c r="K45" s="1018"/>
      <c r="L45" s="1019"/>
      <c r="M45" s="1019"/>
      <c r="N45" s="1019"/>
      <c r="O45" s="130">
        <f t="shared" si="1"/>
        <v>0</v>
      </c>
      <c r="AB45" s="109"/>
      <c r="AC45" s="110"/>
      <c r="AD45" s="111"/>
      <c r="AE45" s="111"/>
      <c r="AF45" s="100"/>
      <c r="AG45" s="110"/>
      <c r="AH45" s="111"/>
      <c r="AI45" s="111"/>
      <c r="AJ45" s="111"/>
      <c r="AK45" s="111"/>
      <c r="AL45" s="111"/>
      <c r="AM45" s="111"/>
      <c r="AN45" s="111"/>
      <c r="AO45" s="111"/>
      <c r="AP45" s="111"/>
      <c r="AQ45" s="111"/>
      <c r="AR45" s="111"/>
      <c r="AS45" s="111"/>
      <c r="AT45" s="111"/>
      <c r="AU45" s="111"/>
      <c r="AV45" s="111"/>
      <c r="AW45" s="111"/>
      <c r="AX45" s="111"/>
      <c r="AY45" s="111"/>
      <c r="AZ45" s="111"/>
      <c r="BA45" s="112" t="e">
        <f>(AG45*#REF!+AH45*#REF!+AI45*#REF!+AJ45*#REF!+AK45*#REF!+AL45*#REF!+AM45*#REF!+AN45*#REF!+AO45*#REF!+AP45*#REF!+AQ45*#REF!+AR45*#REF!+AS45*#REF!+AT45*#REF!+AU45*#REF!+AV45*#REF!+AW45*#REF!+AX45*#REF!+AY45*#REF!+AZ45*#REF!)</f>
        <v>#REF!</v>
      </c>
      <c r="BB45" s="113" t="e">
        <f t="shared" si="2"/>
        <v>#REF!</v>
      </c>
    </row>
    <row r="46" spans="1:54" ht="15.75" customHeight="1">
      <c r="A46" s="1013"/>
      <c r="B46" s="1014"/>
      <c r="C46" s="1014"/>
      <c r="D46" s="1014"/>
      <c r="E46" s="1014"/>
      <c r="F46" s="1006"/>
      <c r="G46" s="1015"/>
      <c r="H46" s="1015"/>
      <c r="I46" s="1016"/>
      <c r="J46" s="1017"/>
      <c r="K46" s="1018"/>
      <c r="L46" s="1019"/>
      <c r="M46" s="1019"/>
      <c r="N46" s="1019"/>
      <c r="O46" s="130">
        <f t="shared" si="1"/>
        <v>0</v>
      </c>
      <c r="AB46" s="109"/>
      <c r="AC46" s="110"/>
      <c r="AD46" s="111"/>
      <c r="AE46" s="111"/>
      <c r="AF46" s="100"/>
      <c r="AG46" s="110"/>
      <c r="AH46" s="111"/>
      <c r="AI46" s="111"/>
      <c r="AJ46" s="111"/>
      <c r="AK46" s="111"/>
      <c r="AL46" s="111"/>
      <c r="AM46" s="111"/>
      <c r="AN46" s="111"/>
      <c r="AO46" s="111"/>
      <c r="AP46" s="111"/>
      <c r="AQ46" s="111"/>
      <c r="AR46" s="111"/>
      <c r="AS46" s="111"/>
      <c r="AT46" s="111"/>
      <c r="AU46" s="111"/>
      <c r="AV46" s="111"/>
      <c r="AW46" s="111"/>
      <c r="AX46" s="111"/>
      <c r="AY46" s="111"/>
      <c r="AZ46" s="111"/>
      <c r="BA46" s="112" t="e">
        <f>(AG46*#REF!+AH46*#REF!+AI46*#REF!+AJ46*#REF!+AK46*#REF!+AL46*#REF!+AM46*#REF!+AN46*#REF!+AO46*#REF!+AP46*#REF!+AQ46*#REF!+AR46*#REF!+AS46*#REF!+AT46*#REF!+AU46*#REF!+AV46*#REF!+AW46*#REF!+AX46*#REF!+AY46*#REF!+AZ46*#REF!)</f>
        <v>#REF!</v>
      </c>
      <c r="BB46" s="113" t="e">
        <f t="shared" si="2"/>
        <v>#REF!</v>
      </c>
    </row>
    <row r="47" spans="1:54" ht="15.75" customHeight="1">
      <c r="A47" s="1013"/>
      <c r="B47" s="1014"/>
      <c r="C47" s="1014"/>
      <c r="D47" s="1014"/>
      <c r="E47" s="1014"/>
      <c r="F47" s="1006"/>
      <c r="G47" s="1015"/>
      <c r="H47" s="1015"/>
      <c r="I47" s="1016"/>
      <c r="J47" s="1017"/>
      <c r="K47" s="1018"/>
      <c r="L47" s="1019"/>
      <c r="M47" s="1019"/>
      <c r="N47" s="1019"/>
      <c r="O47" s="130">
        <f t="shared" si="1"/>
        <v>0</v>
      </c>
      <c r="AB47" s="109"/>
      <c r="AC47" s="110"/>
      <c r="AD47" s="111"/>
      <c r="AE47" s="111"/>
      <c r="AF47" s="100"/>
      <c r="AG47" s="110"/>
      <c r="AH47" s="111"/>
      <c r="AI47" s="111"/>
      <c r="AJ47" s="111"/>
      <c r="AK47" s="111"/>
      <c r="AL47" s="111"/>
      <c r="AM47" s="111"/>
      <c r="AN47" s="111"/>
      <c r="AO47" s="111"/>
      <c r="AP47" s="111"/>
      <c r="AQ47" s="111"/>
      <c r="AR47" s="111"/>
      <c r="AS47" s="111"/>
      <c r="AT47" s="111"/>
      <c r="AU47" s="111"/>
      <c r="AV47" s="111"/>
      <c r="AW47" s="111"/>
      <c r="AX47" s="111"/>
      <c r="AY47" s="111"/>
      <c r="AZ47" s="111"/>
      <c r="BA47" s="112" t="e">
        <f>(AG47*#REF!+AH47*#REF!+AI47*#REF!+AJ47*#REF!+AK47*#REF!+AL47*#REF!+AM47*#REF!+AN47*#REF!+AO47*#REF!+AP47*#REF!+AQ47*#REF!+AR47*#REF!+AS47*#REF!+AT47*#REF!+AU47*#REF!+AV47*#REF!+AW47*#REF!+AX47*#REF!+AY47*#REF!+AZ47*#REF!)</f>
        <v>#REF!</v>
      </c>
      <c r="BB47" s="113" t="e">
        <f t="shared" si="2"/>
        <v>#REF!</v>
      </c>
    </row>
    <row r="48" spans="1:54" ht="15.75" customHeight="1">
      <c r="A48" s="1013"/>
      <c r="B48" s="1014"/>
      <c r="C48" s="1014"/>
      <c r="D48" s="1014"/>
      <c r="E48" s="1014"/>
      <c r="F48" s="1020"/>
      <c r="G48" s="1021"/>
      <c r="H48" s="1021"/>
      <c r="I48" s="1022"/>
      <c r="J48" s="1023"/>
      <c r="K48" s="1024"/>
      <c r="L48" s="1025"/>
      <c r="M48" s="1025"/>
      <c r="N48" s="1025"/>
      <c r="O48" s="130">
        <f t="shared" si="1"/>
        <v>0</v>
      </c>
      <c r="AB48" s="109"/>
      <c r="AC48" s="110"/>
      <c r="AD48" s="111"/>
      <c r="AE48" s="111"/>
      <c r="AF48" s="100"/>
      <c r="AG48" s="110"/>
      <c r="AH48" s="111"/>
      <c r="AI48" s="111"/>
      <c r="AJ48" s="111"/>
      <c r="AK48" s="111"/>
      <c r="AL48" s="111"/>
      <c r="AM48" s="111"/>
      <c r="AN48" s="111"/>
      <c r="AO48" s="111"/>
      <c r="AP48" s="111"/>
      <c r="AQ48" s="111"/>
      <c r="AR48" s="111"/>
      <c r="AS48" s="111"/>
      <c r="AT48" s="111"/>
      <c r="AU48" s="111"/>
      <c r="AV48" s="111"/>
      <c r="AW48" s="111"/>
      <c r="AX48" s="111"/>
      <c r="AY48" s="111"/>
      <c r="AZ48" s="111"/>
      <c r="BA48" s="112" t="e">
        <f>(AG48*#REF!+AH48*#REF!+AI48*#REF!+AJ48*#REF!+AK48*#REF!+AL48*#REF!+AM48*#REF!+AN48*#REF!+AO48*#REF!+AP48*#REF!+AQ48*#REF!+AR48*#REF!+AS48*#REF!+AT48*#REF!+AU48*#REF!+AV48*#REF!+AW48*#REF!+AX48*#REF!+AY48*#REF!+AZ48*#REF!)</f>
        <v>#REF!</v>
      </c>
      <c r="BB48" s="113" t="e">
        <f t="shared" si="2"/>
        <v>#REF!</v>
      </c>
    </row>
    <row r="49" spans="1:54" ht="14.4">
      <c r="A49" s="1013"/>
      <c r="B49" s="1014"/>
      <c r="C49" s="1014"/>
      <c r="D49" s="1014"/>
      <c r="E49" s="1014"/>
      <c r="F49" s="1006"/>
      <c r="G49" s="1015"/>
      <c r="H49" s="1015"/>
      <c r="I49" s="1016"/>
      <c r="J49" s="1017"/>
      <c r="K49" s="1018"/>
      <c r="L49" s="1019"/>
      <c r="M49" s="1019"/>
      <c r="N49" s="1019"/>
      <c r="O49" s="130">
        <f t="shared" si="1"/>
        <v>0</v>
      </c>
      <c r="AB49" s="109"/>
      <c r="AC49" s="110"/>
      <c r="AD49" s="111"/>
      <c r="AE49" s="111"/>
      <c r="AF49" s="100"/>
      <c r="AG49" s="110"/>
      <c r="AH49" s="111"/>
      <c r="AI49" s="111"/>
      <c r="AJ49" s="111"/>
      <c r="AK49" s="111"/>
      <c r="AL49" s="111"/>
      <c r="AM49" s="111"/>
      <c r="AN49" s="111"/>
      <c r="AO49" s="111"/>
      <c r="AP49" s="111"/>
      <c r="AQ49" s="111"/>
      <c r="AR49" s="111"/>
      <c r="AS49" s="111"/>
      <c r="AT49" s="111"/>
      <c r="AU49" s="111"/>
      <c r="AV49" s="111"/>
      <c r="AW49" s="111"/>
      <c r="AX49" s="111"/>
      <c r="AY49" s="111"/>
      <c r="AZ49" s="111"/>
      <c r="BA49" s="112" t="e">
        <f>(AG49*#REF!+AH49*#REF!+AI49*#REF!+AJ49*#REF!+AK49*#REF!+AL49*#REF!+AM49*#REF!+AN49*#REF!+AO49*#REF!+AP49*#REF!+AQ49*#REF!+AR49*#REF!+AS49*#REF!+AT49*#REF!+AU49*#REF!+AV49*#REF!+AW49*#REF!+AX49*#REF!+AY49*#REF!+AZ49*#REF!)</f>
        <v>#REF!</v>
      </c>
      <c r="BB49" s="113" t="e">
        <f t="shared" si="2"/>
        <v>#REF!</v>
      </c>
    </row>
    <row r="50" spans="1:54" ht="15" thickBot="1">
      <c r="A50" s="1013"/>
      <c r="B50" s="1014"/>
      <c r="C50" s="1014"/>
      <c r="D50" s="1014"/>
      <c r="E50" s="1014"/>
      <c r="F50" s="1006"/>
      <c r="G50" s="1015"/>
      <c r="H50" s="1015"/>
      <c r="I50" s="1016"/>
      <c r="J50" s="1017"/>
      <c r="K50" s="1018"/>
      <c r="L50" s="1019"/>
      <c r="M50" s="1019"/>
      <c r="N50" s="1019"/>
      <c r="O50" s="130">
        <f t="shared" si="1"/>
        <v>0</v>
      </c>
      <c r="AB50" s="109"/>
      <c r="AC50" s="110"/>
      <c r="AD50" s="111"/>
      <c r="AE50" s="111"/>
      <c r="AF50" s="143"/>
      <c r="AG50" s="144"/>
      <c r="AH50" s="145"/>
      <c r="AI50" s="145"/>
      <c r="AJ50" s="145"/>
      <c r="AK50" s="145"/>
      <c r="AL50" s="145"/>
      <c r="AM50" s="145"/>
      <c r="AN50" s="145"/>
      <c r="AO50" s="145"/>
      <c r="AP50" s="145"/>
      <c r="AQ50" s="145"/>
      <c r="AR50" s="145"/>
      <c r="AS50" s="145"/>
      <c r="AT50" s="145"/>
      <c r="AU50" s="145"/>
      <c r="AV50" s="145"/>
      <c r="AW50" s="145"/>
      <c r="AX50" s="145"/>
      <c r="AY50" s="145"/>
      <c r="AZ50" s="145"/>
      <c r="BA50" s="112" t="e">
        <f>(AG50*#REF!+AH50*#REF!+AI50*#REF!+AJ50*#REF!+AK50*#REF!+AL50*#REF!+AM50*#REF!+AN50*#REF!+AO50*#REF!+AP50*#REF!+AQ50*#REF!+AR50*#REF!+AS50*#REF!+AT50*#REF!+AU50*#REF!+AV50*#REF!+AW50*#REF!+AX50*#REF!+AY50*#REF!+AZ50*#REF!)</f>
        <v>#REF!</v>
      </c>
      <c r="BB50" s="146" t="e">
        <f t="shared" si="2"/>
        <v>#REF!</v>
      </c>
    </row>
    <row r="51" spans="1:54" ht="15" thickBot="1">
      <c r="A51" s="1013"/>
      <c r="B51" s="1014"/>
      <c r="C51" s="1014"/>
      <c r="D51" s="1014"/>
      <c r="E51" s="1014"/>
      <c r="F51" s="1006"/>
      <c r="G51" s="1015"/>
      <c r="H51" s="1015"/>
      <c r="I51" s="1016"/>
      <c r="J51" s="1017"/>
      <c r="K51" s="1018"/>
      <c r="L51" s="1019"/>
      <c r="M51" s="1019"/>
      <c r="N51" s="1019"/>
      <c r="O51" s="130">
        <f t="shared" si="1"/>
        <v>0</v>
      </c>
      <c r="AB51" s="147"/>
      <c r="AC51" s="147"/>
      <c r="AD51" s="147"/>
      <c r="AE51" s="147"/>
      <c r="AF51" s="97" t="s">
        <v>1409</v>
      </c>
      <c r="AG51" s="148" t="e">
        <f>SUM(AG2:AG50)*#REF!</f>
        <v>#REF!</v>
      </c>
      <c r="AH51" s="149" t="e">
        <f>SUM(AH2:AH50)*#REF!</f>
        <v>#REF!</v>
      </c>
      <c r="AI51" s="149" t="e">
        <f>SUM(AI2:AI50)*#REF!</f>
        <v>#REF!</v>
      </c>
      <c r="AJ51" s="149" t="e">
        <f>SUM(AJ2:AJ50)*#REF!</f>
        <v>#REF!</v>
      </c>
      <c r="AK51" s="150" t="e">
        <f>SUM(AK2:AK50)*#REF!</f>
        <v>#REF!</v>
      </c>
      <c r="AL51" s="148" t="e">
        <f>SUM(AL2:AL50)*#REF!</f>
        <v>#REF!</v>
      </c>
      <c r="AM51" s="149" t="e">
        <f>SUM(AM2:AM50)*#REF!</f>
        <v>#REF!</v>
      </c>
      <c r="AN51" s="149" t="e">
        <f>SUM(AN2:AN50)*#REF!</f>
        <v>#REF!</v>
      </c>
      <c r="AO51" s="149" t="e">
        <f>SUM(AO2:AO50)*#REF!</f>
        <v>#REF!</v>
      </c>
      <c r="AP51" s="149" t="e">
        <f>SUM(AP2:AP50)*#REF!</f>
        <v>#REF!</v>
      </c>
      <c r="AQ51" s="149" t="e">
        <f>SUM(AQ2:AQ50)*#REF!</f>
        <v>#REF!</v>
      </c>
      <c r="AR51" s="149" t="e">
        <f>SUM(AR2:AR50)*#REF!</f>
        <v>#REF!</v>
      </c>
      <c r="AS51" s="149" t="e">
        <f>SUM(AS2:AS50)*#REF!</f>
        <v>#REF!</v>
      </c>
      <c r="AT51" s="149" t="e">
        <f>SUM(AT2:AT50)*#REF!</f>
        <v>#REF!</v>
      </c>
      <c r="AU51" s="149" t="e">
        <f>SUM(AU2:AU50)*#REF!</f>
        <v>#REF!</v>
      </c>
      <c r="AV51" s="149" t="e">
        <f>SUM(AV2:AV50)*#REF!</f>
        <v>#REF!</v>
      </c>
      <c r="AW51" s="149" t="e">
        <f>SUM(AW2:AW50)*#REF!</f>
        <v>#REF!</v>
      </c>
      <c r="AX51" s="149" t="e">
        <f>SUM(AX2:AX50)*#REF!</f>
        <v>#REF!</v>
      </c>
      <c r="AY51" s="149" t="e">
        <f>SUM(AY2:AY50)*#REF!</f>
        <v>#REF!</v>
      </c>
      <c r="AZ51" s="149" t="e">
        <f>SUM(AZ2:AZ50)*#REF!</f>
        <v>#REF!</v>
      </c>
      <c r="BA51" s="151" t="e">
        <f>SUM(BA2:BA50)</f>
        <v>#REF!</v>
      </c>
      <c r="BB51" s="152" t="e">
        <f>SUM(BB2:BB50)</f>
        <v>#REF!</v>
      </c>
    </row>
    <row r="52" spans="1:54" ht="14.4" customHeight="1" thickBot="1">
      <c r="A52" s="153"/>
      <c r="B52" s="154"/>
      <c r="C52" s="153"/>
      <c r="D52" s="153"/>
      <c r="E52" s="153"/>
      <c r="F52" s="155"/>
      <c r="G52" s="156"/>
      <c r="H52" s="157"/>
      <c r="I52" s="158"/>
      <c r="J52" s="159"/>
      <c r="K52" s="160"/>
      <c r="L52" s="161"/>
      <c r="M52" s="161"/>
      <c r="N52" s="161"/>
      <c r="O52" s="162"/>
      <c r="AB52" s="147"/>
      <c r="AC52" s="147"/>
      <c r="AD52" s="147"/>
      <c r="AE52" s="147"/>
      <c r="AF52" s="163"/>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52"/>
    </row>
    <row r="53" spans="1:54" ht="14.4" customHeight="1" thickBot="1">
      <c r="A53" s="165"/>
      <c r="B53" s="165"/>
      <c r="C53" s="165"/>
      <c r="D53" s="1500" t="s">
        <v>1410</v>
      </c>
      <c r="E53" s="1501"/>
      <c r="F53" s="1501"/>
      <c r="G53" s="166">
        <f>SUM(G5:G51)</f>
        <v>0</v>
      </c>
      <c r="H53" s="1492" t="s">
        <v>2091</v>
      </c>
      <c r="I53" s="1493"/>
      <c r="J53" s="1493"/>
      <c r="K53" s="1493"/>
      <c r="L53" s="1493"/>
      <c r="M53" s="1493"/>
      <c r="N53" s="1494"/>
      <c r="O53" s="1336">
        <f>SUM(O5:O51)</f>
        <v>0</v>
      </c>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68" t="s">
        <v>1411</v>
      </c>
      <c r="BB53" s="152">
        <v>0</v>
      </c>
    </row>
    <row r="54" spans="1:54" ht="15" thickBot="1">
      <c r="A54" s="169"/>
      <c r="B54" s="169"/>
      <c r="C54" s="169"/>
      <c r="D54" s="169"/>
      <c r="E54" s="169"/>
      <c r="F54" s="169"/>
      <c r="G54" s="169"/>
      <c r="H54" s="1495" t="s">
        <v>2090</v>
      </c>
      <c r="I54" s="1496"/>
      <c r="J54" s="1496"/>
      <c r="K54" s="1496"/>
      <c r="L54" s="1496"/>
      <c r="M54" s="1496"/>
      <c r="N54" s="1496"/>
      <c r="O54" s="167">
        <f>O53*12</f>
        <v>0</v>
      </c>
    </row>
    <row r="55" spans="1:54" ht="14.4" thickBot="1">
      <c r="A55" s="169"/>
      <c r="B55" s="169"/>
      <c r="C55" s="169"/>
      <c r="D55" s="169"/>
      <c r="E55" s="169"/>
      <c r="F55" s="169"/>
      <c r="G55" s="169"/>
      <c r="H55" s="169"/>
      <c r="I55" s="169"/>
      <c r="J55" s="169"/>
      <c r="K55" s="169"/>
      <c r="L55" s="169"/>
      <c r="M55" s="169"/>
      <c r="N55" s="169"/>
      <c r="O55" s="1335"/>
    </row>
    <row r="56" spans="1:54" ht="14.4" thickBot="1">
      <c r="A56" s="1337"/>
      <c r="B56" s="1338"/>
      <c r="C56" s="1338"/>
      <c r="D56" s="1339" t="s">
        <v>1412</v>
      </c>
      <c r="E56" s="1339" t="s">
        <v>1413</v>
      </c>
      <c r="F56" s="1340"/>
      <c r="G56" s="1338"/>
      <c r="H56" s="1338"/>
      <c r="I56" s="1341"/>
      <c r="J56" s="1337"/>
      <c r="K56" s="1338"/>
      <c r="L56" s="1338"/>
      <c r="M56" s="1342" t="str">
        <f>D56</f>
        <v>% of LI</v>
      </c>
      <c r="N56" s="1342" t="str">
        <f>E56</f>
        <v>% of Total</v>
      </c>
      <c r="O56" s="1340"/>
    </row>
    <row r="57" spans="1:54" ht="14.4">
      <c r="A57" s="1343"/>
      <c r="B57" s="1344"/>
      <c r="C57" s="1345" t="s">
        <v>1454</v>
      </c>
      <c r="D57" s="1346" t="str">
        <f>IF(F57=0,"",F57/$F$65)</f>
        <v/>
      </c>
      <c r="E57" s="1346" t="str">
        <f>IF(F57=0,"",(F57/($F$65+$F$68)))</f>
        <v/>
      </c>
      <c r="F57" s="1347">
        <f>SUMIF(A5:A51, "TC20%", G5:G51)</f>
        <v>0</v>
      </c>
      <c r="G57" s="171"/>
      <c r="H57" s="1343"/>
      <c r="I57" s="1348"/>
      <c r="J57" s="1343"/>
      <c r="K57" s="1344"/>
      <c r="L57" s="1345" t="s">
        <v>2064</v>
      </c>
      <c r="M57" s="1346" t="str">
        <f>IF(O57=0,"",O57/$O$66)</f>
        <v/>
      </c>
      <c r="N57" s="1346" t="str">
        <f>IF(O57=0,"",(O57/($O$66+$O$68)))</f>
        <v/>
      </c>
      <c r="O57" s="1347">
        <f>SUMIF(E5:E51, "15%/15%", G5:G51)</f>
        <v>0</v>
      </c>
    </row>
    <row r="58" spans="1:54" ht="14.4">
      <c r="A58" s="1349" t="s">
        <v>1416</v>
      </c>
      <c r="B58" s="1350"/>
      <c r="C58" s="1351" t="s">
        <v>1414</v>
      </c>
      <c r="D58" s="1352" t="str">
        <f t="shared" ref="D58:D59" si="3">IF(F58=0,"",F58/$F$65)</f>
        <v/>
      </c>
      <c r="E58" s="1352" t="str">
        <f t="shared" ref="E58:E64" si="4">IF(F58=0,"",(F58/($F$65+$F$68)))</f>
        <v/>
      </c>
      <c r="F58" s="1353">
        <f>SUMIF(A5:A51, "TC30%", G5:G51)</f>
        <v>0</v>
      </c>
      <c r="G58" s="171"/>
      <c r="H58" s="1349" t="s">
        <v>2071</v>
      </c>
      <c r="I58" s="1354"/>
      <c r="J58" s="1349" t="s">
        <v>1416</v>
      </c>
      <c r="K58" s="1350"/>
      <c r="L58" s="1351" t="s">
        <v>1457</v>
      </c>
      <c r="M58" s="1352" t="str">
        <f>IF(O58=0,"",O58/$O$66)</f>
        <v/>
      </c>
      <c r="N58" s="1352" t="str">
        <f>IF(O58=0,"",(O58/($O$66+$O$68)))</f>
        <v/>
      </c>
      <c r="O58" s="1353">
        <f>SUMIF(E5:E51, "30%/30%", G5:G51)</f>
        <v>0</v>
      </c>
    </row>
    <row r="59" spans="1:54" ht="14.4">
      <c r="A59" s="1355"/>
      <c r="B59" s="1350"/>
      <c r="C59" s="1351" t="s">
        <v>1415</v>
      </c>
      <c r="D59" s="1352" t="str">
        <f t="shared" si="3"/>
        <v/>
      </c>
      <c r="E59" s="1352" t="str">
        <f t="shared" si="4"/>
        <v/>
      </c>
      <c r="F59" s="1353">
        <f>SUMIF(A5:A51, "TC40%", G5:G51)</f>
        <v>0</v>
      </c>
      <c r="G59" s="171"/>
      <c r="H59" s="1349"/>
      <c r="I59" s="1354"/>
      <c r="J59" s="1349" t="s">
        <v>1416</v>
      </c>
      <c r="K59" s="1350"/>
      <c r="L59" s="1351"/>
      <c r="M59" s="1352"/>
      <c r="N59" s="1352"/>
      <c r="O59" s="1353"/>
    </row>
    <row r="60" spans="1:54" ht="14.4">
      <c r="A60" s="1355"/>
      <c r="B60" s="1350"/>
      <c r="C60" s="1351" t="s">
        <v>1417</v>
      </c>
      <c r="D60" s="1352" t="str">
        <f t="shared" ref="D60:D61" si="5">IF(F60=0,"",F60/$F$65)</f>
        <v/>
      </c>
      <c r="E60" s="1352" t="str">
        <f t="shared" si="4"/>
        <v/>
      </c>
      <c r="F60" s="1353">
        <f>SUMIF(A5:A51, "TC50%", G5:G51)</f>
        <v>0</v>
      </c>
      <c r="G60" s="171"/>
      <c r="H60" s="1349" t="s">
        <v>2060</v>
      </c>
      <c r="I60" s="1354"/>
      <c r="J60" s="1349"/>
      <c r="K60" s="1350"/>
      <c r="L60" s="1351"/>
      <c r="M60" s="1352"/>
      <c r="N60" s="1352"/>
      <c r="O60" s="1353"/>
    </row>
    <row r="61" spans="1:54" ht="14.4">
      <c r="A61" s="1349" t="s">
        <v>1419</v>
      </c>
      <c r="B61" s="1350"/>
      <c r="C61" s="1351" t="s">
        <v>1418</v>
      </c>
      <c r="D61" s="1352" t="str">
        <f t="shared" si="5"/>
        <v/>
      </c>
      <c r="E61" s="1352" t="str">
        <f t="shared" si="4"/>
        <v/>
      </c>
      <c r="F61" s="1353">
        <f>SUMIF(A5:A51, "TC60%", G5:G51)</f>
        <v>0</v>
      </c>
      <c r="G61" s="171"/>
      <c r="H61" s="1349"/>
      <c r="I61" s="1354"/>
      <c r="J61" s="1349"/>
      <c r="K61" s="1350"/>
      <c r="L61" s="1351"/>
      <c r="M61" s="1352"/>
      <c r="N61" s="1352"/>
      <c r="O61" s="1353"/>
    </row>
    <row r="62" spans="1:54" ht="14.4">
      <c r="A62" s="1349"/>
      <c r="B62" s="1350"/>
      <c r="C62" s="1351"/>
      <c r="D62" s="1352" t="str">
        <f t="shared" ref="D62:D64" si="6">IF(F62=0,"",F62/$F$65)</f>
        <v/>
      </c>
      <c r="E62" s="1352" t="str">
        <f t="shared" si="4"/>
        <v/>
      </c>
      <c r="F62" s="1353">
        <f>SUMIF(A5:A51, "TC65%", G5:G51)</f>
        <v>0</v>
      </c>
      <c r="G62" s="171"/>
      <c r="H62" s="1349" t="s">
        <v>2061</v>
      </c>
      <c r="I62" s="1354"/>
      <c r="J62" s="1349"/>
      <c r="K62" s="1350"/>
      <c r="L62" s="1351"/>
      <c r="M62" s="1352"/>
      <c r="N62" s="1352"/>
      <c r="O62" s="1353"/>
    </row>
    <row r="63" spans="1:54" ht="14.4">
      <c r="A63" s="1349"/>
      <c r="B63" s="1350"/>
      <c r="C63" s="1351" t="s">
        <v>1461</v>
      </c>
      <c r="D63" s="1352" t="str">
        <f t="shared" si="6"/>
        <v/>
      </c>
      <c r="E63" s="1352" t="str">
        <f t="shared" si="4"/>
        <v/>
      </c>
      <c r="F63" s="1353">
        <f>SUMIF(A5:A51, "TC70%", G5:G51)</f>
        <v>0</v>
      </c>
      <c r="G63" s="171"/>
      <c r="H63" s="1349"/>
      <c r="I63" s="1354"/>
      <c r="J63" s="1349"/>
      <c r="K63" s="1350"/>
      <c r="L63" s="1351"/>
      <c r="M63" s="1352"/>
      <c r="N63" s="1352"/>
      <c r="O63" s="1353"/>
    </row>
    <row r="64" spans="1:54" ht="14.4">
      <c r="A64" s="1349" t="s">
        <v>1423</v>
      </c>
      <c r="B64" s="1350"/>
      <c r="C64" s="1351" t="s">
        <v>1464</v>
      </c>
      <c r="D64" s="1352" t="str">
        <f t="shared" si="6"/>
        <v/>
      </c>
      <c r="E64" s="1352" t="str">
        <f t="shared" si="4"/>
        <v/>
      </c>
      <c r="F64" s="1353">
        <f>SUMIF(A5:A51, "TC80%", G5:G51)</f>
        <v>0</v>
      </c>
      <c r="G64" s="171"/>
      <c r="H64" s="1349" t="s">
        <v>2062</v>
      </c>
      <c r="I64" s="1354"/>
      <c r="J64" s="1349"/>
      <c r="K64" s="1350"/>
      <c r="L64" s="1351"/>
      <c r="M64" s="1352"/>
      <c r="N64" s="1352"/>
      <c r="O64" s="1353"/>
    </row>
    <row r="65" spans="1:54" ht="14.4">
      <c r="A65" s="1349"/>
      <c r="B65" s="1350"/>
      <c r="C65" s="1351" t="s">
        <v>1420</v>
      </c>
      <c r="D65" s="1352"/>
      <c r="E65" s="1352"/>
      <c r="F65" s="1353">
        <f>SUM(F57:F63)</f>
        <v>0</v>
      </c>
      <c r="G65" s="171"/>
      <c r="H65" s="1349"/>
      <c r="I65" s="1354"/>
      <c r="J65" s="1349" t="s">
        <v>1421</v>
      </c>
      <c r="K65" s="1350"/>
      <c r="L65" s="1351"/>
      <c r="M65" s="1352"/>
      <c r="N65" s="1352"/>
      <c r="O65" s="1353"/>
    </row>
    <row r="66" spans="1:54" ht="14.4">
      <c r="A66" s="1349"/>
      <c r="B66" s="1350"/>
      <c r="C66" s="1351" t="s">
        <v>1422</v>
      </c>
      <c r="D66" s="1352"/>
      <c r="E66" s="1352"/>
      <c r="F66" s="1353">
        <f>SUMIF(A5:A51, "EO", G5:G51)</f>
        <v>0</v>
      </c>
      <c r="G66" s="171"/>
      <c r="H66" s="1349"/>
      <c r="I66" s="1354"/>
      <c r="J66" s="1355"/>
      <c r="K66" s="1350"/>
      <c r="L66" s="1351" t="s">
        <v>2089</v>
      </c>
      <c r="M66" s="1356"/>
      <c r="N66" s="1356"/>
      <c r="O66" s="1353">
        <f>SUM(O57:O65)</f>
        <v>0</v>
      </c>
    </row>
    <row r="67" spans="1:54" ht="14.4">
      <c r="A67" s="1349"/>
      <c r="B67" s="1350"/>
      <c r="C67" s="1351" t="s">
        <v>1424</v>
      </c>
      <c r="D67" s="1352"/>
      <c r="E67" s="1352"/>
      <c r="F67" s="1353">
        <f>SUMIF(A5:A51, "MR", G5:G51)</f>
        <v>0</v>
      </c>
      <c r="G67" s="171"/>
      <c r="H67" s="1349"/>
      <c r="I67" s="1354"/>
      <c r="J67" s="1355"/>
      <c r="K67" s="1350"/>
      <c r="L67" s="1351" t="s">
        <v>1424</v>
      </c>
      <c r="M67" s="1356"/>
      <c r="N67" s="1356"/>
      <c r="O67" s="1353">
        <f>SUMIF(C5:C51, "MR", G5:G51)</f>
        <v>0</v>
      </c>
    </row>
    <row r="68" spans="1:54" ht="14.4">
      <c r="A68" s="1355"/>
      <c r="B68" s="1350"/>
      <c r="C68" s="1357" t="s">
        <v>1425</v>
      </c>
      <c r="D68" s="1358"/>
      <c r="E68" s="1358"/>
      <c r="F68" s="1359">
        <f>SUM(F66:F67)</f>
        <v>0</v>
      </c>
      <c r="G68" s="171"/>
      <c r="H68" s="1349"/>
      <c r="I68" s="1354"/>
      <c r="J68" s="1349" t="s">
        <v>1426</v>
      </c>
      <c r="K68" s="1350"/>
      <c r="L68" s="1357" t="s">
        <v>1425</v>
      </c>
      <c r="M68" s="1360"/>
      <c r="N68" s="1360"/>
      <c r="O68" s="1359">
        <f>SUM(O67)</f>
        <v>0</v>
      </c>
    </row>
    <row r="69" spans="1:54" ht="15" thickBot="1">
      <c r="A69" s="1361"/>
      <c r="B69" s="1362"/>
      <c r="C69" s="1490" t="s">
        <v>1427</v>
      </c>
      <c r="D69" s="1491"/>
      <c r="E69" s="1491"/>
      <c r="F69" s="1363">
        <f>SUM(F65,F68)</f>
        <v>0</v>
      </c>
      <c r="G69" s="171"/>
      <c r="H69" s="1361"/>
      <c r="I69" s="1364"/>
      <c r="J69" s="1361"/>
      <c r="K69" s="1364"/>
      <c r="L69" s="1365" t="s">
        <v>2086</v>
      </c>
      <c r="M69" s="1366"/>
      <c r="N69" s="1366"/>
      <c r="O69" s="1363">
        <f>SUM(O66,O68)</f>
        <v>0</v>
      </c>
    </row>
    <row r="70" spans="1:54" ht="14.4">
      <c r="A70" s="1355"/>
      <c r="B70" s="1350"/>
      <c r="C70" s="1367" t="s">
        <v>1455</v>
      </c>
      <c r="D70" s="1346" t="str">
        <f t="shared" ref="D70:D77" si="7">IF(F70=0,"",F70/$F$78)</f>
        <v/>
      </c>
      <c r="E70" s="1346" t="str">
        <f t="shared" ref="E70:E77" si="8">IF(F70=0,"",F70/$F$78)</f>
        <v/>
      </c>
      <c r="F70" s="1347">
        <f>SUMIF(D5:D51, "MRB20%", G5:G51)</f>
        <v>0</v>
      </c>
      <c r="G70" s="171"/>
      <c r="H70" s="1349"/>
      <c r="I70" s="1375"/>
      <c r="J70" s="1355"/>
      <c r="K70" s="1350"/>
      <c r="L70" s="1367"/>
      <c r="M70" s="1346" t="str">
        <f t="shared" ref="M70:M77" si="9">IF(O70=0,"",O70/$F$78)</f>
        <v/>
      </c>
      <c r="N70" s="1346" t="str">
        <f t="shared" ref="N70:N77" si="10">IF(Q70=0,"",Q70/$F$78)</f>
        <v/>
      </c>
      <c r="O70" s="1347">
        <f>SUMIF(M5:M51, "SHTF20%", P5:P51)</f>
        <v>0</v>
      </c>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row>
    <row r="71" spans="1:54" ht="14.4">
      <c r="A71" s="1349" t="s">
        <v>1432</v>
      </c>
      <c r="B71" s="1350"/>
      <c r="C71" s="1351" t="s">
        <v>1428</v>
      </c>
      <c r="D71" s="1352" t="str">
        <f t="shared" si="7"/>
        <v/>
      </c>
      <c r="E71" s="1352" t="str">
        <f t="shared" si="8"/>
        <v/>
      </c>
      <c r="F71" s="1368">
        <f>SUMIF(D5:D51, "MRB30%", G5:G51)</f>
        <v>0</v>
      </c>
      <c r="G71" s="171"/>
      <c r="H71" s="1349"/>
      <c r="I71" s="1354"/>
      <c r="J71" s="1355"/>
      <c r="K71" s="1350"/>
      <c r="L71" s="1351"/>
      <c r="M71" s="1352" t="str">
        <f t="shared" si="9"/>
        <v/>
      </c>
      <c r="N71" s="1352" t="str">
        <f t="shared" si="10"/>
        <v/>
      </c>
      <c r="O71" s="1368">
        <f>SUMIF(M6:M52, "SHTF30%", P6:P52)</f>
        <v>0</v>
      </c>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row>
    <row r="72" spans="1:54" ht="14.4">
      <c r="A72" s="1349"/>
      <c r="B72" s="1350"/>
      <c r="C72" s="1351" t="s">
        <v>1430</v>
      </c>
      <c r="D72" s="1352" t="str">
        <f t="shared" si="7"/>
        <v/>
      </c>
      <c r="E72" s="1352" t="str">
        <f t="shared" si="8"/>
        <v/>
      </c>
      <c r="F72" s="1353">
        <f>SUMIF(D5:D51, "MRB40%", G5:G51)</f>
        <v>0</v>
      </c>
      <c r="G72" s="171"/>
      <c r="H72" s="1349"/>
      <c r="I72" s="1354"/>
      <c r="J72" s="1355"/>
      <c r="K72" s="1350"/>
      <c r="L72" s="1351"/>
      <c r="M72" s="1352" t="str">
        <f t="shared" si="9"/>
        <v/>
      </c>
      <c r="N72" s="1352" t="str">
        <f t="shared" si="10"/>
        <v/>
      </c>
      <c r="O72" s="1353">
        <f>SUMIF(M5:M51, "SHTF40%", P5:P51)</f>
        <v>0</v>
      </c>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row>
    <row r="73" spans="1:54" ht="14.4">
      <c r="A73" s="1349"/>
      <c r="B73" s="1350"/>
      <c r="C73" s="1351" t="s">
        <v>1433</v>
      </c>
      <c r="D73" s="1352" t="str">
        <f t="shared" si="7"/>
        <v/>
      </c>
      <c r="E73" s="1352" t="str">
        <f t="shared" si="8"/>
        <v/>
      </c>
      <c r="F73" s="1353">
        <f>SUMIF(D5:D51, "MRB50%", G5:G51)</f>
        <v>0</v>
      </c>
      <c r="G73" s="171"/>
      <c r="H73" s="1349"/>
      <c r="I73" s="1354"/>
      <c r="J73" s="1349"/>
      <c r="K73" s="1350"/>
      <c r="L73" s="1351"/>
      <c r="M73" s="1352" t="str">
        <f t="shared" si="9"/>
        <v/>
      </c>
      <c r="N73" s="1352" t="str">
        <f t="shared" si="10"/>
        <v/>
      </c>
      <c r="O73" s="1353">
        <f>SUMIF(M3:M49, "SHTF50%", P3:P49)</f>
        <v>0</v>
      </c>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row>
    <row r="74" spans="1:54" ht="14.4">
      <c r="A74" s="1349" t="s">
        <v>1437</v>
      </c>
      <c r="B74" s="1350"/>
      <c r="C74" s="1351" t="s">
        <v>1436</v>
      </c>
      <c r="D74" s="1352" t="str">
        <f t="shared" si="7"/>
        <v/>
      </c>
      <c r="E74" s="1352" t="str">
        <f t="shared" si="8"/>
        <v/>
      </c>
      <c r="F74" s="1353">
        <f>SUMIF(D5:D51, "MRB60%", G5:G51)</f>
        <v>0</v>
      </c>
      <c r="G74" s="171"/>
      <c r="H74" s="1349"/>
      <c r="I74" s="1354"/>
      <c r="J74" s="1355"/>
      <c r="K74" s="1350"/>
      <c r="L74" s="1351"/>
      <c r="M74" s="1352" t="str">
        <f t="shared" si="9"/>
        <v/>
      </c>
      <c r="N74" s="1352" t="str">
        <f t="shared" si="10"/>
        <v/>
      </c>
      <c r="O74" s="1353">
        <f>SUMIF(M3:M49, "SHTF60%", P3:P49)</f>
        <v>0</v>
      </c>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row>
    <row r="75" spans="1:54" ht="14.4">
      <c r="A75" s="1349"/>
      <c r="B75" s="1350"/>
      <c r="C75" s="1351"/>
      <c r="D75" s="1352" t="str">
        <f t="shared" si="7"/>
        <v/>
      </c>
      <c r="E75" s="1352" t="str">
        <f t="shared" si="8"/>
        <v/>
      </c>
      <c r="F75" s="1353">
        <f>SUMIF(D5:D51, "MRB50%", G5:G51)</f>
        <v>0</v>
      </c>
      <c r="G75" s="171"/>
      <c r="H75" s="1349"/>
      <c r="I75" s="1354"/>
      <c r="J75" s="1349"/>
      <c r="K75" s="1350"/>
      <c r="L75" s="1351"/>
      <c r="M75" s="1352" t="str">
        <f t="shared" si="9"/>
        <v/>
      </c>
      <c r="N75" s="1352" t="str">
        <f t="shared" si="10"/>
        <v/>
      </c>
      <c r="O75" s="1353">
        <f>SUMIF(M5:M51, "SHTF65%", P5:P51)</f>
        <v>0</v>
      </c>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row>
    <row r="76" spans="1:54" ht="14.4">
      <c r="A76" s="1349"/>
      <c r="B76" s="1350"/>
      <c r="C76" s="1351" t="s">
        <v>1462</v>
      </c>
      <c r="D76" s="1352" t="str">
        <f t="shared" si="7"/>
        <v/>
      </c>
      <c r="E76" s="1352" t="str">
        <f t="shared" si="8"/>
        <v/>
      </c>
      <c r="F76" s="1353">
        <f>SUMIF(D5:D51, "MRB70%", G5:G51)</f>
        <v>0</v>
      </c>
      <c r="G76" s="171"/>
      <c r="H76" s="1349"/>
      <c r="I76" s="1354"/>
      <c r="J76" s="1355"/>
      <c r="K76" s="1350"/>
      <c r="L76" s="1351"/>
      <c r="M76" s="1352" t="str">
        <f t="shared" si="9"/>
        <v/>
      </c>
      <c r="N76" s="1352" t="str">
        <f t="shared" si="10"/>
        <v/>
      </c>
      <c r="O76" s="1353">
        <f>SUMIF(M4:M50, "SHTF70%", P4:P50)</f>
        <v>0</v>
      </c>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row>
    <row r="77" spans="1:54" ht="14.4">
      <c r="A77" s="1349" t="s">
        <v>1440</v>
      </c>
      <c r="B77" s="1350"/>
      <c r="C77" s="1351" t="s">
        <v>1465</v>
      </c>
      <c r="D77" s="1352" t="str">
        <f t="shared" si="7"/>
        <v/>
      </c>
      <c r="E77" s="1352" t="str">
        <f t="shared" si="8"/>
        <v/>
      </c>
      <c r="F77" s="1353">
        <f>SUMIF(D5:D51, "MRB80%", G5:G51)</f>
        <v>0</v>
      </c>
      <c r="G77" s="171"/>
      <c r="H77" s="1349"/>
      <c r="I77" s="1354"/>
      <c r="J77" s="1355"/>
      <c r="K77" s="1350"/>
      <c r="L77" s="1351"/>
      <c r="M77" s="1352" t="str">
        <f t="shared" si="9"/>
        <v/>
      </c>
      <c r="N77" s="1352" t="str">
        <f t="shared" si="10"/>
        <v/>
      </c>
      <c r="O77" s="1353">
        <f>SUMIF(M5:M51, "SHTF80%", P5:P51)</f>
        <v>0</v>
      </c>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row>
    <row r="78" spans="1:54" ht="14.4">
      <c r="A78" s="1349"/>
      <c r="B78" s="1350"/>
      <c r="C78" s="1351" t="s">
        <v>1438</v>
      </c>
      <c r="D78" s="1369"/>
      <c r="E78" s="1369" t="str">
        <f>IF(H78=0,"",H78/$F$78)</f>
        <v/>
      </c>
      <c r="F78" s="1353">
        <f>SUM(F70:F77)</f>
        <v>0</v>
      </c>
      <c r="G78" s="171"/>
      <c r="H78" s="1349"/>
      <c r="I78" s="1354"/>
      <c r="J78" s="1355"/>
      <c r="K78" s="1350"/>
      <c r="L78" s="1351"/>
      <c r="M78" s="1369"/>
      <c r="N78" s="1369"/>
      <c r="O78" s="1353">
        <f>SUM(O70:O77)</f>
        <v>0</v>
      </c>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row>
    <row r="79" spans="1:54" ht="14.4">
      <c r="A79" s="1349"/>
      <c r="B79" s="1350"/>
      <c r="C79" s="1370" t="s">
        <v>1439</v>
      </c>
      <c r="D79" s="1371"/>
      <c r="E79" s="1371" t="str">
        <f>IF(H79=0,"",H79/$F$78)</f>
        <v/>
      </c>
      <c r="F79" s="1353">
        <f>SUMIF(D5:D51, "MRBMR", G5:G51)</f>
        <v>0</v>
      </c>
      <c r="G79" s="171"/>
      <c r="H79" s="1349"/>
      <c r="I79" s="1354"/>
      <c r="J79" s="1355"/>
      <c r="K79" s="1350"/>
      <c r="L79" s="1370"/>
      <c r="M79" s="1371"/>
      <c r="N79" s="1371"/>
      <c r="O79" s="1353">
        <f>SUMIF(M5:M51, "SHTFMR", P5:P51)</f>
        <v>0</v>
      </c>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row>
    <row r="80" spans="1:54" ht="15" thickBot="1">
      <c r="A80" s="1349"/>
      <c r="B80" s="1350"/>
      <c r="C80" s="1357" t="s">
        <v>1441</v>
      </c>
      <c r="D80" s="1372"/>
      <c r="E80" s="1372"/>
      <c r="F80" s="1359">
        <f>SUM(F79)</f>
        <v>0</v>
      </c>
      <c r="G80" s="171"/>
      <c r="H80" s="1349"/>
      <c r="I80" s="1354"/>
      <c r="J80" s="1361"/>
      <c r="K80" s="1350"/>
      <c r="L80" s="1357"/>
      <c r="M80" s="1372"/>
      <c r="N80" s="1372"/>
      <c r="O80" s="1359">
        <f>SUM(O79)</f>
        <v>0</v>
      </c>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row>
    <row r="81" spans="1:54" ht="15" thickBot="1">
      <c r="A81" s="1361"/>
      <c r="B81" s="1362"/>
      <c r="C81" s="1365" t="s">
        <v>1443</v>
      </c>
      <c r="D81" s="1366"/>
      <c r="E81" s="1366"/>
      <c r="F81" s="1363">
        <f>SUM(F78,F80)</f>
        <v>0</v>
      </c>
      <c r="G81" s="171"/>
      <c r="H81" s="1361"/>
      <c r="I81" s="1364"/>
      <c r="J81" s="1376" t="s">
        <v>1444</v>
      </c>
      <c r="K81" s="104"/>
      <c r="L81" s="1365"/>
      <c r="M81" s="1366"/>
      <c r="N81" s="1366"/>
      <c r="O81" s="1363">
        <f>SUM(O78,O80)</f>
        <v>0</v>
      </c>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row>
    <row r="82" spans="1:54" ht="14.4">
      <c r="A82" s="1349"/>
      <c r="B82" s="1350"/>
      <c r="C82" s="1351" t="s">
        <v>2070</v>
      </c>
      <c r="D82" s="1346" t="str">
        <f>IF(F82=0,"",F82/$F$86)</f>
        <v/>
      </c>
      <c r="E82" s="1346" t="str">
        <f>IF(F82=0,"",(F82/($F$86+$F$89)))</f>
        <v/>
      </c>
      <c r="F82" s="1347">
        <f>SUMIF(B5:B51, "30%/30%", G5:G51)</f>
        <v>0</v>
      </c>
      <c r="G82" s="171"/>
      <c r="H82" s="1349"/>
      <c r="I82" s="1375"/>
      <c r="J82" s="1355"/>
      <c r="K82" s="1350"/>
      <c r="L82" s="1351" t="s">
        <v>2096</v>
      </c>
      <c r="M82" s="1346" t="str">
        <f>IF(O82=0,"",O82/$O$86)</f>
        <v/>
      </c>
      <c r="N82" s="1346" t="str">
        <f>IF(O82=0,"",(O82/($O$86+$O$89)))</f>
        <v/>
      </c>
      <c r="O82" s="1347">
        <f>SUMIF(C5:C51, "30%/30%", G5:G51)</f>
        <v>0</v>
      </c>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row>
    <row r="83" spans="1:54" ht="13.2" customHeight="1">
      <c r="A83" s="1349"/>
      <c r="B83" s="1350"/>
      <c r="C83" s="1351" t="s">
        <v>2085</v>
      </c>
      <c r="D83" s="1352" t="str">
        <f>IF(F83=0,"",F83/$F$86)</f>
        <v/>
      </c>
      <c r="E83" s="1352" t="str">
        <f>IF(F83=0,"",(F83/($F$86+$F$89)))</f>
        <v/>
      </c>
      <c r="F83" s="1353">
        <f>SUMIF(B5:B51, "40%/40%%", G5:G51)</f>
        <v>0</v>
      </c>
      <c r="G83" s="171"/>
      <c r="H83" s="1349"/>
      <c r="I83" s="1354"/>
      <c r="J83" s="1355"/>
      <c r="K83" s="1350"/>
      <c r="L83" s="1351" t="s">
        <v>2097</v>
      </c>
      <c r="M83" s="1352" t="str">
        <f t="shared" ref="M83:M85" si="11">IF(O83=0,"",O83/$O$86)</f>
        <v/>
      </c>
      <c r="N83" s="1352" t="str">
        <f t="shared" ref="N83:N85" si="12">IF(O83=0,"",(O83/($O$86+$O$89)))</f>
        <v/>
      </c>
      <c r="O83" s="1353">
        <f>SUMIF(C5:C51, "40%/40%", G5:G51)</f>
        <v>0</v>
      </c>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row>
    <row r="84" spans="1:54" ht="13.2" customHeight="1">
      <c r="A84" s="1349"/>
      <c r="B84" s="1350"/>
      <c r="C84" s="1351" t="s">
        <v>1431</v>
      </c>
      <c r="D84" s="1352" t="str">
        <f>IF(F84=0,"",F84/$F$86)</f>
        <v/>
      </c>
      <c r="E84" s="1352" t="str">
        <f>IF(F84=0,"",(F84/($F$86+$F$89)))</f>
        <v/>
      </c>
      <c r="F84" s="1353">
        <f>SUMIF(B5:B51, "LH/50%", G5:G51)</f>
        <v>0</v>
      </c>
      <c r="G84" s="171"/>
      <c r="H84" s="1349"/>
      <c r="I84" s="1354"/>
      <c r="J84" s="1355"/>
      <c r="K84" s="1350"/>
      <c r="L84" s="1351" t="s">
        <v>2098</v>
      </c>
      <c r="M84" s="1352" t="str">
        <f t="shared" si="11"/>
        <v/>
      </c>
      <c r="N84" s="1352" t="str">
        <f t="shared" si="12"/>
        <v/>
      </c>
      <c r="O84" s="1353">
        <f>SUMIF(C5:C51, "LH/50%", G5:G51)</f>
        <v>0</v>
      </c>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row>
    <row r="85" spans="1:54" ht="13.2" customHeight="1">
      <c r="A85" s="1349"/>
      <c r="B85" s="1350"/>
      <c r="C85" s="1351" t="s">
        <v>1429</v>
      </c>
      <c r="D85" s="1352" t="str">
        <f>IF(F85=0,"",F85/$F$86)</f>
        <v/>
      </c>
      <c r="E85" s="1352" t="str">
        <f>IF(F85=0,"",(F85/($F$86+$F$89)))</f>
        <v/>
      </c>
      <c r="F85" s="1353">
        <f>SUMIF(B5:B51, "HH/60%", G5:G51)</f>
        <v>0</v>
      </c>
      <c r="G85" s="171"/>
      <c r="H85" s="1349"/>
      <c r="I85" s="1354"/>
      <c r="J85" s="1355"/>
      <c r="K85" s="1350"/>
      <c r="L85" s="1351" t="s">
        <v>2099</v>
      </c>
      <c r="M85" s="1352" t="str">
        <f t="shared" si="11"/>
        <v/>
      </c>
      <c r="N85" s="1352" t="str">
        <f t="shared" si="12"/>
        <v/>
      </c>
      <c r="O85" s="1353">
        <f>SUMIF(C5:C51, "HH/60%", G5:G51)</f>
        <v>0</v>
      </c>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row>
    <row r="86" spans="1:54" ht="14.4">
      <c r="A86" s="1349"/>
      <c r="B86" s="1350"/>
      <c r="C86" s="1351" t="s">
        <v>1435</v>
      </c>
      <c r="D86" s="1352"/>
      <c r="E86" s="1356"/>
      <c r="F86" s="1353">
        <f>SUM(F82:F85)</f>
        <v>0</v>
      </c>
      <c r="G86" s="171"/>
      <c r="H86" s="1349"/>
      <c r="I86" s="1354"/>
      <c r="J86" s="1349" t="s">
        <v>1434</v>
      </c>
      <c r="K86" s="1350"/>
      <c r="L86" s="1351" t="s">
        <v>2088</v>
      </c>
      <c r="M86" s="1352"/>
      <c r="N86" s="1356"/>
      <c r="O86" s="1353">
        <f>SUM(O82:O85)</f>
        <v>0</v>
      </c>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row>
    <row r="87" spans="1:54" ht="14.4">
      <c r="A87" s="1349" t="s">
        <v>1434</v>
      </c>
      <c r="B87" s="1350"/>
      <c r="C87" s="1351" t="s">
        <v>1424</v>
      </c>
      <c r="D87" s="1352"/>
      <c r="E87" s="1356"/>
      <c r="F87" s="1353">
        <f>SUMIF(B5:B51, "MR", G5:G51)</f>
        <v>0</v>
      </c>
      <c r="G87" s="171"/>
      <c r="H87" s="1349" t="s">
        <v>7</v>
      </c>
      <c r="I87" s="1354"/>
      <c r="J87" s="1355"/>
      <c r="K87" s="1350"/>
      <c r="L87" s="1351" t="s">
        <v>1424</v>
      </c>
      <c r="M87" s="1352"/>
      <c r="N87" s="1356"/>
      <c r="O87" s="1353">
        <f>SUMIF(C5:C51, "MR", G5:G51)</f>
        <v>0</v>
      </c>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row>
    <row r="88" spans="1:54" ht="14.4" hidden="1">
      <c r="A88" s="1349"/>
      <c r="B88" s="1350"/>
      <c r="C88" s="1351"/>
      <c r="D88" s="1356"/>
      <c r="E88" s="1356"/>
      <c r="F88" s="1353"/>
      <c r="G88" s="171"/>
      <c r="H88" s="1349"/>
      <c r="I88" s="1354"/>
      <c r="J88" s="1355"/>
      <c r="K88" s="1350"/>
      <c r="L88" s="1351"/>
      <c r="M88" s="1356"/>
      <c r="N88" s="1356"/>
      <c r="O88" s="1353">
        <f>SUMIF(C5:C51, "MR", G5:G51)</f>
        <v>0</v>
      </c>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row>
    <row r="89" spans="1:54" ht="14.4">
      <c r="A89" s="1349"/>
      <c r="B89" s="1350"/>
      <c r="C89" s="1373" t="s">
        <v>1425</v>
      </c>
      <c r="D89" s="1374"/>
      <c r="E89" s="1374"/>
      <c r="F89" s="1359">
        <f>SUM(F87:F88)</f>
        <v>0</v>
      </c>
      <c r="G89" s="171"/>
      <c r="H89" s="1349"/>
      <c r="I89" s="1354"/>
      <c r="J89" s="1355"/>
      <c r="K89" s="1350"/>
      <c r="L89" s="1373" t="s">
        <v>1425</v>
      </c>
      <c r="M89" s="1374"/>
      <c r="N89" s="1374"/>
      <c r="O89" s="1359">
        <f>SUM(O87:O88)</f>
        <v>0</v>
      </c>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row>
    <row r="90" spans="1:54" ht="15" thickBot="1">
      <c r="A90" s="1349"/>
      <c r="B90" s="1350"/>
      <c r="C90" s="1365" t="s">
        <v>1442</v>
      </c>
      <c r="D90" s="1366"/>
      <c r="E90" s="1366"/>
      <c r="F90" s="1363">
        <f>F86</f>
        <v>0</v>
      </c>
      <c r="G90" s="171"/>
      <c r="H90" s="1366"/>
      <c r="I90" s="1366"/>
      <c r="J90" s="1361"/>
      <c r="K90" s="1350"/>
      <c r="L90" s="1365" t="s">
        <v>2063</v>
      </c>
      <c r="M90" s="1366"/>
      <c r="N90" s="1366"/>
      <c r="O90" s="1363">
        <f>SUM(O86,O89)</f>
        <v>0</v>
      </c>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row>
    <row r="91" spans="1:54">
      <c r="D91" s="171"/>
      <c r="E91" s="171"/>
      <c r="F91" s="171"/>
      <c r="G91" s="171"/>
      <c r="H91" s="171"/>
      <c r="I91" s="171"/>
      <c r="J91" s="171"/>
      <c r="K91" s="171"/>
      <c r="L91" s="171"/>
      <c r="M91" s="171"/>
      <c r="N91" s="171"/>
      <c r="O91" s="171"/>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row>
    <row r="92" spans="1:54">
      <c r="D92" s="171"/>
      <c r="E92" s="171"/>
      <c r="F92" s="171"/>
      <c r="G92" s="171"/>
      <c r="H92" s="171"/>
      <c r="I92" s="171"/>
      <c r="J92" s="171"/>
      <c r="K92" s="171"/>
      <c r="L92" s="171"/>
      <c r="M92" s="171"/>
      <c r="N92" s="171"/>
      <c r="O92" s="171"/>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row>
    <row r="93" spans="1:54">
      <c r="D93" s="172"/>
      <c r="E93" s="172"/>
      <c r="F93" s="172"/>
      <c r="G93" s="172"/>
      <c r="H93" s="172"/>
      <c r="I93" s="172"/>
      <c r="J93" s="172"/>
      <c r="K93" s="172"/>
      <c r="L93" s="172"/>
      <c r="M93" s="172"/>
      <c r="N93" s="172"/>
      <c r="O93" s="172"/>
      <c r="P93" s="173"/>
      <c r="Q93" s="173"/>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row>
    <row r="94" spans="1:54" ht="14.4" thickBot="1">
      <c r="D94" s="173"/>
      <c r="E94" s="173"/>
      <c r="F94" s="173"/>
      <c r="G94" s="173"/>
      <c r="H94" s="173"/>
      <c r="I94" s="173"/>
      <c r="J94" s="173"/>
      <c r="K94" s="173"/>
      <c r="L94" s="173"/>
      <c r="M94" s="173"/>
      <c r="N94" s="173"/>
      <c r="O94" s="173"/>
      <c r="P94" s="173"/>
      <c r="Q94" s="173"/>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row>
    <row r="95" spans="1:54" ht="14.4">
      <c r="A95" s="174" t="s">
        <v>1445</v>
      </c>
      <c r="B95" s="175"/>
      <c r="C95" s="176"/>
      <c r="D95" s="180"/>
      <c r="E95" s="180"/>
      <c r="F95" s="181"/>
      <c r="G95" s="181"/>
      <c r="H95" s="181"/>
      <c r="I95" s="181"/>
      <c r="J95" s="181"/>
      <c r="K95" s="181"/>
      <c r="L95" s="181"/>
      <c r="M95" s="181"/>
      <c r="N95" s="181"/>
      <c r="O95" s="181"/>
      <c r="P95" s="173"/>
      <c r="Q95" s="173"/>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row>
    <row r="96" spans="1:54" ht="15" customHeight="1">
      <c r="A96" s="177" t="s">
        <v>1446</v>
      </c>
      <c r="B96" s="178"/>
      <c r="C96" s="179">
        <f>SUMIF(H5:H51,0,G5:G51)</f>
        <v>0</v>
      </c>
      <c r="D96" s="182"/>
      <c r="E96" s="182"/>
      <c r="F96" s="182"/>
      <c r="G96" s="182"/>
      <c r="H96" s="182"/>
      <c r="I96" s="182"/>
      <c r="J96" s="182"/>
      <c r="K96" s="182"/>
      <c r="L96" s="182"/>
      <c r="M96" s="182"/>
      <c r="N96" s="173"/>
      <c r="O96" s="173"/>
      <c r="P96" s="173"/>
      <c r="Q96" s="173"/>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row>
    <row r="97" spans="1:54" ht="15" customHeight="1">
      <c r="A97" s="177" t="s">
        <v>1447</v>
      </c>
      <c r="B97" s="178"/>
      <c r="C97" s="179">
        <f>SUMIF(H5:H51,1,G5:G51)</f>
        <v>0</v>
      </c>
      <c r="D97" s="173"/>
      <c r="E97" s="173"/>
      <c r="F97" s="173"/>
      <c r="G97" s="173"/>
      <c r="H97" s="173"/>
      <c r="I97" s="173"/>
      <c r="J97" s="173"/>
      <c r="K97" s="173"/>
      <c r="L97" s="173"/>
      <c r="M97" s="173"/>
      <c r="N97" s="173"/>
      <c r="O97" s="173"/>
      <c r="P97" s="173"/>
      <c r="Q97" s="173"/>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row>
    <row r="98" spans="1:54" ht="15" customHeight="1">
      <c r="A98" s="177" t="s">
        <v>1448</v>
      </c>
      <c r="B98" s="178"/>
      <c r="C98" s="179">
        <f>SUMIF(H5:H51,2,G5:G51)</f>
        <v>0</v>
      </c>
      <c r="D98" s="183"/>
      <c r="E98" s="183"/>
      <c r="F98" s="183"/>
      <c r="G98" s="183"/>
      <c r="H98" s="184"/>
      <c r="I98" s="184"/>
      <c r="J98" s="184"/>
      <c r="K98" s="184"/>
      <c r="L98" s="184"/>
      <c r="M98" s="184"/>
      <c r="N98" s="184"/>
      <c r="O98" s="184"/>
      <c r="P98" s="173"/>
      <c r="Q98" s="173"/>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row>
    <row r="99" spans="1:54" ht="15" customHeight="1">
      <c r="A99" s="177" t="s">
        <v>1449</v>
      </c>
      <c r="B99" s="178"/>
      <c r="C99" s="179">
        <f>SUMIF(H5:H51,3,G5:G51)</f>
        <v>0</v>
      </c>
      <c r="D99" s="183"/>
      <c r="E99" s="183"/>
      <c r="F99" s="183"/>
      <c r="G99" s="183"/>
      <c r="H99" s="183"/>
      <c r="I99" s="183"/>
      <c r="J99" s="183"/>
      <c r="K99" s="183"/>
      <c r="L99" s="184"/>
      <c r="M99" s="184"/>
      <c r="N99" s="184"/>
      <c r="O99" s="184"/>
      <c r="P99" s="173"/>
      <c r="Q99" s="173"/>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row>
    <row r="100" spans="1:54" ht="15" customHeight="1">
      <c r="A100" s="177" t="s">
        <v>1450</v>
      </c>
      <c r="B100" s="178"/>
      <c r="C100" s="179">
        <f>SUMIF(H5:H51,4,G5:G51)</f>
        <v>0</v>
      </c>
      <c r="D100" s="183"/>
      <c r="E100" s="183"/>
      <c r="F100" s="183"/>
      <c r="G100" s="183"/>
      <c r="H100" s="183"/>
      <c r="I100" s="183"/>
      <c r="J100" s="183"/>
      <c r="K100" s="183"/>
      <c r="L100" s="183"/>
      <c r="M100" s="184"/>
      <c r="N100" s="184"/>
      <c r="O100" s="184"/>
      <c r="P100" s="173"/>
      <c r="Q100" s="173"/>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row>
    <row r="101" spans="1:54" ht="15" customHeight="1">
      <c r="A101" s="177" t="s">
        <v>1451</v>
      </c>
      <c r="B101" s="185"/>
      <c r="C101" s="179">
        <f>SUMIF(H5:H51,5,G5:G51)</f>
        <v>0</v>
      </c>
      <c r="D101" s="184"/>
      <c r="E101" s="184"/>
      <c r="F101" s="184"/>
      <c r="G101" s="184"/>
      <c r="H101" s="184"/>
      <c r="I101" s="184"/>
      <c r="J101" s="184"/>
      <c r="K101" s="184"/>
      <c r="L101" s="184"/>
      <c r="M101" s="184"/>
      <c r="N101" s="184"/>
      <c r="O101" s="184"/>
      <c r="P101" s="173"/>
      <c r="Q101" s="173"/>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row>
    <row r="102" spans="1:54" ht="15" customHeight="1" thickBot="1">
      <c r="A102" s="177" t="s">
        <v>1452</v>
      </c>
      <c r="B102" s="185"/>
      <c r="C102" s="179">
        <f>SUMIF(H5:H51,6,G5:G51)</f>
        <v>0</v>
      </c>
      <c r="D102" s="183"/>
      <c r="E102" s="183"/>
      <c r="F102" s="183"/>
      <c r="G102" s="183"/>
      <c r="H102" s="184"/>
      <c r="I102" s="184"/>
      <c r="J102" s="184"/>
      <c r="K102" s="184"/>
      <c r="L102" s="184"/>
      <c r="M102" s="184"/>
      <c r="N102" s="184"/>
      <c r="O102" s="184"/>
      <c r="P102" s="173"/>
      <c r="Q102" s="173"/>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row>
    <row r="103" spans="1:54" ht="15" thickBot="1">
      <c r="A103" s="186" t="s">
        <v>1453</v>
      </c>
      <c r="B103" s="187"/>
      <c r="C103" s="188">
        <f>SUM(C96:C102)</f>
        <v>0</v>
      </c>
      <c r="D103" s="183"/>
      <c r="E103" s="183"/>
      <c r="F103" s="183"/>
      <c r="G103" s="183"/>
      <c r="H103" s="183"/>
      <c r="I103" s="183"/>
      <c r="J103" s="183"/>
      <c r="K103" s="183"/>
      <c r="L103" s="184"/>
      <c r="M103" s="184"/>
      <c r="N103" s="184"/>
      <c r="O103" s="184"/>
      <c r="P103" s="173"/>
      <c r="Q103" s="173"/>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row>
    <row r="104" spans="1:54" ht="14.4">
      <c r="A104" s="184"/>
      <c r="B104" s="184"/>
      <c r="C104" s="184"/>
      <c r="D104" s="183"/>
      <c r="E104" s="183"/>
      <c r="F104" s="183"/>
      <c r="G104" s="183"/>
      <c r="H104" s="183"/>
      <c r="I104" s="183"/>
      <c r="J104" s="183"/>
      <c r="K104" s="183"/>
      <c r="L104" s="183"/>
      <c r="M104" s="184"/>
      <c r="N104" s="184"/>
      <c r="O104" s="184"/>
      <c r="P104" s="173"/>
      <c r="Q104" s="173"/>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row>
    <row r="105" spans="1:54" ht="14.4">
      <c r="A105" s="184"/>
      <c r="B105" s="184"/>
      <c r="C105" s="184"/>
      <c r="D105" s="184"/>
      <c r="E105" s="184"/>
      <c r="F105" s="184"/>
      <c r="G105" s="184"/>
      <c r="H105" s="184"/>
      <c r="I105" s="184"/>
      <c r="J105" s="184"/>
      <c r="K105" s="184"/>
      <c r="L105" s="184"/>
      <c r="M105" s="184"/>
      <c r="N105" s="184"/>
      <c r="O105" s="184"/>
      <c r="P105" s="173"/>
      <c r="Q105" s="173"/>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row>
    <row r="106" spans="1:54" ht="14.4" hidden="1">
      <c r="A106" s="184"/>
      <c r="B106" s="184"/>
      <c r="C106" s="184"/>
      <c r="D106" s="184"/>
      <c r="E106" s="184"/>
      <c r="F106" s="184"/>
      <c r="G106" s="184"/>
      <c r="H106" s="184"/>
      <c r="I106" s="184"/>
      <c r="J106" s="184"/>
      <c r="K106" s="184"/>
      <c r="L106" s="184"/>
      <c r="M106" s="184"/>
      <c r="N106" s="184"/>
      <c r="O106" s="184"/>
      <c r="P106" s="173"/>
      <c r="Q106" s="173"/>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row>
    <row r="107" spans="1:54" ht="14.4" hidden="1">
      <c r="A107" s="184"/>
      <c r="B107" s="184"/>
      <c r="C107" s="184"/>
      <c r="D107" s="184"/>
      <c r="E107" s="184"/>
      <c r="F107" s="184"/>
      <c r="G107" s="184"/>
      <c r="H107" s="184"/>
      <c r="I107" s="184"/>
      <c r="J107" s="184"/>
      <c r="K107" s="184"/>
      <c r="L107" s="184"/>
      <c r="M107" s="184"/>
      <c r="N107" s="184"/>
      <c r="O107" s="184"/>
      <c r="P107" s="173"/>
      <c r="Q107" s="173"/>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row>
    <row r="108" spans="1:54" ht="14.4" hidden="1">
      <c r="A108" s="184"/>
      <c r="B108" s="184"/>
      <c r="C108" s="184"/>
      <c r="D108" s="184"/>
      <c r="E108" s="184"/>
      <c r="F108" s="184"/>
      <c r="G108" s="184"/>
      <c r="H108" s="184"/>
      <c r="I108" s="184"/>
      <c r="J108" s="184"/>
      <c r="K108" s="184"/>
      <c r="L108" s="184"/>
      <c r="M108" s="184"/>
      <c r="N108" s="184"/>
      <c r="O108" s="184"/>
      <c r="P108" s="173"/>
      <c r="Q108" s="173"/>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row>
    <row r="109" spans="1:54" ht="14.4" hidden="1">
      <c r="A109" s="182" t="s">
        <v>2065</v>
      </c>
      <c r="B109" s="182" t="s">
        <v>1546</v>
      </c>
      <c r="C109" s="182" t="s">
        <v>2066</v>
      </c>
      <c r="D109" s="182" t="s">
        <v>1486</v>
      </c>
      <c r="E109" s="181"/>
      <c r="F109" s="182" t="s">
        <v>2067</v>
      </c>
      <c r="G109" s="182" t="s">
        <v>2068</v>
      </c>
      <c r="H109" s="184"/>
      <c r="I109" s="184"/>
      <c r="J109" s="184"/>
      <c r="K109" s="184"/>
      <c r="L109" s="184"/>
      <c r="M109" s="184"/>
      <c r="N109" s="184"/>
      <c r="O109" s="184"/>
      <c r="P109" s="173"/>
      <c r="Q109" s="173"/>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row>
    <row r="110" spans="1:54" ht="14.4" hidden="1">
      <c r="A110" s="189" t="s">
        <v>1454</v>
      </c>
      <c r="B110" s="190" t="s">
        <v>1428</v>
      </c>
      <c r="C110" s="1334" t="s">
        <v>1456</v>
      </c>
      <c r="D110" s="191" t="s">
        <v>2087</v>
      </c>
      <c r="E110" s="191"/>
      <c r="F110" s="199">
        <v>0</v>
      </c>
      <c r="G110" s="195">
        <v>1</v>
      </c>
      <c r="H110" s="184"/>
      <c r="I110" s="184"/>
      <c r="J110" s="184"/>
      <c r="K110" s="184"/>
      <c r="L110" s="184"/>
      <c r="M110" s="184"/>
      <c r="N110" s="184"/>
      <c r="O110" s="184"/>
      <c r="P110" s="173"/>
      <c r="Q110" s="173"/>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row>
    <row r="111" spans="1:54" ht="14.4" hidden="1">
      <c r="A111" s="189" t="s">
        <v>1414</v>
      </c>
      <c r="B111" s="190" t="s">
        <v>1430</v>
      </c>
      <c r="C111" s="1334" t="s">
        <v>1458</v>
      </c>
      <c r="D111" s="1334" t="s">
        <v>1456</v>
      </c>
      <c r="E111" s="193"/>
      <c r="F111" s="201">
        <v>1</v>
      </c>
      <c r="G111" s="195">
        <v>1.5</v>
      </c>
      <c r="H111" s="194"/>
      <c r="I111" s="194"/>
      <c r="J111" s="194"/>
      <c r="K111" s="194"/>
      <c r="L111" s="194"/>
      <c r="M111" s="194"/>
      <c r="N111" s="194"/>
      <c r="O111" s="194"/>
      <c r="P111" s="173"/>
      <c r="Q111" s="173"/>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row>
    <row r="112" spans="1:54" hidden="1">
      <c r="A112" s="189" t="s">
        <v>1415</v>
      </c>
      <c r="B112" s="190" t="s">
        <v>1433</v>
      </c>
      <c r="C112" s="193" t="s">
        <v>1459</v>
      </c>
      <c r="D112" s="193" t="s">
        <v>1463</v>
      </c>
      <c r="E112" s="193"/>
      <c r="F112" s="201">
        <v>2</v>
      </c>
      <c r="G112" s="195">
        <v>2</v>
      </c>
      <c r="H112" s="196"/>
      <c r="I112" s="196"/>
      <c r="J112" s="196"/>
      <c r="K112" s="196"/>
      <c r="L112" s="196"/>
      <c r="M112" s="196"/>
      <c r="N112" s="196"/>
      <c r="O112" s="196"/>
      <c r="P112" s="173"/>
      <c r="Q112" s="173"/>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row>
    <row r="113" spans="1:54" hidden="1">
      <c r="A113" s="189" t="s">
        <v>1417</v>
      </c>
      <c r="B113" s="190" t="s">
        <v>1436</v>
      </c>
      <c r="C113" s="193" t="s">
        <v>1460</v>
      </c>
      <c r="D113" s="193" t="s">
        <v>1424</v>
      </c>
      <c r="E113" s="197"/>
      <c r="F113" s="201">
        <v>3</v>
      </c>
      <c r="G113" s="195">
        <v>2.5</v>
      </c>
      <c r="H113" s="198"/>
      <c r="I113" s="198"/>
      <c r="J113" s="198"/>
      <c r="K113" s="198"/>
      <c r="L113" s="198"/>
      <c r="M113" s="198"/>
      <c r="N113" s="198"/>
      <c r="O113" s="198"/>
      <c r="P113" s="173"/>
      <c r="Q113" s="173"/>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row>
    <row r="114" spans="1:54" hidden="1">
      <c r="A114" s="189" t="s">
        <v>1418</v>
      </c>
      <c r="B114" s="193" t="s">
        <v>1463</v>
      </c>
      <c r="C114" s="193" t="s">
        <v>1424</v>
      </c>
      <c r="D114" s="193"/>
      <c r="E114" s="197"/>
      <c r="F114" s="201">
        <v>4</v>
      </c>
      <c r="G114" s="195">
        <v>3</v>
      </c>
      <c r="H114" s="200"/>
      <c r="I114" s="200"/>
      <c r="J114" s="200"/>
      <c r="K114" s="198"/>
      <c r="L114" s="198"/>
      <c r="M114" s="198"/>
      <c r="N114" s="198"/>
      <c r="O114" s="198"/>
      <c r="P114" s="173"/>
      <c r="Q114" s="173"/>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row>
    <row r="115" spans="1:54" hidden="1">
      <c r="A115" s="189" t="s">
        <v>1461</v>
      </c>
      <c r="B115" s="193" t="s">
        <v>1424</v>
      </c>
      <c r="C115" s="193"/>
      <c r="D115" s="192"/>
      <c r="E115" s="192"/>
      <c r="F115" s="201">
        <v>5</v>
      </c>
      <c r="G115" s="195">
        <v>3.5</v>
      </c>
      <c r="H115" s="200"/>
      <c r="I115" s="200"/>
      <c r="J115" s="200"/>
      <c r="K115" s="198"/>
      <c r="L115" s="198"/>
      <c r="M115" s="198"/>
      <c r="N115" s="198"/>
      <c r="O115" s="198"/>
      <c r="P115" s="173"/>
      <c r="Q115" s="173"/>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row>
    <row r="116" spans="1:54" hidden="1">
      <c r="A116" s="189" t="s">
        <v>1464</v>
      </c>
      <c r="B116" s="190"/>
      <c r="C116" s="193"/>
      <c r="D116" s="192"/>
      <c r="E116" s="192"/>
      <c r="G116" s="195">
        <v>4</v>
      </c>
      <c r="H116" s="200"/>
      <c r="I116" s="200"/>
      <c r="J116" s="200"/>
      <c r="K116" s="198"/>
      <c r="L116" s="198"/>
      <c r="M116" s="198"/>
      <c r="N116" s="198"/>
      <c r="O116" s="198"/>
      <c r="P116" s="173"/>
      <c r="Q116" s="173"/>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row>
    <row r="117" spans="1:54" hidden="1">
      <c r="A117" s="193" t="s">
        <v>1463</v>
      </c>
      <c r="B117" s="193"/>
      <c r="C117" s="193"/>
      <c r="D117" s="192"/>
      <c r="E117" s="192"/>
      <c r="F117" s="201"/>
      <c r="G117" s="195"/>
      <c r="H117" s="200"/>
      <c r="I117" s="200"/>
      <c r="J117" s="200"/>
      <c r="K117" s="198"/>
      <c r="L117" s="198"/>
      <c r="M117" s="198"/>
      <c r="N117" s="198"/>
      <c r="O117" s="198"/>
      <c r="P117" s="173"/>
      <c r="Q117" s="173"/>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row>
    <row r="118" spans="1:54" hidden="1">
      <c r="A118" s="193" t="s">
        <v>1424</v>
      </c>
      <c r="B118" s="193"/>
      <c r="C118" s="193"/>
      <c r="D118" s="197"/>
      <c r="E118" s="197"/>
      <c r="F118" s="201"/>
      <c r="G118" s="195"/>
      <c r="H118" s="200"/>
      <c r="I118" s="200"/>
      <c r="J118" s="200"/>
      <c r="K118" s="198"/>
      <c r="L118" s="198"/>
      <c r="M118" s="198"/>
      <c r="N118" s="198"/>
      <c r="O118" s="198"/>
      <c r="P118" s="173"/>
      <c r="Q118" s="173"/>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row>
    <row r="119" spans="1:54" hidden="1">
      <c r="A119" s="192"/>
      <c r="B119" s="192"/>
      <c r="C119" s="192"/>
      <c r="D119" s="195"/>
      <c r="E119" s="195"/>
      <c r="F119" s="201"/>
      <c r="G119" s="195"/>
      <c r="H119" s="200"/>
      <c r="I119" s="200"/>
      <c r="J119" s="200"/>
      <c r="K119" s="198"/>
      <c r="L119" s="198"/>
      <c r="M119" s="198"/>
      <c r="N119" s="198"/>
      <c r="O119" s="198"/>
      <c r="P119" s="173"/>
      <c r="Q119" s="173"/>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row>
    <row r="120" spans="1:54" hidden="1">
      <c r="G120" s="195"/>
      <c r="H120" s="200"/>
      <c r="I120" s="200"/>
      <c r="J120" s="200"/>
      <c r="K120" s="198"/>
      <c r="L120" s="198"/>
      <c r="M120" s="198"/>
      <c r="N120" s="198"/>
      <c r="O120" s="198"/>
      <c r="P120" s="173"/>
      <c r="Q120" s="173"/>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row>
    <row r="121" spans="1:54" hidden="1">
      <c r="A121" s="202"/>
      <c r="B121" s="203" t="s">
        <v>1456</v>
      </c>
      <c r="C121" s="204" t="s">
        <v>1466</v>
      </c>
      <c r="D121" s="202">
        <v>550</v>
      </c>
      <c r="E121" s="202">
        <v>550</v>
      </c>
      <c r="F121" s="202"/>
      <c r="G121" s="202"/>
      <c r="H121" s="200"/>
      <c r="I121" s="200"/>
      <c r="J121" s="200"/>
      <c r="K121" s="198"/>
      <c r="L121" s="198"/>
      <c r="M121" s="198"/>
      <c r="N121" s="198"/>
      <c r="O121" s="198"/>
      <c r="P121" s="173"/>
      <c r="Q121" s="173"/>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row>
    <row r="122" spans="1:54" hidden="1">
      <c r="A122" s="202" t="s">
        <v>1414</v>
      </c>
      <c r="B122" s="202" t="s">
        <v>1459</v>
      </c>
      <c r="C122" s="202">
        <v>1</v>
      </c>
      <c r="D122" s="202">
        <v>650</v>
      </c>
      <c r="E122" s="202">
        <v>650</v>
      </c>
      <c r="F122" s="202">
        <v>550</v>
      </c>
      <c r="G122" s="202">
        <v>1</v>
      </c>
      <c r="H122" s="200"/>
      <c r="I122" s="200"/>
      <c r="J122" s="200"/>
      <c r="K122" s="198"/>
      <c r="L122" s="198"/>
      <c r="M122" s="198"/>
      <c r="N122" s="198"/>
      <c r="O122" s="198"/>
      <c r="P122" s="173"/>
      <c r="Q122" s="173"/>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row>
    <row r="123" spans="1:54" hidden="1">
      <c r="A123" s="173"/>
      <c r="B123" s="173"/>
      <c r="C123" s="173"/>
      <c r="D123" s="173"/>
      <c r="E123" s="173"/>
      <c r="F123" s="173"/>
      <c r="G123" s="173"/>
      <c r="H123" s="173"/>
      <c r="I123" s="173"/>
      <c r="J123" s="173"/>
      <c r="K123" s="173"/>
      <c r="L123" s="173"/>
      <c r="M123" s="173"/>
      <c r="N123" s="173"/>
      <c r="O123" s="173"/>
      <c r="P123" s="173"/>
      <c r="Q123" s="173"/>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row>
    <row r="124" spans="1:54" hidden="1">
      <c r="A124" s="173"/>
      <c r="B124" s="173"/>
      <c r="C124" s="173"/>
      <c r="D124" s="173"/>
      <c r="E124" s="173"/>
      <c r="F124" s="173"/>
      <c r="G124" s="173"/>
      <c r="H124" s="173"/>
      <c r="I124" s="173"/>
      <c r="J124" s="173"/>
      <c r="K124" s="173"/>
      <c r="L124" s="173"/>
      <c r="M124" s="173"/>
      <c r="N124" s="173"/>
      <c r="O124" s="173"/>
      <c r="P124" s="173"/>
      <c r="Q124" s="173"/>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row>
    <row r="125" spans="1:54" hidden="1">
      <c r="A125" s="173"/>
      <c r="B125" s="173"/>
      <c r="C125" s="173"/>
      <c r="D125" s="173"/>
      <c r="E125" s="173"/>
      <c r="F125" s="173"/>
      <c r="G125" s="173"/>
      <c r="H125" s="173"/>
      <c r="I125" s="173"/>
      <c r="J125" s="173"/>
      <c r="K125" s="173"/>
      <c r="L125" s="173"/>
      <c r="M125" s="173"/>
      <c r="N125" s="173"/>
      <c r="O125" s="173"/>
      <c r="P125" s="173"/>
      <c r="Q125" s="173"/>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row>
    <row r="126" spans="1:54" hidden="1">
      <c r="A126" s="173"/>
      <c r="B126" s="173"/>
      <c r="C126" s="173"/>
      <c r="D126" s="173"/>
      <c r="E126" s="173"/>
      <c r="F126" s="173"/>
      <c r="G126" s="173"/>
      <c r="H126" s="173"/>
      <c r="I126" s="173"/>
      <c r="J126" s="173"/>
      <c r="K126" s="173"/>
      <c r="L126" s="173"/>
      <c r="M126" s="173"/>
      <c r="N126" s="173"/>
      <c r="O126" s="173"/>
      <c r="P126" s="173"/>
      <c r="Q126" s="173"/>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row>
    <row r="127" spans="1:54" hidden="1">
      <c r="A127" s="173"/>
      <c r="B127" s="173"/>
      <c r="C127" s="173"/>
      <c r="D127" s="173"/>
      <c r="E127" s="173"/>
      <c r="F127" s="173"/>
      <c r="G127" s="173"/>
      <c r="H127" s="173"/>
      <c r="I127" s="173"/>
      <c r="J127" s="173"/>
      <c r="K127" s="173"/>
      <c r="L127" s="173"/>
      <c r="M127" s="173"/>
      <c r="N127" s="173"/>
      <c r="O127" s="173"/>
      <c r="P127" s="173"/>
      <c r="Q127" s="173"/>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row>
    <row r="128" spans="1:54" hidden="1">
      <c r="A128" s="173"/>
      <c r="B128" s="173"/>
      <c r="C128" s="173"/>
      <c r="D128" s="173"/>
      <c r="E128" s="173"/>
      <c r="F128" s="173"/>
      <c r="G128" s="173"/>
      <c r="H128" s="173"/>
      <c r="I128" s="173"/>
      <c r="J128" s="173"/>
      <c r="K128" s="173"/>
      <c r="L128" s="173"/>
      <c r="M128" s="173"/>
      <c r="N128" s="173"/>
      <c r="O128" s="173"/>
      <c r="P128" s="173"/>
      <c r="Q128" s="173"/>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row>
    <row r="129" spans="1:54" hidden="1">
      <c r="A129" s="173"/>
      <c r="B129" s="173"/>
      <c r="C129" s="173"/>
      <c r="D129" s="173"/>
      <c r="E129" s="173"/>
      <c r="F129" s="173"/>
      <c r="G129" s="173"/>
      <c r="H129" s="173"/>
      <c r="I129" s="173"/>
      <c r="J129" s="173"/>
      <c r="K129" s="173"/>
      <c r="L129" s="173"/>
      <c r="M129" s="173"/>
      <c r="N129" s="173"/>
      <c r="O129" s="173"/>
      <c r="P129" s="173"/>
      <c r="Q129" s="173"/>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row>
    <row r="130" spans="1:54" hidden="1"/>
    <row r="131" spans="1:54" hidden="1"/>
    <row r="132" spans="1:54" hidden="1"/>
    <row r="133" spans="1:54" hidden="1"/>
    <row r="134" spans="1:54" hidden="1"/>
    <row r="135" spans="1:54" hidden="1"/>
  </sheetData>
  <sheetProtection password="8403" sheet="1" objects="1" scenarios="1"/>
  <protectedRanges>
    <protectedRange sqref="L5:N51" name="Range2"/>
    <protectedRange sqref="A5:F17 H5:J17 A18:J51" name="Range1"/>
    <protectedRange sqref="G5:G17" name="Range1_1"/>
  </protectedRanges>
  <mergeCells count="25">
    <mergeCell ref="C69:E69"/>
    <mergeCell ref="H54:N54"/>
    <mergeCell ref="H53:N53"/>
    <mergeCell ref="R18:Z18"/>
    <mergeCell ref="R19:Z19"/>
    <mergeCell ref="D53:F53"/>
    <mergeCell ref="R17:Z17"/>
    <mergeCell ref="Y4:Z4"/>
    <mergeCell ref="Y5:Z5"/>
    <mergeCell ref="Y6:Z6"/>
    <mergeCell ref="Y7:Z7"/>
    <mergeCell ref="Y8:Z8"/>
    <mergeCell ref="Y9:Z9"/>
    <mergeCell ref="Y10:Z10"/>
    <mergeCell ref="Y11:Z11"/>
    <mergeCell ref="Y12:Z12"/>
    <mergeCell ref="R15:Z15"/>
    <mergeCell ref="R16:Z16"/>
    <mergeCell ref="Y3:Z3"/>
    <mergeCell ref="C1:J1"/>
    <mergeCell ref="M1:O1"/>
    <mergeCell ref="Q1:Z1"/>
    <mergeCell ref="AG1:AZ1"/>
    <mergeCell ref="Y2:Z2"/>
    <mergeCell ref="A2:O2"/>
  </mergeCells>
  <conditionalFormatting sqref="BB51:BB52">
    <cfRule type="cellIs" dxfId="1" priority="2" stopIfTrue="1" operator="notEqual">
      <formula>$AA$53</formula>
    </cfRule>
  </conditionalFormatting>
  <conditionalFormatting sqref="BB53">
    <cfRule type="cellIs" dxfId="0" priority="1" stopIfTrue="1" operator="notEqual">
      <formula>$AA$51</formula>
    </cfRule>
  </conditionalFormatting>
  <dataValidations count="9">
    <dataValidation type="list" allowBlank="1" showInputMessage="1" showErrorMessage="1" sqref="R3:R12">
      <formula1>$BD$21:$BD$22</formula1>
    </dataValidation>
    <dataValidation type="list" allowBlank="1" showInputMessage="1" showErrorMessage="1" sqref="A5:A51">
      <formula1>$A$110:$A$118</formula1>
    </dataValidation>
    <dataValidation type="list" allowBlank="1" showInputMessage="1" showErrorMessage="1" sqref="B5:B51">
      <formula1>$C$110:$C$118</formula1>
    </dataValidation>
    <dataValidation type="list" allowBlank="1" showInputMessage="1" showErrorMessage="1" sqref="D6:D51">
      <formula1>$B$110:$B$118</formula1>
    </dataValidation>
    <dataValidation type="list" allowBlank="1" showInputMessage="1" showErrorMessage="1" sqref="H5:H51">
      <formula1>$F$110:$F$115</formula1>
    </dataValidation>
    <dataValidation type="list" allowBlank="1" showInputMessage="1" showErrorMessage="1" sqref="I5:I51">
      <formula1>$G$110:$G$116</formula1>
    </dataValidation>
    <dataValidation type="list" allowBlank="1" showInputMessage="1" showErrorMessage="1" sqref="D5">
      <formula1>$B$110:$B$115</formula1>
    </dataValidation>
    <dataValidation type="list" allowBlank="1" showInputMessage="1" showErrorMessage="1" sqref="E5:E51">
      <formula1>$D$110:$D$113</formula1>
    </dataValidation>
    <dataValidation type="list" allowBlank="1" showInputMessage="1" showErrorMessage="1" sqref="C5:C51">
      <formula1>$C$110:$C$115</formula1>
    </dataValidation>
  </dataValidations>
  <pageMargins left="0.7" right="0.7" top="0.75" bottom="0.75" header="0.3" footer="0.3"/>
  <pageSetup scale="68" fitToHeight="0" orientation="portrait" horizontalDpi="1200" verticalDpi="1200" r:id="rId1"/>
  <rowBreaks count="1" manualBreakCount="1">
    <brk id="5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A1:R16"/>
  <sheetViews>
    <sheetView workbookViewId="0">
      <selection activeCell="H8" sqref="H8:K8"/>
    </sheetView>
  </sheetViews>
  <sheetFormatPr defaultRowHeight="14.4"/>
  <cols>
    <col min="1" max="2" width="3.109375" style="62" customWidth="1"/>
    <col min="3" max="256" width="8.88671875" style="62"/>
    <col min="257" max="258" width="3.109375" style="62" customWidth="1"/>
    <col min="259" max="512" width="8.88671875" style="62"/>
    <col min="513" max="514" width="3.109375" style="62" customWidth="1"/>
    <col min="515" max="768" width="8.88671875" style="62"/>
    <col min="769" max="770" width="3.109375" style="62" customWidth="1"/>
    <col min="771" max="1024" width="8.88671875" style="62"/>
    <col min="1025" max="1026" width="3.109375" style="62" customWidth="1"/>
    <col min="1027" max="1280" width="8.88671875" style="62"/>
    <col min="1281" max="1282" width="3.109375" style="62" customWidth="1"/>
    <col min="1283" max="1536" width="8.88671875" style="62"/>
    <col min="1537" max="1538" width="3.109375" style="62" customWidth="1"/>
    <col min="1539" max="1792" width="8.88671875" style="62"/>
    <col min="1793" max="1794" width="3.109375" style="62" customWidth="1"/>
    <col min="1795" max="2048" width="8.88671875" style="62"/>
    <col min="2049" max="2050" width="3.109375" style="62" customWidth="1"/>
    <col min="2051" max="2304" width="8.88671875" style="62"/>
    <col min="2305" max="2306" width="3.109375" style="62" customWidth="1"/>
    <col min="2307" max="2560" width="8.88671875" style="62"/>
    <col min="2561" max="2562" width="3.109375" style="62" customWidth="1"/>
    <col min="2563" max="2816" width="8.88671875" style="62"/>
    <col min="2817" max="2818" width="3.109375" style="62" customWidth="1"/>
    <col min="2819" max="3072" width="8.88671875" style="62"/>
    <col min="3073" max="3074" width="3.109375" style="62" customWidth="1"/>
    <col min="3075" max="3328" width="8.88671875" style="62"/>
    <col min="3329" max="3330" width="3.109375" style="62" customWidth="1"/>
    <col min="3331" max="3584" width="8.88671875" style="62"/>
    <col min="3585" max="3586" width="3.109375" style="62" customWidth="1"/>
    <col min="3587" max="3840" width="8.88671875" style="62"/>
    <col min="3841" max="3842" width="3.109375" style="62" customWidth="1"/>
    <col min="3843" max="4096" width="8.88671875" style="62"/>
    <col min="4097" max="4098" width="3.109375" style="62" customWidth="1"/>
    <col min="4099" max="4352" width="8.88671875" style="62"/>
    <col min="4353" max="4354" width="3.109375" style="62" customWidth="1"/>
    <col min="4355" max="4608" width="8.88671875" style="62"/>
    <col min="4609" max="4610" width="3.109375" style="62" customWidth="1"/>
    <col min="4611" max="4864" width="8.88671875" style="62"/>
    <col min="4865" max="4866" width="3.109375" style="62" customWidth="1"/>
    <col min="4867" max="5120" width="8.88671875" style="62"/>
    <col min="5121" max="5122" width="3.109375" style="62" customWidth="1"/>
    <col min="5123" max="5376" width="8.88671875" style="62"/>
    <col min="5377" max="5378" width="3.109375" style="62" customWidth="1"/>
    <col min="5379" max="5632" width="8.88671875" style="62"/>
    <col min="5633" max="5634" width="3.109375" style="62" customWidth="1"/>
    <col min="5635" max="5888" width="8.88671875" style="62"/>
    <col min="5889" max="5890" width="3.109375" style="62" customWidth="1"/>
    <col min="5891" max="6144" width="8.88671875" style="62"/>
    <col min="6145" max="6146" width="3.109375" style="62" customWidth="1"/>
    <col min="6147" max="6400" width="8.88671875" style="62"/>
    <col min="6401" max="6402" width="3.109375" style="62" customWidth="1"/>
    <col min="6403" max="6656" width="8.88671875" style="62"/>
    <col min="6657" max="6658" width="3.109375" style="62" customWidth="1"/>
    <col min="6659" max="6912" width="8.88671875" style="62"/>
    <col min="6913" max="6914" width="3.109375" style="62" customWidth="1"/>
    <col min="6915" max="7168" width="8.88671875" style="62"/>
    <col min="7169" max="7170" width="3.109375" style="62" customWidth="1"/>
    <col min="7171" max="7424" width="8.88671875" style="62"/>
    <col min="7425" max="7426" width="3.109375" style="62" customWidth="1"/>
    <col min="7427" max="7680" width="8.88671875" style="62"/>
    <col min="7681" max="7682" width="3.109375" style="62" customWidth="1"/>
    <col min="7683" max="7936" width="8.88671875" style="62"/>
    <col min="7937" max="7938" width="3.109375" style="62" customWidth="1"/>
    <col min="7939" max="8192" width="8.88671875" style="62"/>
    <col min="8193" max="8194" width="3.109375" style="62" customWidth="1"/>
    <col min="8195" max="8448" width="8.88671875" style="62"/>
    <col min="8449" max="8450" width="3.109375" style="62" customWidth="1"/>
    <col min="8451" max="8704" width="8.88671875" style="62"/>
    <col min="8705" max="8706" width="3.109375" style="62" customWidth="1"/>
    <col min="8707" max="8960" width="8.88671875" style="62"/>
    <col min="8961" max="8962" width="3.109375" style="62" customWidth="1"/>
    <col min="8963" max="9216" width="8.88671875" style="62"/>
    <col min="9217" max="9218" width="3.109375" style="62" customWidth="1"/>
    <col min="9219" max="9472" width="8.88671875" style="62"/>
    <col min="9473" max="9474" width="3.109375" style="62" customWidth="1"/>
    <col min="9475" max="9728" width="8.88671875" style="62"/>
    <col min="9729" max="9730" width="3.109375" style="62" customWidth="1"/>
    <col min="9731" max="9984" width="8.88671875" style="62"/>
    <col min="9985" max="9986" width="3.109375" style="62" customWidth="1"/>
    <col min="9987" max="10240" width="8.88671875" style="62"/>
    <col min="10241" max="10242" width="3.109375" style="62" customWidth="1"/>
    <col min="10243" max="10496" width="8.88671875" style="62"/>
    <col min="10497" max="10498" width="3.109375" style="62" customWidth="1"/>
    <col min="10499" max="10752" width="8.88671875" style="62"/>
    <col min="10753" max="10754" width="3.109375" style="62" customWidth="1"/>
    <col min="10755" max="11008" width="8.88671875" style="62"/>
    <col min="11009" max="11010" width="3.109375" style="62" customWidth="1"/>
    <col min="11011" max="11264" width="8.88671875" style="62"/>
    <col min="11265" max="11266" width="3.109375" style="62" customWidth="1"/>
    <col min="11267" max="11520" width="8.88671875" style="62"/>
    <col min="11521" max="11522" width="3.109375" style="62" customWidth="1"/>
    <col min="11523" max="11776" width="8.88671875" style="62"/>
    <col min="11777" max="11778" width="3.109375" style="62" customWidth="1"/>
    <col min="11779" max="12032" width="8.88671875" style="62"/>
    <col min="12033" max="12034" width="3.109375" style="62" customWidth="1"/>
    <col min="12035" max="12288" width="8.88671875" style="62"/>
    <col min="12289" max="12290" width="3.109375" style="62" customWidth="1"/>
    <col min="12291" max="12544" width="8.88671875" style="62"/>
    <col min="12545" max="12546" width="3.109375" style="62" customWidth="1"/>
    <col min="12547" max="12800" width="8.88671875" style="62"/>
    <col min="12801" max="12802" width="3.109375" style="62" customWidth="1"/>
    <col min="12803" max="13056" width="8.88671875" style="62"/>
    <col min="13057" max="13058" width="3.109375" style="62" customWidth="1"/>
    <col min="13059" max="13312" width="8.88671875" style="62"/>
    <col min="13313" max="13314" width="3.109375" style="62" customWidth="1"/>
    <col min="13315" max="13568" width="8.88671875" style="62"/>
    <col min="13569" max="13570" width="3.109375" style="62" customWidth="1"/>
    <col min="13571" max="13824" width="8.88671875" style="62"/>
    <col min="13825" max="13826" width="3.109375" style="62" customWidth="1"/>
    <col min="13827" max="14080" width="8.88671875" style="62"/>
    <col min="14081" max="14082" width="3.109375" style="62" customWidth="1"/>
    <col min="14083" max="14336" width="8.88671875" style="62"/>
    <col min="14337" max="14338" width="3.109375" style="62" customWidth="1"/>
    <col min="14339" max="14592" width="8.88671875" style="62"/>
    <col min="14593" max="14594" width="3.109375" style="62" customWidth="1"/>
    <col min="14595" max="14848" width="8.88671875" style="62"/>
    <col min="14849" max="14850" width="3.109375" style="62" customWidth="1"/>
    <col min="14851" max="15104" width="8.88671875" style="62"/>
    <col min="15105" max="15106" width="3.109375" style="62" customWidth="1"/>
    <col min="15107" max="15360" width="8.88671875" style="62"/>
    <col min="15361" max="15362" width="3.109375" style="62" customWidth="1"/>
    <col min="15363" max="15616" width="8.88671875" style="62"/>
    <col min="15617" max="15618" width="3.109375" style="62" customWidth="1"/>
    <col min="15619" max="15872" width="8.88671875" style="62"/>
    <col min="15873" max="15874" width="3.109375" style="62" customWidth="1"/>
    <col min="15875" max="16128" width="8.88671875" style="62"/>
    <col min="16129" max="16130" width="3.109375" style="62" customWidth="1"/>
    <col min="16131" max="16384" width="8.88671875" style="62"/>
  </cols>
  <sheetData>
    <row r="1" spans="1:18" ht="6.75" customHeight="1" thickBot="1">
      <c r="N1" s="67"/>
      <c r="O1" s="67"/>
      <c r="P1" s="67"/>
      <c r="Q1" s="67"/>
      <c r="R1" s="67"/>
    </row>
    <row r="2" spans="1:18" ht="24.75" customHeight="1" thickBot="1">
      <c r="C2" s="1800" t="s">
        <v>1799</v>
      </c>
      <c r="D2" s="1801"/>
      <c r="E2" s="1801"/>
      <c r="F2" s="1801"/>
      <c r="G2" s="1801"/>
      <c r="H2" s="1801"/>
      <c r="I2" s="1801"/>
      <c r="J2" s="1801"/>
      <c r="K2" s="1801"/>
      <c r="L2" s="1801"/>
      <c r="M2" s="1802"/>
      <c r="N2" s="91"/>
      <c r="O2" s="91"/>
      <c r="P2" s="91"/>
      <c r="Q2" s="91"/>
      <c r="R2" s="91"/>
    </row>
    <row r="3" spans="1:18" s="61" customFormat="1" ht="15.75" customHeight="1">
      <c r="A3" s="92"/>
      <c r="B3" s="92"/>
      <c r="C3" s="93"/>
      <c r="D3" s="93"/>
      <c r="E3" s="93"/>
      <c r="F3" s="93"/>
      <c r="G3" s="93"/>
      <c r="H3" s="93"/>
      <c r="I3" s="93"/>
      <c r="J3" s="93"/>
      <c r="K3" s="93"/>
      <c r="L3" s="93"/>
      <c r="M3" s="93"/>
      <c r="N3" s="93"/>
      <c r="O3" s="93"/>
      <c r="P3" s="93"/>
      <c r="Q3" s="93"/>
      <c r="R3" s="93"/>
    </row>
    <row r="4" spans="1:18">
      <c r="A4" s="67"/>
      <c r="B4" s="67"/>
      <c r="C4" s="67"/>
      <c r="D4" s="67"/>
      <c r="E4" s="67"/>
      <c r="F4" s="67"/>
      <c r="G4" s="67"/>
      <c r="H4" s="67"/>
      <c r="I4" s="67"/>
      <c r="J4" s="67"/>
      <c r="K4" s="67"/>
      <c r="L4" s="67"/>
      <c r="M4" s="67"/>
      <c r="N4" s="67"/>
      <c r="O4" s="67"/>
      <c r="P4" s="67"/>
      <c r="Q4" s="67"/>
      <c r="R4" s="67"/>
    </row>
    <row r="5" spans="1:18" ht="15.6">
      <c r="A5" s="67"/>
      <c r="B5" s="67"/>
      <c r="C5" s="67"/>
      <c r="D5" s="1053" t="s">
        <v>1804</v>
      </c>
      <c r="E5" s="1053"/>
      <c r="F5" s="1053"/>
      <c r="G5" s="1053"/>
      <c r="H5" s="1053"/>
      <c r="I5" s="67"/>
      <c r="J5" s="67"/>
      <c r="K5" s="67"/>
      <c r="L5" s="67"/>
      <c r="M5" s="67"/>
      <c r="N5" s="67"/>
      <c r="O5" s="67"/>
      <c r="P5" s="67"/>
      <c r="Q5" s="67"/>
      <c r="R5" s="67"/>
    </row>
    <row r="6" spans="1:18" ht="15.6">
      <c r="D6" s="1054"/>
      <c r="E6" s="1054"/>
      <c r="F6" s="1054"/>
      <c r="G6" s="1054"/>
      <c r="H6" s="1054"/>
    </row>
    <row r="7" spans="1:18" s="961" customFormat="1" ht="15.6">
      <c r="D7" s="1055" t="s">
        <v>1805</v>
      </c>
      <c r="E7" s="1054" t="s">
        <v>1810</v>
      </c>
      <c r="F7" s="1054"/>
      <c r="G7" s="1054"/>
      <c r="H7" s="1054"/>
    </row>
    <row r="8" spans="1:18" s="961" customFormat="1" ht="15.6">
      <c r="D8" s="1055" t="s">
        <v>1806</v>
      </c>
      <c r="E8" s="1054" t="s">
        <v>1812</v>
      </c>
      <c r="F8" s="1054"/>
      <c r="G8" s="1054"/>
      <c r="H8" s="1054"/>
    </row>
    <row r="9" spans="1:18" s="961" customFormat="1" ht="15.6">
      <c r="D9" s="1055" t="s">
        <v>1807</v>
      </c>
      <c r="E9" s="1054" t="s">
        <v>1811</v>
      </c>
      <c r="F9" s="1054"/>
      <c r="G9" s="1054"/>
      <c r="H9" s="1054"/>
    </row>
    <row r="10" spans="1:18" s="961" customFormat="1" ht="15.6">
      <c r="D10" s="1055" t="s">
        <v>1808</v>
      </c>
      <c r="E10" s="1054" t="s">
        <v>1813</v>
      </c>
      <c r="F10" s="1054"/>
      <c r="G10" s="1054"/>
      <c r="H10" s="1054"/>
    </row>
    <row r="11" spans="1:18" s="961" customFormat="1" ht="15.6">
      <c r="D11" s="1055" t="s">
        <v>1809</v>
      </c>
      <c r="E11" s="1054" t="s">
        <v>1815</v>
      </c>
      <c r="F11" s="1054"/>
      <c r="G11" s="1054"/>
      <c r="H11" s="1054"/>
    </row>
    <row r="12" spans="1:18" ht="15.6">
      <c r="D12" s="1055" t="s">
        <v>1814</v>
      </c>
      <c r="E12" s="1054" t="s">
        <v>1816</v>
      </c>
      <c r="F12" s="1054"/>
      <c r="G12" s="1054"/>
      <c r="H12" s="1054"/>
    </row>
    <row r="13" spans="1:18" ht="15.6">
      <c r="D13" s="1054"/>
      <c r="E13" s="1054"/>
      <c r="F13" s="1054"/>
      <c r="G13" s="1054"/>
      <c r="H13" s="1054"/>
    </row>
    <row r="14" spans="1:18" ht="15.6">
      <c r="D14" s="1054"/>
      <c r="E14" s="1054"/>
      <c r="F14" s="1054"/>
      <c r="G14" s="1054"/>
      <c r="H14" s="1054"/>
    </row>
    <row r="15" spans="1:18" ht="15.6">
      <c r="D15" s="1054"/>
      <c r="E15" s="1054"/>
      <c r="F15" s="1054"/>
      <c r="G15" s="1054"/>
      <c r="H15" s="1054"/>
    </row>
    <row r="16" spans="1:18">
      <c r="E16" s="1052"/>
    </row>
  </sheetData>
  <sheetProtection password="8403" sheet="1" objects="1" scenarios="1"/>
  <mergeCells count="1">
    <mergeCell ref="C2:M2"/>
  </mergeCells>
  <pageMargins left="0.7" right="0.7" top="0.75" bottom="0.75" header="0.3" footer="0.3"/>
  <pageSetup scale="87" fitToHeight="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A1:R5"/>
  <sheetViews>
    <sheetView workbookViewId="0">
      <selection activeCell="H8" sqref="H8:K8"/>
    </sheetView>
  </sheetViews>
  <sheetFormatPr defaultColWidth="9.109375" defaultRowHeight="14.4"/>
  <cols>
    <col min="1" max="2" width="3.109375" style="62" customWidth="1"/>
    <col min="3" max="256" width="9.109375" style="62"/>
    <col min="257" max="258" width="3.109375" style="62" customWidth="1"/>
    <col min="259" max="512" width="9.109375" style="62"/>
    <col min="513" max="514" width="3.109375" style="62" customWidth="1"/>
    <col min="515" max="768" width="9.109375" style="62"/>
    <col min="769" max="770" width="3.109375" style="62" customWidth="1"/>
    <col min="771" max="1024" width="9.109375" style="62"/>
    <col min="1025" max="1026" width="3.109375" style="62" customWidth="1"/>
    <col min="1027" max="1280" width="9.109375" style="62"/>
    <col min="1281" max="1282" width="3.109375" style="62" customWidth="1"/>
    <col min="1283" max="1536" width="9.109375" style="62"/>
    <col min="1537" max="1538" width="3.109375" style="62" customWidth="1"/>
    <col min="1539" max="1792" width="9.109375" style="62"/>
    <col min="1793" max="1794" width="3.109375" style="62" customWidth="1"/>
    <col min="1795" max="2048" width="9.109375" style="62"/>
    <col min="2049" max="2050" width="3.109375" style="62" customWidth="1"/>
    <col min="2051" max="2304" width="9.109375" style="62"/>
    <col min="2305" max="2306" width="3.109375" style="62" customWidth="1"/>
    <col min="2307" max="2560" width="9.109375" style="62"/>
    <col min="2561" max="2562" width="3.109375" style="62" customWidth="1"/>
    <col min="2563" max="2816" width="9.109375" style="62"/>
    <col min="2817" max="2818" width="3.109375" style="62" customWidth="1"/>
    <col min="2819" max="3072" width="9.109375" style="62"/>
    <col min="3073" max="3074" width="3.109375" style="62" customWidth="1"/>
    <col min="3075" max="3328" width="9.109375" style="62"/>
    <col min="3329" max="3330" width="3.109375" style="62" customWidth="1"/>
    <col min="3331" max="3584" width="9.109375" style="62"/>
    <col min="3585" max="3586" width="3.109375" style="62" customWidth="1"/>
    <col min="3587" max="3840" width="9.109375" style="62"/>
    <col min="3841" max="3842" width="3.109375" style="62" customWidth="1"/>
    <col min="3843" max="4096" width="9.109375" style="62"/>
    <col min="4097" max="4098" width="3.109375" style="62" customWidth="1"/>
    <col min="4099" max="4352" width="9.109375" style="62"/>
    <col min="4353" max="4354" width="3.109375" style="62" customWidth="1"/>
    <col min="4355" max="4608" width="9.109375" style="62"/>
    <col min="4609" max="4610" width="3.109375" style="62" customWidth="1"/>
    <col min="4611" max="4864" width="9.109375" style="62"/>
    <col min="4865" max="4866" width="3.109375" style="62" customWidth="1"/>
    <col min="4867" max="5120" width="9.109375" style="62"/>
    <col min="5121" max="5122" width="3.109375" style="62" customWidth="1"/>
    <col min="5123" max="5376" width="9.109375" style="62"/>
    <col min="5377" max="5378" width="3.109375" style="62" customWidth="1"/>
    <col min="5379" max="5632" width="9.109375" style="62"/>
    <col min="5633" max="5634" width="3.109375" style="62" customWidth="1"/>
    <col min="5635" max="5888" width="9.109375" style="62"/>
    <col min="5889" max="5890" width="3.109375" style="62" customWidth="1"/>
    <col min="5891" max="6144" width="9.109375" style="62"/>
    <col min="6145" max="6146" width="3.109375" style="62" customWidth="1"/>
    <col min="6147" max="6400" width="9.109375" style="62"/>
    <col min="6401" max="6402" width="3.109375" style="62" customWidth="1"/>
    <col min="6403" max="6656" width="9.109375" style="62"/>
    <col min="6657" max="6658" width="3.109375" style="62" customWidth="1"/>
    <col min="6659" max="6912" width="9.109375" style="62"/>
    <col min="6913" max="6914" width="3.109375" style="62" customWidth="1"/>
    <col min="6915" max="7168" width="9.109375" style="62"/>
    <col min="7169" max="7170" width="3.109375" style="62" customWidth="1"/>
    <col min="7171" max="7424" width="9.109375" style="62"/>
    <col min="7425" max="7426" width="3.109375" style="62" customWidth="1"/>
    <col min="7427" max="7680" width="9.109375" style="62"/>
    <col min="7681" max="7682" width="3.109375" style="62" customWidth="1"/>
    <col min="7683" max="7936" width="9.109375" style="62"/>
    <col min="7937" max="7938" width="3.109375" style="62" customWidth="1"/>
    <col min="7939" max="8192" width="9.109375" style="62"/>
    <col min="8193" max="8194" width="3.109375" style="62" customWidth="1"/>
    <col min="8195" max="8448" width="9.109375" style="62"/>
    <col min="8449" max="8450" width="3.109375" style="62" customWidth="1"/>
    <col min="8451" max="8704" width="9.109375" style="62"/>
    <col min="8705" max="8706" width="3.109375" style="62" customWidth="1"/>
    <col min="8707" max="8960" width="9.109375" style="62"/>
    <col min="8961" max="8962" width="3.109375" style="62" customWidth="1"/>
    <col min="8963" max="9216" width="9.109375" style="62"/>
    <col min="9217" max="9218" width="3.109375" style="62" customWidth="1"/>
    <col min="9219" max="9472" width="9.109375" style="62"/>
    <col min="9473" max="9474" width="3.109375" style="62" customWidth="1"/>
    <col min="9475" max="9728" width="9.109375" style="62"/>
    <col min="9729" max="9730" width="3.109375" style="62" customWidth="1"/>
    <col min="9731" max="9984" width="9.109375" style="62"/>
    <col min="9985" max="9986" width="3.109375" style="62" customWidth="1"/>
    <col min="9987" max="10240" width="9.109375" style="62"/>
    <col min="10241" max="10242" width="3.109375" style="62" customWidth="1"/>
    <col min="10243" max="10496" width="9.109375" style="62"/>
    <col min="10497" max="10498" width="3.109375" style="62" customWidth="1"/>
    <col min="10499" max="10752" width="9.109375" style="62"/>
    <col min="10753" max="10754" width="3.109375" style="62" customWidth="1"/>
    <col min="10755" max="11008" width="9.109375" style="62"/>
    <col min="11009" max="11010" width="3.109375" style="62" customWidth="1"/>
    <col min="11011" max="11264" width="9.109375" style="62"/>
    <col min="11265" max="11266" width="3.109375" style="62" customWidth="1"/>
    <col min="11267" max="11520" width="9.109375" style="62"/>
    <col min="11521" max="11522" width="3.109375" style="62" customWidth="1"/>
    <col min="11523" max="11776" width="9.109375" style="62"/>
    <col min="11777" max="11778" width="3.109375" style="62" customWidth="1"/>
    <col min="11779" max="12032" width="9.109375" style="62"/>
    <col min="12033" max="12034" width="3.109375" style="62" customWidth="1"/>
    <col min="12035" max="12288" width="9.109375" style="62"/>
    <col min="12289" max="12290" width="3.109375" style="62" customWidth="1"/>
    <col min="12291" max="12544" width="9.109375" style="62"/>
    <col min="12545" max="12546" width="3.109375" style="62" customWidth="1"/>
    <col min="12547" max="12800" width="9.109375" style="62"/>
    <col min="12801" max="12802" width="3.109375" style="62" customWidth="1"/>
    <col min="12803" max="13056" width="9.109375" style="62"/>
    <col min="13057" max="13058" width="3.109375" style="62" customWidth="1"/>
    <col min="13059" max="13312" width="9.109375" style="62"/>
    <col min="13313" max="13314" width="3.109375" style="62" customWidth="1"/>
    <col min="13315" max="13568" width="9.109375" style="62"/>
    <col min="13569" max="13570" width="3.109375" style="62" customWidth="1"/>
    <col min="13571" max="13824" width="9.109375" style="62"/>
    <col min="13825" max="13826" width="3.109375" style="62" customWidth="1"/>
    <col min="13827" max="14080" width="9.109375" style="62"/>
    <col min="14081" max="14082" width="3.109375" style="62" customWidth="1"/>
    <col min="14083" max="14336" width="9.109375" style="62"/>
    <col min="14337" max="14338" width="3.109375" style="62" customWidth="1"/>
    <col min="14339" max="14592" width="9.109375" style="62"/>
    <col min="14593" max="14594" width="3.109375" style="62" customWidth="1"/>
    <col min="14595" max="14848" width="9.109375" style="62"/>
    <col min="14849" max="14850" width="3.109375" style="62" customWidth="1"/>
    <col min="14851" max="15104" width="9.109375" style="62"/>
    <col min="15105" max="15106" width="3.109375" style="62" customWidth="1"/>
    <col min="15107" max="15360" width="9.109375" style="62"/>
    <col min="15361" max="15362" width="3.109375" style="62" customWidth="1"/>
    <col min="15363" max="15616" width="9.109375" style="62"/>
    <col min="15617" max="15618" width="3.109375" style="62" customWidth="1"/>
    <col min="15619" max="15872" width="9.109375" style="62"/>
    <col min="15873" max="15874" width="3.109375" style="62" customWidth="1"/>
    <col min="15875" max="16128" width="9.109375" style="62"/>
    <col min="16129" max="16130" width="3.109375" style="62" customWidth="1"/>
    <col min="16131" max="16384" width="9.109375" style="62"/>
  </cols>
  <sheetData>
    <row r="1" spans="1:18" ht="6.75" customHeight="1" thickBot="1">
      <c r="N1" s="67"/>
      <c r="O1" s="67"/>
      <c r="P1" s="67"/>
      <c r="Q1" s="67"/>
      <c r="R1" s="67"/>
    </row>
    <row r="2" spans="1:18" ht="24.75" customHeight="1" thickBot="1">
      <c r="C2" s="1800" t="s">
        <v>1801</v>
      </c>
      <c r="D2" s="1801"/>
      <c r="E2" s="1801"/>
      <c r="F2" s="1801"/>
      <c r="G2" s="1801"/>
      <c r="H2" s="1801"/>
      <c r="I2" s="1801"/>
      <c r="J2" s="1801"/>
      <c r="K2" s="1801"/>
      <c r="L2" s="1801"/>
      <c r="M2" s="1802"/>
      <c r="N2" s="91"/>
      <c r="O2" s="91"/>
      <c r="P2" s="91"/>
      <c r="Q2" s="91"/>
      <c r="R2" s="91"/>
    </row>
    <row r="3" spans="1:18" s="61" customFormat="1" ht="15.75" customHeight="1">
      <c r="A3" s="92"/>
      <c r="B3" s="92"/>
      <c r="C3" s="93"/>
      <c r="D3" s="93"/>
      <c r="E3" s="93"/>
      <c r="F3" s="93"/>
      <c r="G3" s="93"/>
      <c r="H3" s="93"/>
      <c r="I3" s="93"/>
      <c r="J3" s="93"/>
      <c r="K3" s="93"/>
      <c r="L3" s="93"/>
      <c r="M3" s="93"/>
      <c r="N3" s="93"/>
      <c r="O3" s="93"/>
      <c r="P3" s="93"/>
      <c r="Q3" s="93"/>
      <c r="R3" s="93"/>
    </row>
    <row r="4" spans="1:18">
      <c r="A4" s="67"/>
      <c r="B4" s="67"/>
      <c r="C4" s="67"/>
      <c r="D4" s="67"/>
      <c r="E4" s="67"/>
      <c r="F4" s="67"/>
      <c r="G4" s="67"/>
      <c r="H4" s="67"/>
      <c r="I4" s="67"/>
      <c r="J4" s="67"/>
      <c r="K4" s="67"/>
      <c r="L4" s="67"/>
      <c r="M4" s="67"/>
      <c r="N4" s="67"/>
      <c r="O4" s="67"/>
      <c r="P4" s="67"/>
      <c r="Q4" s="67"/>
      <c r="R4" s="67"/>
    </row>
    <row r="5" spans="1:18" ht="15.6">
      <c r="A5" s="67"/>
      <c r="B5" s="67"/>
      <c r="C5" s="67"/>
      <c r="D5" s="1053" t="s">
        <v>1802</v>
      </c>
      <c r="E5" s="67"/>
      <c r="F5" s="67"/>
      <c r="G5" s="67"/>
      <c r="H5" s="67"/>
      <c r="I5" s="67"/>
      <c r="J5" s="67"/>
      <c r="K5" s="67"/>
      <c r="L5" s="67"/>
      <c r="M5" s="67"/>
      <c r="N5" s="67"/>
      <c r="O5" s="67"/>
      <c r="P5" s="67"/>
      <c r="Q5" s="67"/>
      <c r="R5" s="67"/>
    </row>
  </sheetData>
  <sheetProtection password="8403" sheet="1" objects="1" scenarios="1"/>
  <mergeCells count="1">
    <mergeCell ref="C2:M2"/>
  </mergeCells>
  <pageMargins left="0.7" right="0.7" top="0.75" bottom="0.75" header="0.3" footer="0.3"/>
  <pageSetup scale="85"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5B8EA"/>
  </sheetPr>
  <dimension ref="A1:AB138"/>
  <sheetViews>
    <sheetView showGridLines="0" workbookViewId="0">
      <selection activeCell="C3" sqref="C3:G3"/>
    </sheetView>
  </sheetViews>
  <sheetFormatPr defaultRowHeight="14.4"/>
  <cols>
    <col min="1" max="1" width="20.88671875" style="62" customWidth="1"/>
    <col min="2" max="2" width="1" style="62" customWidth="1"/>
    <col min="3" max="3" width="8.88671875" style="62" customWidth="1"/>
    <col min="4" max="4" width="2.6640625" style="62" customWidth="1"/>
    <col min="5" max="5" width="3.33203125" style="62" customWidth="1"/>
    <col min="6" max="6" width="15.5546875" style="62" customWidth="1"/>
    <col min="7" max="7" width="12.5546875" style="62" customWidth="1"/>
    <col min="8" max="8" width="11.44140625" style="62" customWidth="1"/>
    <col min="9" max="9" width="5.33203125" style="62" customWidth="1"/>
    <col min="10" max="10" width="11.44140625" style="62" customWidth="1"/>
    <col min="11" max="11" width="5.5546875" style="62" customWidth="1"/>
    <col min="12" max="12" width="9.33203125" style="62" customWidth="1"/>
    <col min="13" max="13" width="10.6640625" style="62" customWidth="1"/>
    <col min="14" max="256" width="8.88671875" style="62"/>
    <col min="257" max="257" width="20.88671875" style="62" customWidth="1"/>
    <col min="258" max="258" width="1" style="62" customWidth="1"/>
    <col min="259" max="259" width="12.6640625" style="62" customWidth="1"/>
    <col min="260" max="261" width="2.6640625" style="62" customWidth="1"/>
    <col min="262" max="262" width="15.5546875" style="62" customWidth="1"/>
    <col min="263" max="263" width="5.33203125" style="62" customWidth="1"/>
    <col min="264" max="264" width="11.44140625" style="62" customWidth="1"/>
    <col min="265" max="265" width="5.33203125" style="62" customWidth="1"/>
    <col min="266" max="266" width="11.44140625" style="62" customWidth="1"/>
    <col min="267" max="267" width="5.5546875" style="62" customWidth="1"/>
    <col min="268" max="268" width="9.33203125" style="62" customWidth="1"/>
    <col min="269" max="269" width="10.6640625" style="62" customWidth="1"/>
    <col min="270" max="512" width="8.88671875" style="62"/>
    <col min="513" max="513" width="20.88671875" style="62" customWidth="1"/>
    <col min="514" max="514" width="1" style="62" customWidth="1"/>
    <col min="515" max="515" width="12.6640625" style="62" customWidth="1"/>
    <col min="516" max="517" width="2.6640625" style="62" customWidth="1"/>
    <col min="518" max="518" width="15.5546875" style="62" customWidth="1"/>
    <col min="519" max="519" width="5.33203125" style="62" customWidth="1"/>
    <col min="520" max="520" width="11.44140625" style="62" customWidth="1"/>
    <col min="521" max="521" width="5.33203125" style="62" customWidth="1"/>
    <col min="522" max="522" width="11.44140625" style="62" customWidth="1"/>
    <col min="523" max="523" width="5.5546875" style="62" customWidth="1"/>
    <col min="524" max="524" width="9.33203125" style="62" customWidth="1"/>
    <col min="525" max="525" width="10.6640625" style="62" customWidth="1"/>
    <col min="526" max="768" width="8.88671875" style="62"/>
    <col min="769" max="769" width="20.88671875" style="62" customWidth="1"/>
    <col min="770" max="770" width="1" style="62" customWidth="1"/>
    <col min="771" max="771" width="12.6640625" style="62" customWidth="1"/>
    <col min="772" max="773" width="2.6640625" style="62" customWidth="1"/>
    <col min="774" max="774" width="15.5546875" style="62" customWidth="1"/>
    <col min="775" max="775" width="5.33203125" style="62" customWidth="1"/>
    <col min="776" max="776" width="11.44140625" style="62" customWidth="1"/>
    <col min="777" max="777" width="5.33203125" style="62" customWidth="1"/>
    <col min="778" max="778" width="11.44140625" style="62" customWidth="1"/>
    <col min="779" max="779" width="5.5546875" style="62" customWidth="1"/>
    <col min="780" max="780" width="9.33203125" style="62" customWidth="1"/>
    <col min="781" max="781" width="10.6640625" style="62" customWidth="1"/>
    <col min="782" max="1024" width="8.88671875" style="62"/>
    <col min="1025" max="1025" width="20.88671875" style="62" customWidth="1"/>
    <col min="1026" max="1026" width="1" style="62" customWidth="1"/>
    <col min="1027" max="1027" width="12.6640625" style="62" customWidth="1"/>
    <col min="1028" max="1029" width="2.6640625" style="62" customWidth="1"/>
    <col min="1030" max="1030" width="15.5546875" style="62" customWidth="1"/>
    <col min="1031" max="1031" width="5.33203125" style="62" customWidth="1"/>
    <col min="1032" max="1032" width="11.44140625" style="62" customWidth="1"/>
    <col min="1033" max="1033" width="5.33203125" style="62" customWidth="1"/>
    <col min="1034" max="1034" width="11.44140625" style="62" customWidth="1"/>
    <col min="1035" max="1035" width="5.5546875" style="62" customWidth="1"/>
    <col min="1036" max="1036" width="9.33203125" style="62" customWidth="1"/>
    <col min="1037" max="1037" width="10.6640625" style="62" customWidth="1"/>
    <col min="1038" max="1280" width="8.88671875" style="62"/>
    <col min="1281" max="1281" width="20.88671875" style="62" customWidth="1"/>
    <col min="1282" max="1282" width="1" style="62" customWidth="1"/>
    <col min="1283" max="1283" width="12.6640625" style="62" customWidth="1"/>
    <col min="1284" max="1285" width="2.6640625" style="62" customWidth="1"/>
    <col min="1286" max="1286" width="15.5546875" style="62" customWidth="1"/>
    <col min="1287" max="1287" width="5.33203125" style="62" customWidth="1"/>
    <col min="1288" max="1288" width="11.44140625" style="62" customWidth="1"/>
    <col min="1289" max="1289" width="5.33203125" style="62" customWidth="1"/>
    <col min="1290" max="1290" width="11.44140625" style="62" customWidth="1"/>
    <col min="1291" max="1291" width="5.5546875" style="62" customWidth="1"/>
    <col min="1292" max="1292" width="9.33203125" style="62" customWidth="1"/>
    <col min="1293" max="1293" width="10.6640625" style="62" customWidth="1"/>
    <col min="1294" max="1536" width="8.88671875" style="62"/>
    <col min="1537" max="1537" width="20.88671875" style="62" customWidth="1"/>
    <col min="1538" max="1538" width="1" style="62" customWidth="1"/>
    <col min="1539" max="1539" width="12.6640625" style="62" customWidth="1"/>
    <col min="1540" max="1541" width="2.6640625" style="62" customWidth="1"/>
    <col min="1542" max="1542" width="15.5546875" style="62" customWidth="1"/>
    <col min="1543" max="1543" width="5.33203125" style="62" customWidth="1"/>
    <col min="1544" max="1544" width="11.44140625" style="62" customWidth="1"/>
    <col min="1545" max="1545" width="5.33203125" style="62" customWidth="1"/>
    <col min="1546" max="1546" width="11.44140625" style="62" customWidth="1"/>
    <col min="1547" max="1547" width="5.5546875" style="62" customWidth="1"/>
    <col min="1548" max="1548" width="9.33203125" style="62" customWidth="1"/>
    <col min="1549" max="1549" width="10.6640625" style="62" customWidth="1"/>
    <col min="1550" max="1792" width="8.88671875" style="62"/>
    <col min="1793" max="1793" width="20.88671875" style="62" customWidth="1"/>
    <col min="1794" max="1794" width="1" style="62" customWidth="1"/>
    <col min="1795" max="1795" width="12.6640625" style="62" customWidth="1"/>
    <col min="1796" max="1797" width="2.6640625" style="62" customWidth="1"/>
    <col min="1798" max="1798" width="15.5546875" style="62" customWidth="1"/>
    <col min="1799" max="1799" width="5.33203125" style="62" customWidth="1"/>
    <col min="1800" max="1800" width="11.44140625" style="62" customWidth="1"/>
    <col min="1801" max="1801" width="5.33203125" style="62" customWidth="1"/>
    <col min="1802" max="1802" width="11.44140625" style="62" customWidth="1"/>
    <col min="1803" max="1803" width="5.5546875" style="62" customWidth="1"/>
    <col min="1804" max="1804" width="9.33203125" style="62" customWidth="1"/>
    <col min="1805" max="1805" width="10.6640625" style="62" customWidth="1"/>
    <col min="1806" max="2048" width="8.88671875" style="62"/>
    <col min="2049" max="2049" width="20.88671875" style="62" customWidth="1"/>
    <col min="2050" max="2050" width="1" style="62" customWidth="1"/>
    <col min="2051" max="2051" width="12.6640625" style="62" customWidth="1"/>
    <col min="2052" max="2053" width="2.6640625" style="62" customWidth="1"/>
    <col min="2054" max="2054" width="15.5546875" style="62" customWidth="1"/>
    <col min="2055" max="2055" width="5.33203125" style="62" customWidth="1"/>
    <col min="2056" max="2056" width="11.44140625" style="62" customWidth="1"/>
    <col min="2057" max="2057" width="5.33203125" style="62" customWidth="1"/>
    <col min="2058" max="2058" width="11.44140625" style="62" customWidth="1"/>
    <col min="2059" max="2059" width="5.5546875" style="62" customWidth="1"/>
    <col min="2060" max="2060" width="9.33203125" style="62" customWidth="1"/>
    <col min="2061" max="2061" width="10.6640625" style="62" customWidth="1"/>
    <col min="2062" max="2304" width="8.88671875" style="62"/>
    <col min="2305" max="2305" width="20.88671875" style="62" customWidth="1"/>
    <col min="2306" max="2306" width="1" style="62" customWidth="1"/>
    <col min="2307" max="2307" width="12.6640625" style="62" customWidth="1"/>
    <col min="2308" max="2309" width="2.6640625" style="62" customWidth="1"/>
    <col min="2310" max="2310" width="15.5546875" style="62" customWidth="1"/>
    <col min="2311" max="2311" width="5.33203125" style="62" customWidth="1"/>
    <col min="2312" max="2312" width="11.44140625" style="62" customWidth="1"/>
    <col min="2313" max="2313" width="5.33203125" style="62" customWidth="1"/>
    <col min="2314" max="2314" width="11.44140625" style="62" customWidth="1"/>
    <col min="2315" max="2315" width="5.5546875" style="62" customWidth="1"/>
    <col min="2316" max="2316" width="9.33203125" style="62" customWidth="1"/>
    <col min="2317" max="2317" width="10.6640625" style="62" customWidth="1"/>
    <col min="2318" max="2560" width="8.88671875" style="62"/>
    <col min="2561" max="2561" width="20.88671875" style="62" customWidth="1"/>
    <col min="2562" max="2562" width="1" style="62" customWidth="1"/>
    <col min="2563" max="2563" width="12.6640625" style="62" customWidth="1"/>
    <col min="2564" max="2565" width="2.6640625" style="62" customWidth="1"/>
    <col min="2566" max="2566" width="15.5546875" style="62" customWidth="1"/>
    <col min="2567" max="2567" width="5.33203125" style="62" customWidth="1"/>
    <col min="2568" max="2568" width="11.44140625" style="62" customWidth="1"/>
    <col min="2569" max="2569" width="5.33203125" style="62" customWidth="1"/>
    <col min="2570" max="2570" width="11.44140625" style="62" customWidth="1"/>
    <col min="2571" max="2571" width="5.5546875" style="62" customWidth="1"/>
    <col min="2572" max="2572" width="9.33203125" style="62" customWidth="1"/>
    <col min="2573" max="2573" width="10.6640625" style="62" customWidth="1"/>
    <col min="2574" max="2816" width="8.88671875" style="62"/>
    <col min="2817" max="2817" width="20.88671875" style="62" customWidth="1"/>
    <col min="2818" max="2818" width="1" style="62" customWidth="1"/>
    <col min="2819" max="2819" width="12.6640625" style="62" customWidth="1"/>
    <col min="2820" max="2821" width="2.6640625" style="62" customWidth="1"/>
    <col min="2822" max="2822" width="15.5546875" style="62" customWidth="1"/>
    <col min="2823" max="2823" width="5.33203125" style="62" customWidth="1"/>
    <col min="2824" max="2824" width="11.44140625" style="62" customWidth="1"/>
    <col min="2825" max="2825" width="5.33203125" style="62" customWidth="1"/>
    <col min="2826" max="2826" width="11.44140625" style="62" customWidth="1"/>
    <col min="2827" max="2827" width="5.5546875" style="62" customWidth="1"/>
    <col min="2828" max="2828" width="9.33203125" style="62" customWidth="1"/>
    <col min="2829" max="2829" width="10.6640625" style="62" customWidth="1"/>
    <col min="2830" max="3072" width="8.88671875" style="62"/>
    <col min="3073" max="3073" width="20.88671875" style="62" customWidth="1"/>
    <col min="3074" max="3074" width="1" style="62" customWidth="1"/>
    <col min="3075" max="3075" width="12.6640625" style="62" customWidth="1"/>
    <col min="3076" max="3077" width="2.6640625" style="62" customWidth="1"/>
    <col min="3078" max="3078" width="15.5546875" style="62" customWidth="1"/>
    <col min="3079" max="3079" width="5.33203125" style="62" customWidth="1"/>
    <col min="3080" max="3080" width="11.44140625" style="62" customWidth="1"/>
    <col min="3081" max="3081" width="5.33203125" style="62" customWidth="1"/>
    <col min="3082" max="3082" width="11.44140625" style="62" customWidth="1"/>
    <col min="3083" max="3083" width="5.5546875" style="62" customWidth="1"/>
    <col min="3084" max="3084" width="9.33203125" style="62" customWidth="1"/>
    <col min="3085" max="3085" width="10.6640625" style="62" customWidth="1"/>
    <col min="3086" max="3328" width="8.88671875" style="62"/>
    <col min="3329" max="3329" width="20.88671875" style="62" customWidth="1"/>
    <col min="3330" max="3330" width="1" style="62" customWidth="1"/>
    <col min="3331" max="3331" width="12.6640625" style="62" customWidth="1"/>
    <col min="3332" max="3333" width="2.6640625" style="62" customWidth="1"/>
    <col min="3334" max="3334" width="15.5546875" style="62" customWidth="1"/>
    <col min="3335" max="3335" width="5.33203125" style="62" customWidth="1"/>
    <col min="3336" max="3336" width="11.44140625" style="62" customWidth="1"/>
    <col min="3337" max="3337" width="5.33203125" style="62" customWidth="1"/>
    <col min="3338" max="3338" width="11.44140625" style="62" customWidth="1"/>
    <col min="3339" max="3339" width="5.5546875" style="62" customWidth="1"/>
    <col min="3340" max="3340" width="9.33203125" style="62" customWidth="1"/>
    <col min="3341" max="3341" width="10.6640625" style="62" customWidth="1"/>
    <col min="3342" max="3584" width="8.88671875" style="62"/>
    <col min="3585" max="3585" width="20.88671875" style="62" customWidth="1"/>
    <col min="3586" max="3586" width="1" style="62" customWidth="1"/>
    <col min="3587" max="3587" width="12.6640625" style="62" customWidth="1"/>
    <col min="3588" max="3589" width="2.6640625" style="62" customWidth="1"/>
    <col min="3590" max="3590" width="15.5546875" style="62" customWidth="1"/>
    <col min="3591" max="3591" width="5.33203125" style="62" customWidth="1"/>
    <col min="3592" max="3592" width="11.44140625" style="62" customWidth="1"/>
    <col min="3593" max="3593" width="5.33203125" style="62" customWidth="1"/>
    <col min="3594" max="3594" width="11.44140625" style="62" customWidth="1"/>
    <col min="3595" max="3595" width="5.5546875" style="62" customWidth="1"/>
    <col min="3596" max="3596" width="9.33203125" style="62" customWidth="1"/>
    <col min="3597" max="3597" width="10.6640625" style="62" customWidth="1"/>
    <col min="3598" max="3840" width="8.88671875" style="62"/>
    <col min="3841" max="3841" width="20.88671875" style="62" customWidth="1"/>
    <col min="3842" max="3842" width="1" style="62" customWidth="1"/>
    <col min="3843" max="3843" width="12.6640625" style="62" customWidth="1"/>
    <col min="3844" max="3845" width="2.6640625" style="62" customWidth="1"/>
    <col min="3846" max="3846" width="15.5546875" style="62" customWidth="1"/>
    <col min="3847" max="3847" width="5.33203125" style="62" customWidth="1"/>
    <col min="3848" max="3848" width="11.44140625" style="62" customWidth="1"/>
    <col min="3849" max="3849" width="5.33203125" style="62" customWidth="1"/>
    <col min="3850" max="3850" width="11.44140625" style="62" customWidth="1"/>
    <col min="3851" max="3851" width="5.5546875" style="62" customWidth="1"/>
    <col min="3852" max="3852" width="9.33203125" style="62" customWidth="1"/>
    <col min="3853" max="3853" width="10.6640625" style="62" customWidth="1"/>
    <col min="3854" max="4096" width="8.88671875" style="62"/>
    <col min="4097" max="4097" width="20.88671875" style="62" customWidth="1"/>
    <col min="4098" max="4098" width="1" style="62" customWidth="1"/>
    <col min="4099" max="4099" width="12.6640625" style="62" customWidth="1"/>
    <col min="4100" max="4101" width="2.6640625" style="62" customWidth="1"/>
    <col min="4102" max="4102" width="15.5546875" style="62" customWidth="1"/>
    <col min="4103" max="4103" width="5.33203125" style="62" customWidth="1"/>
    <col min="4104" max="4104" width="11.44140625" style="62" customWidth="1"/>
    <col min="4105" max="4105" width="5.33203125" style="62" customWidth="1"/>
    <col min="4106" max="4106" width="11.44140625" style="62" customWidth="1"/>
    <col min="4107" max="4107" width="5.5546875" style="62" customWidth="1"/>
    <col min="4108" max="4108" width="9.33203125" style="62" customWidth="1"/>
    <col min="4109" max="4109" width="10.6640625" style="62" customWidth="1"/>
    <col min="4110" max="4352" width="8.88671875" style="62"/>
    <col min="4353" max="4353" width="20.88671875" style="62" customWidth="1"/>
    <col min="4354" max="4354" width="1" style="62" customWidth="1"/>
    <col min="4355" max="4355" width="12.6640625" style="62" customWidth="1"/>
    <col min="4356" max="4357" width="2.6640625" style="62" customWidth="1"/>
    <col min="4358" max="4358" width="15.5546875" style="62" customWidth="1"/>
    <col min="4359" max="4359" width="5.33203125" style="62" customWidth="1"/>
    <col min="4360" max="4360" width="11.44140625" style="62" customWidth="1"/>
    <col min="4361" max="4361" width="5.33203125" style="62" customWidth="1"/>
    <col min="4362" max="4362" width="11.44140625" style="62" customWidth="1"/>
    <col min="4363" max="4363" width="5.5546875" style="62" customWidth="1"/>
    <col min="4364" max="4364" width="9.33203125" style="62" customWidth="1"/>
    <col min="4365" max="4365" width="10.6640625" style="62" customWidth="1"/>
    <col min="4366" max="4608" width="8.88671875" style="62"/>
    <col min="4609" max="4609" width="20.88671875" style="62" customWidth="1"/>
    <col min="4610" max="4610" width="1" style="62" customWidth="1"/>
    <col min="4611" max="4611" width="12.6640625" style="62" customWidth="1"/>
    <col min="4612" max="4613" width="2.6640625" style="62" customWidth="1"/>
    <col min="4614" max="4614" width="15.5546875" style="62" customWidth="1"/>
    <col min="4615" max="4615" width="5.33203125" style="62" customWidth="1"/>
    <col min="4616" max="4616" width="11.44140625" style="62" customWidth="1"/>
    <col min="4617" max="4617" width="5.33203125" style="62" customWidth="1"/>
    <col min="4618" max="4618" width="11.44140625" style="62" customWidth="1"/>
    <col min="4619" max="4619" width="5.5546875" style="62" customWidth="1"/>
    <col min="4620" max="4620" width="9.33203125" style="62" customWidth="1"/>
    <col min="4621" max="4621" width="10.6640625" style="62" customWidth="1"/>
    <col min="4622" max="4864" width="8.88671875" style="62"/>
    <col min="4865" max="4865" width="20.88671875" style="62" customWidth="1"/>
    <col min="4866" max="4866" width="1" style="62" customWidth="1"/>
    <col min="4867" max="4867" width="12.6640625" style="62" customWidth="1"/>
    <col min="4868" max="4869" width="2.6640625" style="62" customWidth="1"/>
    <col min="4870" max="4870" width="15.5546875" style="62" customWidth="1"/>
    <col min="4871" max="4871" width="5.33203125" style="62" customWidth="1"/>
    <col min="4872" max="4872" width="11.44140625" style="62" customWidth="1"/>
    <col min="4873" max="4873" width="5.33203125" style="62" customWidth="1"/>
    <col min="4874" max="4874" width="11.44140625" style="62" customWidth="1"/>
    <col min="4875" max="4875" width="5.5546875" style="62" customWidth="1"/>
    <col min="4876" max="4876" width="9.33203125" style="62" customWidth="1"/>
    <col min="4877" max="4877" width="10.6640625" style="62" customWidth="1"/>
    <col min="4878" max="5120" width="8.88671875" style="62"/>
    <col min="5121" max="5121" width="20.88671875" style="62" customWidth="1"/>
    <col min="5122" max="5122" width="1" style="62" customWidth="1"/>
    <col min="5123" max="5123" width="12.6640625" style="62" customWidth="1"/>
    <col min="5124" max="5125" width="2.6640625" style="62" customWidth="1"/>
    <col min="5126" max="5126" width="15.5546875" style="62" customWidth="1"/>
    <col min="5127" max="5127" width="5.33203125" style="62" customWidth="1"/>
    <col min="5128" max="5128" width="11.44140625" style="62" customWidth="1"/>
    <col min="5129" max="5129" width="5.33203125" style="62" customWidth="1"/>
    <col min="5130" max="5130" width="11.44140625" style="62" customWidth="1"/>
    <col min="5131" max="5131" width="5.5546875" style="62" customWidth="1"/>
    <col min="5132" max="5132" width="9.33203125" style="62" customWidth="1"/>
    <col min="5133" max="5133" width="10.6640625" style="62" customWidth="1"/>
    <col min="5134" max="5376" width="8.88671875" style="62"/>
    <col min="5377" max="5377" width="20.88671875" style="62" customWidth="1"/>
    <col min="5378" max="5378" width="1" style="62" customWidth="1"/>
    <col min="5379" max="5379" width="12.6640625" style="62" customWidth="1"/>
    <col min="5380" max="5381" width="2.6640625" style="62" customWidth="1"/>
    <col min="5382" max="5382" width="15.5546875" style="62" customWidth="1"/>
    <col min="5383" max="5383" width="5.33203125" style="62" customWidth="1"/>
    <col min="5384" max="5384" width="11.44140625" style="62" customWidth="1"/>
    <col min="5385" max="5385" width="5.33203125" style="62" customWidth="1"/>
    <col min="5386" max="5386" width="11.44140625" style="62" customWidth="1"/>
    <col min="5387" max="5387" width="5.5546875" style="62" customWidth="1"/>
    <col min="5388" max="5388" width="9.33203125" style="62" customWidth="1"/>
    <col min="5389" max="5389" width="10.6640625" style="62" customWidth="1"/>
    <col min="5390" max="5632" width="8.88671875" style="62"/>
    <col min="5633" max="5633" width="20.88671875" style="62" customWidth="1"/>
    <col min="5634" max="5634" width="1" style="62" customWidth="1"/>
    <col min="5635" max="5635" width="12.6640625" style="62" customWidth="1"/>
    <col min="5636" max="5637" width="2.6640625" style="62" customWidth="1"/>
    <col min="5638" max="5638" width="15.5546875" style="62" customWidth="1"/>
    <col min="5639" max="5639" width="5.33203125" style="62" customWidth="1"/>
    <col min="5640" max="5640" width="11.44140625" style="62" customWidth="1"/>
    <col min="5641" max="5641" width="5.33203125" style="62" customWidth="1"/>
    <col min="5642" max="5642" width="11.44140625" style="62" customWidth="1"/>
    <col min="5643" max="5643" width="5.5546875" style="62" customWidth="1"/>
    <col min="5644" max="5644" width="9.33203125" style="62" customWidth="1"/>
    <col min="5645" max="5645" width="10.6640625" style="62" customWidth="1"/>
    <col min="5646" max="5888" width="8.88671875" style="62"/>
    <col min="5889" max="5889" width="20.88671875" style="62" customWidth="1"/>
    <col min="5890" max="5890" width="1" style="62" customWidth="1"/>
    <col min="5891" max="5891" width="12.6640625" style="62" customWidth="1"/>
    <col min="5892" max="5893" width="2.6640625" style="62" customWidth="1"/>
    <col min="5894" max="5894" width="15.5546875" style="62" customWidth="1"/>
    <col min="5895" max="5895" width="5.33203125" style="62" customWidth="1"/>
    <col min="5896" max="5896" width="11.44140625" style="62" customWidth="1"/>
    <col min="5897" max="5897" width="5.33203125" style="62" customWidth="1"/>
    <col min="5898" max="5898" width="11.44140625" style="62" customWidth="1"/>
    <col min="5899" max="5899" width="5.5546875" style="62" customWidth="1"/>
    <col min="5900" max="5900" width="9.33203125" style="62" customWidth="1"/>
    <col min="5901" max="5901" width="10.6640625" style="62" customWidth="1"/>
    <col min="5902" max="6144" width="8.88671875" style="62"/>
    <col min="6145" max="6145" width="20.88671875" style="62" customWidth="1"/>
    <col min="6146" max="6146" width="1" style="62" customWidth="1"/>
    <col min="6147" max="6147" width="12.6640625" style="62" customWidth="1"/>
    <col min="6148" max="6149" width="2.6640625" style="62" customWidth="1"/>
    <col min="6150" max="6150" width="15.5546875" style="62" customWidth="1"/>
    <col min="6151" max="6151" width="5.33203125" style="62" customWidth="1"/>
    <col min="6152" max="6152" width="11.44140625" style="62" customWidth="1"/>
    <col min="6153" max="6153" width="5.33203125" style="62" customWidth="1"/>
    <col min="6154" max="6154" width="11.44140625" style="62" customWidth="1"/>
    <col min="6155" max="6155" width="5.5546875" style="62" customWidth="1"/>
    <col min="6156" max="6156" width="9.33203125" style="62" customWidth="1"/>
    <col min="6157" max="6157" width="10.6640625" style="62" customWidth="1"/>
    <col min="6158" max="6400" width="8.88671875" style="62"/>
    <col min="6401" max="6401" width="20.88671875" style="62" customWidth="1"/>
    <col min="6402" max="6402" width="1" style="62" customWidth="1"/>
    <col min="6403" max="6403" width="12.6640625" style="62" customWidth="1"/>
    <col min="6404" max="6405" width="2.6640625" style="62" customWidth="1"/>
    <col min="6406" max="6406" width="15.5546875" style="62" customWidth="1"/>
    <col min="6407" max="6407" width="5.33203125" style="62" customWidth="1"/>
    <col min="6408" max="6408" width="11.44140625" style="62" customWidth="1"/>
    <col min="6409" max="6409" width="5.33203125" style="62" customWidth="1"/>
    <col min="6410" max="6410" width="11.44140625" style="62" customWidth="1"/>
    <col min="6411" max="6411" width="5.5546875" style="62" customWidth="1"/>
    <col min="6412" max="6412" width="9.33203125" style="62" customWidth="1"/>
    <col min="6413" max="6413" width="10.6640625" style="62" customWidth="1"/>
    <col min="6414" max="6656" width="8.88671875" style="62"/>
    <col min="6657" max="6657" width="20.88671875" style="62" customWidth="1"/>
    <col min="6658" max="6658" width="1" style="62" customWidth="1"/>
    <col min="6659" max="6659" width="12.6640625" style="62" customWidth="1"/>
    <col min="6660" max="6661" width="2.6640625" style="62" customWidth="1"/>
    <col min="6662" max="6662" width="15.5546875" style="62" customWidth="1"/>
    <col min="6663" max="6663" width="5.33203125" style="62" customWidth="1"/>
    <col min="6664" max="6664" width="11.44140625" style="62" customWidth="1"/>
    <col min="6665" max="6665" width="5.33203125" style="62" customWidth="1"/>
    <col min="6666" max="6666" width="11.44140625" style="62" customWidth="1"/>
    <col min="6667" max="6667" width="5.5546875" style="62" customWidth="1"/>
    <col min="6668" max="6668" width="9.33203125" style="62" customWidth="1"/>
    <col min="6669" max="6669" width="10.6640625" style="62" customWidth="1"/>
    <col min="6670" max="6912" width="8.88671875" style="62"/>
    <col min="6913" max="6913" width="20.88671875" style="62" customWidth="1"/>
    <col min="6914" max="6914" width="1" style="62" customWidth="1"/>
    <col min="6915" max="6915" width="12.6640625" style="62" customWidth="1"/>
    <col min="6916" max="6917" width="2.6640625" style="62" customWidth="1"/>
    <col min="6918" max="6918" width="15.5546875" style="62" customWidth="1"/>
    <col min="6919" max="6919" width="5.33203125" style="62" customWidth="1"/>
    <col min="6920" max="6920" width="11.44140625" style="62" customWidth="1"/>
    <col min="6921" max="6921" width="5.33203125" style="62" customWidth="1"/>
    <col min="6922" max="6922" width="11.44140625" style="62" customWidth="1"/>
    <col min="6923" max="6923" width="5.5546875" style="62" customWidth="1"/>
    <col min="6924" max="6924" width="9.33203125" style="62" customWidth="1"/>
    <col min="6925" max="6925" width="10.6640625" style="62" customWidth="1"/>
    <col min="6926" max="7168" width="8.88671875" style="62"/>
    <col min="7169" max="7169" width="20.88671875" style="62" customWidth="1"/>
    <col min="7170" max="7170" width="1" style="62" customWidth="1"/>
    <col min="7171" max="7171" width="12.6640625" style="62" customWidth="1"/>
    <col min="7172" max="7173" width="2.6640625" style="62" customWidth="1"/>
    <col min="7174" max="7174" width="15.5546875" style="62" customWidth="1"/>
    <col min="7175" max="7175" width="5.33203125" style="62" customWidth="1"/>
    <col min="7176" max="7176" width="11.44140625" style="62" customWidth="1"/>
    <col min="7177" max="7177" width="5.33203125" style="62" customWidth="1"/>
    <col min="7178" max="7178" width="11.44140625" style="62" customWidth="1"/>
    <col min="7179" max="7179" width="5.5546875" style="62" customWidth="1"/>
    <col min="7180" max="7180" width="9.33203125" style="62" customWidth="1"/>
    <col min="7181" max="7181" width="10.6640625" style="62" customWidth="1"/>
    <col min="7182" max="7424" width="8.88671875" style="62"/>
    <col min="7425" max="7425" width="20.88671875" style="62" customWidth="1"/>
    <col min="7426" max="7426" width="1" style="62" customWidth="1"/>
    <col min="7427" max="7427" width="12.6640625" style="62" customWidth="1"/>
    <col min="7428" max="7429" width="2.6640625" style="62" customWidth="1"/>
    <col min="7430" max="7430" width="15.5546875" style="62" customWidth="1"/>
    <col min="7431" max="7431" width="5.33203125" style="62" customWidth="1"/>
    <col min="7432" max="7432" width="11.44140625" style="62" customWidth="1"/>
    <col min="7433" max="7433" width="5.33203125" style="62" customWidth="1"/>
    <col min="7434" max="7434" width="11.44140625" style="62" customWidth="1"/>
    <col min="7435" max="7435" width="5.5546875" style="62" customWidth="1"/>
    <col min="7436" max="7436" width="9.33203125" style="62" customWidth="1"/>
    <col min="7437" max="7437" width="10.6640625" style="62" customWidth="1"/>
    <col min="7438" max="7680" width="8.88671875" style="62"/>
    <col min="7681" max="7681" width="20.88671875" style="62" customWidth="1"/>
    <col min="7682" max="7682" width="1" style="62" customWidth="1"/>
    <col min="7683" max="7683" width="12.6640625" style="62" customWidth="1"/>
    <col min="7684" max="7685" width="2.6640625" style="62" customWidth="1"/>
    <col min="7686" max="7686" width="15.5546875" style="62" customWidth="1"/>
    <col min="7687" max="7687" width="5.33203125" style="62" customWidth="1"/>
    <col min="7688" max="7688" width="11.44140625" style="62" customWidth="1"/>
    <col min="7689" max="7689" width="5.33203125" style="62" customWidth="1"/>
    <col min="7690" max="7690" width="11.44140625" style="62" customWidth="1"/>
    <col min="7691" max="7691" width="5.5546875" style="62" customWidth="1"/>
    <col min="7692" max="7692" width="9.33203125" style="62" customWidth="1"/>
    <col min="7693" max="7693" width="10.6640625" style="62" customWidth="1"/>
    <col min="7694" max="7936" width="8.88671875" style="62"/>
    <col min="7937" max="7937" width="20.88671875" style="62" customWidth="1"/>
    <col min="7938" max="7938" width="1" style="62" customWidth="1"/>
    <col min="7939" max="7939" width="12.6640625" style="62" customWidth="1"/>
    <col min="7940" max="7941" width="2.6640625" style="62" customWidth="1"/>
    <col min="7942" max="7942" width="15.5546875" style="62" customWidth="1"/>
    <col min="7943" max="7943" width="5.33203125" style="62" customWidth="1"/>
    <col min="7944" max="7944" width="11.44140625" style="62" customWidth="1"/>
    <col min="7945" max="7945" width="5.33203125" style="62" customWidth="1"/>
    <col min="7946" max="7946" width="11.44140625" style="62" customWidth="1"/>
    <col min="7947" max="7947" width="5.5546875" style="62" customWidth="1"/>
    <col min="7948" max="7948" width="9.33203125" style="62" customWidth="1"/>
    <col min="7949" max="7949" width="10.6640625" style="62" customWidth="1"/>
    <col min="7950" max="8192" width="8.88671875" style="62"/>
    <col min="8193" max="8193" width="20.88671875" style="62" customWidth="1"/>
    <col min="8194" max="8194" width="1" style="62" customWidth="1"/>
    <col min="8195" max="8195" width="12.6640625" style="62" customWidth="1"/>
    <col min="8196" max="8197" width="2.6640625" style="62" customWidth="1"/>
    <col min="8198" max="8198" width="15.5546875" style="62" customWidth="1"/>
    <col min="8199" max="8199" width="5.33203125" style="62" customWidth="1"/>
    <col min="8200" max="8200" width="11.44140625" style="62" customWidth="1"/>
    <col min="8201" max="8201" width="5.33203125" style="62" customWidth="1"/>
    <col min="8202" max="8202" width="11.44140625" style="62" customWidth="1"/>
    <col min="8203" max="8203" width="5.5546875" style="62" customWidth="1"/>
    <col min="8204" max="8204" width="9.33203125" style="62" customWidth="1"/>
    <col min="8205" max="8205" width="10.6640625" style="62" customWidth="1"/>
    <col min="8206" max="8448" width="8.88671875" style="62"/>
    <col min="8449" max="8449" width="20.88671875" style="62" customWidth="1"/>
    <col min="8450" max="8450" width="1" style="62" customWidth="1"/>
    <col min="8451" max="8451" width="12.6640625" style="62" customWidth="1"/>
    <col min="8452" max="8453" width="2.6640625" style="62" customWidth="1"/>
    <col min="8454" max="8454" width="15.5546875" style="62" customWidth="1"/>
    <col min="8455" max="8455" width="5.33203125" style="62" customWidth="1"/>
    <col min="8456" max="8456" width="11.44140625" style="62" customWidth="1"/>
    <col min="8457" max="8457" width="5.33203125" style="62" customWidth="1"/>
    <col min="8458" max="8458" width="11.44140625" style="62" customWidth="1"/>
    <col min="8459" max="8459" width="5.5546875" style="62" customWidth="1"/>
    <col min="8460" max="8460" width="9.33203125" style="62" customWidth="1"/>
    <col min="8461" max="8461" width="10.6640625" style="62" customWidth="1"/>
    <col min="8462" max="8704" width="8.88671875" style="62"/>
    <col min="8705" max="8705" width="20.88671875" style="62" customWidth="1"/>
    <col min="8706" max="8706" width="1" style="62" customWidth="1"/>
    <col min="8707" max="8707" width="12.6640625" style="62" customWidth="1"/>
    <col min="8708" max="8709" width="2.6640625" style="62" customWidth="1"/>
    <col min="8710" max="8710" width="15.5546875" style="62" customWidth="1"/>
    <col min="8711" max="8711" width="5.33203125" style="62" customWidth="1"/>
    <col min="8712" max="8712" width="11.44140625" style="62" customWidth="1"/>
    <col min="8713" max="8713" width="5.33203125" style="62" customWidth="1"/>
    <col min="8714" max="8714" width="11.44140625" style="62" customWidth="1"/>
    <col min="8715" max="8715" width="5.5546875" style="62" customWidth="1"/>
    <col min="8716" max="8716" width="9.33203125" style="62" customWidth="1"/>
    <col min="8717" max="8717" width="10.6640625" style="62" customWidth="1"/>
    <col min="8718" max="8960" width="8.88671875" style="62"/>
    <col min="8961" max="8961" width="20.88671875" style="62" customWidth="1"/>
    <col min="8962" max="8962" width="1" style="62" customWidth="1"/>
    <col min="8963" max="8963" width="12.6640625" style="62" customWidth="1"/>
    <col min="8964" max="8965" width="2.6640625" style="62" customWidth="1"/>
    <col min="8966" max="8966" width="15.5546875" style="62" customWidth="1"/>
    <col min="8967" max="8967" width="5.33203125" style="62" customWidth="1"/>
    <col min="8968" max="8968" width="11.44140625" style="62" customWidth="1"/>
    <col min="8969" max="8969" width="5.33203125" style="62" customWidth="1"/>
    <col min="8970" max="8970" width="11.44140625" style="62" customWidth="1"/>
    <col min="8971" max="8971" width="5.5546875" style="62" customWidth="1"/>
    <col min="8972" max="8972" width="9.33203125" style="62" customWidth="1"/>
    <col min="8973" max="8973" width="10.6640625" style="62" customWidth="1"/>
    <col min="8974" max="9216" width="8.88671875" style="62"/>
    <col min="9217" max="9217" width="20.88671875" style="62" customWidth="1"/>
    <col min="9218" max="9218" width="1" style="62" customWidth="1"/>
    <col min="9219" max="9219" width="12.6640625" style="62" customWidth="1"/>
    <col min="9220" max="9221" width="2.6640625" style="62" customWidth="1"/>
    <col min="9222" max="9222" width="15.5546875" style="62" customWidth="1"/>
    <col min="9223" max="9223" width="5.33203125" style="62" customWidth="1"/>
    <col min="9224" max="9224" width="11.44140625" style="62" customWidth="1"/>
    <col min="9225" max="9225" width="5.33203125" style="62" customWidth="1"/>
    <col min="9226" max="9226" width="11.44140625" style="62" customWidth="1"/>
    <col min="9227" max="9227" width="5.5546875" style="62" customWidth="1"/>
    <col min="9228" max="9228" width="9.33203125" style="62" customWidth="1"/>
    <col min="9229" max="9229" width="10.6640625" style="62" customWidth="1"/>
    <col min="9230" max="9472" width="8.88671875" style="62"/>
    <col min="9473" max="9473" width="20.88671875" style="62" customWidth="1"/>
    <col min="9474" max="9474" width="1" style="62" customWidth="1"/>
    <col min="9475" max="9475" width="12.6640625" style="62" customWidth="1"/>
    <col min="9476" max="9477" width="2.6640625" style="62" customWidth="1"/>
    <col min="9478" max="9478" width="15.5546875" style="62" customWidth="1"/>
    <col min="9479" max="9479" width="5.33203125" style="62" customWidth="1"/>
    <col min="9480" max="9480" width="11.44140625" style="62" customWidth="1"/>
    <col min="9481" max="9481" width="5.33203125" style="62" customWidth="1"/>
    <col min="9482" max="9482" width="11.44140625" style="62" customWidth="1"/>
    <col min="9483" max="9483" width="5.5546875" style="62" customWidth="1"/>
    <col min="9484" max="9484" width="9.33203125" style="62" customWidth="1"/>
    <col min="9485" max="9485" width="10.6640625" style="62" customWidth="1"/>
    <col min="9486" max="9728" width="8.88671875" style="62"/>
    <col min="9729" max="9729" width="20.88671875" style="62" customWidth="1"/>
    <col min="9730" max="9730" width="1" style="62" customWidth="1"/>
    <col min="9731" max="9731" width="12.6640625" style="62" customWidth="1"/>
    <col min="9732" max="9733" width="2.6640625" style="62" customWidth="1"/>
    <col min="9734" max="9734" width="15.5546875" style="62" customWidth="1"/>
    <col min="9735" max="9735" width="5.33203125" style="62" customWidth="1"/>
    <col min="9736" max="9736" width="11.44140625" style="62" customWidth="1"/>
    <col min="9737" max="9737" width="5.33203125" style="62" customWidth="1"/>
    <col min="9738" max="9738" width="11.44140625" style="62" customWidth="1"/>
    <col min="9739" max="9739" width="5.5546875" style="62" customWidth="1"/>
    <col min="9740" max="9740" width="9.33203125" style="62" customWidth="1"/>
    <col min="9741" max="9741" width="10.6640625" style="62" customWidth="1"/>
    <col min="9742" max="9984" width="8.88671875" style="62"/>
    <col min="9985" max="9985" width="20.88671875" style="62" customWidth="1"/>
    <col min="9986" max="9986" width="1" style="62" customWidth="1"/>
    <col min="9987" max="9987" width="12.6640625" style="62" customWidth="1"/>
    <col min="9988" max="9989" width="2.6640625" style="62" customWidth="1"/>
    <col min="9990" max="9990" width="15.5546875" style="62" customWidth="1"/>
    <col min="9991" max="9991" width="5.33203125" style="62" customWidth="1"/>
    <col min="9992" max="9992" width="11.44140625" style="62" customWidth="1"/>
    <col min="9993" max="9993" width="5.33203125" style="62" customWidth="1"/>
    <col min="9994" max="9994" width="11.44140625" style="62" customWidth="1"/>
    <col min="9995" max="9995" width="5.5546875" style="62" customWidth="1"/>
    <col min="9996" max="9996" width="9.33203125" style="62" customWidth="1"/>
    <col min="9997" max="9997" width="10.6640625" style="62" customWidth="1"/>
    <col min="9998" max="10240" width="8.88671875" style="62"/>
    <col min="10241" max="10241" width="20.88671875" style="62" customWidth="1"/>
    <col min="10242" max="10242" width="1" style="62" customWidth="1"/>
    <col min="10243" max="10243" width="12.6640625" style="62" customWidth="1"/>
    <col min="10244" max="10245" width="2.6640625" style="62" customWidth="1"/>
    <col min="10246" max="10246" width="15.5546875" style="62" customWidth="1"/>
    <col min="10247" max="10247" width="5.33203125" style="62" customWidth="1"/>
    <col min="10248" max="10248" width="11.44140625" style="62" customWidth="1"/>
    <col min="10249" max="10249" width="5.33203125" style="62" customWidth="1"/>
    <col min="10250" max="10250" width="11.44140625" style="62" customWidth="1"/>
    <col min="10251" max="10251" width="5.5546875" style="62" customWidth="1"/>
    <col min="10252" max="10252" width="9.33203125" style="62" customWidth="1"/>
    <col min="10253" max="10253" width="10.6640625" style="62" customWidth="1"/>
    <col min="10254" max="10496" width="8.88671875" style="62"/>
    <col min="10497" max="10497" width="20.88671875" style="62" customWidth="1"/>
    <col min="10498" max="10498" width="1" style="62" customWidth="1"/>
    <col min="10499" max="10499" width="12.6640625" style="62" customWidth="1"/>
    <col min="10500" max="10501" width="2.6640625" style="62" customWidth="1"/>
    <col min="10502" max="10502" width="15.5546875" style="62" customWidth="1"/>
    <col min="10503" max="10503" width="5.33203125" style="62" customWidth="1"/>
    <col min="10504" max="10504" width="11.44140625" style="62" customWidth="1"/>
    <col min="10505" max="10505" width="5.33203125" style="62" customWidth="1"/>
    <col min="10506" max="10506" width="11.44140625" style="62" customWidth="1"/>
    <col min="10507" max="10507" width="5.5546875" style="62" customWidth="1"/>
    <col min="10508" max="10508" width="9.33203125" style="62" customWidth="1"/>
    <col min="10509" max="10509" width="10.6640625" style="62" customWidth="1"/>
    <col min="10510" max="10752" width="8.88671875" style="62"/>
    <col min="10753" max="10753" width="20.88671875" style="62" customWidth="1"/>
    <col min="10754" max="10754" width="1" style="62" customWidth="1"/>
    <col min="10755" max="10755" width="12.6640625" style="62" customWidth="1"/>
    <col min="10756" max="10757" width="2.6640625" style="62" customWidth="1"/>
    <col min="10758" max="10758" width="15.5546875" style="62" customWidth="1"/>
    <col min="10759" max="10759" width="5.33203125" style="62" customWidth="1"/>
    <col min="10760" max="10760" width="11.44140625" style="62" customWidth="1"/>
    <col min="10761" max="10761" width="5.33203125" style="62" customWidth="1"/>
    <col min="10762" max="10762" width="11.44140625" style="62" customWidth="1"/>
    <col min="10763" max="10763" width="5.5546875" style="62" customWidth="1"/>
    <col min="10764" max="10764" width="9.33203125" style="62" customWidth="1"/>
    <col min="10765" max="10765" width="10.6640625" style="62" customWidth="1"/>
    <col min="10766" max="11008" width="8.88671875" style="62"/>
    <col min="11009" max="11009" width="20.88671875" style="62" customWidth="1"/>
    <col min="11010" max="11010" width="1" style="62" customWidth="1"/>
    <col min="11011" max="11011" width="12.6640625" style="62" customWidth="1"/>
    <col min="11012" max="11013" width="2.6640625" style="62" customWidth="1"/>
    <col min="11014" max="11014" width="15.5546875" style="62" customWidth="1"/>
    <col min="11015" max="11015" width="5.33203125" style="62" customWidth="1"/>
    <col min="11016" max="11016" width="11.44140625" style="62" customWidth="1"/>
    <col min="11017" max="11017" width="5.33203125" style="62" customWidth="1"/>
    <col min="11018" max="11018" width="11.44140625" style="62" customWidth="1"/>
    <col min="11019" max="11019" width="5.5546875" style="62" customWidth="1"/>
    <col min="11020" max="11020" width="9.33203125" style="62" customWidth="1"/>
    <col min="11021" max="11021" width="10.6640625" style="62" customWidth="1"/>
    <col min="11022" max="11264" width="8.88671875" style="62"/>
    <col min="11265" max="11265" width="20.88671875" style="62" customWidth="1"/>
    <col min="11266" max="11266" width="1" style="62" customWidth="1"/>
    <col min="11267" max="11267" width="12.6640625" style="62" customWidth="1"/>
    <col min="11268" max="11269" width="2.6640625" style="62" customWidth="1"/>
    <col min="11270" max="11270" width="15.5546875" style="62" customWidth="1"/>
    <col min="11271" max="11271" width="5.33203125" style="62" customWidth="1"/>
    <col min="11272" max="11272" width="11.44140625" style="62" customWidth="1"/>
    <col min="11273" max="11273" width="5.33203125" style="62" customWidth="1"/>
    <col min="11274" max="11274" width="11.44140625" style="62" customWidth="1"/>
    <col min="11275" max="11275" width="5.5546875" style="62" customWidth="1"/>
    <col min="11276" max="11276" width="9.33203125" style="62" customWidth="1"/>
    <col min="11277" max="11277" width="10.6640625" style="62" customWidth="1"/>
    <col min="11278" max="11520" width="8.88671875" style="62"/>
    <col min="11521" max="11521" width="20.88671875" style="62" customWidth="1"/>
    <col min="11522" max="11522" width="1" style="62" customWidth="1"/>
    <col min="11523" max="11523" width="12.6640625" style="62" customWidth="1"/>
    <col min="11524" max="11525" width="2.6640625" style="62" customWidth="1"/>
    <col min="11526" max="11526" width="15.5546875" style="62" customWidth="1"/>
    <col min="11527" max="11527" width="5.33203125" style="62" customWidth="1"/>
    <col min="11528" max="11528" width="11.44140625" style="62" customWidth="1"/>
    <col min="11529" max="11529" width="5.33203125" style="62" customWidth="1"/>
    <col min="11530" max="11530" width="11.44140625" style="62" customWidth="1"/>
    <col min="11531" max="11531" width="5.5546875" style="62" customWidth="1"/>
    <col min="11532" max="11532" width="9.33203125" style="62" customWidth="1"/>
    <col min="11533" max="11533" width="10.6640625" style="62" customWidth="1"/>
    <col min="11534" max="11776" width="8.88671875" style="62"/>
    <col min="11777" max="11777" width="20.88671875" style="62" customWidth="1"/>
    <col min="11778" max="11778" width="1" style="62" customWidth="1"/>
    <col min="11779" max="11779" width="12.6640625" style="62" customWidth="1"/>
    <col min="11780" max="11781" width="2.6640625" style="62" customWidth="1"/>
    <col min="11782" max="11782" width="15.5546875" style="62" customWidth="1"/>
    <col min="11783" max="11783" width="5.33203125" style="62" customWidth="1"/>
    <col min="11784" max="11784" width="11.44140625" style="62" customWidth="1"/>
    <col min="11785" max="11785" width="5.33203125" style="62" customWidth="1"/>
    <col min="11786" max="11786" width="11.44140625" style="62" customWidth="1"/>
    <col min="11787" max="11787" width="5.5546875" style="62" customWidth="1"/>
    <col min="11788" max="11788" width="9.33203125" style="62" customWidth="1"/>
    <col min="11789" max="11789" width="10.6640625" style="62" customWidth="1"/>
    <col min="11790" max="12032" width="8.88671875" style="62"/>
    <col min="12033" max="12033" width="20.88671875" style="62" customWidth="1"/>
    <col min="12034" max="12034" width="1" style="62" customWidth="1"/>
    <col min="12035" max="12035" width="12.6640625" style="62" customWidth="1"/>
    <col min="12036" max="12037" width="2.6640625" style="62" customWidth="1"/>
    <col min="12038" max="12038" width="15.5546875" style="62" customWidth="1"/>
    <col min="12039" max="12039" width="5.33203125" style="62" customWidth="1"/>
    <col min="12040" max="12040" width="11.44140625" style="62" customWidth="1"/>
    <col min="12041" max="12041" width="5.33203125" style="62" customWidth="1"/>
    <col min="12042" max="12042" width="11.44140625" style="62" customWidth="1"/>
    <col min="12043" max="12043" width="5.5546875" style="62" customWidth="1"/>
    <col min="12044" max="12044" width="9.33203125" style="62" customWidth="1"/>
    <col min="12045" max="12045" width="10.6640625" style="62" customWidth="1"/>
    <col min="12046" max="12288" width="8.88671875" style="62"/>
    <col min="12289" max="12289" width="20.88671875" style="62" customWidth="1"/>
    <col min="12290" max="12290" width="1" style="62" customWidth="1"/>
    <col min="12291" max="12291" width="12.6640625" style="62" customWidth="1"/>
    <col min="12292" max="12293" width="2.6640625" style="62" customWidth="1"/>
    <col min="12294" max="12294" width="15.5546875" style="62" customWidth="1"/>
    <col min="12295" max="12295" width="5.33203125" style="62" customWidth="1"/>
    <col min="12296" max="12296" width="11.44140625" style="62" customWidth="1"/>
    <col min="12297" max="12297" width="5.33203125" style="62" customWidth="1"/>
    <col min="12298" max="12298" width="11.44140625" style="62" customWidth="1"/>
    <col min="12299" max="12299" width="5.5546875" style="62" customWidth="1"/>
    <col min="12300" max="12300" width="9.33203125" style="62" customWidth="1"/>
    <col min="12301" max="12301" width="10.6640625" style="62" customWidth="1"/>
    <col min="12302" max="12544" width="8.88671875" style="62"/>
    <col min="12545" max="12545" width="20.88671875" style="62" customWidth="1"/>
    <col min="12546" max="12546" width="1" style="62" customWidth="1"/>
    <col min="12547" max="12547" width="12.6640625" style="62" customWidth="1"/>
    <col min="12548" max="12549" width="2.6640625" style="62" customWidth="1"/>
    <col min="12550" max="12550" width="15.5546875" style="62" customWidth="1"/>
    <col min="12551" max="12551" width="5.33203125" style="62" customWidth="1"/>
    <col min="12552" max="12552" width="11.44140625" style="62" customWidth="1"/>
    <col min="12553" max="12553" width="5.33203125" style="62" customWidth="1"/>
    <col min="12554" max="12554" width="11.44140625" style="62" customWidth="1"/>
    <col min="12555" max="12555" width="5.5546875" style="62" customWidth="1"/>
    <col min="12556" max="12556" width="9.33203125" style="62" customWidth="1"/>
    <col min="12557" max="12557" width="10.6640625" style="62" customWidth="1"/>
    <col min="12558" max="12800" width="8.88671875" style="62"/>
    <col min="12801" max="12801" width="20.88671875" style="62" customWidth="1"/>
    <col min="12802" max="12802" width="1" style="62" customWidth="1"/>
    <col min="12803" max="12803" width="12.6640625" style="62" customWidth="1"/>
    <col min="12804" max="12805" width="2.6640625" style="62" customWidth="1"/>
    <col min="12806" max="12806" width="15.5546875" style="62" customWidth="1"/>
    <col min="12807" max="12807" width="5.33203125" style="62" customWidth="1"/>
    <col min="12808" max="12808" width="11.44140625" style="62" customWidth="1"/>
    <col min="12809" max="12809" width="5.33203125" style="62" customWidth="1"/>
    <col min="12810" max="12810" width="11.44140625" style="62" customWidth="1"/>
    <col min="12811" max="12811" width="5.5546875" style="62" customWidth="1"/>
    <col min="12812" max="12812" width="9.33203125" style="62" customWidth="1"/>
    <col min="12813" max="12813" width="10.6640625" style="62" customWidth="1"/>
    <col min="12814" max="13056" width="8.88671875" style="62"/>
    <col min="13057" max="13057" width="20.88671875" style="62" customWidth="1"/>
    <col min="13058" max="13058" width="1" style="62" customWidth="1"/>
    <col min="13059" max="13059" width="12.6640625" style="62" customWidth="1"/>
    <col min="13060" max="13061" width="2.6640625" style="62" customWidth="1"/>
    <col min="13062" max="13062" width="15.5546875" style="62" customWidth="1"/>
    <col min="13063" max="13063" width="5.33203125" style="62" customWidth="1"/>
    <col min="13064" max="13064" width="11.44140625" style="62" customWidth="1"/>
    <col min="13065" max="13065" width="5.33203125" style="62" customWidth="1"/>
    <col min="13066" max="13066" width="11.44140625" style="62" customWidth="1"/>
    <col min="13067" max="13067" width="5.5546875" style="62" customWidth="1"/>
    <col min="13068" max="13068" width="9.33203125" style="62" customWidth="1"/>
    <col min="13069" max="13069" width="10.6640625" style="62" customWidth="1"/>
    <col min="13070" max="13312" width="8.88671875" style="62"/>
    <col min="13313" max="13313" width="20.88671875" style="62" customWidth="1"/>
    <col min="13314" max="13314" width="1" style="62" customWidth="1"/>
    <col min="13315" max="13315" width="12.6640625" style="62" customWidth="1"/>
    <col min="13316" max="13317" width="2.6640625" style="62" customWidth="1"/>
    <col min="13318" max="13318" width="15.5546875" style="62" customWidth="1"/>
    <col min="13319" max="13319" width="5.33203125" style="62" customWidth="1"/>
    <col min="13320" max="13320" width="11.44140625" style="62" customWidth="1"/>
    <col min="13321" max="13321" width="5.33203125" style="62" customWidth="1"/>
    <col min="13322" max="13322" width="11.44140625" style="62" customWidth="1"/>
    <col min="13323" max="13323" width="5.5546875" style="62" customWidth="1"/>
    <col min="13324" max="13324" width="9.33203125" style="62" customWidth="1"/>
    <col min="13325" max="13325" width="10.6640625" style="62" customWidth="1"/>
    <col min="13326" max="13568" width="8.88671875" style="62"/>
    <col min="13569" max="13569" width="20.88671875" style="62" customWidth="1"/>
    <col min="13570" max="13570" width="1" style="62" customWidth="1"/>
    <col min="13571" max="13571" width="12.6640625" style="62" customWidth="1"/>
    <col min="13572" max="13573" width="2.6640625" style="62" customWidth="1"/>
    <col min="13574" max="13574" width="15.5546875" style="62" customWidth="1"/>
    <col min="13575" max="13575" width="5.33203125" style="62" customWidth="1"/>
    <col min="13576" max="13576" width="11.44140625" style="62" customWidth="1"/>
    <col min="13577" max="13577" width="5.33203125" style="62" customWidth="1"/>
    <col min="13578" max="13578" width="11.44140625" style="62" customWidth="1"/>
    <col min="13579" max="13579" width="5.5546875" style="62" customWidth="1"/>
    <col min="13580" max="13580" width="9.33203125" style="62" customWidth="1"/>
    <col min="13581" max="13581" width="10.6640625" style="62" customWidth="1"/>
    <col min="13582" max="13824" width="8.88671875" style="62"/>
    <col min="13825" max="13825" width="20.88671875" style="62" customWidth="1"/>
    <col min="13826" max="13826" width="1" style="62" customWidth="1"/>
    <col min="13827" max="13827" width="12.6640625" style="62" customWidth="1"/>
    <col min="13828" max="13829" width="2.6640625" style="62" customWidth="1"/>
    <col min="13830" max="13830" width="15.5546875" style="62" customWidth="1"/>
    <col min="13831" max="13831" width="5.33203125" style="62" customWidth="1"/>
    <col min="13832" max="13832" width="11.44140625" style="62" customWidth="1"/>
    <col min="13833" max="13833" width="5.33203125" style="62" customWidth="1"/>
    <col min="13834" max="13834" width="11.44140625" style="62" customWidth="1"/>
    <col min="13835" max="13835" width="5.5546875" style="62" customWidth="1"/>
    <col min="13836" max="13836" width="9.33203125" style="62" customWidth="1"/>
    <col min="13837" max="13837" width="10.6640625" style="62" customWidth="1"/>
    <col min="13838" max="14080" width="8.88671875" style="62"/>
    <col min="14081" max="14081" width="20.88671875" style="62" customWidth="1"/>
    <col min="14082" max="14082" width="1" style="62" customWidth="1"/>
    <col min="14083" max="14083" width="12.6640625" style="62" customWidth="1"/>
    <col min="14084" max="14085" width="2.6640625" style="62" customWidth="1"/>
    <col min="14086" max="14086" width="15.5546875" style="62" customWidth="1"/>
    <col min="14087" max="14087" width="5.33203125" style="62" customWidth="1"/>
    <col min="14088" max="14088" width="11.44140625" style="62" customWidth="1"/>
    <col min="14089" max="14089" width="5.33203125" style="62" customWidth="1"/>
    <col min="14090" max="14090" width="11.44140625" style="62" customWidth="1"/>
    <col min="14091" max="14091" width="5.5546875" style="62" customWidth="1"/>
    <col min="14092" max="14092" width="9.33203125" style="62" customWidth="1"/>
    <col min="14093" max="14093" width="10.6640625" style="62" customWidth="1"/>
    <col min="14094" max="14336" width="8.88671875" style="62"/>
    <col min="14337" max="14337" width="20.88671875" style="62" customWidth="1"/>
    <col min="14338" max="14338" width="1" style="62" customWidth="1"/>
    <col min="14339" max="14339" width="12.6640625" style="62" customWidth="1"/>
    <col min="14340" max="14341" width="2.6640625" style="62" customWidth="1"/>
    <col min="14342" max="14342" width="15.5546875" style="62" customWidth="1"/>
    <col min="14343" max="14343" width="5.33203125" style="62" customWidth="1"/>
    <col min="14344" max="14344" width="11.44140625" style="62" customWidth="1"/>
    <col min="14345" max="14345" width="5.33203125" style="62" customWidth="1"/>
    <col min="14346" max="14346" width="11.44140625" style="62" customWidth="1"/>
    <col min="14347" max="14347" width="5.5546875" style="62" customWidth="1"/>
    <col min="14348" max="14348" width="9.33203125" style="62" customWidth="1"/>
    <col min="14349" max="14349" width="10.6640625" style="62" customWidth="1"/>
    <col min="14350" max="14592" width="8.88671875" style="62"/>
    <col min="14593" max="14593" width="20.88671875" style="62" customWidth="1"/>
    <col min="14594" max="14594" width="1" style="62" customWidth="1"/>
    <col min="14595" max="14595" width="12.6640625" style="62" customWidth="1"/>
    <col min="14596" max="14597" width="2.6640625" style="62" customWidth="1"/>
    <col min="14598" max="14598" width="15.5546875" style="62" customWidth="1"/>
    <col min="14599" max="14599" width="5.33203125" style="62" customWidth="1"/>
    <col min="14600" max="14600" width="11.44140625" style="62" customWidth="1"/>
    <col min="14601" max="14601" width="5.33203125" style="62" customWidth="1"/>
    <col min="14602" max="14602" width="11.44140625" style="62" customWidth="1"/>
    <col min="14603" max="14603" width="5.5546875" style="62" customWidth="1"/>
    <col min="14604" max="14604" width="9.33203125" style="62" customWidth="1"/>
    <col min="14605" max="14605" width="10.6640625" style="62" customWidth="1"/>
    <col min="14606" max="14848" width="8.88671875" style="62"/>
    <col min="14849" max="14849" width="20.88671875" style="62" customWidth="1"/>
    <col min="14850" max="14850" width="1" style="62" customWidth="1"/>
    <col min="14851" max="14851" width="12.6640625" style="62" customWidth="1"/>
    <col min="14852" max="14853" width="2.6640625" style="62" customWidth="1"/>
    <col min="14854" max="14854" width="15.5546875" style="62" customWidth="1"/>
    <col min="14855" max="14855" width="5.33203125" style="62" customWidth="1"/>
    <col min="14856" max="14856" width="11.44140625" style="62" customWidth="1"/>
    <col min="14857" max="14857" width="5.33203125" style="62" customWidth="1"/>
    <col min="14858" max="14858" width="11.44140625" style="62" customWidth="1"/>
    <col min="14859" max="14859" width="5.5546875" style="62" customWidth="1"/>
    <col min="14860" max="14860" width="9.33203125" style="62" customWidth="1"/>
    <col min="14861" max="14861" width="10.6640625" style="62" customWidth="1"/>
    <col min="14862" max="15104" width="8.88671875" style="62"/>
    <col min="15105" max="15105" width="20.88671875" style="62" customWidth="1"/>
    <col min="15106" max="15106" width="1" style="62" customWidth="1"/>
    <col min="15107" max="15107" width="12.6640625" style="62" customWidth="1"/>
    <col min="15108" max="15109" width="2.6640625" style="62" customWidth="1"/>
    <col min="15110" max="15110" width="15.5546875" style="62" customWidth="1"/>
    <col min="15111" max="15111" width="5.33203125" style="62" customWidth="1"/>
    <col min="15112" max="15112" width="11.44140625" style="62" customWidth="1"/>
    <col min="15113" max="15113" width="5.33203125" style="62" customWidth="1"/>
    <col min="15114" max="15114" width="11.44140625" style="62" customWidth="1"/>
    <col min="15115" max="15115" width="5.5546875" style="62" customWidth="1"/>
    <col min="15116" max="15116" width="9.33203125" style="62" customWidth="1"/>
    <col min="15117" max="15117" width="10.6640625" style="62" customWidth="1"/>
    <col min="15118" max="15360" width="8.88671875" style="62"/>
    <col min="15361" max="15361" width="20.88671875" style="62" customWidth="1"/>
    <col min="15362" max="15362" width="1" style="62" customWidth="1"/>
    <col min="15363" max="15363" width="12.6640625" style="62" customWidth="1"/>
    <col min="15364" max="15365" width="2.6640625" style="62" customWidth="1"/>
    <col min="15366" max="15366" width="15.5546875" style="62" customWidth="1"/>
    <col min="15367" max="15367" width="5.33203125" style="62" customWidth="1"/>
    <col min="15368" max="15368" width="11.44140625" style="62" customWidth="1"/>
    <col min="15369" max="15369" width="5.33203125" style="62" customWidth="1"/>
    <col min="15370" max="15370" width="11.44140625" style="62" customWidth="1"/>
    <col min="15371" max="15371" width="5.5546875" style="62" customWidth="1"/>
    <col min="15372" max="15372" width="9.33203125" style="62" customWidth="1"/>
    <col min="15373" max="15373" width="10.6640625" style="62" customWidth="1"/>
    <col min="15374" max="15616" width="8.88671875" style="62"/>
    <col min="15617" max="15617" width="20.88671875" style="62" customWidth="1"/>
    <col min="15618" max="15618" width="1" style="62" customWidth="1"/>
    <col min="15619" max="15619" width="12.6640625" style="62" customWidth="1"/>
    <col min="15620" max="15621" width="2.6640625" style="62" customWidth="1"/>
    <col min="15622" max="15622" width="15.5546875" style="62" customWidth="1"/>
    <col min="15623" max="15623" width="5.33203125" style="62" customWidth="1"/>
    <col min="15624" max="15624" width="11.44140625" style="62" customWidth="1"/>
    <col min="15625" max="15625" width="5.33203125" style="62" customWidth="1"/>
    <col min="15626" max="15626" width="11.44140625" style="62" customWidth="1"/>
    <col min="15627" max="15627" width="5.5546875" style="62" customWidth="1"/>
    <col min="15628" max="15628" width="9.33203125" style="62" customWidth="1"/>
    <col min="15629" max="15629" width="10.6640625" style="62" customWidth="1"/>
    <col min="15630" max="15872" width="8.88671875" style="62"/>
    <col min="15873" max="15873" width="20.88671875" style="62" customWidth="1"/>
    <col min="15874" max="15874" width="1" style="62" customWidth="1"/>
    <col min="15875" max="15875" width="12.6640625" style="62" customWidth="1"/>
    <col min="15876" max="15877" width="2.6640625" style="62" customWidth="1"/>
    <col min="15878" max="15878" width="15.5546875" style="62" customWidth="1"/>
    <col min="15879" max="15879" width="5.33203125" style="62" customWidth="1"/>
    <col min="15880" max="15880" width="11.44140625" style="62" customWidth="1"/>
    <col min="15881" max="15881" width="5.33203125" style="62" customWidth="1"/>
    <col min="15882" max="15882" width="11.44140625" style="62" customWidth="1"/>
    <col min="15883" max="15883" width="5.5546875" style="62" customWidth="1"/>
    <col min="15884" max="15884" width="9.33203125" style="62" customWidth="1"/>
    <col min="15885" max="15885" width="10.6640625" style="62" customWidth="1"/>
    <col min="15886" max="16128" width="8.88671875" style="62"/>
    <col min="16129" max="16129" width="20.88671875" style="62" customWidth="1"/>
    <col min="16130" max="16130" width="1" style="62" customWidth="1"/>
    <col min="16131" max="16131" width="12.6640625" style="62" customWidth="1"/>
    <col min="16132" max="16133" width="2.6640625" style="62" customWidth="1"/>
    <col min="16134" max="16134" width="15.5546875" style="62" customWidth="1"/>
    <col min="16135" max="16135" width="5.33203125" style="62" customWidth="1"/>
    <col min="16136" max="16136" width="11.44140625" style="62" customWidth="1"/>
    <col min="16137" max="16137" width="5.33203125" style="62" customWidth="1"/>
    <col min="16138" max="16138" width="11.44140625" style="62" customWidth="1"/>
    <col min="16139" max="16139" width="5.5546875" style="62" customWidth="1"/>
    <col min="16140" max="16140" width="9.33203125" style="62" customWidth="1"/>
    <col min="16141" max="16141" width="10.6640625" style="62" customWidth="1"/>
    <col min="16142" max="16384" width="8.88671875" style="62"/>
  </cols>
  <sheetData>
    <row r="1" spans="1:28" ht="18.600000000000001" thickBot="1">
      <c r="A1" s="1415" t="s">
        <v>1840</v>
      </c>
      <c r="B1" s="1416"/>
      <c r="C1" s="1416"/>
      <c r="D1" s="1416"/>
      <c r="E1" s="1416"/>
      <c r="F1" s="1416"/>
      <c r="G1" s="1416"/>
      <c r="H1" s="1416"/>
      <c r="I1" s="1416"/>
      <c r="J1" s="1416"/>
      <c r="K1" s="1416"/>
      <c r="L1" s="1416"/>
      <c r="M1" s="1416"/>
      <c r="N1" s="1416"/>
      <c r="O1" s="1417"/>
      <c r="P1" s="67"/>
      <c r="Q1" s="205"/>
      <c r="R1" s="1062" t="s">
        <v>1845</v>
      </c>
      <c r="S1" s="206"/>
      <c r="T1" s="207"/>
      <c r="U1" s="207"/>
      <c r="V1" s="207"/>
      <c r="W1" s="207"/>
      <c r="X1" s="207"/>
      <c r="Y1" s="207"/>
      <c r="Z1" s="207"/>
      <c r="AA1" s="207"/>
      <c r="AB1" s="207"/>
    </row>
    <row r="2" spans="1:28" ht="4.5" customHeight="1">
      <c r="A2" s="208"/>
      <c r="B2" s="208"/>
      <c r="C2" s="208"/>
      <c r="D2" s="208"/>
      <c r="E2" s="208"/>
      <c r="F2" s="1029"/>
      <c r="G2" s="1029"/>
      <c r="H2" s="1029"/>
      <c r="I2" s="1029"/>
      <c r="J2" s="1029"/>
      <c r="K2" s="1029"/>
      <c r="L2" s="1029"/>
      <c r="M2" s="1029"/>
      <c r="N2" s="1029"/>
      <c r="O2" s="208"/>
      <c r="P2" s="67"/>
      <c r="Q2" s="209"/>
      <c r="R2" s="1062" t="s">
        <v>131</v>
      </c>
      <c r="S2" s="210"/>
      <c r="T2" s="207"/>
      <c r="U2" s="207"/>
      <c r="V2" s="207"/>
      <c r="W2" s="207"/>
      <c r="X2" s="207"/>
      <c r="Y2" s="207"/>
      <c r="Z2" s="207"/>
      <c r="AA2" s="207"/>
      <c r="AB2" s="207"/>
    </row>
    <row r="3" spans="1:28">
      <c r="A3" s="211" t="s">
        <v>25</v>
      </c>
      <c r="B3" s="211"/>
      <c r="C3" s="1410"/>
      <c r="D3" s="1410"/>
      <c r="E3" s="1410"/>
      <c r="F3" s="1410"/>
      <c r="G3" s="1410"/>
      <c r="H3" s="1411" t="s">
        <v>1481</v>
      </c>
      <c r="I3" s="1411"/>
      <c r="J3" s="1412"/>
      <c r="K3" s="1412"/>
      <c r="L3" s="212" t="s">
        <v>1482</v>
      </c>
      <c r="M3" s="1421"/>
      <c r="N3" s="1421"/>
      <c r="O3" s="213"/>
      <c r="P3" s="67"/>
      <c r="Q3" s="67"/>
      <c r="R3" s="1062" t="s">
        <v>1846</v>
      </c>
      <c r="S3" s="78" t="s">
        <v>1434</v>
      </c>
      <c r="T3" s="78"/>
      <c r="AB3" s="62">
        <v>2013</v>
      </c>
    </row>
    <row r="4" spans="1:28" ht="4.5" customHeight="1">
      <c r="A4" s="212"/>
      <c r="B4" s="212"/>
      <c r="C4" s="212"/>
      <c r="D4" s="212"/>
      <c r="E4" s="212"/>
      <c r="F4" s="214"/>
      <c r="G4" s="214"/>
      <c r="H4" s="214"/>
      <c r="I4" s="214"/>
      <c r="J4" s="212"/>
      <c r="K4" s="212"/>
      <c r="L4" s="214"/>
      <c r="M4" s="214"/>
      <c r="N4" s="214"/>
      <c r="O4" s="214"/>
      <c r="P4" s="67"/>
      <c r="Q4" s="67"/>
      <c r="R4" s="1062" t="s">
        <v>133</v>
      </c>
      <c r="S4" s="78" t="s">
        <v>1821</v>
      </c>
      <c r="T4" s="78"/>
      <c r="AB4" s="62">
        <v>2014</v>
      </c>
    </row>
    <row r="5" spans="1:28">
      <c r="A5" s="211" t="s">
        <v>1483</v>
      </c>
      <c r="B5" s="211"/>
      <c r="C5" s="1418"/>
      <c r="D5" s="1418"/>
      <c r="E5" s="1418"/>
      <c r="F5" s="215" t="s">
        <v>20</v>
      </c>
      <c r="G5" s="216"/>
      <c r="H5" s="1411" t="s">
        <v>1484</v>
      </c>
      <c r="I5" s="1411"/>
      <c r="J5" s="1419" t="str">
        <f>IF(C5="","",C5+30)</f>
        <v/>
      </c>
      <c r="K5" s="1420"/>
      <c r="L5" s="212" t="s">
        <v>1485</v>
      </c>
      <c r="M5" s="1421"/>
      <c r="N5" s="1421"/>
      <c r="O5" s="217" t="str">
        <f>IF(AND(M5&gt;0,M5&lt;=2012),"Check whether property is obligated to submit a rent approval request.", "")</f>
        <v/>
      </c>
      <c r="P5" s="67"/>
      <c r="Q5" s="67"/>
      <c r="R5" s="1062" t="s">
        <v>136</v>
      </c>
      <c r="S5" s="78" t="s">
        <v>1486</v>
      </c>
      <c r="T5" s="78"/>
      <c r="AB5" s="1061">
        <v>2015</v>
      </c>
    </row>
    <row r="6" spans="1:28" ht="4.5" customHeight="1">
      <c r="A6" s="212"/>
      <c r="B6" s="212"/>
      <c r="C6" s="212"/>
      <c r="D6" s="212"/>
      <c r="E6" s="212"/>
      <c r="F6" s="214"/>
      <c r="G6" s="214"/>
      <c r="H6" s="214"/>
      <c r="I6" s="214"/>
      <c r="J6" s="212"/>
      <c r="K6" s="212"/>
      <c r="L6" s="214"/>
      <c r="M6" s="214"/>
      <c r="N6" s="214"/>
      <c r="O6" s="214"/>
      <c r="P6" s="67"/>
      <c r="Q6" s="67"/>
      <c r="R6" s="1062" t="s">
        <v>1847</v>
      </c>
      <c r="S6" s="78" t="s">
        <v>7</v>
      </c>
      <c r="T6" s="78"/>
      <c r="AB6" s="1061">
        <v>2016</v>
      </c>
    </row>
    <row r="7" spans="1:28">
      <c r="A7" s="212"/>
      <c r="B7" s="212"/>
      <c r="C7" s="212"/>
      <c r="D7" s="212"/>
      <c r="E7" s="218"/>
      <c r="F7" s="219"/>
      <c r="G7" s="219"/>
      <c r="H7" s="214"/>
      <c r="I7" s="214"/>
      <c r="J7" s="212"/>
      <c r="K7" s="212"/>
      <c r="L7" s="214"/>
      <c r="M7" s="214"/>
      <c r="N7" s="214"/>
      <c r="O7" s="214"/>
      <c r="R7" s="1062" t="s">
        <v>143</v>
      </c>
      <c r="S7" s="78"/>
      <c r="T7" s="78"/>
      <c r="AB7" s="1061">
        <v>2017</v>
      </c>
    </row>
    <row r="8" spans="1:28">
      <c r="A8" s="220" t="s">
        <v>1487</v>
      </c>
      <c r="B8" s="221"/>
      <c r="C8" s="1413" t="s">
        <v>1488</v>
      </c>
      <c r="D8" s="1413"/>
      <c r="E8" s="1414"/>
      <c r="F8" s="1413"/>
      <c r="G8" s="1413"/>
      <c r="H8" s="1413"/>
      <c r="I8" s="1413"/>
      <c r="J8" s="1413"/>
      <c r="K8" s="222"/>
      <c r="L8" s="223" t="s">
        <v>1489</v>
      </c>
      <c r="M8" s="224"/>
      <c r="N8" s="224"/>
      <c r="O8" s="225"/>
      <c r="R8" s="1062" t="s">
        <v>1848</v>
      </c>
      <c r="S8" s="78"/>
      <c r="T8" s="78"/>
      <c r="AB8" s="1061">
        <v>2018</v>
      </c>
    </row>
    <row r="9" spans="1:28" ht="15" thickBot="1">
      <c r="A9" s="1428" t="s">
        <v>1490</v>
      </c>
      <c r="B9" s="226"/>
      <c r="C9" s="227" t="s">
        <v>1491</v>
      </c>
      <c r="D9" s="228"/>
      <c r="E9" s="228"/>
      <c r="F9" s="228"/>
      <c r="G9" s="228"/>
      <c r="H9" s="228"/>
      <c r="I9" s="228"/>
      <c r="J9" s="229"/>
      <c r="K9" s="230"/>
      <c r="L9" s="1398"/>
      <c r="M9" s="1424"/>
      <c r="N9" s="1424"/>
      <c r="O9" s="1425"/>
      <c r="R9" s="1062" t="s">
        <v>146</v>
      </c>
      <c r="S9" s="78"/>
      <c r="T9" s="78"/>
      <c r="AB9" s="1061">
        <v>2019</v>
      </c>
    </row>
    <row r="10" spans="1:28" ht="15" thickBot="1">
      <c r="A10" s="1429"/>
      <c r="B10" s="226"/>
      <c r="C10" s="227"/>
      <c r="D10" s="231"/>
      <c r="E10" s="228"/>
      <c r="F10" s="232" t="s">
        <v>1492</v>
      </c>
      <c r="G10" s="228"/>
      <c r="H10" s="228"/>
      <c r="I10" s="228"/>
      <c r="J10" s="233"/>
      <c r="K10" s="234"/>
      <c r="L10" s="1390"/>
      <c r="M10" s="1405"/>
      <c r="N10" s="1405"/>
      <c r="O10" s="1406"/>
      <c r="R10" s="1062" t="s">
        <v>149</v>
      </c>
      <c r="S10" s="78"/>
      <c r="T10" s="78"/>
      <c r="AB10" s="1061">
        <v>2020</v>
      </c>
    </row>
    <row r="11" spans="1:28" ht="4.5" customHeight="1" thickBot="1">
      <c r="A11" s="1429"/>
      <c r="B11" s="226"/>
      <c r="C11" s="227"/>
      <c r="D11" s="235"/>
      <c r="E11" s="228"/>
      <c r="F11" s="228"/>
      <c r="G11" s="228"/>
      <c r="H11" s="228"/>
      <c r="I11" s="228"/>
      <c r="J11" s="233"/>
      <c r="K11" s="236"/>
      <c r="L11" s="1390"/>
      <c r="M11" s="1405"/>
      <c r="N11" s="1405"/>
      <c r="O11" s="1406"/>
      <c r="R11" s="1062" t="s">
        <v>1849</v>
      </c>
      <c r="S11" s="78"/>
      <c r="T11" s="78"/>
      <c r="AB11" s="1061">
        <v>2021</v>
      </c>
    </row>
    <row r="12" spans="1:28" ht="15" thickBot="1">
      <c r="A12" s="1429"/>
      <c r="B12" s="226"/>
      <c r="C12" s="228"/>
      <c r="D12" s="237"/>
      <c r="E12" s="228"/>
      <c r="F12" s="1407" t="s">
        <v>1493</v>
      </c>
      <c r="G12" s="1407"/>
      <c r="H12" s="1407"/>
      <c r="I12" s="1407"/>
      <c r="J12" s="1407"/>
      <c r="K12" s="1407"/>
      <c r="L12" s="1390"/>
      <c r="M12" s="1405"/>
      <c r="N12" s="1405"/>
      <c r="O12" s="1406"/>
      <c r="R12" s="1062"/>
      <c r="S12" s="238"/>
      <c r="AB12" s="1061">
        <v>2022</v>
      </c>
    </row>
    <row r="13" spans="1:28" ht="4.5" customHeight="1" thickBot="1">
      <c r="A13" s="1429"/>
      <c r="B13" s="226"/>
      <c r="C13" s="228"/>
      <c r="D13" s="239"/>
      <c r="E13" s="228"/>
      <c r="F13" s="240"/>
      <c r="G13" s="240"/>
      <c r="H13" s="240"/>
      <c r="I13" s="240"/>
      <c r="J13" s="240"/>
      <c r="K13" s="240"/>
      <c r="L13" s="1390"/>
      <c r="M13" s="1405"/>
      <c r="N13" s="1405"/>
      <c r="O13" s="1406"/>
      <c r="R13" s="1062" t="s">
        <v>1849</v>
      </c>
      <c r="S13" s="238"/>
      <c r="AB13" s="1333">
        <v>2023</v>
      </c>
    </row>
    <row r="14" spans="1:28" ht="15" thickBot="1">
      <c r="A14" s="1429"/>
      <c r="B14" s="226"/>
      <c r="C14" s="228"/>
      <c r="D14" s="237"/>
      <c r="E14" s="228"/>
      <c r="F14" s="240" t="s">
        <v>1494</v>
      </c>
      <c r="G14" s="240"/>
      <c r="H14" s="240"/>
      <c r="I14" s="240"/>
      <c r="J14" s="240"/>
      <c r="K14" s="240"/>
      <c r="L14" s="1390"/>
      <c r="M14" s="1405"/>
      <c r="N14" s="1405"/>
      <c r="O14" s="1406"/>
      <c r="R14" s="1062"/>
      <c r="AB14" s="1333">
        <v>2024</v>
      </c>
    </row>
    <row r="15" spans="1:28" s="961" customFormat="1" ht="4.5" customHeight="1" thickBot="1">
      <c r="A15" s="1429"/>
      <c r="B15" s="226"/>
      <c r="C15" s="228"/>
      <c r="D15" s="239"/>
      <c r="E15" s="228"/>
      <c r="F15" s="955"/>
      <c r="G15" s="955"/>
      <c r="H15" s="955"/>
      <c r="I15" s="955"/>
      <c r="J15" s="955"/>
      <c r="K15" s="955"/>
      <c r="L15" s="1390"/>
      <c r="M15" s="1405"/>
      <c r="N15" s="1405"/>
      <c r="O15" s="1406"/>
      <c r="R15" s="54"/>
      <c r="S15" s="238"/>
      <c r="AB15" s="1333">
        <v>2025</v>
      </c>
    </row>
    <row r="16" spans="1:28" s="961" customFormat="1" ht="15" thickBot="1">
      <c r="A16" s="1429"/>
      <c r="B16" s="226"/>
      <c r="C16" s="228"/>
      <c r="D16" s="237"/>
      <c r="E16" s="228"/>
      <c r="F16" s="955" t="s">
        <v>1791</v>
      </c>
      <c r="G16" s="955"/>
      <c r="H16" s="955"/>
      <c r="I16" s="955"/>
      <c r="J16" s="955"/>
      <c r="K16" s="955"/>
      <c r="L16" s="1390"/>
      <c r="M16" s="1405"/>
      <c r="N16" s="1405"/>
      <c r="O16" s="1406"/>
      <c r="R16" s="1457" t="s">
        <v>1835</v>
      </c>
      <c r="S16" s="1457"/>
      <c r="T16" s="1457"/>
      <c r="U16" s="1457"/>
      <c r="V16" s="1457"/>
      <c r="W16" s="1457"/>
      <c r="X16" s="1457"/>
      <c r="Y16" s="1457"/>
      <c r="AB16" s="1333">
        <v>2026</v>
      </c>
    </row>
    <row r="17" spans="1:28" s="961" customFormat="1" ht="4.5" customHeight="1" thickBot="1">
      <c r="A17" s="1429"/>
      <c r="B17" s="226"/>
      <c r="C17" s="228"/>
      <c r="D17" s="239"/>
      <c r="E17" s="228"/>
      <c r="F17" s="955"/>
      <c r="G17" s="955"/>
      <c r="H17" s="955"/>
      <c r="I17" s="955"/>
      <c r="J17" s="955"/>
      <c r="K17" s="955"/>
      <c r="L17" s="1390"/>
      <c r="M17" s="1405"/>
      <c r="N17" s="1405"/>
      <c r="O17" s="1406"/>
      <c r="R17" s="1457"/>
      <c r="S17" s="1457"/>
      <c r="T17" s="1457"/>
      <c r="U17" s="1457"/>
      <c r="V17" s="1457"/>
      <c r="W17" s="1457"/>
      <c r="X17" s="1457"/>
      <c r="Y17" s="1457"/>
      <c r="AB17" s="1333">
        <v>2027</v>
      </c>
    </row>
    <row r="18" spans="1:28" s="961" customFormat="1" ht="15" thickBot="1">
      <c r="A18" s="1429"/>
      <c r="B18" s="226"/>
      <c r="C18" s="228"/>
      <c r="D18" s="237"/>
      <c r="E18" s="228"/>
      <c r="F18" s="955" t="s">
        <v>1797</v>
      </c>
      <c r="G18" s="955"/>
      <c r="H18" s="955"/>
      <c r="I18" s="955"/>
      <c r="J18" s="955"/>
      <c r="K18" s="955"/>
      <c r="L18" s="1390"/>
      <c r="M18" s="1405"/>
      <c r="N18" s="1405"/>
      <c r="O18" s="1406"/>
      <c r="R18" s="1457"/>
      <c r="S18" s="1457"/>
      <c r="T18" s="1457"/>
      <c r="U18" s="1457"/>
      <c r="V18" s="1457"/>
      <c r="W18" s="1457"/>
      <c r="X18" s="1457"/>
      <c r="Y18" s="1457"/>
      <c r="AB18" s="1333">
        <v>2028</v>
      </c>
    </row>
    <row r="19" spans="1:28" s="961" customFormat="1" ht="4.5" customHeight="1" thickBot="1">
      <c r="A19" s="1429"/>
      <c r="B19" s="226"/>
      <c r="C19" s="228"/>
      <c r="D19" s="239"/>
      <c r="E19" s="228"/>
      <c r="F19" s="955"/>
      <c r="G19" s="955"/>
      <c r="H19" s="955"/>
      <c r="I19" s="955"/>
      <c r="J19" s="955"/>
      <c r="K19" s="955"/>
      <c r="L19" s="1390"/>
      <c r="M19" s="1405"/>
      <c r="N19" s="1405"/>
      <c r="O19" s="1406"/>
      <c r="R19" s="1457"/>
      <c r="S19" s="1457"/>
      <c r="T19" s="1457"/>
      <c r="U19" s="1457"/>
      <c r="V19" s="1457"/>
      <c r="W19" s="1457"/>
      <c r="X19" s="1457"/>
      <c r="Y19" s="1457"/>
      <c r="AB19" s="1333">
        <v>2029</v>
      </c>
    </row>
    <row r="20" spans="1:28" ht="15" thickBot="1">
      <c r="A20" s="1429"/>
      <c r="B20" s="226"/>
      <c r="C20" s="228"/>
      <c r="D20" s="237"/>
      <c r="E20" s="228"/>
      <c r="F20" s="240" t="s">
        <v>1798</v>
      </c>
      <c r="G20" s="240"/>
      <c r="H20" s="240"/>
      <c r="I20" s="240"/>
      <c r="J20" s="240"/>
      <c r="K20" s="240"/>
      <c r="L20" s="1390"/>
      <c r="M20" s="1405"/>
      <c r="N20" s="1405"/>
      <c r="O20" s="1406"/>
      <c r="R20" s="1457"/>
      <c r="S20" s="1457"/>
      <c r="T20" s="1457"/>
      <c r="U20" s="1457"/>
      <c r="V20" s="1457"/>
      <c r="W20" s="1457"/>
      <c r="X20" s="1457"/>
      <c r="Y20" s="1457"/>
      <c r="AB20" s="1333">
        <v>2030</v>
      </c>
    </row>
    <row r="21" spans="1:28" ht="4.5" customHeight="1">
      <c r="A21" s="1429"/>
      <c r="B21" s="226"/>
      <c r="C21" s="227"/>
      <c r="D21" s="235"/>
      <c r="E21" s="228"/>
      <c r="F21" s="228"/>
      <c r="G21" s="228"/>
      <c r="H21" s="228"/>
      <c r="I21" s="228"/>
      <c r="J21" s="233"/>
      <c r="K21" s="236"/>
      <c r="L21" s="1390"/>
      <c r="M21" s="1405"/>
      <c r="N21" s="1405"/>
      <c r="O21" s="1406"/>
      <c r="R21" s="1457"/>
      <c r="S21" s="1457"/>
      <c r="T21" s="1457"/>
      <c r="U21" s="1457"/>
      <c r="V21" s="1457"/>
      <c r="W21" s="1457"/>
      <c r="X21" s="1457"/>
      <c r="Y21" s="1457"/>
    </row>
    <row r="22" spans="1:28" ht="7.95" customHeight="1">
      <c r="A22" s="1430"/>
      <c r="B22" s="241"/>
      <c r="C22" s="242"/>
      <c r="D22" s="243"/>
      <c r="E22" s="242"/>
      <c r="F22" s="1408"/>
      <c r="G22" s="1408"/>
      <c r="H22" s="1408"/>
      <c r="I22" s="1408"/>
      <c r="J22" s="1408"/>
      <c r="K22" s="1409"/>
      <c r="L22" s="1390"/>
      <c r="M22" s="1405"/>
      <c r="N22" s="1405"/>
      <c r="O22" s="1406"/>
      <c r="R22" s="1457"/>
      <c r="S22" s="1457"/>
      <c r="T22" s="1457"/>
      <c r="U22" s="1457"/>
      <c r="V22" s="1457"/>
      <c r="W22" s="1457"/>
      <c r="X22" s="1457"/>
      <c r="Y22" s="1457"/>
    </row>
    <row r="23" spans="1:28" ht="15.75" customHeight="1" thickBot="1">
      <c r="A23" s="1422"/>
      <c r="B23" s="226"/>
      <c r="C23" s="227" t="s">
        <v>1495</v>
      </c>
      <c r="D23" s="228"/>
      <c r="E23" s="244"/>
      <c r="F23" s="244"/>
      <c r="G23" s="244"/>
      <c r="H23" s="244"/>
      <c r="I23" s="244"/>
      <c r="J23" s="229"/>
      <c r="K23" s="234"/>
      <c r="L23" s="1398"/>
      <c r="M23" s="1399"/>
      <c r="N23" s="1399"/>
      <c r="O23" s="1400"/>
      <c r="R23" s="1457"/>
      <c r="S23" s="1457"/>
      <c r="T23" s="1457"/>
      <c r="U23" s="1457"/>
      <c r="V23" s="1457"/>
      <c r="W23" s="1457"/>
      <c r="X23" s="1457"/>
      <c r="Y23" s="1457"/>
    </row>
    <row r="24" spans="1:28" ht="15.75" customHeight="1" thickBot="1">
      <c r="A24" s="1423"/>
      <c r="B24" s="245"/>
      <c r="C24" s="228"/>
      <c r="D24" s="237"/>
      <c r="E24" s="228" t="s">
        <v>1496</v>
      </c>
      <c r="F24" s="214"/>
      <c r="G24" s="228"/>
      <c r="H24" s="228"/>
      <c r="I24" s="228"/>
      <c r="J24" s="233"/>
      <c r="K24" s="234"/>
      <c r="L24" s="1393"/>
      <c r="M24" s="1391"/>
      <c r="N24" s="1391"/>
      <c r="O24" s="1392"/>
      <c r="R24" s="1457"/>
      <c r="S24" s="1457"/>
      <c r="T24" s="1457"/>
      <c r="U24" s="1457"/>
      <c r="V24" s="1457"/>
      <c r="W24" s="1457"/>
      <c r="X24" s="1457"/>
      <c r="Y24" s="1457"/>
    </row>
    <row r="25" spans="1:28" ht="4.5" customHeight="1" thickBot="1">
      <c r="A25" s="1423"/>
      <c r="B25" s="245"/>
      <c r="C25" s="227"/>
      <c r="D25" s="235"/>
      <c r="E25" s="228"/>
      <c r="F25" s="228"/>
      <c r="G25" s="228"/>
      <c r="H25" s="228"/>
      <c r="I25" s="228"/>
      <c r="J25" s="233"/>
      <c r="K25" s="234"/>
      <c r="L25" s="1393"/>
      <c r="M25" s="1391"/>
      <c r="N25" s="1391"/>
      <c r="O25" s="1392"/>
      <c r="R25" s="1457"/>
      <c r="S25" s="1457"/>
      <c r="T25" s="1457"/>
      <c r="U25" s="1457"/>
      <c r="V25" s="1457"/>
      <c r="W25" s="1457"/>
      <c r="X25" s="1457"/>
      <c r="Y25" s="1457"/>
    </row>
    <row r="26" spans="1:28" ht="15.75" customHeight="1" thickBot="1">
      <c r="A26" s="1423"/>
      <c r="B26" s="245"/>
      <c r="C26" s="228"/>
      <c r="D26" s="237"/>
      <c r="E26" s="1426" t="s">
        <v>1497</v>
      </c>
      <c r="F26" s="1426"/>
      <c r="G26" s="1426"/>
      <c r="H26" s="1426"/>
      <c r="I26" s="1426"/>
      <c r="J26" s="1426"/>
      <c r="K26" s="234"/>
      <c r="L26" s="1390"/>
      <c r="M26" s="1391"/>
      <c r="N26" s="1391"/>
      <c r="O26" s="1392"/>
      <c r="R26" s="1457"/>
      <c r="S26" s="1457"/>
      <c r="T26" s="1457"/>
      <c r="U26" s="1457"/>
      <c r="V26" s="1457"/>
      <c r="W26" s="1457"/>
      <c r="X26" s="1457"/>
      <c r="Y26" s="1457"/>
    </row>
    <row r="27" spans="1:28" ht="15.75" customHeight="1" thickBot="1">
      <c r="A27" s="1423"/>
      <c r="B27" s="245"/>
      <c r="C27" s="228"/>
      <c r="D27" s="235"/>
      <c r="E27" s="1426"/>
      <c r="F27" s="1426"/>
      <c r="G27" s="1426"/>
      <c r="H27" s="1426"/>
      <c r="I27" s="1426"/>
      <c r="J27" s="1426"/>
      <c r="K27" s="234"/>
      <c r="L27" s="1393"/>
      <c r="M27" s="1391"/>
      <c r="N27" s="1391"/>
      <c r="O27" s="1392"/>
      <c r="R27" s="1458"/>
      <c r="S27" s="1458"/>
      <c r="T27" s="1458"/>
      <c r="U27" s="1458"/>
      <c r="V27" s="1458"/>
      <c r="W27" s="1458"/>
      <c r="X27" s="1458"/>
      <c r="Y27" s="1458"/>
    </row>
    <row r="28" spans="1:28" ht="15.75" customHeight="1" thickBot="1">
      <c r="A28" s="1423"/>
      <c r="B28" s="245"/>
      <c r="C28" s="228"/>
      <c r="D28" s="237"/>
      <c r="E28" s="1426" t="s">
        <v>1498</v>
      </c>
      <c r="F28" s="1426"/>
      <c r="G28" s="1426"/>
      <c r="H28" s="1426"/>
      <c r="I28" s="1426"/>
      <c r="J28" s="1426"/>
      <c r="K28" s="234"/>
      <c r="L28" s="1390"/>
      <c r="M28" s="1391"/>
      <c r="N28" s="1391"/>
      <c r="O28" s="1392"/>
      <c r="R28" s="1457" t="s">
        <v>1836</v>
      </c>
      <c r="S28" s="1457"/>
      <c r="T28" s="1457"/>
      <c r="U28" s="1457"/>
      <c r="V28" s="1457"/>
      <c r="W28" s="1457"/>
      <c r="X28" s="1457"/>
      <c r="Y28" s="1457"/>
    </row>
    <row r="29" spans="1:28" ht="15.75" customHeight="1">
      <c r="A29" s="1423"/>
      <c r="B29" s="245"/>
      <c r="C29" s="228"/>
      <c r="D29" s="228"/>
      <c r="E29" s="1426"/>
      <c r="F29" s="1426"/>
      <c r="G29" s="1426"/>
      <c r="H29" s="1426"/>
      <c r="I29" s="1426"/>
      <c r="J29" s="1426"/>
      <c r="K29" s="234"/>
      <c r="L29" s="1393"/>
      <c r="M29" s="1391"/>
      <c r="N29" s="1391"/>
      <c r="O29" s="1392"/>
      <c r="R29" s="1457"/>
      <c r="S29" s="1457"/>
      <c r="T29" s="1457"/>
      <c r="U29" s="1457"/>
      <c r="V29" s="1457"/>
      <c r="W29" s="1457"/>
      <c r="X29" s="1457"/>
      <c r="Y29" s="1457"/>
    </row>
    <row r="30" spans="1:28" ht="4.2" customHeight="1">
      <c r="A30" s="1427"/>
      <c r="B30" s="246"/>
      <c r="C30" s="242"/>
      <c r="D30" s="243"/>
      <c r="E30" s="247"/>
      <c r="F30" s="247"/>
      <c r="G30" s="247"/>
      <c r="H30" s="247"/>
      <c r="I30" s="247"/>
      <c r="J30" s="247"/>
      <c r="K30" s="248"/>
      <c r="L30" s="1402"/>
      <c r="M30" s="1403"/>
      <c r="N30" s="1403"/>
      <c r="O30" s="1404"/>
      <c r="R30" s="1457"/>
      <c r="S30" s="1457"/>
      <c r="T30" s="1457"/>
      <c r="U30" s="1457"/>
      <c r="V30" s="1457"/>
      <c r="W30" s="1457"/>
      <c r="X30" s="1457"/>
      <c r="Y30" s="1457"/>
    </row>
    <row r="31" spans="1:28" ht="15.75" customHeight="1" thickBot="1">
      <c r="A31" s="1422" t="s">
        <v>1499</v>
      </c>
      <c r="B31" s="245"/>
      <c r="C31" s="227" t="s">
        <v>1500</v>
      </c>
      <c r="D31" s="228"/>
      <c r="E31" s="249"/>
      <c r="F31" s="249"/>
      <c r="G31" s="249"/>
      <c r="H31" s="249"/>
      <c r="I31" s="249"/>
      <c r="J31" s="249"/>
      <c r="K31" s="234"/>
      <c r="L31" s="1398"/>
      <c r="M31" s="1424"/>
      <c r="N31" s="1424"/>
      <c r="O31" s="1425"/>
      <c r="R31" s="1457"/>
      <c r="S31" s="1457"/>
      <c r="T31" s="1457"/>
      <c r="U31" s="1457"/>
      <c r="V31" s="1457"/>
      <c r="W31" s="1457"/>
      <c r="X31" s="1457"/>
      <c r="Y31" s="1457"/>
    </row>
    <row r="32" spans="1:28" ht="15.75" customHeight="1" thickBot="1">
      <c r="A32" s="1423"/>
      <c r="B32" s="245"/>
      <c r="C32" s="228"/>
      <c r="D32" s="237"/>
      <c r="E32" s="1426" t="s">
        <v>1501</v>
      </c>
      <c r="F32" s="1426"/>
      <c r="G32" s="1426"/>
      <c r="H32" s="1426"/>
      <c r="I32" s="1426"/>
      <c r="J32" s="1426"/>
      <c r="K32" s="250"/>
      <c r="L32" s="1390"/>
      <c r="M32" s="1405"/>
      <c r="N32" s="1405"/>
      <c r="O32" s="1406"/>
      <c r="R32" s="1457"/>
      <c r="S32" s="1457"/>
      <c r="T32" s="1457"/>
      <c r="U32" s="1457"/>
      <c r="V32" s="1457"/>
      <c r="W32" s="1457"/>
      <c r="X32" s="1457"/>
      <c r="Y32" s="1457"/>
    </row>
    <row r="33" spans="1:25" ht="15" customHeight="1">
      <c r="A33" s="1423"/>
      <c r="B33" s="245"/>
      <c r="C33" s="228"/>
      <c r="D33" s="235"/>
      <c r="E33" s="1426"/>
      <c r="F33" s="1426"/>
      <c r="G33" s="1426"/>
      <c r="H33" s="1426"/>
      <c r="I33" s="1426"/>
      <c r="J33" s="1426"/>
      <c r="K33" s="250"/>
      <c r="L33" s="1390"/>
      <c r="M33" s="1405"/>
      <c r="N33" s="1405"/>
      <c r="O33" s="1406"/>
      <c r="R33" s="1457"/>
      <c r="S33" s="1457"/>
      <c r="T33" s="1457"/>
      <c r="U33" s="1457"/>
      <c r="V33" s="1457"/>
      <c r="W33" s="1457"/>
      <c r="X33" s="1457"/>
      <c r="Y33" s="1457"/>
    </row>
    <row r="34" spans="1:25" ht="15.75" customHeight="1" thickBot="1">
      <c r="A34" s="1422" t="s">
        <v>1502</v>
      </c>
      <c r="B34" s="251"/>
      <c r="C34" s="252" t="s">
        <v>1503</v>
      </c>
      <c r="D34" s="253"/>
      <c r="E34" s="254"/>
      <c r="F34" s="255"/>
      <c r="G34" s="255"/>
      <c r="H34" s="255"/>
      <c r="I34" s="255"/>
      <c r="J34" s="255"/>
      <c r="K34" s="256"/>
      <c r="L34" s="1398"/>
      <c r="M34" s="1399"/>
      <c r="N34" s="1399"/>
      <c r="O34" s="1400"/>
      <c r="R34" s="1457"/>
      <c r="S34" s="1457"/>
      <c r="T34" s="1457"/>
      <c r="U34" s="1457"/>
      <c r="V34" s="1457"/>
      <c r="W34" s="1457"/>
      <c r="X34" s="1457"/>
      <c r="Y34" s="1457"/>
    </row>
    <row r="35" spans="1:25" ht="15" customHeight="1" thickBot="1">
      <c r="A35" s="1423"/>
      <c r="B35" s="245"/>
      <c r="C35" s="228"/>
      <c r="D35" s="237"/>
      <c r="E35" s="1440" t="s">
        <v>1504</v>
      </c>
      <c r="F35" s="1440"/>
      <c r="G35" s="1440"/>
      <c r="H35" s="1440"/>
      <c r="I35" s="1440"/>
      <c r="J35" s="1440"/>
      <c r="K35" s="1441"/>
      <c r="L35" s="1393"/>
      <c r="M35" s="1391"/>
      <c r="N35" s="1391"/>
      <c r="O35" s="1392"/>
      <c r="R35" s="1059"/>
      <c r="S35" s="1059"/>
      <c r="T35" s="1059"/>
      <c r="U35" s="1059"/>
      <c r="V35" s="1059"/>
      <c r="W35" s="1059"/>
      <c r="X35" s="1059"/>
      <c r="Y35" s="1059"/>
    </row>
    <row r="36" spans="1:25" ht="15" customHeight="1">
      <c r="A36" s="1423"/>
      <c r="B36" s="245"/>
      <c r="C36" s="228"/>
      <c r="D36" s="235"/>
      <c r="E36" s="1440"/>
      <c r="F36" s="1440"/>
      <c r="G36" s="1440"/>
      <c r="H36" s="1440"/>
      <c r="I36" s="1440"/>
      <c r="J36" s="1440"/>
      <c r="K36" s="1441"/>
      <c r="L36" s="1393"/>
      <c r="M36" s="1391"/>
      <c r="N36" s="1391"/>
      <c r="O36" s="1392"/>
      <c r="R36" s="1059"/>
      <c r="S36" s="1059"/>
      <c r="T36" s="1059"/>
      <c r="U36" s="1059"/>
      <c r="V36" s="1059"/>
      <c r="W36" s="1059"/>
      <c r="X36" s="1059"/>
      <c r="Y36" s="1059"/>
    </row>
    <row r="37" spans="1:25" ht="4.5" customHeight="1" thickBot="1">
      <c r="A37" s="1423"/>
      <c r="B37" s="245"/>
      <c r="C37" s="227"/>
      <c r="D37" s="235"/>
      <c r="E37" s="257"/>
      <c r="F37" s="257"/>
      <c r="G37" s="257"/>
      <c r="H37" s="257"/>
      <c r="I37" s="257"/>
      <c r="J37" s="257"/>
      <c r="K37" s="258"/>
      <c r="L37" s="1393"/>
      <c r="M37" s="1391"/>
      <c r="N37" s="1391"/>
      <c r="O37" s="1392"/>
    </row>
    <row r="38" spans="1:25" ht="15.75" customHeight="1" thickBot="1">
      <c r="A38" s="1423"/>
      <c r="B38" s="245"/>
      <c r="C38" s="228"/>
      <c r="D38" s="237"/>
      <c r="E38" s="1426" t="s">
        <v>1505</v>
      </c>
      <c r="F38" s="1426"/>
      <c r="G38" s="1426"/>
      <c r="H38" s="1426"/>
      <c r="I38" s="1426"/>
      <c r="J38" s="1426"/>
      <c r="K38" s="250"/>
      <c r="L38" s="1390"/>
      <c r="M38" s="1391"/>
      <c r="N38" s="1391"/>
      <c r="O38" s="1392"/>
    </row>
    <row r="39" spans="1:25" ht="15.75" customHeight="1">
      <c r="A39" s="1427"/>
      <c r="B39" s="245"/>
      <c r="C39" s="228"/>
      <c r="D39" s="228"/>
      <c r="E39" s="1426"/>
      <c r="F39" s="1426"/>
      <c r="G39" s="1426"/>
      <c r="H39" s="1426"/>
      <c r="I39" s="1426"/>
      <c r="J39" s="1426"/>
      <c r="K39" s="250"/>
      <c r="L39" s="1402"/>
      <c r="M39" s="1403"/>
      <c r="N39" s="1403"/>
      <c r="O39" s="1404"/>
    </row>
    <row r="40" spans="1:25" ht="15.75" customHeight="1" thickBot="1">
      <c r="A40" s="1431" t="s">
        <v>1506</v>
      </c>
      <c r="B40" s="259"/>
      <c r="C40" s="252" t="s">
        <v>1507</v>
      </c>
      <c r="D40" s="244"/>
      <c r="E40" s="260"/>
      <c r="F40" s="1442"/>
      <c r="G40" s="1442"/>
      <c r="H40" s="1442"/>
      <c r="I40" s="1442"/>
      <c r="J40" s="1442"/>
      <c r="K40" s="256"/>
      <c r="L40" s="1398"/>
      <c r="M40" s="1399"/>
      <c r="N40" s="1399"/>
      <c r="O40" s="1400"/>
    </row>
    <row r="41" spans="1:25" ht="15" thickBot="1">
      <c r="A41" s="1432"/>
      <c r="B41" s="245"/>
      <c r="C41" s="228"/>
      <c r="D41" s="237"/>
      <c r="E41" s="1426" t="s">
        <v>1796</v>
      </c>
      <c r="F41" s="1426"/>
      <c r="G41" s="1426"/>
      <c r="H41" s="1426"/>
      <c r="I41" s="1426"/>
      <c r="J41" s="1426"/>
      <c r="K41" s="1443"/>
      <c r="L41" s="1393"/>
      <c r="M41" s="1391"/>
      <c r="N41" s="1391"/>
      <c r="O41" s="1392"/>
      <c r="R41" s="1052"/>
    </row>
    <row r="42" spans="1:25" s="961" customFormat="1" ht="4.5" customHeight="1">
      <c r="A42" s="1432"/>
      <c r="B42" s="245"/>
      <c r="C42" s="227"/>
      <c r="D42" s="235"/>
      <c r="E42" s="1426"/>
      <c r="F42" s="1426"/>
      <c r="G42" s="1426"/>
      <c r="H42" s="1426"/>
      <c r="I42" s="1426"/>
      <c r="J42" s="1426"/>
      <c r="K42" s="1443"/>
      <c r="L42" s="1393"/>
      <c r="M42" s="1391"/>
      <c r="N42" s="1391"/>
      <c r="O42" s="1392"/>
    </row>
    <row r="43" spans="1:25" s="961" customFormat="1" ht="4.5" customHeight="1" thickBot="1">
      <c r="A43" s="1432"/>
      <c r="B43" s="245"/>
      <c r="C43" s="227"/>
      <c r="D43" s="235"/>
      <c r="E43" s="959"/>
      <c r="F43" s="959"/>
      <c r="G43" s="959"/>
      <c r="H43" s="959"/>
      <c r="I43" s="959"/>
      <c r="J43" s="959"/>
      <c r="K43" s="959"/>
      <c r="L43" s="956"/>
      <c r="M43" s="957"/>
      <c r="N43" s="957"/>
      <c r="O43" s="958"/>
    </row>
    <row r="44" spans="1:25" ht="15" customHeight="1" thickBot="1">
      <c r="A44" s="1432"/>
      <c r="B44" s="245"/>
      <c r="C44" s="228"/>
      <c r="D44" s="237"/>
      <c r="E44" s="1426" t="s">
        <v>1820</v>
      </c>
      <c r="F44" s="1426"/>
      <c r="G44" s="1426"/>
      <c r="H44" s="1426"/>
      <c r="I44" s="1426"/>
      <c r="J44" s="1426"/>
      <c r="K44" s="1426"/>
      <c r="L44" s="1390"/>
      <c r="M44" s="1391"/>
      <c r="N44" s="1391"/>
      <c r="O44" s="1392"/>
    </row>
    <row r="45" spans="1:25">
      <c r="A45" s="1432"/>
      <c r="B45" s="66"/>
      <c r="C45" s="67"/>
      <c r="D45" s="261"/>
      <c r="E45" s="1426"/>
      <c r="F45" s="1426"/>
      <c r="G45" s="1426"/>
      <c r="H45" s="1426"/>
      <c r="I45" s="1426"/>
      <c r="J45" s="1426"/>
      <c r="K45" s="1426"/>
      <c r="L45" s="1393"/>
      <c r="M45" s="1391"/>
      <c r="N45" s="1391"/>
      <c r="O45" s="1392"/>
    </row>
    <row r="46" spans="1:25" s="961" customFormat="1" ht="4.5" customHeight="1" thickBot="1">
      <c r="A46" s="1432"/>
      <c r="B46" s="245"/>
      <c r="C46" s="227"/>
      <c r="D46" s="235"/>
      <c r="E46" s="959"/>
      <c r="F46" s="959"/>
      <c r="G46" s="959"/>
      <c r="H46" s="959"/>
      <c r="I46" s="959"/>
      <c r="J46" s="959"/>
      <c r="K46" s="959"/>
      <c r="L46" s="1393"/>
      <c r="M46" s="1391"/>
      <c r="N46" s="1391"/>
      <c r="O46" s="1392"/>
    </row>
    <row r="47" spans="1:25" ht="15" thickBot="1">
      <c r="A47" s="1432"/>
      <c r="B47" s="66"/>
      <c r="C47" s="67"/>
      <c r="D47" s="262"/>
      <c r="E47" s="1440" t="s">
        <v>2059</v>
      </c>
      <c r="F47" s="1444"/>
      <c r="G47" s="1444"/>
      <c r="H47" s="1444"/>
      <c r="I47" s="1444"/>
      <c r="J47" s="1444"/>
      <c r="K47" s="1444"/>
      <c r="L47" s="1390"/>
      <c r="M47" s="1391"/>
      <c r="N47" s="1391"/>
      <c r="O47" s="1392"/>
      <c r="R47" s="1052"/>
    </row>
    <row r="48" spans="1:25">
      <c r="A48" s="1432"/>
      <c r="B48" s="66"/>
      <c r="D48" s="263"/>
      <c r="E48" s="1444"/>
      <c r="F48" s="1444"/>
      <c r="G48" s="1444"/>
      <c r="H48" s="1444"/>
      <c r="I48" s="1444"/>
      <c r="J48" s="1444"/>
      <c r="K48" s="1444"/>
      <c r="L48" s="1393"/>
      <c r="M48" s="1391"/>
      <c r="N48" s="1391"/>
      <c r="O48" s="1392"/>
    </row>
    <row r="49" spans="1:15" s="961" customFormat="1" ht="4.5" customHeight="1" thickBot="1">
      <c r="A49" s="1432"/>
      <c r="B49" s="245"/>
      <c r="C49" s="227"/>
      <c r="D49" s="235"/>
      <c r="E49" s="959"/>
      <c r="F49" s="959"/>
      <c r="G49" s="959"/>
      <c r="H49" s="959"/>
      <c r="I49" s="959"/>
      <c r="J49" s="959"/>
      <c r="K49" s="959"/>
      <c r="L49" s="1393"/>
      <c r="M49" s="1391"/>
      <c r="N49" s="1391"/>
      <c r="O49" s="1392"/>
    </row>
    <row r="50" spans="1:15" ht="15" thickBot="1">
      <c r="A50" s="1432"/>
      <c r="B50" s="66"/>
      <c r="D50" s="262"/>
      <c r="E50" s="1438" t="s">
        <v>2092</v>
      </c>
      <c r="F50" s="1439"/>
      <c r="G50" s="1439"/>
      <c r="H50" s="1439"/>
      <c r="I50" s="1439"/>
      <c r="J50" s="1439"/>
      <c r="K50" s="1439"/>
      <c r="L50" s="1390"/>
      <c r="M50" s="1391"/>
      <c r="N50" s="1391"/>
      <c r="O50" s="1392"/>
    </row>
    <row r="51" spans="1:15">
      <c r="A51" s="1432"/>
      <c r="B51" s="66"/>
      <c r="D51" s="263"/>
      <c r="E51" s="1439"/>
      <c r="F51" s="1439"/>
      <c r="G51" s="1439"/>
      <c r="H51" s="1439"/>
      <c r="I51" s="1439"/>
      <c r="J51" s="1439"/>
      <c r="K51" s="1439"/>
      <c r="L51" s="1393"/>
      <c r="M51" s="1391"/>
      <c r="N51" s="1391"/>
      <c r="O51" s="1392"/>
    </row>
    <row r="52" spans="1:15" s="961" customFormat="1" ht="4.5" customHeight="1" thickBot="1">
      <c r="A52" s="1432"/>
      <c r="B52" s="245"/>
      <c r="C52" s="227"/>
      <c r="D52" s="235"/>
      <c r="E52" s="959"/>
      <c r="F52" s="959"/>
      <c r="G52" s="959"/>
      <c r="H52" s="959"/>
      <c r="I52" s="959"/>
      <c r="J52" s="959"/>
      <c r="K52" s="959"/>
      <c r="L52" s="1393"/>
      <c r="M52" s="1391"/>
      <c r="N52" s="1391"/>
      <c r="O52" s="1392"/>
    </row>
    <row r="53" spans="1:15" ht="15.75" customHeight="1" thickBot="1">
      <c r="A53" s="1432"/>
      <c r="B53" s="66"/>
      <c r="C53" s="67"/>
      <c r="D53" s="262"/>
      <c r="E53" s="1394" t="s">
        <v>1822</v>
      </c>
      <c r="F53" s="1394"/>
      <c r="G53" s="1394"/>
      <c r="H53" s="1394"/>
      <c r="I53" s="1394"/>
      <c r="J53" s="1394"/>
      <c r="K53" s="1395"/>
      <c r="L53" s="1390"/>
      <c r="M53" s="1391"/>
      <c r="N53" s="1391"/>
      <c r="O53" s="1392"/>
    </row>
    <row r="54" spans="1:15" ht="15.75" customHeight="1">
      <c r="A54" s="1432"/>
      <c r="B54" s="66"/>
      <c r="C54" s="67"/>
      <c r="D54" s="264"/>
      <c r="E54" s="1394"/>
      <c r="F54" s="1394"/>
      <c r="G54" s="1394"/>
      <c r="H54" s="1394"/>
      <c r="I54" s="1394"/>
      <c r="J54" s="1394"/>
      <c r="K54" s="1395"/>
      <c r="L54" s="1393"/>
      <c r="M54" s="1391"/>
      <c r="N54" s="1391"/>
      <c r="O54" s="1392"/>
    </row>
    <row r="55" spans="1:15" ht="15.75" customHeight="1">
      <c r="A55" s="1432"/>
      <c r="B55" s="66"/>
      <c r="C55" s="67"/>
      <c r="D55" s="264"/>
      <c r="E55" s="1394"/>
      <c r="F55" s="1394"/>
      <c r="G55" s="1394"/>
      <c r="H55" s="1394"/>
      <c r="I55" s="1394"/>
      <c r="J55" s="1394"/>
      <c r="K55" s="1395"/>
      <c r="L55" s="1393"/>
      <c r="M55" s="1391"/>
      <c r="N55" s="1391"/>
      <c r="O55" s="1392"/>
    </row>
    <row r="56" spans="1:15" ht="15.75" customHeight="1">
      <c r="A56" s="1432"/>
      <c r="B56" s="66"/>
      <c r="C56" s="67"/>
      <c r="D56" s="264"/>
      <c r="E56" s="1394"/>
      <c r="F56" s="1394"/>
      <c r="G56" s="1394"/>
      <c r="H56" s="1394"/>
      <c r="I56" s="1394"/>
      <c r="J56" s="1394"/>
      <c r="K56" s="1395"/>
      <c r="L56" s="1393"/>
      <c r="M56" s="1391"/>
      <c r="N56" s="1391"/>
      <c r="O56" s="1392"/>
    </row>
    <row r="57" spans="1:15" s="1035" customFormat="1" ht="4.5" customHeight="1">
      <c r="A57" s="1432"/>
      <c r="B57" s="245"/>
      <c r="C57" s="227"/>
      <c r="D57" s="235"/>
      <c r="E57" s="1394"/>
      <c r="F57" s="1394"/>
      <c r="G57" s="1394"/>
      <c r="H57" s="1394"/>
      <c r="I57" s="1394"/>
      <c r="J57" s="1394"/>
      <c r="K57" s="1395"/>
      <c r="L57" s="1393"/>
      <c r="M57" s="1391"/>
      <c r="N57" s="1391"/>
      <c r="O57" s="1392"/>
    </row>
    <row r="58" spans="1:15">
      <c r="A58" s="1433"/>
      <c r="B58" s="69"/>
      <c r="C58" s="70"/>
      <c r="D58" s="70"/>
      <c r="E58" s="1396"/>
      <c r="F58" s="1396"/>
      <c r="G58" s="1396"/>
      <c r="H58" s="1396"/>
      <c r="I58" s="1396"/>
      <c r="J58" s="1396"/>
      <c r="K58" s="1397"/>
      <c r="L58" s="1402"/>
      <c r="M58" s="1403"/>
      <c r="N58" s="1403"/>
      <c r="O58" s="1404"/>
    </row>
    <row r="59" spans="1:15" ht="15.75" customHeight="1" thickBot="1">
      <c r="A59" s="1431" t="s">
        <v>1508</v>
      </c>
      <c r="B59" s="259"/>
      <c r="C59" s="252" t="s">
        <v>1794</v>
      </c>
      <c r="D59" s="244"/>
      <c r="E59" s="260"/>
      <c r="F59" s="254"/>
      <c r="G59" s="254"/>
      <c r="H59" s="254"/>
      <c r="I59" s="254"/>
      <c r="J59" s="254"/>
      <c r="K59" s="256"/>
      <c r="L59" s="1398"/>
      <c r="M59" s="1399"/>
      <c r="N59" s="1399"/>
      <c r="O59" s="1400"/>
    </row>
    <row r="60" spans="1:15" s="961" customFormat="1" ht="15.75" customHeight="1" thickBot="1">
      <c r="A60" s="1432"/>
      <c r="B60" s="962"/>
      <c r="D60" s="262"/>
      <c r="E60" s="1438" t="s">
        <v>1803</v>
      </c>
      <c r="F60" s="1439"/>
      <c r="G60" s="1439"/>
      <c r="H60" s="1439"/>
      <c r="I60" s="1439"/>
      <c r="J60" s="1439"/>
      <c r="K60" s="1439"/>
      <c r="L60" s="1393"/>
      <c r="M60" s="1391"/>
      <c r="N60" s="1391"/>
      <c r="O60" s="1392"/>
    </row>
    <row r="61" spans="1:15" s="961" customFormat="1" ht="4.5" customHeight="1" thickBot="1">
      <c r="A61" s="1432"/>
      <c r="B61" s="245"/>
      <c r="C61" s="227"/>
      <c r="D61" s="235"/>
      <c r="E61" s="1438"/>
      <c r="F61" s="1439"/>
      <c r="G61" s="1439"/>
      <c r="H61" s="1439"/>
      <c r="I61" s="1439"/>
      <c r="J61" s="1439"/>
      <c r="K61" s="1439"/>
      <c r="L61" s="956"/>
      <c r="M61" s="957"/>
      <c r="N61" s="957"/>
      <c r="O61" s="958"/>
    </row>
    <row r="62" spans="1:15" s="961" customFormat="1" ht="15.75" customHeight="1" thickBot="1">
      <c r="A62" s="1432"/>
      <c r="B62" s="962"/>
      <c r="D62" s="262"/>
      <c r="E62" s="1438" t="s">
        <v>2093</v>
      </c>
      <c r="F62" s="1439"/>
      <c r="G62" s="1439"/>
      <c r="H62" s="1439"/>
      <c r="I62" s="1439"/>
      <c r="J62" s="1439"/>
      <c r="K62" s="1439"/>
      <c r="L62" s="1390"/>
      <c r="M62" s="1391"/>
      <c r="N62" s="1391"/>
      <c r="O62" s="1392"/>
    </row>
    <row r="63" spans="1:15" s="961" customFormat="1" ht="15.75" customHeight="1">
      <c r="A63" s="1432"/>
      <c r="B63" s="962"/>
      <c r="D63" s="264"/>
      <c r="E63" s="1438"/>
      <c r="F63" s="1439"/>
      <c r="G63" s="1439"/>
      <c r="H63" s="1439"/>
      <c r="I63" s="1439"/>
      <c r="J63" s="1439"/>
      <c r="K63" s="1439"/>
      <c r="L63" s="1393"/>
      <c r="M63" s="1391"/>
      <c r="N63" s="1391"/>
      <c r="O63" s="1392"/>
    </row>
    <row r="64" spans="1:15" s="961" customFormat="1" ht="4.5" customHeight="1" thickBot="1">
      <c r="A64" s="1432"/>
      <c r="B64" s="245"/>
      <c r="C64" s="227"/>
      <c r="D64" s="235"/>
      <c r="E64" s="1438"/>
      <c r="F64" s="1439"/>
      <c r="G64" s="1439"/>
      <c r="H64" s="1439"/>
      <c r="I64" s="1439"/>
      <c r="J64" s="1439"/>
      <c r="K64" s="1439"/>
      <c r="L64" s="956"/>
      <c r="M64" s="957"/>
      <c r="N64" s="957"/>
      <c r="O64" s="958"/>
    </row>
    <row r="65" spans="1:15" ht="15.6" customHeight="1" thickBot="1">
      <c r="A65" s="1432"/>
      <c r="B65" s="245"/>
      <c r="C65" s="228"/>
      <c r="D65" s="237"/>
      <c r="E65" s="1434" t="s">
        <v>1852</v>
      </c>
      <c r="F65" s="1434"/>
      <c r="G65" s="1434"/>
      <c r="H65" s="1434"/>
      <c r="I65" s="1434"/>
      <c r="J65" s="1434"/>
      <c r="K65" s="1435"/>
      <c r="L65" s="1390"/>
      <c r="M65" s="1391"/>
      <c r="N65" s="1391"/>
      <c r="O65" s="1392"/>
    </row>
    <row r="66" spans="1:15" ht="15" customHeight="1">
      <c r="A66" s="1433"/>
      <c r="B66" s="69"/>
      <c r="C66" s="70"/>
      <c r="D66" s="70"/>
      <c r="E66" s="1436"/>
      <c r="F66" s="1437"/>
      <c r="G66" s="1436"/>
      <c r="H66" s="1436"/>
      <c r="I66" s="1436"/>
      <c r="J66" s="1436"/>
      <c r="K66" s="1436"/>
      <c r="L66" s="1402"/>
      <c r="M66" s="1403"/>
      <c r="N66" s="1403"/>
      <c r="O66" s="1404"/>
    </row>
    <row r="67" spans="1:15" ht="15.75" customHeight="1" thickBot="1">
      <c r="A67" s="1431" t="s">
        <v>1509</v>
      </c>
      <c r="C67" s="252" t="s">
        <v>1795</v>
      </c>
      <c r="E67" s="265"/>
      <c r="F67" s="64"/>
      <c r="G67" s="265"/>
      <c r="H67" s="265"/>
      <c r="I67" s="265"/>
      <c r="J67" s="265"/>
      <c r="K67" s="265"/>
      <c r="L67" s="1459"/>
      <c r="M67" s="1460"/>
      <c r="N67" s="1460"/>
      <c r="O67" s="1461"/>
    </row>
    <row r="68" spans="1:15" ht="15.75" customHeight="1" thickBot="1">
      <c r="A68" s="1432"/>
      <c r="B68" s="66"/>
      <c r="D68" s="262"/>
      <c r="E68" s="1438" t="s">
        <v>2094</v>
      </c>
      <c r="F68" s="1439"/>
      <c r="G68" s="1439"/>
      <c r="H68" s="1439"/>
      <c r="I68" s="1439"/>
      <c r="J68" s="1439"/>
      <c r="K68" s="1439"/>
      <c r="L68" s="1462"/>
      <c r="M68" s="1463"/>
      <c r="N68" s="1463"/>
      <c r="O68" s="1464"/>
    </row>
    <row r="69" spans="1:15" s="961" customFormat="1" ht="15.75" customHeight="1">
      <c r="A69" s="1432"/>
      <c r="B69" s="67"/>
      <c r="D69" s="264"/>
      <c r="E69" s="1438"/>
      <c r="F69" s="1439"/>
      <c r="G69" s="1439"/>
      <c r="H69" s="1439"/>
      <c r="I69" s="1439"/>
      <c r="J69" s="1439"/>
      <c r="K69" s="1439"/>
      <c r="L69" s="1462"/>
      <c r="M69" s="1463"/>
      <c r="N69" s="1463"/>
      <c r="O69" s="1464"/>
    </row>
    <row r="70" spans="1:15" s="961" customFormat="1" ht="15.75" customHeight="1">
      <c r="A70" s="1432"/>
      <c r="B70" s="67"/>
      <c r="D70" s="264"/>
      <c r="E70" s="1438"/>
      <c r="F70" s="1439"/>
      <c r="G70" s="1439"/>
      <c r="H70" s="1439"/>
      <c r="I70" s="1439"/>
      <c r="J70" s="1439"/>
      <c r="K70" s="1439"/>
      <c r="L70" s="1462"/>
      <c r="M70" s="1463"/>
      <c r="N70" s="1463"/>
      <c r="O70" s="1464"/>
    </row>
    <row r="71" spans="1:15" s="961" customFormat="1" ht="12" customHeight="1">
      <c r="A71" s="1432"/>
      <c r="B71" s="245"/>
      <c r="C71" s="227"/>
      <c r="D71" s="235"/>
      <c r="E71" s="1438"/>
      <c r="F71" s="1439"/>
      <c r="G71" s="1439"/>
      <c r="H71" s="1439"/>
      <c r="I71" s="1439"/>
      <c r="J71" s="1439"/>
      <c r="K71" s="1439"/>
      <c r="L71" s="1462"/>
      <c r="M71" s="1463"/>
      <c r="N71" s="1463"/>
      <c r="O71" s="1464"/>
    </row>
    <row r="72" spans="1:15" s="961" customFormat="1" ht="4.5" customHeight="1">
      <c r="A72" s="1432"/>
      <c r="B72" s="245"/>
      <c r="C72" s="227"/>
      <c r="D72" s="235"/>
      <c r="E72" s="1438"/>
      <c r="F72" s="1439"/>
      <c r="G72" s="1439"/>
      <c r="H72" s="1439"/>
      <c r="I72" s="1439"/>
      <c r="J72" s="1439"/>
      <c r="K72" s="1439"/>
      <c r="L72" s="1465"/>
      <c r="M72" s="1466"/>
      <c r="N72" s="1466"/>
      <c r="O72" s="1467"/>
    </row>
    <row r="73" spans="1:15" ht="14.4" customHeight="1">
      <c r="A73" s="1057" t="s">
        <v>1510</v>
      </c>
      <c r="B73" s="259"/>
      <c r="C73" s="252" t="s">
        <v>1511</v>
      </c>
      <c r="D73" s="244"/>
      <c r="E73" s="260"/>
      <c r="F73" s="1442"/>
      <c r="G73" s="1442"/>
      <c r="H73" s="1442"/>
      <c r="I73" s="1442"/>
      <c r="J73" s="1442"/>
      <c r="K73" s="256"/>
      <c r="L73" s="1398"/>
      <c r="M73" s="1399"/>
      <c r="N73" s="1399"/>
      <c r="O73" s="1400"/>
    </row>
    <row r="74" spans="1:15" ht="21">
      <c r="A74" s="1058"/>
      <c r="B74" s="245"/>
      <c r="C74" s="1445" t="s">
        <v>1512</v>
      </c>
      <c r="D74" s="1445"/>
      <c r="E74" s="1445"/>
      <c r="F74" s="1445"/>
      <c r="G74" s="266"/>
      <c r="H74" s="266"/>
      <c r="I74" s="266"/>
      <c r="J74" s="266"/>
      <c r="K74" s="267"/>
      <c r="L74" s="1393"/>
      <c r="M74" s="1401"/>
      <c r="N74" s="1401"/>
      <c r="O74" s="1392"/>
    </row>
    <row r="75" spans="1:15" ht="14.4" customHeight="1">
      <c r="A75" s="1058"/>
      <c r="B75" s="245"/>
      <c r="C75" s="1454" t="s">
        <v>1817</v>
      </c>
      <c r="D75" s="1454"/>
      <c r="E75" s="1454"/>
      <c r="F75" s="1454"/>
      <c r="G75" s="1454"/>
      <c r="H75" s="1454"/>
      <c r="I75" s="1454"/>
      <c r="J75" s="1454"/>
      <c r="K75" s="1455"/>
      <c r="L75" s="1390"/>
      <c r="M75" s="1401"/>
      <c r="N75" s="1401"/>
      <c r="O75" s="1392"/>
    </row>
    <row r="76" spans="1:15" ht="15" customHeight="1">
      <c r="A76" s="1058"/>
      <c r="B76" s="245"/>
      <c r="C76" s="1454"/>
      <c r="D76" s="1454"/>
      <c r="E76" s="1454"/>
      <c r="F76" s="1454"/>
      <c r="G76" s="1454"/>
      <c r="H76" s="1454"/>
      <c r="I76" s="1454"/>
      <c r="J76" s="1454"/>
      <c r="K76" s="1455"/>
      <c r="L76" s="1393"/>
      <c r="M76" s="1391"/>
      <c r="N76" s="1391"/>
      <c r="O76" s="1392"/>
    </row>
    <row r="77" spans="1:15" ht="30" customHeight="1">
      <c r="A77" s="1058"/>
      <c r="B77" s="245"/>
      <c r="C77" s="1454"/>
      <c r="D77" s="1454"/>
      <c r="E77" s="1454"/>
      <c r="F77" s="1454"/>
      <c r="G77" s="1454"/>
      <c r="H77" s="1454"/>
      <c r="I77" s="1454"/>
      <c r="J77" s="1454"/>
      <c r="K77" s="1455"/>
      <c r="L77" s="1393"/>
      <c r="M77" s="1391"/>
      <c r="N77" s="1391"/>
      <c r="O77" s="1392"/>
    </row>
    <row r="78" spans="1:15" ht="14.4" customHeight="1">
      <c r="A78" s="1058"/>
      <c r="B78" s="245"/>
      <c r="C78" s="1445" t="s">
        <v>2069</v>
      </c>
      <c r="D78" s="1445"/>
      <c r="E78" s="1445"/>
      <c r="F78" s="1445"/>
      <c r="G78" s="1445"/>
      <c r="H78" s="1445"/>
      <c r="I78" s="1445"/>
      <c r="J78" s="1445"/>
      <c r="K78" s="1446"/>
      <c r="L78" s="1390"/>
      <c r="M78" s="1391"/>
      <c r="N78" s="1391"/>
      <c r="O78" s="1392"/>
    </row>
    <row r="79" spans="1:15" ht="14.4" customHeight="1">
      <c r="A79" s="1058"/>
      <c r="B79" s="245"/>
      <c r="C79" s="1445"/>
      <c r="D79" s="1445"/>
      <c r="E79" s="1445"/>
      <c r="F79" s="1445"/>
      <c r="G79" s="1445"/>
      <c r="H79" s="1445"/>
      <c r="I79" s="1445"/>
      <c r="J79" s="1445"/>
      <c r="K79" s="1446"/>
      <c r="L79" s="1393"/>
      <c r="M79" s="1391"/>
      <c r="N79" s="1391"/>
      <c r="O79" s="1392"/>
    </row>
    <row r="80" spans="1:15" ht="10.5" customHeight="1">
      <c r="A80" s="1058"/>
      <c r="B80" s="245"/>
      <c r="C80" s="268"/>
      <c r="D80" s="268"/>
      <c r="E80" s="268"/>
      <c r="F80" s="268"/>
      <c r="G80" s="268"/>
      <c r="H80" s="268"/>
      <c r="I80" s="268"/>
      <c r="J80" s="268"/>
      <c r="K80" s="268"/>
      <c r="L80" s="1393"/>
      <c r="M80" s="1391"/>
      <c r="N80" s="1391"/>
      <c r="O80" s="1392"/>
    </row>
    <row r="81" spans="1:25" ht="15" customHeight="1">
      <c r="A81" s="1058"/>
      <c r="B81" s="245"/>
      <c r="C81" s="1447" t="s">
        <v>1513</v>
      </c>
      <c r="D81" s="1447"/>
      <c r="E81" s="1447"/>
      <c r="F81" s="1447"/>
      <c r="G81" s="1447"/>
      <c r="H81" s="1447"/>
      <c r="I81" s="1447"/>
      <c r="J81" s="1447"/>
      <c r="K81" s="1448"/>
      <c r="L81" s="1390"/>
      <c r="M81" s="1391"/>
      <c r="N81" s="1391"/>
      <c r="O81" s="1392"/>
    </row>
    <row r="82" spans="1:25" ht="33.75" customHeight="1">
      <c r="A82" s="1058"/>
      <c r="B82" s="245"/>
      <c r="C82" s="1447"/>
      <c r="D82" s="1447"/>
      <c r="E82" s="1447"/>
      <c r="F82" s="1447"/>
      <c r="G82" s="1447"/>
      <c r="H82" s="1447"/>
      <c r="I82" s="1447"/>
      <c r="J82" s="1447"/>
      <c r="K82" s="1448"/>
      <c r="L82" s="1393"/>
      <c r="M82" s="1391"/>
      <c r="N82" s="1391"/>
      <c r="O82" s="1392"/>
    </row>
    <row r="83" spans="1:25" s="1035" customFormat="1" ht="15" customHeight="1">
      <c r="A83" s="1058"/>
      <c r="B83" s="245"/>
      <c r="C83" s="1449" t="s">
        <v>1825</v>
      </c>
      <c r="D83" s="1391"/>
      <c r="E83" s="1391"/>
      <c r="F83" s="1391"/>
      <c r="G83" s="1391"/>
      <c r="H83" s="1391"/>
      <c r="I83" s="1391"/>
      <c r="J83" s="1391"/>
      <c r="K83" s="1392"/>
      <c r="L83" s="1390"/>
      <c r="M83" s="1391"/>
      <c r="N83" s="1391"/>
      <c r="O83" s="1392"/>
      <c r="Q83" s="1456" t="s">
        <v>1837</v>
      </c>
      <c r="R83" s="1456"/>
      <c r="S83" s="1456"/>
      <c r="T83" s="1456"/>
      <c r="U83" s="1456"/>
      <c r="V83" s="1456"/>
      <c r="W83" s="1456"/>
      <c r="X83" s="1456"/>
      <c r="Y83" s="1456"/>
    </row>
    <row r="84" spans="1:25" s="1035" customFormat="1" ht="4.5" customHeight="1">
      <c r="A84" s="1058"/>
      <c r="B84" s="245"/>
      <c r="C84" s="227"/>
      <c r="D84" s="235"/>
      <c r="E84" s="1033"/>
      <c r="F84" s="1033"/>
      <c r="G84" s="1033"/>
      <c r="H84" s="1033"/>
      <c r="I84" s="1033"/>
      <c r="J84" s="1033"/>
      <c r="K84" s="1033"/>
      <c r="L84" s="1390"/>
      <c r="M84" s="1391"/>
      <c r="N84" s="1391"/>
      <c r="O84" s="1392"/>
      <c r="Q84" s="1456"/>
      <c r="R84" s="1456"/>
      <c r="S84" s="1456"/>
      <c r="T84" s="1456"/>
      <c r="U84" s="1456"/>
      <c r="V84" s="1456"/>
      <c r="W84" s="1456"/>
      <c r="X84" s="1456"/>
      <c r="Y84" s="1456"/>
    </row>
    <row r="85" spans="1:25" s="1035" customFormat="1" ht="4.5" customHeight="1" thickBot="1">
      <c r="A85" s="1058"/>
      <c r="B85" s="245"/>
      <c r="C85" s="227"/>
      <c r="D85" s="235"/>
      <c r="E85" s="1033"/>
      <c r="F85" s="1033"/>
      <c r="G85" s="1033"/>
      <c r="H85" s="1033"/>
      <c r="I85" s="1033"/>
      <c r="J85" s="1033"/>
      <c r="K85" s="1033"/>
      <c r="L85" s="1393"/>
      <c r="M85" s="1391"/>
      <c r="N85" s="1391"/>
      <c r="O85" s="1392"/>
      <c r="Q85" s="1456"/>
      <c r="R85" s="1456"/>
      <c r="S85" s="1456"/>
      <c r="T85" s="1456"/>
      <c r="U85" s="1456"/>
      <c r="V85" s="1456"/>
      <c r="W85" s="1456"/>
      <c r="X85" s="1456"/>
      <c r="Y85" s="1456"/>
    </row>
    <row r="86" spans="1:25" ht="15" customHeight="1" thickBot="1">
      <c r="A86" s="1058"/>
      <c r="B86" s="245"/>
      <c r="C86" s="228"/>
      <c r="D86" s="237"/>
      <c r="E86" s="1426" t="s">
        <v>1818</v>
      </c>
      <c r="F86" s="1426"/>
      <c r="G86" s="1426"/>
      <c r="H86" s="1426"/>
      <c r="I86" s="1426"/>
      <c r="J86" s="1426"/>
      <c r="K86" s="1443"/>
      <c r="L86" s="1390"/>
      <c r="M86" s="1391"/>
      <c r="N86" s="1391"/>
      <c r="O86" s="1392"/>
      <c r="Q86" s="1456"/>
      <c r="R86" s="1456"/>
      <c r="S86" s="1456"/>
      <c r="T86" s="1456"/>
      <c r="U86" s="1456"/>
      <c r="V86" s="1456"/>
      <c r="W86" s="1456"/>
      <c r="X86" s="1456"/>
      <c r="Y86" s="1456"/>
    </row>
    <row r="87" spans="1:25" s="961" customFormat="1" ht="14.4" customHeight="1">
      <c r="A87" s="1058"/>
      <c r="B87" s="245"/>
      <c r="C87" s="228"/>
      <c r="D87" s="1036"/>
      <c r="E87" s="1426"/>
      <c r="F87" s="1426"/>
      <c r="G87" s="1426"/>
      <c r="H87" s="1426"/>
      <c r="I87" s="1426"/>
      <c r="J87" s="1426"/>
      <c r="K87" s="1443"/>
      <c r="L87" s="1393"/>
      <c r="M87" s="1391"/>
      <c r="N87" s="1391"/>
      <c r="O87" s="1392"/>
      <c r="Q87" s="1456"/>
      <c r="R87" s="1456"/>
      <c r="S87" s="1456"/>
      <c r="T87" s="1456"/>
      <c r="U87" s="1456"/>
      <c r="V87" s="1456"/>
      <c r="W87" s="1456"/>
      <c r="X87" s="1456"/>
      <c r="Y87" s="1456"/>
    </row>
    <row r="88" spans="1:25" s="961" customFormat="1" ht="4.5" customHeight="1" thickBot="1">
      <c r="A88" s="1058"/>
      <c r="B88" s="245"/>
      <c r="C88" s="227"/>
      <c r="D88" s="235"/>
      <c r="E88" s="959"/>
      <c r="F88" s="959"/>
      <c r="G88" s="959"/>
      <c r="H88" s="959"/>
      <c r="I88" s="959"/>
      <c r="J88" s="959"/>
      <c r="K88" s="959"/>
      <c r="L88" s="956"/>
      <c r="M88" s="957"/>
      <c r="N88" s="957"/>
      <c r="O88" s="958"/>
      <c r="Q88" s="1456"/>
      <c r="R88" s="1456"/>
      <c r="S88" s="1456"/>
      <c r="T88" s="1456"/>
      <c r="U88" s="1456"/>
      <c r="V88" s="1456"/>
      <c r="W88" s="1456"/>
      <c r="X88" s="1456"/>
      <c r="Y88" s="1456"/>
    </row>
    <row r="89" spans="1:25" s="961" customFormat="1" ht="15" customHeight="1" thickBot="1">
      <c r="A89" s="1058"/>
      <c r="B89" s="245"/>
      <c r="C89" s="228"/>
      <c r="D89" s="237"/>
      <c r="E89" s="1426" t="s">
        <v>1819</v>
      </c>
      <c r="F89" s="1426"/>
      <c r="G89" s="1426"/>
      <c r="H89" s="1426"/>
      <c r="I89" s="1426"/>
      <c r="J89" s="1426"/>
      <c r="K89" s="1443"/>
      <c r="L89" s="1390"/>
      <c r="M89" s="1391"/>
      <c r="N89" s="1391"/>
      <c r="O89" s="1392"/>
      <c r="Q89" s="1456"/>
      <c r="R89" s="1456"/>
      <c r="S89" s="1456"/>
      <c r="T89" s="1456"/>
      <c r="U89" s="1456"/>
      <c r="V89" s="1456"/>
      <c r="W89" s="1456"/>
      <c r="X89" s="1456"/>
      <c r="Y89" s="1456"/>
    </row>
    <row r="90" spans="1:25" s="961" customFormat="1" ht="14.4" customHeight="1">
      <c r="A90" s="1058"/>
      <c r="B90" s="245"/>
      <c r="C90" s="228"/>
      <c r="D90" s="1036"/>
      <c r="E90" s="1426"/>
      <c r="F90" s="1426"/>
      <c r="G90" s="1426"/>
      <c r="H90" s="1426"/>
      <c r="I90" s="1426"/>
      <c r="J90" s="1426"/>
      <c r="K90" s="1443"/>
      <c r="L90" s="1393"/>
      <c r="M90" s="1391"/>
      <c r="N90" s="1391"/>
      <c r="O90" s="1392"/>
      <c r="Q90" s="1456"/>
      <c r="R90" s="1456"/>
      <c r="S90" s="1456"/>
      <c r="T90" s="1456"/>
      <c r="U90" s="1456"/>
      <c r="V90" s="1456"/>
      <c r="W90" s="1456"/>
      <c r="X90" s="1456"/>
      <c r="Y90" s="1456"/>
    </row>
    <row r="91" spans="1:25" s="961" customFormat="1" ht="15" customHeight="1">
      <c r="A91" s="1058"/>
      <c r="B91" s="245"/>
      <c r="C91" s="228"/>
      <c r="D91" s="1036"/>
      <c r="E91" s="1391"/>
      <c r="F91" s="1391"/>
      <c r="G91" s="1391"/>
      <c r="H91" s="1391"/>
      <c r="I91" s="1391"/>
      <c r="J91" s="1391"/>
      <c r="K91" s="1392"/>
      <c r="L91" s="1393"/>
      <c r="M91" s="1391"/>
      <c r="N91" s="1391"/>
      <c r="O91" s="1392"/>
      <c r="Q91" s="1456"/>
      <c r="R91" s="1456"/>
      <c r="S91" s="1456"/>
      <c r="T91" s="1456"/>
      <c r="U91" s="1456"/>
      <c r="V91" s="1456"/>
      <c r="W91" s="1456"/>
      <c r="X91" s="1456"/>
      <c r="Y91" s="1456"/>
    </row>
    <row r="92" spans="1:25" s="961" customFormat="1" ht="4.5" customHeight="1" thickBot="1">
      <c r="A92" s="1058"/>
      <c r="B92" s="245"/>
      <c r="C92" s="227"/>
      <c r="D92" s="235"/>
      <c r="E92" s="1051"/>
      <c r="F92" s="1051"/>
      <c r="G92" s="1051"/>
      <c r="H92" s="1051"/>
      <c r="I92" s="1051"/>
      <c r="J92" s="1051"/>
      <c r="K92" s="1051"/>
      <c r="L92" s="956"/>
      <c r="M92" s="957"/>
      <c r="N92" s="957"/>
      <c r="O92" s="958"/>
      <c r="Q92" s="1456"/>
      <c r="R92" s="1456"/>
      <c r="S92" s="1456"/>
      <c r="T92" s="1456"/>
      <c r="U92" s="1456"/>
      <c r="V92" s="1456"/>
      <c r="W92" s="1456"/>
      <c r="X92" s="1456"/>
      <c r="Y92" s="1456"/>
    </row>
    <row r="93" spans="1:25" s="1035" customFormat="1" ht="15" customHeight="1" thickBot="1">
      <c r="A93" s="1058"/>
      <c r="B93" s="245"/>
      <c r="C93" s="228"/>
      <c r="D93" s="237"/>
      <c r="E93" s="1426" t="s">
        <v>1843</v>
      </c>
      <c r="F93" s="1426"/>
      <c r="G93" s="1426"/>
      <c r="H93" s="1426"/>
      <c r="I93" s="1426"/>
      <c r="J93" s="1426"/>
      <c r="K93" s="1443"/>
      <c r="L93" s="1390"/>
      <c r="M93" s="1391"/>
      <c r="N93" s="1391"/>
      <c r="O93" s="1392"/>
      <c r="Q93" s="1456"/>
      <c r="R93" s="1456"/>
      <c r="S93" s="1456"/>
      <c r="T93" s="1456"/>
      <c r="U93" s="1456"/>
      <c r="V93" s="1456"/>
      <c r="W93" s="1456"/>
      <c r="X93" s="1456"/>
      <c r="Y93" s="1456"/>
    </row>
    <row r="94" spans="1:25" s="1035" customFormat="1" ht="14.4" customHeight="1">
      <c r="A94" s="1058"/>
      <c r="B94" s="245"/>
      <c r="C94" s="228"/>
      <c r="D94" s="1036"/>
      <c r="E94" s="1426"/>
      <c r="F94" s="1426"/>
      <c r="G94" s="1426"/>
      <c r="H94" s="1426"/>
      <c r="I94" s="1426"/>
      <c r="J94" s="1426"/>
      <c r="K94" s="1443"/>
      <c r="L94" s="1393"/>
      <c r="M94" s="1391"/>
      <c r="N94" s="1391"/>
      <c r="O94" s="1392"/>
      <c r="Q94" s="1456"/>
      <c r="R94" s="1456"/>
      <c r="S94" s="1456"/>
      <c r="T94" s="1456"/>
      <c r="U94" s="1456"/>
      <c r="V94" s="1456"/>
      <c r="W94" s="1456"/>
      <c r="X94" s="1456"/>
      <c r="Y94" s="1456"/>
    </row>
    <row r="95" spans="1:25" s="1035" customFormat="1" ht="4.5" customHeight="1" thickBot="1">
      <c r="A95" s="1058"/>
      <c r="B95" s="245"/>
      <c r="C95" s="227"/>
      <c r="D95" s="235"/>
      <c r="E95" s="1033"/>
      <c r="F95" s="1033"/>
      <c r="G95" s="1033"/>
      <c r="H95" s="1033"/>
      <c r="I95" s="1033"/>
      <c r="J95" s="1033"/>
      <c r="K95" s="1033"/>
      <c r="L95" s="1030"/>
      <c r="M95" s="1031"/>
      <c r="N95" s="1031"/>
      <c r="O95" s="1032"/>
      <c r="Q95" s="1456"/>
      <c r="R95" s="1456"/>
      <c r="S95" s="1456"/>
      <c r="T95" s="1456"/>
      <c r="U95" s="1456"/>
      <c r="V95" s="1456"/>
      <c r="W95" s="1456"/>
      <c r="X95" s="1456"/>
      <c r="Y95" s="1456"/>
    </row>
    <row r="96" spans="1:25" s="1035" customFormat="1" ht="15" customHeight="1" thickBot="1">
      <c r="A96" s="1058"/>
      <c r="B96" s="245"/>
      <c r="C96" s="228"/>
      <c r="D96" s="237"/>
      <c r="E96" s="1426" t="s">
        <v>1830</v>
      </c>
      <c r="F96" s="1426"/>
      <c r="G96" s="1426"/>
      <c r="H96" s="1426"/>
      <c r="I96" s="1426"/>
      <c r="J96" s="1426"/>
      <c r="K96" s="1443"/>
      <c r="L96" s="1390"/>
      <c r="M96" s="1405"/>
      <c r="N96" s="1405"/>
      <c r="O96" s="1406"/>
      <c r="Q96" s="1456"/>
      <c r="R96" s="1456"/>
      <c r="S96" s="1456"/>
      <c r="T96" s="1456"/>
      <c r="U96" s="1456"/>
      <c r="V96" s="1456"/>
      <c r="W96" s="1456"/>
      <c r="X96" s="1456"/>
      <c r="Y96" s="1456"/>
    </row>
    <row r="97" spans="1:25" s="1035" customFormat="1" ht="15" customHeight="1">
      <c r="A97" s="1058"/>
      <c r="B97" s="245"/>
      <c r="C97" s="228"/>
      <c r="D97" s="1036"/>
      <c r="E97" s="1450" t="s">
        <v>1829</v>
      </c>
      <c r="F97" s="1450"/>
      <c r="G97" s="1450"/>
      <c r="H97" s="1450"/>
      <c r="I97" s="1450"/>
      <c r="J97" s="1450"/>
      <c r="K97" s="1451"/>
      <c r="L97" s="1393"/>
      <c r="M97" s="1391"/>
      <c r="N97" s="1391"/>
      <c r="O97" s="1392"/>
      <c r="Q97" s="1456"/>
      <c r="R97" s="1456"/>
      <c r="S97" s="1456"/>
      <c r="T97" s="1456"/>
      <c r="U97" s="1456"/>
      <c r="V97" s="1456"/>
      <c r="W97" s="1456"/>
      <c r="X97" s="1456"/>
      <c r="Y97" s="1456"/>
    </row>
    <row r="98" spans="1:25" s="1035" customFormat="1" ht="4.5" customHeight="1" thickBot="1">
      <c r="A98" s="1058"/>
      <c r="B98" s="245"/>
      <c r="C98" s="227"/>
      <c r="D98" s="235"/>
      <c r="E98" s="1434"/>
      <c r="F98" s="1434"/>
      <c r="G98" s="1434"/>
      <c r="H98" s="1434"/>
      <c r="I98" s="1434"/>
      <c r="J98" s="1434"/>
      <c r="K98" s="1435"/>
      <c r="L98" s="1393"/>
      <c r="M98" s="1391"/>
      <c r="N98" s="1391"/>
      <c r="O98" s="1392"/>
      <c r="Q98" s="1456"/>
      <c r="R98" s="1456"/>
      <c r="S98" s="1456"/>
      <c r="T98" s="1456"/>
      <c r="U98" s="1456"/>
      <c r="V98" s="1456"/>
      <c r="W98" s="1456"/>
      <c r="X98" s="1456"/>
      <c r="Y98" s="1456"/>
    </row>
    <row r="99" spans="1:25" s="1035" customFormat="1" ht="15" customHeight="1" thickBot="1">
      <c r="A99" s="1058"/>
      <c r="B99" s="245"/>
      <c r="C99" s="228"/>
      <c r="D99" s="237"/>
      <c r="E99" s="1426" t="s">
        <v>1844</v>
      </c>
      <c r="F99" s="1426"/>
      <c r="G99" s="1426"/>
      <c r="H99" s="1426"/>
      <c r="I99" s="1426"/>
      <c r="J99" s="1426"/>
      <c r="K99" s="1443"/>
      <c r="L99" s="1390"/>
      <c r="M99" s="1391"/>
      <c r="N99" s="1391"/>
      <c r="O99" s="1392"/>
      <c r="Q99" s="1456"/>
      <c r="R99" s="1456"/>
      <c r="S99" s="1456"/>
      <c r="T99" s="1456"/>
      <c r="U99" s="1456"/>
      <c r="V99" s="1456"/>
      <c r="W99" s="1456"/>
      <c r="X99" s="1456"/>
      <c r="Y99" s="1456"/>
    </row>
    <row r="100" spans="1:25" s="1035" customFormat="1" ht="4.5" customHeight="1">
      <c r="A100" s="1058"/>
      <c r="B100" s="245"/>
      <c r="C100" s="227"/>
      <c r="D100" s="235"/>
      <c r="E100" s="1033"/>
      <c r="F100" s="1033"/>
      <c r="G100" s="1033"/>
      <c r="H100" s="1033"/>
      <c r="I100" s="1033"/>
      <c r="J100" s="1033"/>
      <c r="K100" s="1033"/>
      <c r="L100" s="1393"/>
      <c r="M100" s="1391"/>
      <c r="N100" s="1391"/>
      <c r="O100" s="1392"/>
    </row>
    <row r="101" spans="1:25" s="1035" customFormat="1" ht="4.2" customHeight="1">
      <c r="A101" s="1058"/>
      <c r="B101" s="245"/>
      <c r="C101" s="227"/>
      <c r="D101" s="235"/>
      <c r="E101" s="1033"/>
      <c r="F101" s="1060"/>
      <c r="G101" s="1033"/>
      <c r="H101" s="1033"/>
      <c r="I101" s="1033"/>
      <c r="J101" s="1033"/>
      <c r="K101" s="1033"/>
      <c r="L101" s="1393"/>
      <c r="M101" s="1391"/>
      <c r="N101" s="1391"/>
      <c r="O101" s="1392"/>
    </row>
    <row r="102" spans="1:25" s="1035" customFormat="1" ht="15" customHeight="1">
      <c r="A102" s="1058"/>
      <c r="B102" s="245"/>
      <c r="C102" s="1449" t="s">
        <v>1826</v>
      </c>
      <c r="D102" s="1391"/>
      <c r="E102" s="1391"/>
      <c r="F102" s="1391"/>
      <c r="G102" s="1391"/>
      <c r="H102" s="1391"/>
      <c r="I102" s="1391"/>
      <c r="J102" s="1391"/>
      <c r="K102" s="1392"/>
      <c r="L102" s="1390"/>
      <c r="M102" s="1391"/>
      <c r="N102" s="1391"/>
      <c r="O102" s="1392"/>
    </row>
    <row r="103" spans="1:25" s="1035" customFormat="1" ht="4.5" customHeight="1" thickBot="1">
      <c r="A103" s="1058"/>
      <c r="B103" s="245"/>
      <c r="C103" s="227"/>
      <c r="D103" s="235"/>
      <c r="E103" s="1033"/>
      <c r="F103" s="1033"/>
      <c r="G103" s="1033"/>
      <c r="H103" s="1033"/>
      <c r="I103" s="1033"/>
      <c r="J103" s="1033"/>
      <c r="K103" s="1033"/>
      <c r="L103" s="1393"/>
      <c r="M103" s="1391"/>
      <c r="N103" s="1391"/>
      <c r="O103" s="1392"/>
    </row>
    <row r="104" spans="1:25" s="1035" customFormat="1" ht="15" customHeight="1" thickBot="1">
      <c r="A104" s="1058"/>
      <c r="B104" s="245"/>
      <c r="C104" s="228"/>
      <c r="D104" s="237"/>
      <c r="E104" s="1426" t="s">
        <v>1828</v>
      </c>
      <c r="F104" s="1426"/>
      <c r="G104" s="1426"/>
      <c r="H104" s="1426"/>
      <c r="I104" s="1426"/>
      <c r="J104" s="1426"/>
      <c r="K104" s="1443"/>
      <c r="L104" s="1390"/>
      <c r="M104" s="1391"/>
      <c r="N104" s="1391"/>
      <c r="O104" s="1392"/>
    </row>
    <row r="105" spans="1:25" s="1035" customFormat="1" ht="14.4" customHeight="1">
      <c r="A105" s="1058"/>
      <c r="B105" s="245"/>
      <c r="C105" s="228"/>
      <c r="D105" s="1036"/>
      <c r="E105" s="1426"/>
      <c r="F105" s="1426"/>
      <c r="G105" s="1426"/>
      <c r="H105" s="1426"/>
      <c r="I105" s="1426"/>
      <c r="J105" s="1426"/>
      <c r="K105" s="1443"/>
      <c r="L105" s="1393"/>
      <c r="M105" s="1391"/>
      <c r="N105" s="1391"/>
      <c r="O105" s="1392"/>
    </row>
    <row r="106" spans="1:25" s="1035" customFormat="1" ht="4.5" customHeight="1" thickBot="1">
      <c r="A106" s="1058"/>
      <c r="B106" s="245"/>
      <c r="C106" s="227"/>
      <c r="D106" s="235"/>
      <c r="E106" s="1056"/>
      <c r="F106" s="1056"/>
      <c r="G106" s="1056"/>
      <c r="H106" s="1056"/>
      <c r="I106" s="1056"/>
      <c r="J106" s="1056"/>
      <c r="K106" s="1056"/>
      <c r="L106" s="1030"/>
      <c r="M106" s="1031"/>
      <c r="N106" s="1031"/>
      <c r="O106" s="1032"/>
    </row>
    <row r="107" spans="1:25" s="1035" customFormat="1" ht="15" customHeight="1" thickBot="1">
      <c r="A107" s="1058"/>
      <c r="B107" s="67"/>
      <c r="C107" s="67"/>
      <c r="D107" s="262"/>
      <c r="E107" s="1394" t="s">
        <v>1838</v>
      </c>
      <c r="F107" s="1437"/>
      <c r="G107" s="1437"/>
      <c r="H107" s="1437"/>
      <c r="I107" s="1437"/>
      <c r="J107" s="1437"/>
      <c r="K107" s="1437"/>
      <c r="L107" s="1390"/>
      <c r="M107" s="1391"/>
      <c r="N107" s="1391"/>
      <c r="O107" s="1392"/>
    </row>
    <row r="108" spans="1:25" s="1035" customFormat="1" ht="14.4" customHeight="1">
      <c r="A108" s="1058"/>
      <c r="B108" s="67"/>
      <c r="C108" s="67"/>
      <c r="D108" s="264"/>
      <c r="E108" s="1394"/>
      <c r="F108" s="1437"/>
      <c r="G108" s="1437"/>
      <c r="H108" s="1437"/>
      <c r="I108" s="1437"/>
      <c r="J108" s="1437"/>
      <c r="K108" s="1437"/>
      <c r="L108" s="1390"/>
      <c r="M108" s="1391"/>
      <c r="N108" s="1391"/>
      <c r="O108" s="1392"/>
    </row>
    <row r="109" spans="1:25" s="1035" customFormat="1" ht="4.5" customHeight="1" thickBot="1">
      <c r="A109" s="1058"/>
      <c r="B109" s="245"/>
      <c r="C109" s="227"/>
      <c r="D109" s="235"/>
      <c r="E109" s="1056"/>
      <c r="F109" s="1056"/>
      <c r="G109" s="1056"/>
      <c r="H109" s="1056"/>
      <c r="I109" s="1056"/>
      <c r="J109" s="1056"/>
      <c r="K109" s="1056"/>
      <c r="L109" s="1030"/>
      <c r="M109" s="1031"/>
      <c r="N109" s="1031"/>
      <c r="O109" s="1032"/>
    </row>
    <row r="110" spans="1:25" s="1035" customFormat="1" ht="15" customHeight="1" thickBot="1">
      <c r="A110" s="1058"/>
      <c r="B110" s="67"/>
      <c r="C110" s="67"/>
      <c r="D110" s="262"/>
      <c r="E110" s="1394" t="s">
        <v>1824</v>
      </c>
      <c r="F110" s="1437"/>
      <c r="G110" s="1437"/>
      <c r="H110" s="1437"/>
      <c r="I110" s="1437"/>
      <c r="J110" s="1437"/>
      <c r="K110" s="1437"/>
      <c r="L110" s="1390"/>
      <c r="M110" s="1391"/>
      <c r="N110" s="1391"/>
      <c r="O110" s="1392"/>
    </row>
    <row r="111" spans="1:25" s="1035" customFormat="1" ht="9" customHeight="1" thickBot="1">
      <c r="A111" s="1058"/>
      <c r="B111" s="245"/>
      <c r="C111" s="227"/>
      <c r="D111" s="235"/>
      <c r="E111" s="1056"/>
      <c r="F111" s="1056"/>
      <c r="G111" s="1056"/>
      <c r="H111" s="1056"/>
      <c r="I111" s="1056"/>
      <c r="J111" s="1056"/>
      <c r="K111" s="1056"/>
      <c r="L111" s="1393"/>
      <c r="M111" s="1391"/>
      <c r="N111" s="1391"/>
      <c r="O111" s="1392"/>
    </row>
    <row r="112" spans="1:25" s="1035" customFormat="1" ht="15" customHeight="1" thickBot="1">
      <c r="A112" s="1058"/>
      <c r="B112" s="67"/>
      <c r="C112" s="67"/>
      <c r="D112" s="262"/>
      <c r="E112" s="1394" t="s">
        <v>1823</v>
      </c>
      <c r="F112" s="1437"/>
      <c r="G112" s="1437"/>
      <c r="H112" s="1437"/>
      <c r="I112" s="1437"/>
      <c r="J112" s="1437"/>
      <c r="K112" s="1437"/>
      <c r="L112" s="1390"/>
      <c r="M112" s="1391"/>
      <c r="N112" s="1391"/>
      <c r="O112" s="1392"/>
    </row>
    <row r="113" spans="1:15" s="1035" customFormat="1" ht="14.4" customHeight="1">
      <c r="A113" s="1058"/>
      <c r="B113" s="67"/>
      <c r="C113" s="67"/>
      <c r="D113" s="264"/>
      <c r="E113" s="1394"/>
      <c r="F113" s="1437"/>
      <c r="G113" s="1437"/>
      <c r="H113" s="1437"/>
      <c r="I113" s="1437"/>
      <c r="J113" s="1437"/>
      <c r="K113" s="1437"/>
      <c r="L113" s="1390"/>
      <c r="M113" s="1391"/>
      <c r="N113" s="1391"/>
      <c r="O113" s="1392"/>
    </row>
    <row r="114" spans="1:15" s="1035" customFormat="1" ht="14.4" customHeight="1">
      <c r="A114" s="1058"/>
      <c r="B114" s="67"/>
      <c r="C114" s="67"/>
      <c r="D114" s="264"/>
      <c r="E114" s="1394"/>
      <c r="F114" s="1437"/>
      <c r="G114" s="1437"/>
      <c r="H114" s="1437"/>
      <c r="I114" s="1437"/>
      <c r="J114" s="1437"/>
      <c r="K114" s="1437"/>
      <c r="L114" s="1393"/>
      <c r="M114" s="1391"/>
      <c r="N114" s="1391"/>
      <c r="O114" s="1392"/>
    </row>
    <row r="115" spans="1:15" s="1035" customFormat="1" ht="4.5" customHeight="1" thickBot="1">
      <c r="A115" s="1058"/>
      <c r="B115" s="245"/>
      <c r="C115" s="227"/>
      <c r="D115" s="235"/>
      <c r="E115" s="1056"/>
      <c r="F115" s="1056"/>
      <c r="G115" s="1056"/>
      <c r="H115" s="1056"/>
      <c r="I115" s="1056"/>
      <c r="J115" s="1056"/>
      <c r="K115" s="1056"/>
      <c r="L115" s="1030"/>
      <c r="M115" s="1031"/>
      <c r="N115" s="1031"/>
      <c r="O115" s="1032"/>
    </row>
    <row r="116" spans="1:15" s="1035" customFormat="1" ht="15" customHeight="1" thickBot="1">
      <c r="A116" s="1058"/>
      <c r="B116" s="67"/>
      <c r="C116" s="67"/>
      <c r="D116" s="262"/>
      <c r="E116" s="1394" t="s">
        <v>1827</v>
      </c>
      <c r="F116" s="1437"/>
      <c r="G116" s="1437"/>
      <c r="H116" s="1437"/>
      <c r="I116" s="1437"/>
      <c r="J116" s="1437"/>
      <c r="K116" s="1437"/>
      <c r="L116" s="1390"/>
      <c r="M116" s="1391"/>
      <c r="N116" s="1391"/>
      <c r="O116" s="1392"/>
    </row>
    <row r="117" spans="1:15" s="1035" customFormat="1" ht="15" customHeight="1">
      <c r="A117" s="1058"/>
      <c r="B117" s="67"/>
      <c r="C117" s="67"/>
      <c r="D117" s="264"/>
      <c r="E117" s="1394"/>
      <c r="F117" s="1437"/>
      <c r="G117" s="1437"/>
      <c r="H117" s="1437"/>
      <c r="I117" s="1437"/>
      <c r="J117" s="1437"/>
      <c r="K117" s="1437"/>
      <c r="L117" s="1390"/>
      <c r="M117" s="1391"/>
      <c r="N117" s="1391"/>
      <c r="O117" s="1392"/>
    </row>
    <row r="118" spans="1:15" s="1035" customFormat="1" ht="14.4" customHeight="1">
      <c r="A118" s="1058"/>
      <c r="B118" s="67"/>
      <c r="C118" s="67"/>
      <c r="D118" s="264"/>
      <c r="E118" s="1394"/>
      <c r="F118" s="1437"/>
      <c r="G118" s="1437"/>
      <c r="H118" s="1437"/>
      <c r="I118" s="1437"/>
      <c r="J118" s="1437"/>
      <c r="K118" s="1437"/>
      <c r="L118" s="1390"/>
      <c r="M118" s="1391"/>
      <c r="N118" s="1391"/>
      <c r="O118" s="1392"/>
    </row>
    <row r="119" spans="1:15" s="1035" customFormat="1" ht="4.5" customHeight="1" thickBot="1">
      <c r="A119" s="1058"/>
      <c r="B119" s="245"/>
      <c r="C119" s="227"/>
      <c r="D119" s="235"/>
      <c r="E119" s="1033"/>
      <c r="F119" s="1033"/>
      <c r="G119" s="1033"/>
      <c r="H119" s="1033"/>
      <c r="I119" s="1033"/>
      <c r="J119" s="1033"/>
      <c r="K119" s="1033"/>
      <c r="L119" s="1030"/>
      <c r="M119" s="1031"/>
      <c r="N119" s="1031"/>
      <c r="O119" s="1032"/>
    </row>
    <row r="120" spans="1:15" ht="15" customHeight="1" thickBot="1">
      <c r="A120" s="1058"/>
      <c r="B120" s="245"/>
      <c r="C120" s="228"/>
      <c r="D120" s="237"/>
      <c r="E120" s="1434" t="s">
        <v>1831</v>
      </c>
      <c r="F120" s="1434"/>
      <c r="G120" s="1434"/>
      <c r="H120" s="1434"/>
      <c r="I120" s="1434"/>
      <c r="J120" s="1434"/>
      <c r="K120" s="1435"/>
      <c r="L120" s="1390"/>
      <c r="M120" s="1391"/>
      <c r="N120" s="1391"/>
      <c r="O120" s="1392"/>
    </row>
    <row r="121" spans="1:15" s="1035" customFormat="1" ht="15" customHeight="1">
      <c r="A121" s="1058"/>
      <c r="B121" s="245"/>
      <c r="C121" s="228"/>
      <c r="D121" s="1036"/>
      <c r="E121" s="1434"/>
      <c r="F121" s="1434"/>
      <c r="G121" s="1434"/>
      <c r="H121" s="1434"/>
      <c r="I121" s="1434"/>
      <c r="J121" s="1434"/>
      <c r="K121" s="1434"/>
      <c r="L121" s="1393"/>
      <c r="M121" s="1391"/>
      <c r="N121" s="1391"/>
      <c r="O121" s="1392"/>
    </row>
    <row r="122" spans="1:15" s="1035" customFormat="1" ht="15" customHeight="1">
      <c r="A122" s="1058"/>
      <c r="B122" s="245"/>
      <c r="C122" s="228"/>
      <c r="D122" s="1036"/>
      <c r="E122" s="1434"/>
      <c r="F122" s="1434"/>
      <c r="G122" s="1434"/>
      <c r="H122" s="1434"/>
      <c r="I122" s="1434"/>
      <c r="J122" s="1434"/>
      <c r="K122" s="1434"/>
      <c r="L122" s="1393"/>
      <c r="M122" s="1391"/>
      <c r="N122" s="1391"/>
      <c r="O122" s="1392"/>
    </row>
    <row r="123" spans="1:15" s="1035" customFormat="1" ht="15" customHeight="1">
      <c r="A123" s="1058"/>
      <c r="B123" s="245"/>
      <c r="C123" s="228"/>
      <c r="D123" s="1036"/>
      <c r="E123" s="1434"/>
      <c r="F123" s="1434"/>
      <c r="G123" s="1434"/>
      <c r="H123" s="1434"/>
      <c r="I123" s="1434"/>
      <c r="J123" s="1434"/>
      <c r="K123" s="1434"/>
      <c r="L123" s="1393"/>
      <c r="M123" s="1391"/>
      <c r="N123" s="1391"/>
      <c r="O123" s="1392"/>
    </row>
    <row r="124" spans="1:15" s="1035" customFormat="1" ht="15" customHeight="1">
      <c r="A124" s="1058"/>
      <c r="B124" s="245"/>
      <c r="C124" s="228"/>
      <c r="D124" s="1036"/>
      <c r="E124" s="1434"/>
      <c r="F124" s="1434"/>
      <c r="G124" s="1434"/>
      <c r="H124" s="1434"/>
      <c r="I124" s="1434"/>
      <c r="J124" s="1434"/>
      <c r="K124" s="1434"/>
      <c r="L124" s="1393"/>
      <c r="M124" s="1391"/>
      <c r="N124" s="1391"/>
      <c r="O124" s="1392"/>
    </row>
    <row r="125" spans="1:15" s="1035" customFormat="1" ht="15" customHeight="1">
      <c r="A125" s="1058"/>
      <c r="B125" s="245"/>
      <c r="C125" s="228"/>
      <c r="D125" s="1036"/>
      <c r="E125" s="1434"/>
      <c r="F125" s="1434"/>
      <c r="G125" s="1434"/>
      <c r="H125" s="1434"/>
      <c r="I125" s="1434"/>
      <c r="J125" s="1434"/>
      <c r="K125" s="1434"/>
      <c r="L125" s="1393"/>
      <c r="M125" s="1391"/>
      <c r="N125" s="1391"/>
      <c r="O125" s="1392"/>
    </row>
    <row r="126" spans="1:15" s="1035" customFormat="1" ht="15" customHeight="1">
      <c r="A126" s="1058"/>
      <c r="B126" s="245"/>
      <c r="C126" s="228"/>
      <c r="D126" s="1036"/>
      <c r="E126" s="1434"/>
      <c r="F126" s="1434"/>
      <c r="G126" s="1434"/>
      <c r="H126" s="1434"/>
      <c r="I126" s="1434"/>
      <c r="J126" s="1434"/>
      <c r="K126" s="1434"/>
      <c r="L126" s="1393"/>
      <c r="M126" s="1391"/>
      <c r="N126" s="1391"/>
      <c r="O126" s="1392"/>
    </row>
    <row r="127" spans="1:15" s="1035" customFormat="1" ht="15" customHeight="1">
      <c r="A127" s="1058"/>
      <c r="B127" s="245"/>
      <c r="C127" s="228"/>
      <c r="D127" s="1036"/>
      <c r="E127" s="1434"/>
      <c r="F127" s="1434"/>
      <c r="G127" s="1434"/>
      <c r="H127" s="1434"/>
      <c r="I127" s="1434"/>
      <c r="J127" s="1434"/>
      <c r="K127" s="1434"/>
      <c r="L127" s="1393"/>
      <c r="M127" s="1391"/>
      <c r="N127" s="1391"/>
      <c r="O127" s="1392"/>
    </row>
    <row r="128" spans="1:15" s="961" customFormat="1" ht="18" customHeight="1">
      <c r="A128" s="1058"/>
      <c r="B128" s="245"/>
      <c r="C128" s="228"/>
      <c r="D128" s="1036"/>
      <c r="E128" s="1434"/>
      <c r="F128" s="1434"/>
      <c r="G128" s="1434"/>
      <c r="H128" s="1434"/>
      <c r="I128" s="1434"/>
      <c r="J128" s="1434"/>
      <c r="K128" s="1434"/>
      <c r="L128" s="1393"/>
      <c r="M128" s="1391"/>
      <c r="N128" s="1391"/>
      <c r="O128" s="1392"/>
    </row>
    <row r="129" spans="1:15" s="961" customFormat="1" ht="4.5" customHeight="1">
      <c r="A129" s="1058"/>
      <c r="B129" s="245"/>
      <c r="C129" s="227"/>
      <c r="D129" s="1036"/>
      <c r="E129" s="1051"/>
      <c r="F129" s="1051"/>
      <c r="G129" s="1051"/>
      <c r="H129" s="1051"/>
      <c r="I129" s="1051"/>
      <c r="J129" s="1051"/>
      <c r="K129" s="1051"/>
      <c r="L129" s="1393"/>
      <c r="M129" s="1391"/>
      <c r="N129" s="1391"/>
      <c r="O129" s="1392"/>
    </row>
    <row r="130" spans="1:15" ht="4.95" customHeight="1">
      <c r="A130" s="269"/>
      <c r="B130" s="69"/>
      <c r="C130" s="70"/>
      <c r="D130" s="70"/>
      <c r="E130" s="1396"/>
      <c r="F130" s="1396"/>
      <c r="G130" s="1396"/>
      <c r="H130" s="1396"/>
      <c r="I130" s="1396"/>
      <c r="J130" s="1396"/>
      <c r="K130" s="1397"/>
      <c r="L130" s="1402"/>
      <c r="M130" s="1403"/>
      <c r="N130" s="1403"/>
      <c r="O130" s="1404"/>
    </row>
    <row r="131" spans="1:15" ht="15" thickBot="1">
      <c r="A131" s="1422" t="s">
        <v>1514</v>
      </c>
      <c r="C131" s="252" t="s">
        <v>1515</v>
      </c>
      <c r="E131" s="265"/>
      <c r="F131" s="66"/>
      <c r="G131" s="265"/>
      <c r="H131" s="265"/>
      <c r="I131" s="265"/>
      <c r="J131" s="265"/>
      <c r="K131" s="265"/>
      <c r="L131" s="1459"/>
      <c r="M131" s="1475"/>
      <c r="N131" s="1475"/>
      <c r="O131" s="1476"/>
    </row>
    <row r="132" spans="1:15" ht="15" thickBot="1">
      <c r="A132" s="1423"/>
      <c r="B132" s="66"/>
      <c r="D132" s="262"/>
      <c r="E132" s="1438" t="s">
        <v>1832</v>
      </c>
      <c r="F132" s="1439"/>
      <c r="G132" s="1439"/>
      <c r="H132" s="1439"/>
      <c r="I132" s="1439"/>
      <c r="J132" s="1439"/>
      <c r="K132" s="1439"/>
      <c r="L132" s="1471"/>
      <c r="M132" s="1469"/>
      <c r="N132" s="1469"/>
      <c r="O132" s="1470"/>
    </row>
    <row r="133" spans="1:15" s="1035" customFormat="1" ht="4.5" customHeight="1" thickBot="1">
      <c r="A133" s="1423"/>
      <c r="B133" s="245"/>
      <c r="C133" s="227"/>
      <c r="D133" s="235"/>
      <c r="E133" s="1438"/>
      <c r="F133" s="1439"/>
      <c r="G133" s="1439"/>
      <c r="H133" s="1439"/>
      <c r="I133" s="1439"/>
      <c r="J133" s="1439"/>
      <c r="K133" s="1439"/>
      <c r="L133" s="1030"/>
      <c r="M133" s="1031"/>
      <c r="N133" s="1031"/>
      <c r="O133" s="1032"/>
    </row>
    <row r="134" spans="1:15" ht="15.75" customHeight="1" thickBot="1">
      <c r="A134" s="1423"/>
      <c r="B134" s="66"/>
      <c r="D134" s="262"/>
      <c r="E134" s="1438" t="s">
        <v>1833</v>
      </c>
      <c r="F134" s="1438"/>
      <c r="G134" s="1438"/>
      <c r="H134" s="1438"/>
      <c r="I134" s="1438"/>
      <c r="J134" s="1438"/>
      <c r="K134" s="1441"/>
      <c r="L134" s="1468"/>
      <c r="M134" s="1469"/>
      <c r="N134" s="1469"/>
      <c r="O134" s="1470"/>
    </row>
    <row r="135" spans="1:15">
      <c r="A135" s="1423"/>
      <c r="B135" s="66"/>
      <c r="D135" s="263"/>
      <c r="E135" s="1438"/>
      <c r="F135" s="1438"/>
      <c r="G135" s="1438"/>
      <c r="H135" s="1438"/>
      <c r="I135" s="1438"/>
      <c r="J135" s="1438"/>
      <c r="K135" s="1441"/>
      <c r="L135" s="1471"/>
      <c r="M135" s="1469"/>
      <c r="N135" s="1469"/>
      <c r="O135" s="1470"/>
    </row>
    <row r="136" spans="1:15" ht="13.2" customHeight="1">
      <c r="A136" s="270"/>
      <c r="B136" s="66"/>
      <c r="D136" s="263"/>
      <c r="E136" s="1438"/>
      <c r="F136" s="1438"/>
      <c r="G136" s="1438"/>
      <c r="H136" s="1438"/>
      <c r="I136" s="1438"/>
      <c r="J136" s="1438"/>
      <c r="K136" s="1441"/>
      <c r="L136" s="1471"/>
      <c r="M136" s="1469"/>
      <c r="N136" s="1469"/>
      <c r="O136" s="1470"/>
    </row>
    <row r="137" spans="1:15" s="1035" customFormat="1" ht="4.5" customHeight="1">
      <c r="A137" s="1058"/>
      <c r="B137" s="245"/>
      <c r="C137" s="227"/>
      <c r="D137" s="1036"/>
      <c r="E137" s="1056"/>
      <c r="F137" s="1056"/>
      <c r="G137" s="1056"/>
      <c r="H137" s="1056"/>
      <c r="I137" s="1056"/>
      <c r="J137" s="1056"/>
      <c r="K137" s="1056"/>
      <c r="L137" s="1471"/>
      <c r="M137" s="1469"/>
      <c r="N137" s="1469"/>
      <c r="O137" s="1470"/>
    </row>
    <row r="138" spans="1:15" ht="5.4" customHeight="1">
      <c r="A138" s="1034"/>
      <c r="B138" s="69"/>
      <c r="C138" s="70"/>
      <c r="D138" s="70"/>
      <c r="E138" s="1452"/>
      <c r="F138" s="1452"/>
      <c r="G138" s="1452"/>
      <c r="H138" s="1452"/>
      <c r="I138" s="1452"/>
      <c r="J138" s="1452"/>
      <c r="K138" s="1453"/>
      <c r="L138" s="1472"/>
      <c r="M138" s="1473"/>
      <c r="N138" s="1473"/>
      <c r="O138" s="1474"/>
    </row>
  </sheetData>
  <mergeCells count="99">
    <mergeCell ref="L110:O111"/>
    <mergeCell ref="L134:O138"/>
    <mergeCell ref="L120:O130"/>
    <mergeCell ref="L116:O118"/>
    <mergeCell ref="L107:O108"/>
    <mergeCell ref="L112:O114"/>
    <mergeCell ref="L131:O132"/>
    <mergeCell ref="Q83:Y99"/>
    <mergeCell ref="R16:Y27"/>
    <mergeCell ref="R28:Y34"/>
    <mergeCell ref="L83:O85"/>
    <mergeCell ref="L102:O103"/>
    <mergeCell ref="L23:O25"/>
    <mergeCell ref="L26:O27"/>
    <mergeCell ref="L28:O30"/>
    <mergeCell ref="L67:O72"/>
    <mergeCell ref="L86:O87"/>
    <mergeCell ref="L93:O94"/>
    <mergeCell ref="L34:O37"/>
    <mergeCell ref="L38:O39"/>
    <mergeCell ref="L89:O91"/>
    <mergeCell ref="L50:O52"/>
    <mergeCell ref="L40:O42"/>
    <mergeCell ref="A67:A72"/>
    <mergeCell ref="E68:K71"/>
    <mergeCell ref="E72:K72"/>
    <mergeCell ref="E138:K138"/>
    <mergeCell ref="E130:K130"/>
    <mergeCell ref="E110:K110"/>
    <mergeCell ref="E107:K108"/>
    <mergeCell ref="E112:K114"/>
    <mergeCell ref="F73:J73"/>
    <mergeCell ref="C74:F74"/>
    <mergeCell ref="C75:K77"/>
    <mergeCell ref="E89:K91"/>
    <mergeCell ref="E132:K133"/>
    <mergeCell ref="E104:K105"/>
    <mergeCell ref="E116:K118"/>
    <mergeCell ref="E93:K94"/>
    <mergeCell ref="A131:A135"/>
    <mergeCell ref="C78:K79"/>
    <mergeCell ref="C81:K82"/>
    <mergeCell ref="E86:K87"/>
    <mergeCell ref="E120:K128"/>
    <mergeCell ref="E134:K136"/>
    <mergeCell ref="C83:K83"/>
    <mergeCell ref="C102:K102"/>
    <mergeCell ref="E96:K96"/>
    <mergeCell ref="E98:K98"/>
    <mergeCell ref="E99:K99"/>
    <mergeCell ref="E97:K97"/>
    <mergeCell ref="A9:A22"/>
    <mergeCell ref="L9:O22"/>
    <mergeCell ref="A59:A66"/>
    <mergeCell ref="E65:K65"/>
    <mergeCell ref="E66:K66"/>
    <mergeCell ref="E60:K61"/>
    <mergeCell ref="E62:K64"/>
    <mergeCell ref="A34:A39"/>
    <mergeCell ref="E35:K36"/>
    <mergeCell ref="E38:J39"/>
    <mergeCell ref="A40:A58"/>
    <mergeCell ref="F40:J40"/>
    <mergeCell ref="E41:K42"/>
    <mergeCell ref="E44:K45"/>
    <mergeCell ref="E47:K48"/>
    <mergeCell ref="E50:K51"/>
    <mergeCell ref="A31:A33"/>
    <mergeCell ref="L31:O33"/>
    <mergeCell ref="E32:J33"/>
    <mergeCell ref="A23:A30"/>
    <mergeCell ref="E26:J27"/>
    <mergeCell ref="E28:J29"/>
    <mergeCell ref="A1:O1"/>
    <mergeCell ref="C5:E5"/>
    <mergeCell ref="H5:I5"/>
    <mergeCell ref="J5:K5"/>
    <mergeCell ref="M5:N5"/>
    <mergeCell ref="M3:N3"/>
    <mergeCell ref="F12:K12"/>
    <mergeCell ref="F22:K22"/>
    <mergeCell ref="C3:G3"/>
    <mergeCell ref="H3:I3"/>
    <mergeCell ref="J3:K3"/>
    <mergeCell ref="C8:J8"/>
    <mergeCell ref="L44:O46"/>
    <mergeCell ref="L47:O49"/>
    <mergeCell ref="L104:O105"/>
    <mergeCell ref="E53:K58"/>
    <mergeCell ref="L73:O74"/>
    <mergeCell ref="L75:O77"/>
    <mergeCell ref="L78:O80"/>
    <mergeCell ref="L81:O82"/>
    <mergeCell ref="L53:O58"/>
    <mergeCell ref="L59:O60"/>
    <mergeCell ref="L62:O63"/>
    <mergeCell ref="L65:O66"/>
    <mergeCell ref="L96:O98"/>
    <mergeCell ref="L99:O101"/>
  </mergeCells>
  <dataValidations count="5">
    <dataValidation type="list" allowBlank="1" showInputMessage="1" showErrorMessage="1" sqref="WVO983071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G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G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G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G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G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G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G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G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G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G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G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G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G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G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G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formula1>$S$2:$S$5</formula1>
    </dataValidation>
    <dataValidation type="list" allowBlank="1" showInputMessage="1" showErrorMessage="1" sqref="WVU983069:WVV983069 WLY983069:WLZ983069 WCC983069:WCD983069 VSG983069:VSH983069 VIK983069:VIL983069 UYO983069:UYP983069 UOS983069:UOT983069 UEW983069:UEX983069 TVA983069:TVB983069 TLE983069:TLF983069 TBI983069:TBJ983069 SRM983069:SRN983069 SHQ983069:SHR983069 RXU983069:RXV983069 RNY983069:RNZ983069 REC983069:RED983069 QUG983069:QUH983069 QKK983069:QKL983069 QAO983069:QAP983069 PQS983069:PQT983069 PGW983069:PGX983069 OXA983069:OXB983069 ONE983069:ONF983069 ODI983069:ODJ983069 NTM983069:NTN983069 NJQ983069:NJR983069 MZU983069:MZV983069 MPY983069:MPZ983069 MGC983069:MGD983069 LWG983069:LWH983069 LMK983069:LML983069 LCO983069:LCP983069 KSS983069:KST983069 KIW983069:KIX983069 JZA983069:JZB983069 JPE983069:JPF983069 JFI983069:JFJ983069 IVM983069:IVN983069 ILQ983069:ILR983069 IBU983069:IBV983069 HRY983069:HRZ983069 HIC983069:HID983069 GYG983069:GYH983069 GOK983069:GOL983069 GEO983069:GEP983069 FUS983069:FUT983069 FKW983069:FKX983069 FBA983069:FBB983069 ERE983069:ERF983069 EHI983069:EHJ983069 DXM983069:DXN983069 DNQ983069:DNR983069 DDU983069:DDV983069 CTY983069:CTZ983069 CKC983069:CKD983069 CAG983069:CAH983069 BQK983069:BQL983069 BGO983069:BGP983069 AWS983069:AWT983069 AMW983069:AMX983069 ADA983069:ADB983069 TE983069:TF983069 JI983069:JJ983069 M983069:N983069 WVU917533:WVV917533 WLY917533:WLZ917533 WCC917533:WCD917533 VSG917533:VSH917533 VIK917533:VIL917533 UYO917533:UYP917533 UOS917533:UOT917533 UEW917533:UEX917533 TVA917533:TVB917533 TLE917533:TLF917533 TBI917533:TBJ917533 SRM917533:SRN917533 SHQ917533:SHR917533 RXU917533:RXV917533 RNY917533:RNZ917533 REC917533:RED917533 QUG917533:QUH917533 QKK917533:QKL917533 QAO917533:QAP917533 PQS917533:PQT917533 PGW917533:PGX917533 OXA917533:OXB917533 ONE917533:ONF917533 ODI917533:ODJ917533 NTM917533:NTN917533 NJQ917533:NJR917533 MZU917533:MZV917533 MPY917533:MPZ917533 MGC917533:MGD917533 LWG917533:LWH917533 LMK917533:LML917533 LCO917533:LCP917533 KSS917533:KST917533 KIW917533:KIX917533 JZA917533:JZB917533 JPE917533:JPF917533 JFI917533:JFJ917533 IVM917533:IVN917533 ILQ917533:ILR917533 IBU917533:IBV917533 HRY917533:HRZ917533 HIC917533:HID917533 GYG917533:GYH917533 GOK917533:GOL917533 GEO917533:GEP917533 FUS917533:FUT917533 FKW917533:FKX917533 FBA917533:FBB917533 ERE917533:ERF917533 EHI917533:EHJ917533 DXM917533:DXN917533 DNQ917533:DNR917533 DDU917533:DDV917533 CTY917533:CTZ917533 CKC917533:CKD917533 CAG917533:CAH917533 BQK917533:BQL917533 BGO917533:BGP917533 AWS917533:AWT917533 AMW917533:AMX917533 ADA917533:ADB917533 TE917533:TF917533 JI917533:JJ917533 M917533:N917533 WVU851997:WVV851997 WLY851997:WLZ851997 WCC851997:WCD851997 VSG851997:VSH851997 VIK851997:VIL851997 UYO851997:UYP851997 UOS851997:UOT851997 UEW851997:UEX851997 TVA851997:TVB851997 TLE851997:TLF851997 TBI851997:TBJ851997 SRM851997:SRN851997 SHQ851997:SHR851997 RXU851997:RXV851997 RNY851997:RNZ851997 REC851997:RED851997 QUG851997:QUH851997 QKK851997:QKL851997 QAO851997:QAP851997 PQS851997:PQT851997 PGW851997:PGX851997 OXA851997:OXB851997 ONE851997:ONF851997 ODI851997:ODJ851997 NTM851997:NTN851997 NJQ851997:NJR851997 MZU851997:MZV851997 MPY851997:MPZ851997 MGC851997:MGD851997 LWG851997:LWH851997 LMK851997:LML851997 LCO851997:LCP851997 KSS851997:KST851997 KIW851997:KIX851997 JZA851997:JZB851997 JPE851997:JPF851997 JFI851997:JFJ851997 IVM851997:IVN851997 ILQ851997:ILR851997 IBU851997:IBV851997 HRY851997:HRZ851997 HIC851997:HID851997 GYG851997:GYH851997 GOK851997:GOL851997 GEO851997:GEP851997 FUS851997:FUT851997 FKW851997:FKX851997 FBA851997:FBB851997 ERE851997:ERF851997 EHI851997:EHJ851997 DXM851997:DXN851997 DNQ851997:DNR851997 DDU851997:DDV851997 CTY851997:CTZ851997 CKC851997:CKD851997 CAG851997:CAH851997 BQK851997:BQL851997 BGO851997:BGP851997 AWS851997:AWT851997 AMW851997:AMX851997 ADA851997:ADB851997 TE851997:TF851997 JI851997:JJ851997 M851997:N851997 WVU786461:WVV786461 WLY786461:WLZ786461 WCC786461:WCD786461 VSG786461:VSH786461 VIK786461:VIL786461 UYO786461:UYP786461 UOS786461:UOT786461 UEW786461:UEX786461 TVA786461:TVB786461 TLE786461:TLF786461 TBI786461:TBJ786461 SRM786461:SRN786461 SHQ786461:SHR786461 RXU786461:RXV786461 RNY786461:RNZ786461 REC786461:RED786461 QUG786461:QUH786461 QKK786461:QKL786461 QAO786461:QAP786461 PQS786461:PQT786461 PGW786461:PGX786461 OXA786461:OXB786461 ONE786461:ONF786461 ODI786461:ODJ786461 NTM786461:NTN786461 NJQ786461:NJR786461 MZU786461:MZV786461 MPY786461:MPZ786461 MGC786461:MGD786461 LWG786461:LWH786461 LMK786461:LML786461 LCO786461:LCP786461 KSS786461:KST786461 KIW786461:KIX786461 JZA786461:JZB786461 JPE786461:JPF786461 JFI786461:JFJ786461 IVM786461:IVN786461 ILQ786461:ILR786461 IBU786461:IBV786461 HRY786461:HRZ786461 HIC786461:HID786461 GYG786461:GYH786461 GOK786461:GOL786461 GEO786461:GEP786461 FUS786461:FUT786461 FKW786461:FKX786461 FBA786461:FBB786461 ERE786461:ERF786461 EHI786461:EHJ786461 DXM786461:DXN786461 DNQ786461:DNR786461 DDU786461:DDV786461 CTY786461:CTZ786461 CKC786461:CKD786461 CAG786461:CAH786461 BQK786461:BQL786461 BGO786461:BGP786461 AWS786461:AWT786461 AMW786461:AMX786461 ADA786461:ADB786461 TE786461:TF786461 JI786461:JJ786461 M786461:N786461 WVU720925:WVV720925 WLY720925:WLZ720925 WCC720925:WCD720925 VSG720925:VSH720925 VIK720925:VIL720925 UYO720925:UYP720925 UOS720925:UOT720925 UEW720925:UEX720925 TVA720925:TVB720925 TLE720925:TLF720925 TBI720925:TBJ720925 SRM720925:SRN720925 SHQ720925:SHR720925 RXU720925:RXV720925 RNY720925:RNZ720925 REC720925:RED720925 QUG720925:QUH720925 QKK720925:QKL720925 QAO720925:QAP720925 PQS720925:PQT720925 PGW720925:PGX720925 OXA720925:OXB720925 ONE720925:ONF720925 ODI720925:ODJ720925 NTM720925:NTN720925 NJQ720925:NJR720925 MZU720925:MZV720925 MPY720925:MPZ720925 MGC720925:MGD720925 LWG720925:LWH720925 LMK720925:LML720925 LCO720925:LCP720925 KSS720925:KST720925 KIW720925:KIX720925 JZA720925:JZB720925 JPE720925:JPF720925 JFI720925:JFJ720925 IVM720925:IVN720925 ILQ720925:ILR720925 IBU720925:IBV720925 HRY720925:HRZ720925 HIC720925:HID720925 GYG720925:GYH720925 GOK720925:GOL720925 GEO720925:GEP720925 FUS720925:FUT720925 FKW720925:FKX720925 FBA720925:FBB720925 ERE720925:ERF720925 EHI720925:EHJ720925 DXM720925:DXN720925 DNQ720925:DNR720925 DDU720925:DDV720925 CTY720925:CTZ720925 CKC720925:CKD720925 CAG720925:CAH720925 BQK720925:BQL720925 BGO720925:BGP720925 AWS720925:AWT720925 AMW720925:AMX720925 ADA720925:ADB720925 TE720925:TF720925 JI720925:JJ720925 M720925:N720925 WVU655389:WVV655389 WLY655389:WLZ655389 WCC655389:WCD655389 VSG655389:VSH655389 VIK655389:VIL655389 UYO655389:UYP655389 UOS655389:UOT655389 UEW655389:UEX655389 TVA655389:TVB655389 TLE655389:TLF655389 TBI655389:TBJ655389 SRM655389:SRN655389 SHQ655389:SHR655389 RXU655389:RXV655389 RNY655389:RNZ655389 REC655389:RED655389 QUG655389:QUH655389 QKK655389:QKL655389 QAO655389:QAP655389 PQS655389:PQT655389 PGW655389:PGX655389 OXA655389:OXB655389 ONE655389:ONF655389 ODI655389:ODJ655389 NTM655389:NTN655389 NJQ655389:NJR655389 MZU655389:MZV655389 MPY655389:MPZ655389 MGC655389:MGD655389 LWG655389:LWH655389 LMK655389:LML655389 LCO655389:LCP655389 KSS655389:KST655389 KIW655389:KIX655389 JZA655389:JZB655389 JPE655389:JPF655389 JFI655389:JFJ655389 IVM655389:IVN655389 ILQ655389:ILR655389 IBU655389:IBV655389 HRY655389:HRZ655389 HIC655389:HID655389 GYG655389:GYH655389 GOK655389:GOL655389 GEO655389:GEP655389 FUS655389:FUT655389 FKW655389:FKX655389 FBA655389:FBB655389 ERE655389:ERF655389 EHI655389:EHJ655389 DXM655389:DXN655389 DNQ655389:DNR655389 DDU655389:DDV655389 CTY655389:CTZ655389 CKC655389:CKD655389 CAG655389:CAH655389 BQK655389:BQL655389 BGO655389:BGP655389 AWS655389:AWT655389 AMW655389:AMX655389 ADA655389:ADB655389 TE655389:TF655389 JI655389:JJ655389 M655389:N655389 WVU589853:WVV589853 WLY589853:WLZ589853 WCC589853:WCD589853 VSG589853:VSH589853 VIK589853:VIL589853 UYO589853:UYP589853 UOS589853:UOT589853 UEW589853:UEX589853 TVA589853:TVB589853 TLE589853:TLF589853 TBI589853:TBJ589853 SRM589853:SRN589853 SHQ589853:SHR589853 RXU589853:RXV589853 RNY589853:RNZ589853 REC589853:RED589853 QUG589853:QUH589853 QKK589853:QKL589853 QAO589853:QAP589853 PQS589853:PQT589853 PGW589853:PGX589853 OXA589853:OXB589853 ONE589853:ONF589853 ODI589853:ODJ589853 NTM589853:NTN589853 NJQ589853:NJR589853 MZU589853:MZV589853 MPY589853:MPZ589853 MGC589853:MGD589853 LWG589853:LWH589853 LMK589853:LML589853 LCO589853:LCP589853 KSS589853:KST589853 KIW589853:KIX589853 JZA589853:JZB589853 JPE589853:JPF589853 JFI589853:JFJ589853 IVM589853:IVN589853 ILQ589853:ILR589853 IBU589853:IBV589853 HRY589853:HRZ589853 HIC589853:HID589853 GYG589853:GYH589853 GOK589853:GOL589853 GEO589853:GEP589853 FUS589853:FUT589853 FKW589853:FKX589853 FBA589853:FBB589853 ERE589853:ERF589853 EHI589853:EHJ589853 DXM589853:DXN589853 DNQ589853:DNR589853 DDU589853:DDV589853 CTY589853:CTZ589853 CKC589853:CKD589853 CAG589853:CAH589853 BQK589853:BQL589853 BGO589853:BGP589853 AWS589853:AWT589853 AMW589853:AMX589853 ADA589853:ADB589853 TE589853:TF589853 JI589853:JJ589853 M589853:N589853 WVU524317:WVV524317 WLY524317:WLZ524317 WCC524317:WCD524317 VSG524317:VSH524317 VIK524317:VIL524317 UYO524317:UYP524317 UOS524317:UOT524317 UEW524317:UEX524317 TVA524317:TVB524317 TLE524317:TLF524317 TBI524317:TBJ524317 SRM524317:SRN524317 SHQ524317:SHR524317 RXU524317:RXV524317 RNY524317:RNZ524317 REC524317:RED524317 QUG524317:QUH524317 QKK524317:QKL524317 QAO524317:QAP524317 PQS524317:PQT524317 PGW524317:PGX524317 OXA524317:OXB524317 ONE524317:ONF524317 ODI524317:ODJ524317 NTM524317:NTN524317 NJQ524317:NJR524317 MZU524317:MZV524317 MPY524317:MPZ524317 MGC524317:MGD524317 LWG524317:LWH524317 LMK524317:LML524317 LCO524317:LCP524317 KSS524317:KST524317 KIW524317:KIX524317 JZA524317:JZB524317 JPE524317:JPF524317 JFI524317:JFJ524317 IVM524317:IVN524317 ILQ524317:ILR524317 IBU524317:IBV524317 HRY524317:HRZ524317 HIC524317:HID524317 GYG524317:GYH524317 GOK524317:GOL524317 GEO524317:GEP524317 FUS524317:FUT524317 FKW524317:FKX524317 FBA524317:FBB524317 ERE524317:ERF524317 EHI524317:EHJ524317 DXM524317:DXN524317 DNQ524317:DNR524317 DDU524317:DDV524317 CTY524317:CTZ524317 CKC524317:CKD524317 CAG524317:CAH524317 BQK524317:BQL524317 BGO524317:BGP524317 AWS524317:AWT524317 AMW524317:AMX524317 ADA524317:ADB524317 TE524317:TF524317 JI524317:JJ524317 M524317:N524317 WVU458781:WVV458781 WLY458781:WLZ458781 WCC458781:WCD458781 VSG458781:VSH458781 VIK458781:VIL458781 UYO458781:UYP458781 UOS458781:UOT458781 UEW458781:UEX458781 TVA458781:TVB458781 TLE458781:TLF458781 TBI458781:TBJ458781 SRM458781:SRN458781 SHQ458781:SHR458781 RXU458781:RXV458781 RNY458781:RNZ458781 REC458781:RED458781 QUG458781:QUH458781 QKK458781:QKL458781 QAO458781:QAP458781 PQS458781:PQT458781 PGW458781:PGX458781 OXA458781:OXB458781 ONE458781:ONF458781 ODI458781:ODJ458781 NTM458781:NTN458781 NJQ458781:NJR458781 MZU458781:MZV458781 MPY458781:MPZ458781 MGC458781:MGD458781 LWG458781:LWH458781 LMK458781:LML458781 LCO458781:LCP458781 KSS458781:KST458781 KIW458781:KIX458781 JZA458781:JZB458781 JPE458781:JPF458781 JFI458781:JFJ458781 IVM458781:IVN458781 ILQ458781:ILR458781 IBU458781:IBV458781 HRY458781:HRZ458781 HIC458781:HID458781 GYG458781:GYH458781 GOK458781:GOL458781 GEO458781:GEP458781 FUS458781:FUT458781 FKW458781:FKX458781 FBA458781:FBB458781 ERE458781:ERF458781 EHI458781:EHJ458781 DXM458781:DXN458781 DNQ458781:DNR458781 DDU458781:DDV458781 CTY458781:CTZ458781 CKC458781:CKD458781 CAG458781:CAH458781 BQK458781:BQL458781 BGO458781:BGP458781 AWS458781:AWT458781 AMW458781:AMX458781 ADA458781:ADB458781 TE458781:TF458781 JI458781:JJ458781 M458781:N458781 WVU393245:WVV393245 WLY393245:WLZ393245 WCC393245:WCD393245 VSG393245:VSH393245 VIK393245:VIL393245 UYO393245:UYP393245 UOS393245:UOT393245 UEW393245:UEX393245 TVA393245:TVB393245 TLE393245:TLF393245 TBI393245:TBJ393245 SRM393245:SRN393245 SHQ393245:SHR393245 RXU393245:RXV393245 RNY393245:RNZ393245 REC393245:RED393245 QUG393245:QUH393245 QKK393245:QKL393245 QAO393245:QAP393245 PQS393245:PQT393245 PGW393245:PGX393245 OXA393245:OXB393245 ONE393245:ONF393245 ODI393245:ODJ393245 NTM393245:NTN393245 NJQ393245:NJR393245 MZU393245:MZV393245 MPY393245:MPZ393245 MGC393245:MGD393245 LWG393245:LWH393245 LMK393245:LML393245 LCO393245:LCP393245 KSS393245:KST393245 KIW393245:KIX393245 JZA393245:JZB393245 JPE393245:JPF393245 JFI393245:JFJ393245 IVM393245:IVN393245 ILQ393245:ILR393245 IBU393245:IBV393245 HRY393245:HRZ393245 HIC393245:HID393245 GYG393245:GYH393245 GOK393245:GOL393245 GEO393245:GEP393245 FUS393245:FUT393245 FKW393245:FKX393245 FBA393245:FBB393245 ERE393245:ERF393245 EHI393245:EHJ393245 DXM393245:DXN393245 DNQ393245:DNR393245 DDU393245:DDV393245 CTY393245:CTZ393245 CKC393245:CKD393245 CAG393245:CAH393245 BQK393245:BQL393245 BGO393245:BGP393245 AWS393245:AWT393245 AMW393245:AMX393245 ADA393245:ADB393245 TE393245:TF393245 JI393245:JJ393245 M393245:N393245 WVU327709:WVV327709 WLY327709:WLZ327709 WCC327709:WCD327709 VSG327709:VSH327709 VIK327709:VIL327709 UYO327709:UYP327709 UOS327709:UOT327709 UEW327709:UEX327709 TVA327709:TVB327709 TLE327709:TLF327709 TBI327709:TBJ327709 SRM327709:SRN327709 SHQ327709:SHR327709 RXU327709:RXV327709 RNY327709:RNZ327709 REC327709:RED327709 QUG327709:QUH327709 QKK327709:QKL327709 QAO327709:QAP327709 PQS327709:PQT327709 PGW327709:PGX327709 OXA327709:OXB327709 ONE327709:ONF327709 ODI327709:ODJ327709 NTM327709:NTN327709 NJQ327709:NJR327709 MZU327709:MZV327709 MPY327709:MPZ327709 MGC327709:MGD327709 LWG327709:LWH327709 LMK327709:LML327709 LCO327709:LCP327709 KSS327709:KST327709 KIW327709:KIX327709 JZA327709:JZB327709 JPE327709:JPF327709 JFI327709:JFJ327709 IVM327709:IVN327709 ILQ327709:ILR327709 IBU327709:IBV327709 HRY327709:HRZ327709 HIC327709:HID327709 GYG327709:GYH327709 GOK327709:GOL327709 GEO327709:GEP327709 FUS327709:FUT327709 FKW327709:FKX327709 FBA327709:FBB327709 ERE327709:ERF327709 EHI327709:EHJ327709 DXM327709:DXN327709 DNQ327709:DNR327709 DDU327709:DDV327709 CTY327709:CTZ327709 CKC327709:CKD327709 CAG327709:CAH327709 BQK327709:BQL327709 BGO327709:BGP327709 AWS327709:AWT327709 AMW327709:AMX327709 ADA327709:ADB327709 TE327709:TF327709 JI327709:JJ327709 M327709:N327709 WVU262173:WVV262173 WLY262173:WLZ262173 WCC262173:WCD262173 VSG262173:VSH262173 VIK262173:VIL262173 UYO262173:UYP262173 UOS262173:UOT262173 UEW262173:UEX262173 TVA262173:TVB262173 TLE262173:TLF262173 TBI262173:TBJ262173 SRM262173:SRN262173 SHQ262173:SHR262173 RXU262173:RXV262173 RNY262173:RNZ262173 REC262173:RED262173 QUG262173:QUH262173 QKK262173:QKL262173 QAO262173:QAP262173 PQS262173:PQT262173 PGW262173:PGX262173 OXA262173:OXB262173 ONE262173:ONF262173 ODI262173:ODJ262173 NTM262173:NTN262173 NJQ262173:NJR262173 MZU262173:MZV262173 MPY262173:MPZ262173 MGC262173:MGD262173 LWG262173:LWH262173 LMK262173:LML262173 LCO262173:LCP262173 KSS262173:KST262173 KIW262173:KIX262173 JZA262173:JZB262173 JPE262173:JPF262173 JFI262173:JFJ262173 IVM262173:IVN262173 ILQ262173:ILR262173 IBU262173:IBV262173 HRY262173:HRZ262173 HIC262173:HID262173 GYG262173:GYH262173 GOK262173:GOL262173 GEO262173:GEP262173 FUS262173:FUT262173 FKW262173:FKX262173 FBA262173:FBB262173 ERE262173:ERF262173 EHI262173:EHJ262173 DXM262173:DXN262173 DNQ262173:DNR262173 DDU262173:DDV262173 CTY262173:CTZ262173 CKC262173:CKD262173 CAG262173:CAH262173 BQK262173:BQL262173 BGO262173:BGP262173 AWS262173:AWT262173 AMW262173:AMX262173 ADA262173:ADB262173 TE262173:TF262173 JI262173:JJ262173 M262173:N262173 WVU196637:WVV196637 WLY196637:WLZ196637 WCC196637:WCD196637 VSG196637:VSH196637 VIK196637:VIL196637 UYO196637:UYP196637 UOS196637:UOT196637 UEW196637:UEX196637 TVA196637:TVB196637 TLE196637:TLF196637 TBI196637:TBJ196637 SRM196637:SRN196637 SHQ196637:SHR196637 RXU196637:RXV196637 RNY196637:RNZ196637 REC196637:RED196637 QUG196637:QUH196637 QKK196637:QKL196637 QAO196637:QAP196637 PQS196637:PQT196637 PGW196637:PGX196637 OXA196637:OXB196637 ONE196637:ONF196637 ODI196637:ODJ196637 NTM196637:NTN196637 NJQ196637:NJR196637 MZU196637:MZV196637 MPY196637:MPZ196637 MGC196637:MGD196637 LWG196637:LWH196637 LMK196637:LML196637 LCO196637:LCP196637 KSS196637:KST196637 KIW196637:KIX196637 JZA196637:JZB196637 JPE196637:JPF196637 JFI196637:JFJ196637 IVM196637:IVN196637 ILQ196637:ILR196637 IBU196637:IBV196637 HRY196637:HRZ196637 HIC196637:HID196637 GYG196637:GYH196637 GOK196637:GOL196637 GEO196637:GEP196637 FUS196637:FUT196637 FKW196637:FKX196637 FBA196637:FBB196637 ERE196637:ERF196637 EHI196637:EHJ196637 DXM196637:DXN196637 DNQ196637:DNR196637 DDU196637:DDV196637 CTY196637:CTZ196637 CKC196637:CKD196637 CAG196637:CAH196637 BQK196637:BQL196637 BGO196637:BGP196637 AWS196637:AWT196637 AMW196637:AMX196637 ADA196637:ADB196637 TE196637:TF196637 JI196637:JJ196637 M196637:N196637 WVU131101:WVV131101 WLY131101:WLZ131101 WCC131101:WCD131101 VSG131101:VSH131101 VIK131101:VIL131101 UYO131101:UYP131101 UOS131101:UOT131101 UEW131101:UEX131101 TVA131101:TVB131101 TLE131101:TLF131101 TBI131101:TBJ131101 SRM131101:SRN131101 SHQ131101:SHR131101 RXU131101:RXV131101 RNY131101:RNZ131101 REC131101:RED131101 QUG131101:QUH131101 QKK131101:QKL131101 QAO131101:QAP131101 PQS131101:PQT131101 PGW131101:PGX131101 OXA131101:OXB131101 ONE131101:ONF131101 ODI131101:ODJ131101 NTM131101:NTN131101 NJQ131101:NJR131101 MZU131101:MZV131101 MPY131101:MPZ131101 MGC131101:MGD131101 LWG131101:LWH131101 LMK131101:LML131101 LCO131101:LCP131101 KSS131101:KST131101 KIW131101:KIX131101 JZA131101:JZB131101 JPE131101:JPF131101 JFI131101:JFJ131101 IVM131101:IVN131101 ILQ131101:ILR131101 IBU131101:IBV131101 HRY131101:HRZ131101 HIC131101:HID131101 GYG131101:GYH131101 GOK131101:GOL131101 GEO131101:GEP131101 FUS131101:FUT131101 FKW131101:FKX131101 FBA131101:FBB131101 ERE131101:ERF131101 EHI131101:EHJ131101 DXM131101:DXN131101 DNQ131101:DNR131101 DDU131101:DDV131101 CTY131101:CTZ131101 CKC131101:CKD131101 CAG131101:CAH131101 BQK131101:BQL131101 BGO131101:BGP131101 AWS131101:AWT131101 AMW131101:AMX131101 ADA131101:ADB131101 TE131101:TF131101 JI131101:JJ131101 M131101:N131101 WVU65565:WVV65565 WLY65565:WLZ65565 WCC65565:WCD65565 VSG65565:VSH65565 VIK65565:VIL65565 UYO65565:UYP65565 UOS65565:UOT65565 UEW65565:UEX65565 TVA65565:TVB65565 TLE65565:TLF65565 TBI65565:TBJ65565 SRM65565:SRN65565 SHQ65565:SHR65565 RXU65565:RXV65565 RNY65565:RNZ65565 REC65565:RED65565 QUG65565:QUH65565 QKK65565:QKL65565 QAO65565:QAP65565 PQS65565:PQT65565 PGW65565:PGX65565 OXA65565:OXB65565 ONE65565:ONF65565 ODI65565:ODJ65565 NTM65565:NTN65565 NJQ65565:NJR65565 MZU65565:MZV65565 MPY65565:MPZ65565 MGC65565:MGD65565 LWG65565:LWH65565 LMK65565:LML65565 LCO65565:LCP65565 KSS65565:KST65565 KIW65565:KIX65565 JZA65565:JZB65565 JPE65565:JPF65565 JFI65565:JFJ65565 IVM65565:IVN65565 ILQ65565:ILR65565 IBU65565:IBV65565 HRY65565:HRZ65565 HIC65565:HID65565 GYG65565:GYH65565 GOK65565:GOL65565 GEO65565:GEP65565 FUS65565:FUT65565 FKW65565:FKX65565 FBA65565:FBB65565 ERE65565:ERF65565 EHI65565:EHJ65565 DXM65565:DXN65565 DNQ65565:DNR65565 DDU65565:DDV65565 CTY65565:CTZ65565 CKC65565:CKD65565 CAG65565:CAH65565 BQK65565:BQL65565 BGO65565:BGP65565 AWS65565:AWT65565 AMW65565:AMX65565 ADA65565:ADB65565 TE65565:TF65565 JI65565:JJ65565 M65565:N65565 WVU3:WVV3 WLY3:WLZ3 WCC3:WCD3 VSG3:VSH3 VIK3:VIL3 UYO3:UYP3 UOS3:UOT3 UEW3:UEX3 TVA3:TVB3 TLE3:TLF3 TBI3:TBJ3 SRM3:SRN3 SHQ3:SHR3 RXU3:RXV3 RNY3:RNZ3 REC3:RED3 QUG3:QUH3 QKK3:QKL3 QAO3:QAP3 PQS3:PQT3 PGW3:PGX3 OXA3:OXB3 ONE3:ONF3 ODI3:ODJ3 NTM3:NTN3 NJQ3:NJR3 MZU3:MZV3 MPY3:MPZ3 MGC3:MGD3 LWG3:LWH3 LMK3:LML3 LCO3:LCP3 KSS3:KST3 KIW3:KIX3 JZA3:JZB3 JPE3:JPF3 JFI3:JFJ3 IVM3:IVN3 ILQ3:ILR3 IBU3:IBV3 HRY3:HRZ3 HIC3:HID3 GYG3:GYH3 GOK3:GOL3 GEO3:GEP3 FUS3:FUT3 FKW3:FKX3 FBA3:FBB3 ERE3:ERF3 EHI3:EHJ3 DXM3:DXN3 DNQ3:DNR3 DDU3:DDV3 CTY3:CTZ3 CKC3:CKD3 CAG3:CAH3 BQK3:BQL3 BGO3:BGP3 AWS3:AWT3 AMW3:AMX3 ADA3:ADB3 TE3:TF3 JI3:JJ3">
      <formula1>$R$2:$R$14</formula1>
    </dataValidation>
    <dataValidation type="list" allowBlank="1" showInputMessage="1" showErrorMessage="1" sqref="G5">
      <formula1>$S$2:$S$6</formula1>
    </dataValidation>
    <dataValidation type="list" allowBlank="1" showInputMessage="1" showErrorMessage="1" sqref="M3:N3">
      <formula1>$R$1:$R$11</formula1>
    </dataValidation>
    <dataValidation type="list" allowBlank="1" showInputMessage="1" showErrorMessage="1" sqref="M5:N5">
      <formula1>$AB$3:$AB$20</formula1>
    </dataValidation>
  </dataValidations>
  <hyperlinks>
    <hyperlink ref="E97:K97" r:id="rId1" display="Q:\Enforcement\Monthly Delinquency Reports\Compliance Reports"/>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5B8EA"/>
  </sheetPr>
  <dimension ref="A1:BQ142"/>
  <sheetViews>
    <sheetView workbookViewId="0">
      <selection activeCell="A5" sqref="A5"/>
    </sheetView>
  </sheetViews>
  <sheetFormatPr defaultColWidth="9.109375" defaultRowHeight="13.8"/>
  <cols>
    <col min="1" max="1" width="10.6640625" style="94" customWidth="1"/>
    <col min="2" max="2" width="11" style="94" customWidth="1"/>
    <col min="3" max="3" width="12.6640625" style="94" customWidth="1"/>
    <col min="4" max="5" width="10.6640625" style="94" customWidth="1"/>
    <col min="6" max="6" width="10.44140625" style="94" customWidth="1"/>
    <col min="7" max="7" width="8" style="94" customWidth="1"/>
    <col min="8" max="8" width="9.6640625" style="94" customWidth="1"/>
    <col min="9" max="9" width="6.44140625" style="94" customWidth="1"/>
    <col min="10" max="10" width="0" style="94" hidden="1" customWidth="1"/>
    <col min="11" max="11" width="3.6640625" style="94" hidden="1" customWidth="1"/>
    <col min="12" max="12" width="12.44140625" style="94" customWidth="1"/>
    <col min="13" max="13" width="8.109375" style="94" customWidth="1"/>
    <col min="14" max="14" width="10.109375" style="94" customWidth="1"/>
    <col min="15" max="15" width="12.33203125" style="94" customWidth="1"/>
    <col min="16" max="16" width="3.44140625" style="94" customWidth="1"/>
    <col min="17" max="17" width="13.44140625" style="94" customWidth="1"/>
    <col min="18" max="18" width="9.44140625" style="94" customWidth="1"/>
    <col min="19" max="19" width="10.6640625" style="94" customWidth="1"/>
    <col min="20" max="24" width="6.6640625" style="94" customWidth="1"/>
    <col min="25" max="26" width="11" style="94" customWidth="1"/>
    <col min="27" max="27" width="4.44140625" style="94" customWidth="1"/>
    <col min="28" max="28" width="8.6640625" style="170" hidden="1" customWidth="1"/>
    <col min="29" max="29" width="12.109375" style="170" hidden="1" customWidth="1"/>
    <col min="30" max="30" width="0" style="170" hidden="1" customWidth="1"/>
    <col min="31" max="31" width="12.44140625" style="170" hidden="1" customWidth="1"/>
    <col min="32" max="32" width="18.44140625" style="170" hidden="1" customWidth="1"/>
    <col min="33" max="33" width="0" style="170" hidden="1" customWidth="1"/>
    <col min="34" max="39" width="8.6640625" style="170" hidden="1" customWidth="1"/>
    <col min="40" max="52" width="9.109375" style="170" hidden="1" customWidth="1"/>
    <col min="53" max="53" width="10.6640625" style="170" hidden="1" customWidth="1"/>
    <col min="54" max="54" width="14" style="170" hidden="1" customWidth="1"/>
    <col min="55" max="55" width="4.44140625" style="94" customWidth="1"/>
    <col min="56" max="16384" width="9.109375" style="94"/>
  </cols>
  <sheetData>
    <row r="1" spans="1:69" ht="18">
      <c r="B1" s="95" t="s">
        <v>1383</v>
      </c>
      <c r="C1" s="1479">
        <f>'Rent Request'!H10</f>
        <v>0</v>
      </c>
      <c r="D1" s="1480"/>
      <c r="E1" s="1480"/>
      <c r="F1" s="1480"/>
      <c r="G1" s="1480"/>
      <c r="H1" s="1480"/>
      <c r="I1" s="1480"/>
      <c r="J1" s="1481"/>
      <c r="K1" s="96"/>
      <c r="L1" s="95" t="s">
        <v>1384</v>
      </c>
      <c r="M1" s="1487">
        <f>'Exhibit 3 (Rent Schedule)'!M1</f>
        <v>0</v>
      </c>
      <c r="N1" s="1487"/>
      <c r="O1" s="1487"/>
      <c r="Q1" s="357"/>
      <c r="R1" s="357"/>
      <c r="S1" s="357"/>
      <c r="T1" s="357"/>
      <c r="U1" s="357"/>
      <c r="V1" s="357"/>
      <c r="W1" s="357"/>
      <c r="X1" s="357"/>
      <c r="Y1" s="357"/>
      <c r="Z1" s="357"/>
      <c r="AB1" s="97" t="s">
        <v>1386</v>
      </c>
      <c r="AC1" s="97" t="s">
        <v>1387</v>
      </c>
      <c r="AD1" s="98" t="s">
        <v>1388</v>
      </c>
      <c r="AE1" s="99" t="s">
        <v>1389</v>
      </c>
      <c r="AF1" s="100"/>
      <c r="AG1" s="1482"/>
      <c r="AH1" s="1483"/>
      <c r="AI1" s="1483"/>
      <c r="AJ1" s="1483"/>
      <c r="AK1" s="1483"/>
      <c r="AL1" s="1483"/>
      <c r="AM1" s="1483"/>
      <c r="AN1" s="1483"/>
      <c r="AO1" s="1483"/>
      <c r="AP1" s="1483"/>
      <c r="AQ1" s="1483"/>
      <c r="AR1" s="1483"/>
      <c r="AS1" s="1483"/>
      <c r="AT1" s="1483"/>
      <c r="AU1" s="1483"/>
      <c r="AV1" s="1483"/>
      <c r="AW1" s="1483"/>
      <c r="AX1" s="1483"/>
      <c r="AY1" s="1483"/>
      <c r="AZ1" s="1484"/>
      <c r="BA1" s="101"/>
      <c r="BB1" s="102"/>
    </row>
    <row r="2" spans="1:69" ht="27.75" customHeight="1" thickBot="1">
      <c r="A2" s="103"/>
      <c r="B2" s="104"/>
      <c r="C2" s="104"/>
      <c r="D2" s="104"/>
      <c r="E2" s="104"/>
      <c r="F2" s="104"/>
      <c r="G2" s="104"/>
      <c r="H2" s="104"/>
      <c r="I2" s="104"/>
      <c r="J2" s="104"/>
      <c r="K2" s="104"/>
      <c r="L2" s="104"/>
      <c r="M2" s="104"/>
      <c r="N2" s="104"/>
      <c r="O2" s="105"/>
      <c r="Q2" s="94" t="s">
        <v>1390</v>
      </c>
      <c r="R2" s="94" t="s">
        <v>1350</v>
      </c>
      <c r="S2" s="358" t="s">
        <v>1351</v>
      </c>
      <c r="T2" s="359" t="s">
        <v>1352</v>
      </c>
      <c r="U2" s="359" t="s">
        <v>1353</v>
      </c>
      <c r="V2" s="359" t="s">
        <v>1354</v>
      </c>
      <c r="W2" s="359" t="s">
        <v>1355</v>
      </c>
      <c r="X2" s="359" t="s">
        <v>1356</v>
      </c>
      <c r="Y2" s="1485" t="s">
        <v>1358</v>
      </c>
      <c r="Z2" s="1485"/>
      <c r="AB2" s="109"/>
      <c r="AC2" s="110"/>
      <c r="AD2" s="111"/>
      <c r="AE2" s="111"/>
      <c r="AF2" s="100"/>
      <c r="AG2" s="110"/>
      <c r="AH2" s="111"/>
      <c r="AI2" s="111"/>
      <c r="AJ2" s="111"/>
      <c r="AK2" s="111"/>
      <c r="AL2" s="111"/>
      <c r="AM2" s="111"/>
      <c r="AN2" s="111"/>
      <c r="AO2" s="111"/>
      <c r="AP2" s="111"/>
      <c r="AQ2" s="111"/>
      <c r="AR2" s="111"/>
      <c r="AS2" s="111"/>
      <c r="AT2" s="111"/>
      <c r="AU2" s="111"/>
      <c r="AV2" s="111"/>
      <c r="AW2" s="111"/>
      <c r="AX2" s="111"/>
      <c r="AY2" s="111"/>
      <c r="AZ2" s="111"/>
      <c r="BA2" s="112" t="e">
        <f>(AG2*#REF!+AH2*#REF!+AI2*#REF!+AJ2*#REF!+AK2*#REF!+AL2*#REF!+AM2*#REF!+AN2*#REF!+AO2*#REF!+AP2*#REF!+AQ2*#REF!+AR2*#REF!+AS2*#REF!+AT2*#REF!+AU2*#REF!+AV2*#REF!+AW2*#REF!+AX2*#REF!+AY2*#REF!+AZ2*#REF!)</f>
        <v>#REF!</v>
      </c>
      <c r="BB2" s="113" t="e">
        <f t="shared" ref="BB2:BB22" si="0">BA2*AE2</f>
        <v>#REF!</v>
      </c>
      <c r="BG2" s="72" t="s">
        <v>1349</v>
      </c>
      <c r="BH2" s="72" t="s">
        <v>1350</v>
      </c>
      <c r="BI2" s="73" t="s">
        <v>1351</v>
      </c>
      <c r="BJ2" s="72" t="s">
        <v>1352</v>
      </c>
      <c r="BK2" s="72" t="s">
        <v>1353</v>
      </c>
      <c r="BL2" s="72" t="s">
        <v>1354</v>
      </c>
      <c r="BM2" s="72" t="s">
        <v>1355</v>
      </c>
      <c r="BN2" s="72" t="s">
        <v>1356</v>
      </c>
      <c r="BO2" s="72" t="s">
        <v>1357</v>
      </c>
      <c r="BP2" s="1486" t="s">
        <v>1358</v>
      </c>
      <c r="BQ2" s="1486"/>
    </row>
    <row r="3" spans="1:69" ht="55.95" customHeight="1">
      <c r="A3" s="1026" t="s">
        <v>1391</v>
      </c>
      <c r="B3" s="114" t="s">
        <v>1392</v>
      </c>
      <c r="C3" s="115" t="s">
        <v>7</v>
      </c>
      <c r="D3" s="116" t="s">
        <v>1394</v>
      </c>
      <c r="E3" s="115" t="s">
        <v>1393</v>
      </c>
      <c r="F3" s="1027" t="s">
        <v>1395</v>
      </c>
      <c r="G3" s="1027" t="s">
        <v>1396</v>
      </c>
      <c r="H3" s="1027" t="s">
        <v>1387</v>
      </c>
      <c r="I3" s="1027" t="s">
        <v>1388</v>
      </c>
      <c r="J3" s="1027" t="s">
        <v>1397</v>
      </c>
      <c r="K3" s="1027" t="s">
        <v>1398</v>
      </c>
      <c r="L3" s="1027" t="s">
        <v>1399</v>
      </c>
      <c r="M3" s="1027" t="s">
        <v>1400</v>
      </c>
      <c r="N3" s="1027" t="s">
        <v>1401</v>
      </c>
      <c r="O3" s="1028" t="s">
        <v>1402</v>
      </c>
      <c r="Q3" s="1330" t="s">
        <v>1359</v>
      </c>
      <c r="R3" s="1331">
        <f>'Exhibit 3 (Rent Schedule)'!R3</f>
        <v>0</v>
      </c>
      <c r="S3" s="1331">
        <f>'Exhibit 3 (Rent Schedule)'!S3</f>
        <v>0</v>
      </c>
      <c r="T3" s="1331">
        <f>'Exhibit 3 (Rent Schedule)'!T3</f>
        <v>0</v>
      </c>
      <c r="U3" s="1331">
        <f>'Exhibit 3 (Rent Schedule)'!U3</f>
        <v>0</v>
      </c>
      <c r="V3" s="1331">
        <f>'Exhibit 3 (Rent Schedule)'!V3</f>
        <v>0</v>
      </c>
      <c r="W3" s="1331">
        <f>'Exhibit 3 (Rent Schedule)'!W3</f>
        <v>0</v>
      </c>
      <c r="X3" s="1331">
        <f>'Exhibit 3 (Rent Schedule)'!X3</f>
        <v>0</v>
      </c>
      <c r="Y3" s="1488">
        <f>'Exhibit 3 (Rent Schedule)'!Y3:Z3</f>
        <v>0</v>
      </c>
      <c r="Z3" s="1489"/>
      <c r="AB3" s="109"/>
      <c r="AC3" s="110"/>
      <c r="AD3" s="111"/>
      <c r="AE3" s="111"/>
      <c r="AF3" s="100"/>
      <c r="AG3" s="110"/>
      <c r="AH3" s="111"/>
      <c r="AI3" s="111"/>
      <c r="AJ3" s="111"/>
      <c r="AK3" s="111"/>
      <c r="AL3" s="111"/>
      <c r="AM3" s="111"/>
      <c r="AN3" s="111"/>
      <c r="AO3" s="111"/>
      <c r="AP3" s="111"/>
      <c r="AQ3" s="111"/>
      <c r="AR3" s="111"/>
      <c r="AS3" s="111"/>
      <c r="AT3" s="111"/>
      <c r="AU3" s="111"/>
      <c r="AV3" s="111"/>
      <c r="AW3" s="111"/>
      <c r="AX3" s="111"/>
      <c r="AY3" s="111"/>
      <c r="AZ3" s="111"/>
      <c r="BA3" s="112" t="e">
        <f>(AG3*#REF!+AH3*#REF!+AI3*#REF!+AJ3*#REF!+AK3*#REF!+AL3*#REF!+AM3*#REF!+AN3*#REF!+AO3*#REF!+AP3*#REF!+AQ3*#REF!+AR3*#REF!+AS3*#REF!+AT3*#REF!+AU3*#REF!+AV3*#REF!+AW3*#REF!+AX3*#REF!+AY3*#REF!+AZ3*#REF!)</f>
        <v>#REF!</v>
      </c>
      <c r="BB3" s="113" t="e">
        <f t="shared" si="0"/>
        <v>#REF!</v>
      </c>
      <c r="BG3" s="74" t="s">
        <v>1359</v>
      </c>
      <c r="BH3" s="75" t="s">
        <v>1363</v>
      </c>
      <c r="BI3" s="75" t="s">
        <v>1361</v>
      </c>
      <c r="BJ3" s="76">
        <v>29.51</v>
      </c>
      <c r="BK3" s="76">
        <v>30.75</v>
      </c>
      <c r="BL3" s="76">
        <v>32.72</v>
      </c>
      <c r="BM3" s="76"/>
      <c r="BN3" s="76"/>
      <c r="BO3" s="77"/>
      <c r="BP3" s="1477" t="s">
        <v>1658</v>
      </c>
      <c r="BQ3" s="1478"/>
    </row>
    <row r="4" spans="1:69" ht="14.4" customHeight="1" thickBot="1">
      <c r="A4" s="120"/>
      <c r="B4" s="121"/>
      <c r="C4" s="122"/>
      <c r="D4" s="123"/>
      <c r="E4" s="123"/>
      <c r="F4" s="123"/>
      <c r="G4" s="124" t="s">
        <v>1403</v>
      </c>
      <c r="H4" s="125"/>
      <c r="I4" s="125"/>
      <c r="J4" s="124" t="s">
        <v>1404</v>
      </c>
      <c r="K4" s="126" t="s">
        <v>1405</v>
      </c>
      <c r="L4" s="124"/>
      <c r="M4" s="124"/>
      <c r="N4" s="127" t="s">
        <v>1406</v>
      </c>
      <c r="O4" s="128" t="s">
        <v>1407</v>
      </c>
      <c r="Q4" s="1330" t="s">
        <v>1362</v>
      </c>
      <c r="R4" s="1331">
        <f>'Exhibit 3 (Rent Schedule)'!R4</f>
        <v>0</v>
      </c>
      <c r="S4" s="1331">
        <f>'Exhibit 3 (Rent Schedule)'!S4</f>
        <v>0</v>
      </c>
      <c r="T4" s="1331">
        <f>'Exhibit 3 (Rent Schedule)'!T4</f>
        <v>0</v>
      </c>
      <c r="U4" s="1331">
        <f>'Exhibit 3 (Rent Schedule)'!U4</f>
        <v>0</v>
      </c>
      <c r="V4" s="1331">
        <f>'Exhibit 3 (Rent Schedule)'!V4</f>
        <v>0</v>
      </c>
      <c r="W4" s="1331">
        <f>'Exhibit 3 (Rent Schedule)'!W4</f>
        <v>0</v>
      </c>
      <c r="X4" s="1331">
        <f>'Exhibit 3 (Rent Schedule)'!X4</f>
        <v>0</v>
      </c>
      <c r="Y4" s="1488">
        <f>'Exhibit 3 (Rent Schedule)'!Y4:Z4</f>
        <v>0</v>
      </c>
      <c r="Z4" s="1489"/>
      <c r="AB4" s="109"/>
      <c r="AC4" s="110"/>
      <c r="AD4" s="111"/>
      <c r="AE4" s="111"/>
      <c r="AF4" s="100"/>
      <c r="AG4" s="110"/>
      <c r="AH4" s="111"/>
      <c r="AI4" s="111"/>
      <c r="AJ4" s="111"/>
      <c r="AK4" s="111"/>
      <c r="AL4" s="111"/>
      <c r="AM4" s="111"/>
      <c r="AN4" s="111"/>
      <c r="AO4" s="111"/>
      <c r="AP4" s="111"/>
      <c r="AQ4" s="111"/>
      <c r="AR4" s="111"/>
      <c r="AS4" s="111"/>
      <c r="AT4" s="111"/>
      <c r="AU4" s="111"/>
      <c r="AV4" s="111"/>
      <c r="AW4" s="111"/>
      <c r="AX4" s="111"/>
      <c r="AY4" s="111"/>
      <c r="AZ4" s="111"/>
      <c r="BA4" s="112" t="e">
        <f>(AG4*#REF!+AH4*#REF!+AI4*#REF!+AJ4*#REF!+AK4*#REF!+AL4*#REF!+AM4*#REF!+AN4*#REF!+AO4*#REF!+AP4*#REF!+AQ4*#REF!+AR4*#REF!+AS4*#REF!+AT4*#REF!+AU4*#REF!+AV4*#REF!+AW4*#REF!+AX4*#REF!+AY4*#REF!+AZ4*#REF!)</f>
        <v>#REF!</v>
      </c>
      <c r="BB4" s="113" t="e">
        <f t="shared" si="0"/>
        <v>#REF!</v>
      </c>
      <c r="BG4" s="74" t="s">
        <v>1362</v>
      </c>
      <c r="BH4" s="79" t="s">
        <v>1363</v>
      </c>
      <c r="BI4" s="79" t="s">
        <v>1361</v>
      </c>
      <c r="BJ4" s="80">
        <v>3.52</v>
      </c>
      <c r="BK4" s="80">
        <v>4.1500000000000004</v>
      </c>
      <c r="BL4" s="80">
        <v>6</v>
      </c>
      <c r="BM4" s="80"/>
      <c r="BN4" s="80"/>
      <c r="BO4" s="77"/>
      <c r="BP4" s="1477" t="s">
        <v>1658</v>
      </c>
      <c r="BQ4" s="1478"/>
    </row>
    <row r="5" spans="1:69" ht="15.75" customHeight="1">
      <c r="A5" s="1013">
        <f>'Exhibit 3 (Rent Schedule)'!A5</f>
        <v>0</v>
      </c>
      <c r="B5" s="1014">
        <f>'Exhibit 3 (Rent Schedule)'!B5</f>
        <v>0</v>
      </c>
      <c r="C5" s="1014">
        <f>'Exhibit 3 (Rent Schedule)'!C5</f>
        <v>0</v>
      </c>
      <c r="D5" s="1014">
        <f>'Exhibit 3 (Rent Schedule)'!D5</f>
        <v>0</v>
      </c>
      <c r="E5" s="1014">
        <f>'Exhibit 3 (Rent Schedule)'!E5</f>
        <v>0</v>
      </c>
      <c r="F5" s="1006">
        <f>'Exhibit 3 (Rent Schedule)'!F5</f>
        <v>0</v>
      </c>
      <c r="G5" s="1015">
        <f>'Exhibit 3 (Rent Schedule)'!G5</f>
        <v>0</v>
      </c>
      <c r="H5" s="1015">
        <f>'Exhibit 3 (Rent Schedule)'!H5</f>
        <v>0</v>
      </c>
      <c r="I5" s="1016">
        <f>'Exhibit 3 (Rent Schedule)'!I5</f>
        <v>0</v>
      </c>
      <c r="J5" s="1017">
        <f>'Exhibit 3 (Rent Schedule)'!J5</f>
        <v>0</v>
      </c>
      <c r="K5" s="1018">
        <f>'Exhibit 3 (Rent Schedule)'!K5</f>
        <v>0</v>
      </c>
      <c r="L5" s="1019">
        <f>'Exhibit 3 (Rent Schedule)'!L5</f>
        <v>0</v>
      </c>
      <c r="M5" s="1019">
        <f>'Exhibit 3 (Rent Schedule)'!M5</f>
        <v>0</v>
      </c>
      <c r="N5" s="1019">
        <f>'Exhibit 3 (Rent Schedule)'!N5</f>
        <v>0</v>
      </c>
      <c r="O5" s="129">
        <f>+N5*G5</f>
        <v>0</v>
      </c>
      <c r="Q5" s="1330" t="s">
        <v>1365</v>
      </c>
      <c r="R5" s="1331">
        <f>'Exhibit 3 (Rent Schedule)'!R5</f>
        <v>0</v>
      </c>
      <c r="S5" s="1332"/>
      <c r="T5" s="1331">
        <f>'Exhibit 3 (Rent Schedule)'!T5</f>
        <v>0</v>
      </c>
      <c r="U5" s="1331">
        <f>'Exhibit 3 (Rent Schedule)'!U5</f>
        <v>0</v>
      </c>
      <c r="V5" s="1331">
        <f>'Exhibit 3 (Rent Schedule)'!V5</f>
        <v>0</v>
      </c>
      <c r="W5" s="1331">
        <f>'Exhibit 3 (Rent Schedule)'!W5</f>
        <v>0</v>
      </c>
      <c r="X5" s="1331">
        <f>'Exhibit 3 (Rent Schedule)'!X5</f>
        <v>0</v>
      </c>
      <c r="Y5" s="1488">
        <f>'Exhibit 3 (Rent Schedule)'!Y5:Z5</f>
        <v>0</v>
      </c>
      <c r="Z5" s="1489"/>
      <c r="AB5" s="109"/>
      <c r="AC5" s="110"/>
      <c r="AD5" s="111"/>
      <c r="AE5" s="111"/>
      <c r="AF5" s="100"/>
      <c r="AG5" s="110"/>
      <c r="AH5" s="111"/>
      <c r="AI5" s="111"/>
      <c r="AJ5" s="111"/>
      <c r="AK5" s="111"/>
      <c r="AL5" s="111"/>
      <c r="AM5" s="111"/>
      <c r="AN5" s="111"/>
      <c r="AO5" s="111"/>
      <c r="AP5" s="111"/>
      <c r="AQ5" s="111"/>
      <c r="AR5" s="111"/>
      <c r="AS5" s="111"/>
      <c r="AT5" s="111"/>
      <c r="AU5" s="111"/>
      <c r="AV5" s="111"/>
      <c r="AW5" s="111"/>
      <c r="AX5" s="111"/>
      <c r="AY5" s="111"/>
      <c r="AZ5" s="111"/>
      <c r="BA5" s="112" t="e">
        <f>(AG5*#REF!+AH5*#REF!+AI5*#REF!+AJ5*#REF!+AK5*#REF!+AL5*#REF!+AM5*#REF!+AN5*#REF!+AO5*#REF!+AP5*#REF!+AQ5*#REF!+AR5*#REF!+AS5*#REF!+AT5*#REF!+AU5*#REF!+AV5*#REF!+AW5*#REF!+AX5*#REF!+AY5*#REF!+AZ5*#REF!)</f>
        <v>#REF!</v>
      </c>
      <c r="BB5" s="113" t="e">
        <f t="shared" si="0"/>
        <v>#REF!</v>
      </c>
      <c r="BG5" s="74" t="s">
        <v>1365</v>
      </c>
      <c r="BH5" s="79" t="s">
        <v>1363</v>
      </c>
      <c r="BI5" s="79" t="s">
        <v>1361</v>
      </c>
      <c r="BJ5" s="80">
        <v>13.31</v>
      </c>
      <c r="BK5" s="80">
        <v>15.65</v>
      </c>
      <c r="BL5" s="80">
        <v>21.78</v>
      </c>
      <c r="BM5" s="80"/>
      <c r="BN5" s="80"/>
      <c r="BO5" s="77"/>
      <c r="BP5" s="1477" t="s">
        <v>1658</v>
      </c>
      <c r="BQ5" s="1478"/>
    </row>
    <row r="6" spans="1:69" ht="14.4" customHeight="1">
      <c r="A6" s="1013">
        <f>'Exhibit 3 (Rent Schedule)'!A6</f>
        <v>0</v>
      </c>
      <c r="B6" s="1014">
        <f>'Exhibit 3 (Rent Schedule)'!B6</f>
        <v>0</v>
      </c>
      <c r="C6" s="1014">
        <f>'Exhibit 3 (Rent Schedule)'!C6</f>
        <v>0</v>
      </c>
      <c r="D6" s="1014">
        <f>'Exhibit 3 (Rent Schedule)'!D6</f>
        <v>0</v>
      </c>
      <c r="E6" s="1014">
        <f>'Exhibit 3 (Rent Schedule)'!E6</f>
        <v>0</v>
      </c>
      <c r="F6" s="1006">
        <f>'Exhibit 3 (Rent Schedule)'!F6</f>
        <v>0</v>
      </c>
      <c r="G6" s="1015">
        <f>'Exhibit 3 (Rent Schedule)'!G6</f>
        <v>0</v>
      </c>
      <c r="H6" s="1015">
        <f>'Exhibit 3 (Rent Schedule)'!H6</f>
        <v>0</v>
      </c>
      <c r="I6" s="1016">
        <f>'Exhibit 3 (Rent Schedule)'!I6</f>
        <v>0</v>
      </c>
      <c r="J6" s="1017">
        <f>'Exhibit 3 (Rent Schedule)'!J6</f>
        <v>0</v>
      </c>
      <c r="K6" s="1018">
        <f>'Exhibit 3 (Rent Schedule)'!K6</f>
        <v>0</v>
      </c>
      <c r="L6" s="1019">
        <f>'Exhibit 3 (Rent Schedule)'!L6</f>
        <v>0</v>
      </c>
      <c r="M6" s="1019">
        <f>'Exhibit 3 (Rent Schedule)'!M6</f>
        <v>0</v>
      </c>
      <c r="N6" s="1019">
        <f>'Exhibit 3 (Rent Schedule)'!N6</f>
        <v>0</v>
      </c>
      <c r="O6" s="130">
        <f t="shared" ref="O6:O51" si="1">+N6*G6</f>
        <v>0</v>
      </c>
      <c r="Q6" s="1330" t="s">
        <v>1367</v>
      </c>
      <c r="R6" s="1331">
        <f>'Exhibit 3 (Rent Schedule)'!R6</f>
        <v>0</v>
      </c>
      <c r="S6" s="1331">
        <f>'Exhibit 3 (Rent Schedule)'!S6</f>
        <v>0</v>
      </c>
      <c r="T6" s="1331">
        <f>'Exhibit 3 (Rent Schedule)'!T6</f>
        <v>0</v>
      </c>
      <c r="U6" s="1331">
        <f>'Exhibit 3 (Rent Schedule)'!U6</f>
        <v>0</v>
      </c>
      <c r="V6" s="1331">
        <f>'Exhibit 3 (Rent Schedule)'!V6</f>
        <v>0</v>
      </c>
      <c r="W6" s="1331">
        <f>'Exhibit 3 (Rent Schedule)'!W6</f>
        <v>0</v>
      </c>
      <c r="X6" s="1331">
        <f>'Exhibit 3 (Rent Schedule)'!X6</f>
        <v>0</v>
      </c>
      <c r="Y6" s="1488">
        <f>'Exhibit 3 (Rent Schedule)'!Y6:Z6</f>
        <v>0</v>
      </c>
      <c r="Z6" s="1489"/>
      <c r="AB6" s="109"/>
      <c r="AC6" s="110"/>
      <c r="AD6" s="111"/>
      <c r="AE6" s="111"/>
      <c r="AF6" s="100"/>
      <c r="AG6" s="110"/>
      <c r="AH6" s="111"/>
      <c r="AI6" s="111"/>
      <c r="AJ6" s="111"/>
      <c r="AK6" s="111"/>
      <c r="AL6" s="111"/>
      <c r="AM6" s="111"/>
      <c r="AN6" s="111"/>
      <c r="AO6" s="111"/>
      <c r="AP6" s="111"/>
      <c r="AQ6" s="111"/>
      <c r="AR6" s="111"/>
      <c r="AS6" s="111"/>
      <c r="AT6" s="111"/>
      <c r="AU6" s="111"/>
      <c r="AV6" s="111"/>
      <c r="AW6" s="111"/>
      <c r="AX6" s="111"/>
      <c r="AY6" s="111"/>
      <c r="AZ6" s="111"/>
      <c r="BA6" s="112" t="e">
        <f>(AG6*#REF!+AH6*#REF!+AI6*#REF!+AJ6*#REF!+AK6*#REF!+AL6*#REF!+AM6*#REF!+AN6*#REF!+AO6*#REF!+AP6*#REF!+AQ6*#REF!+AR6*#REF!+AS6*#REF!+AT6*#REF!+AU6*#REF!+AV6*#REF!+AW6*#REF!+AX6*#REF!+AY6*#REF!+AZ6*#REF!)</f>
        <v>#REF!</v>
      </c>
      <c r="BB6" s="113" t="e">
        <f t="shared" si="0"/>
        <v>#REF!</v>
      </c>
      <c r="BG6" s="74" t="s">
        <v>1367</v>
      </c>
      <c r="BH6" s="79" t="s">
        <v>1363</v>
      </c>
      <c r="BI6" s="79" t="s">
        <v>1361</v>
      </c>
      <c r="BJ6" s="80">
        <v>8.77</v>
      </c>
      <c r="BK6" s="80">
        <v>10.32</v>
      </c>
      <c r="BL6" s="80">
        <v>14.3</v>
      </c>
      <c r="BM6" s="80"/>
      <c r="BN6" s="80"/>
      <c r="BO6" s="77"/>
      <c r="BP6" s="1477" t="s">
        <v>1658</v>
      </c>
      <c r="BQ6" s="1478"/>
    </row>
    <row r="7" spans="1:69" ht="14.4" customHeight="1">
      <c r="A7" s="1013">
        <f>'Exhibit 3 (Rent Schedule)'!A7</f>
        <v>0</v>
      </c>
      <c r="B7" s="1014">
        <f>'Exhibit 3 (Rent Schedule)'!B7</f>
        <v>0</v>
      </c>
      <c r="C7" s="1014">
        <f>'Exhibit 3 (Rent Schedule)'!C7</f>
        <v>0</v>
      </c>
      <c r="D7" s="1014">
        <f>'Exhibit 3 (Rent Schedule)'!D7</f>
        <v>0</v>
      </c>
      <c r="E7" s="1014">
        <f>'Exhibit 3 (Rent Schedule)'!E7</f>
        <v>0</v>
      </c>
      <c r="F7" s="1006">
        <f>'Exhibit 3 (Rent Schedule)'!F7</f>
        <v>0</v>
      </c>
      <c r="G7" s="1015">
        <f>'Exhibit 3 (Rent Schedule)'!G7</f>
        <v>0</v>
      </c>
      <c r="H7" s="1015">
        <f>'Exhibit 3 (Rent Schedule)'!H7</f>
        <v>0</v>
      </c>
      <c r="I7" s="1016">
        <f>'Exhibit 3 (Rent Schedule)'!I7</f>
        <v>0</v>
      </c>
      <c r="J7" s="1017">
        <f>'Exhibit 3 (Rent Schedule)'!J7</f>
        <v>0</v>
      </c>
      <c r="K7" s="1018">
        <f>'Exhibit 3 (Rent Schedule)'!K7</f>
        <v>0</v>
      </c>
      <c r="L7" s="1019">
        <f>'Exhibit 3 (Rent Schedule)'!L7</f>
        <v>0</v>
      </c>
      <c r="M7" s="1019">
        <f>'Exhibit 3 (Rent Schedule)'!M7</f>
        <v>0</v>
      </c>
      <c r="N7" s="1019">
        <f>'Exhibit 3 (Rent Schedule)'!N7</f>
        <v>0</v>
      </c>
      <c r="O7" s="130">
        <f t="shared" si="1"/>
        <v>0</v>
      </c>
      <c r="Q7" s="1330" t="s">
        <v>1369</v>
      </c>
      <c r="R7" s="1331">
        <f>'Exhibit 3 (Rent Schedule)'!R7</f>
        <v>0</v>
      </c>
      <c r="S7" s="1331">
        <f>'Exhibit 3 (Rent Schedule)'!S7</f>
        <v>0</v>
      </c>
      <c r="T7" s="1331">
        <f>'Exhibit 3 (Rent Schedule)'!T7</f>
        <v>0</v>
      </c>
      <c r="U7" s="1331">
        <f>'Exhibit 3 (Rent Schedule)'!U7</f>
        <v>0</v>
      </c>
      <c r="V7" s="1331">
        <f>'Exhibit 3 (Rent Schedule)'!V7</f>
        <v>0</v>
      </c>
      <c r="W7" s="1331">
        <f>'Exhibit 3 (Rent Schedule)'!W7</f>
        <v>0</v>
      </c>
      <c r="X7" s="1331">
        <f>'Exhibit 3 (Rent Schedule)'!X7</f>
        <v>0</v>
      </c>
      <c r="Y7" s="1488">
        <f>'Exhibit 3 (Rent Schedule)'!Y7:Z7</f>
        <v>0</v>
      </c>
      <c r="Z7" s="1489"/>
      <c r="AB7" s="109"/>
      <c r="AC7" s="110"/>
      <c r="AD7" s="111"/>
      <c r="AE7" s="111"/>
      <c r="AF7" s="100"/>
      <c r="AG7" s="110"/>
      <c r="AH7" s="111"/>
      <c r="AI7" s="111"/>
      <c r="AJ7" s="111"/>
      <c r="AK7" s="111"/>
      <c r="AL7" s="111"/>
      <c r="AM7" s="111"/>
      <c r="AN7" s="111"/>
      <c r="AO7" s="111"/>
      <c r="AP7" s="111"/>
      <c r="AQ7" s="111"/>
      <c r="AR7" s="111"/>
      <c r="AS7" s="111"/>
      <c r="AT7" s="111"/>
      <c r="AU7" s="111"/>
      <c r="AV7" s="111"/>
      <c r="AW7" s="111"/>
      <c r="AX7" s="111"/>
      <c r="AY7" s="111"/>
      <c r="AZ7" s="111"/>
      <c r="BA7" s="112" t="e">
        <f>(AG7*#REF!+AH7*#REF!+AI7*#REF!+AJ7*#REF!+AK7*#REF!+AL7*#REF!+AM7*#REF!+AN7*#REF!+AO7*#REF!+AP7*#REF!+AQ7*#REF!+AR7*#REF!+AS7*#REF!+AT7*#REF!+AU7*#REF!+AV7*#REF!+AW7*#REF!+AX7*#REF!+AY7*#REF!+AZ7*#REF!)</f>
        <v>#REF!</v>
      </c>
      <c r="BB7" s="113" t="e">
        <f t="shared" si="0"/>
        <v>#REF!</v>
      </c>
      <c r="BG7" s="74" t="s">
        <v>1369</v>
      </c>
      <c r="BH7" s="79" t="s">
        <v>1363</v>
      </c>
      <c r="BI7" s="79" t="s">
        <v>1361</v>
      </c>
      <c r="BJ7" s="80">
        <v>8.0399999999999991</v>
      </c>
      <c r="BK7" s="80">
        <v>9.4600000000000009</v>
      </c>
      <c r="BL7" s="80">
        <v>12.08</v>
      </c>
      <c r="BM7" s="80"/>
      <c r="BN7" s="80"/>
      <c r="BO7" s="77"/>
      <c r="BP7" s="1477" t="s">
        <v>1658</v>
      </c>
      <c r="BQ7" s="1478"/>
    </row>
    <row r="8" spans="1:69" ht="14.4" customHeight="1">
      <c r="A8" s="1013">
        <f>'Exhibit 3 (Rent Schedule)'!A8</f>
        <v>0</v>
      </c>
      <c r="B8" s="1014">
        <f>'Exhibit 3 (Rent Schedule)'!B8</f>
        <v>0</v>
      </c>
      <c r="C8" s="1014">
        <f>'Exhibit 3 (Rent Schedule)'!C8</f>
        <v>0</v>
      </c>
      <c r="D8" s="1014">
        <f>'Exhibit 3 (Rent Schedule)'!D8</f>
        <v>0</v>
      </c>
      <c r="E8" s="1014">
        <f>'Exhibit 3 (Rent Schedule)'!E8</f>
        <v>0</v>
      </c>
      <c r="F8" s="1006">
        <f>'Exhibit 3 (Rent Schedule)'!F8</f>
        <v>0</v>
      </c>
      <c r="G8" s="1015">
        <f>'Exhibit 3 (Rent Schedule)'!G8</f>
        <v>0</v>
      </c>
      <c r="H8" s="1015">
        <f>'Exhibit 3 (Rent Schedule)'!H8</f>
        <v>0</v>
      </c>
      <c r="I8" s="1016">
        <f>'Exhibit 3 (Rent Schedule)'!I8</f>
        <v>0</v>
      </c>
      <c r="J8" s="1017">
        <f>'Exhibit 3 (Rent Schedule)'!J8</f>
        <v>0</v>
      </c>
      <c r="K8" s="1018">
        <f>'Exhibit 3 (Rent Schedule)'!K8</f>
        <v>0</v>
      </c>
      <c r="L8" s="1019">
        <f>'Exhibit 3 (Rent Schedule)'!L8</f>
        <v>0</v>
      </c>
      <c r="M8" s="1019">
        <f>'Exhibit 3 (Rent Schedule)'!M8</f>
        <v>0</v>
      </c>
      <c r="N8" s="1019">
        <f>'Exhibit 3 (Rent Schedule)'!N8</f>
        <v>0</v>
      </c>
      <c r="O8" s="130">
        <f t="shared" si="1"/>
        <v>0</v>
      </c>
      <c r="Q8" s="1330" t="s">
        <v>1371</v>
      </c>
      <c r="R8" s="1331">
        <f>'Exhibit 3 (Rent Schedule)'!R8</f>
        <v>0</v>
      </c>
      <c r="S8" s="1332">
        <f>'Exhibit 3 (Rent Schedule)'!S8</f>
        <v>0</v>
      </c>
      <c r="T8" s="1331">
        <f>'Exhibit 3 (Rent Schedule)'!T8</f>
        <v>0</v>
      </c>
      <c r="U8" s="1331">
        <f>'Exhibit 3 (Rent Schedule)'!U8</f>
        <v>0</v>
      </c>
      <c r="V8" s="1331">
        <f>'Exhibit 3 (Rent Schedule)'!V8</f>
        <v>0</v>
      </c>
      <c r="W8" s="1331">
        <f>'Exhibit 3 (Rent Schedule)'!W8</f>
        <v>0</v>
      </c>
      <c r="X8" s="1331">
        <f>'Exhibit 3 (Rent Schedule)'!X8</f>
        <v>0</v>
      </c>
      <c r="Y8" s="1488">
        <f>'Exhibit 3 (Rent Schedule)'!Y8:Z8</f>
        <v>0</v>
      </c>
      <c r="Z8" s="1489"/>
      <c r="AB8" s="109"/>
      <c r="AC8" s="110"/>
      <c r="AD8" s="111"/>
      <c r="AE8" s="111"/>
      <c r="AF8" s="100"/>
      <c r="AG8" s="110"/>
      <c r="AH8" s="111"/>
      <c r="AI8" s="111"/>
      <c r="AJ8" s="111"/>
      <c r="AK8" s="111"/>
      <c r="AL8" s="111"/>
      <c r="AM8" s="111"/>
      <c r="AN8" s="111"/>
      <c r="AO8" s="111"/>
      <c r="AP8" s="111"/>
      <c r="AQ8" s="111"/>
      <c r="AR8" s="111"/>
      <c r="AS8" s="111"/>
      <c r="AT8" s="111"/>
      <c r="AU8" s="111"/>
      <c r="AV8" s="111"/>
      <c r="AW8" s="111"/>
      <c r="AX8" s="111"/>
      <c r="AY8" s="111"/>
      <c r="AZ8" s="111"/>
      <c r="BA8" s="112" t="e">
        <f>(AG8*#REF!+AH8*#REF!+AI8*#REF!+AJ8*#REF!+AK8*#REF!+AL8*#REF!+AM8*#REF!+AN8*#REF!+AO8*#REF!+AP8*#REF!+AQ8*#REF!+AR8*#REF!+AS8*#REF!+AT8*#REF!+AU8*#REF!+AV8*#REF!+AW8*#REF!+AX8*#REF!+AY8*#REF!+AZ8*#REF!)</f>
        <v>#REF!</v>
      </c>
      <c r="BB8" s="113" t="e">
        <f t="shared" si="0"/>
        <v>#REF!</v>
      </c>
      <c r="BG8" s="74" t="s">
        <v>1371</v>
      </c>
      <c r="BH8" s="79" t="s">
        <v>1360</v>
      </c>
      <c r="BI8" s="81"/>
      <c r="BJ8" s="80"/>
      <c r="BK8" s="80"/>
      <c r="BL8" s="80"/>
      <c r="BM8" s="80"/>
      <c r="BN8" s="80"/>
      <c r="BO8" s="77"/>
      <c r="BP8" s="1477"/>
      <c r="BQ8" s="1478"/>
    </row>
    <row r="9" spans="1:69" ht="14.4">
      <c r="A9" s="1013">
        <f>'Exhibit 3 (Rent Schedule)'!A9</f>
        <v>0</v>
      </c>
      <c r="B9" s="1014">
        <f>'Exhibit 3 (Rent Schedule)'!B9</f>
        <v>0</v>
      </c>
      <c r="C9" s="1014">
        <f>'Exhibit 3 (Rent Schedule)'!C9</f>
        <v>0</v>
      </c>
      <c r="D9" s="1014">
        <f>'Exhibit 3 (Rent Schedule)'!D9</f>
        <v>0</v>
      </c>
      <c r="E9" s="1014">
        <f>'Exhibit 3 (Rent Schedule)'!E9</f>
        <v>0</v>
      </c>
      <c r="F9" s="1006">
        <f>'Exhibit 3 (Rent Schedule)'!F9</f>
        <v>0</v>
      </c>
      <c r="G9" s="1015">
        <f>'Exhibit 3 (Rent Schedule)'!G9</f>
        <v>0</v>
      </c>
      <c r="H9" s="1015">
        <f>'Exhibit 3 (Rent Schedule)'!H9</f>
        <v>0</v>
      </c>
      <c r="I9" s="1016">
        <f>'Exhibit 3 (Rent Schedule)'!I9</f>
        <v>0</v>
      </c>
      <c r="J9" s="1017">
        <f>'Exhibit 3 (Rent Schedule)'!J9</f>
        <v>0</v>
      </c>
      <c r="K9" s="1018">
        <f>'Exhibit 3 (Rent Schedule)'!K9</f>
        <v>0</v>
      </c>
      <c r="L9" s="1019">
        <f>'Exhibit 3 (Rent Schedule)'!L9</f>
        <v>0</v>
      </c>
      <c r="M9" s="1019">
        <f>'Exhibit 3 (Rent Schedule)'!M9</f>
        <v>0</v>
      </c>
      <c r="N9" s="1019">
        <f>'Exhibit 3 (Rent Schedule)'!N9</f>
        <v>0</v>
      </c>
      <c r="O9" s="130">
        <f t="shared" si="1"/>
        <v>0</v>
      </c>
      <c r="Q9" s="1330" t="s">
        <v>1372</v>
      </c>
      <c r="R9" s="1331">
        <f>'Exhibit 3 (Rent Schedule)'!R9</f>
        <v>0</v>
      </c>
      <c r="S9" s="1332">
        <f>'Exhibit 3 (Rent Schedule)'!S9</f>
        <v>0</v>
      </c>
      <c r="T9" s="1331">
        <f>'Exhibit 3 (Rent Schedule)'!T9</f>
        <v>0</v>
      </c>
      <c r="U9" s="1331">
        <f>'Exhibit 3 (Rent Schedule)'!U9</f>
        <v>0</v>
      </c>
      <c r="V9" s="1331">
        <f>'Exhibit 3 (Rent Schedule)'!V9</f>
        <v>0</v>
      </c>
      <c r="W9" s="1331">
        <f>'Exhibit 3 (Rent Schedule)'!W9</f>
        <v>0</v>
      </c>
      <c r="X9" s="1331">
        <f>'Exhibit 3 (Rent Schedule)'!X9</f>
        <v>0</v>
      </c>
      <c r="Y9" s="1488">
        <f>'Exhibit 3 (Rent Schedule)'!Y9:Z9</f>
        <v>0</v>
      </c>
      <c r="Z9" s="1489"/>
      <c r="AB9" s="109"/>
      <c r="AC9" s="110"/>
      <c r="AD9" s="111"/>
      <c r="AE9" s="111"/>
      <c r="AF9" s="100"/>
      <c r="AG9" s="110"/>
      <c r="AH9" s="111"/>
      <c r="AI9" s="111"/>
      <c r="AJ9" s="111"/>
      <c r="AK9" s="111"/>
      <c r="AL9" s="111"/>
      <c r="AM9" s="111"/>
      <c r="AN9" s="111"/>
      <c r="AO9" s="111"/>
      <c r="AP9" s="111"/>
      <c r="AQ9" s="111"/>
      <c r="AR9" s="111"/>
      <c r="AS9" s="111"/>
      <c r="AT9" s="111"/>
      <c r="AU9" s="111"/>
      <c r="AV9" s="111"/>
      <c r="AW9" s="111"/>
      <c r="AX9" s="111"/>
      <c r="AY9" s="111"/>
      <c r="AZ9" s="111"/>
      <c r="BA9" s="112" t="e">
        <f>(AG9*#REF!+AH9*#REF!+AI9*#REF!+AJ9*#REF!+AK9*#REF!+AL9*#REF!+AM9*#REF!+AN9*#REF!+AO9*#REF!+AP9*#REF!+AQ9*#REF!+AR9*#REF!+AS9*#REF!+AT9*#REF!+AU9*#REF!+AV9*#REF!+AW9*#REF!+AX9*#REF!+AY9*#REF!+AZ9*#REF!)</f>
        <v>#REF!</v>
      </c>
      <c r="BB9" s="113" t="e">
        <f t="shared" si="0"/>
        <v>#REF!</v>
      </c>
      <c r="BG9" s="74" t="s">
        <v>1372</v>
      </c>
      <c r="BH9" s="79" t="s">
        <v>1360</v>
      </c>
      <c r="BI9" s="81"/>
      <c r="BJ9" s="80"/>
      <c r="BK9" s="80"/>
      <c r="BL9" s="80"/>
      <c r="BM9" s="80"/>
      <c r="BN9" s="80"/>
      <c r="BO9" s="77"/>
      <c r="BP9" s="1477"/>
      <c r="BQ9" s="1478"/>
    </row>
    <row r="10" spans="1:69" ht="13.95" customHeight="1">
      <c r="A10" s="1013">
        <f>'Exhibit 3 (Rent Schedule)'!A10</f>
        <v>0</v>
      </c>
      <c r="B10" s="1014">
        <f>'Exhibit 3 (Rent Schedule)'!B10</f>
        <v>0</v>
      </c>
      <c r="C10" s="1014">
        <f>'Exhibit 3 (Rent Schedule)'!C10</f>
        <v>0</v>
      </c>
      <c r="D10" s="1014">
        <f>'Exhibit 3 (Rent Schedule)'!D10</f>
        <v>0</v>
      </c>
      <c r="E10" s="1014">
        <f>'Exhibit 3 (Rent Schedule)'!E10</f>
        <v>0</v>
      </c>
      <c r="F10" s="1006">
        <f>'Exhibit 3 (Rent Schedule)'!F10</f>
        <v>0</v>
      </c>
      <c r="G10" s="1015">
        <f>'Exhibit 3 (Rent Schedule)'!G10</f>
        <v>0</v>
      </c>
      <c r="H10" s="1015">
        <f>'Exhibit 3 (Rent Schedule)'!H10</f>
        <v>0</v>
      </c>
      <c r="I10" s="1016">
        <f>'Exhibit 3 (Rent Schedule)'!I10</f>
        <v>0</v>
      </c>
      <c r="J10" s="1017">
        <f>'Exhibit 3 (Rent Schedule)'!J10</f>
        <v>0</v>
      </c>
      <c r="K10" s="1018">
        <f>'Exhibit 3 (Rent Schedule)'!K10</f>
        <v>0</v>
      </c>
      <c r="L10" s="1019">
        <f>'Exhibit 3 (Rent Schedule)'!L10</f>
        <v>0</v>
      </c>
      <c r="M10" s="1019">
        <f>'Exhibit 3 (Rent Schedule)'!M10</f>
        <v>0</v>
      </c>
      <c r="N10" s="1019">
        <f>'Exhibit 3 (Rent Schedule)'!N10</f>
        <v>0</v>
      </c>
      <c r="O10" s="130">
        <f t="shared" si="1"/>
        <v>0</v>
      </c>
      <c r="Q10" s="1330" t="s">
        <v>1373</v>
      </c>
      <c r="R10" s="1331">
        <f>'Exhibit 3 (Rent Schedule)'!R10</f>
        <v>0</v>
      </c>
      <c r="S10" s="1332">
        <f>'Exhibit 3 (Rent Schedule)'!S10</f>
        <v>0</v>
      </c>
      <c r="T10" s="1331">
        <f>'Exhibit 3 (Rent Schedule)'!T10</f>
        <v>0</v>
      </c>
      <c r="U10" s="1331">
        <f>'Exhibit 3 (Rent Schedule)'!U10</f>
        <v>0</v>
      </c>
      <c r="V10" s="1331">
        <f>'Exhibit 3 (Rent Schedule)'!V10</f>
        <v>0</v>
      </c>
      <c r="W10" s="1331">
        <f>'Exhibit 3 (Rent Schedule)'!W10</f>
        <v>0</v>
      </c>
      <c r="X10" s="1331">
        <f>'Exhibit 3 (Rent Schedule)'!X10</f>
        <v>0</v>
      </c>
      <c r="Y10" s="1488">
        <f>'Exhibit 3 (Rent Schedule)'!Y10:Z10</f>
        <v>0</v>
      </c>
      <c r="Z10" s="1489"/>
      <c r="AB10" s="109"/>
      <c r="AC10" s="110"/>
      <c r="AD10" s="111"/>
      <c r="AE10" s="111"/>
      <c r="AF10" s="100"/>
      <c r="AG10" s="110"/>
      <c r="AH10" s="111"/>
      <c r="AI10" s="111"/>
      <c r="AJ10" s="111"/>
      <c r="AK10" s="111"/>
      <c r="AL10" s="111"/>
      <c r="AM10" s="111"/>
      <c r="AN10" s="111"/>
      <c r="AO10" s="111"/>
      <c r="AP10" s="111"/>
      <c r="AQ10" s="111"/>
      <c r="AR10" s="111"/>
      <c r="AS10" s="111"/>
      <c r="AT10" s="111"/>
      <c r="AU10" s="111"/>
      <c r="AV10" s="111"/>
      <c r="AW10" s="111"/>
      <c r="AX10" s="111"/>
      <c r="AY10" s="111"/>
      <c r="AZ10" s="111"/>
      <c r="BA10" s="112" t="e">
        <f>(AG10*#REF!+AH10*#REF!+AI10*#REF!+AJ10*#REF!+AK10*#REF!+AL10*#REF!+AM10*#REF!+AN10*#REF!+AO10*#REF!+AP10*#REF!+AQ10*#REF!+AR10*#REF!+AS10*#REF!+AT10*#REF!+AU10*#REF!+AV10*#REF!+AW10*#REF!+AX10*#REF!+AY10*#REF!+AZ10*#REF!)</f>
        <v>#REF!</v>
      </c>
      <c r="BB10" s="113" t="e">
        <f t="shared" si="0"/>
        <v>#REF!</v>
      </c>
      <c r="BG10" s="74" t="s">
        <v>1373</v>
      </c>
      <c r="BH10" s="79" t="s">
        <v>1360</v>
      </c>
      <c r="BI10" s="81"/>
      <c r="BJ10" s="80"/>
      <c r="BK10" s="80"/>
      <c r="BL10" s="80"/>
      <c r="BM10" s="80"/>
      <c r="BN10" s="80"/>
      <c r="BO10" s="77"/>
      <c r="BP10" s="1477"/>
      <c r="BQ10" s="1478"/>
    </row>
    <row r="11" spans="1:69" ht="13.95" customHeight="1">
      <c r="A11" s="1013">
        <f>'Exhibit 3 (Rent Schedule)'!A11</f>
        <v>0</v>
      </c>
      <c r="B11" s="1014">
        <f>'Exhibit 3 (Rent Schedule)'!B11</f>
        <v>0</v>
      </c>
      <c r="C11" s="1014">
        <f>'Exhibit 3 (Rent Schedule)'!C11</f>
        <v>0</v>
      </c>
      <c r="D11" s="1014">
        <f>'Exhibit 3 (Rent Schedule)'!D11</f>
        <v>0</v>
      </c>
      <c r="E11" s="1014">
        <f>'Exhibit 3 (Rent Schedule)'!E11</f>
        <v>0</v>
      </c>
      <c r="F11" s="1006">
        <f>'Exhibit 3 (Rent Schedule)'!F11</f>
        <v>0</v>
      </c>
      <c r="G11" s="1015">
        <f>'Exhibit 3 (Rent Schedule)'!G11</f>
        <v>0</v>
      </c>
      <c r="H11" s="1015">
        <f>'Exhibit 3 (Rent Schedule)'!H11</f>
        <v>0</v>
      </c>
      <c r="I11" s="1016">
        <f>'Exhibit 3 (Rent Schedule)'!I11</f>
        <v>0</v>
      </c>
      <c r="J11" s="1017">
        <f>'Exhibit 3 (Rent Schedule)'!J11</f>
        <v>0</v>
      </c>
      <c r="K11" s="1018">
        <f>'Exhibit 3 (Rent Schedule)'!K11</f>
        <v>0</v>
      </c>
      <c r="L11" s="1019">
        <f>'Exhibit 3 (Rent Schedule)'!L11</f>
        <v>0</v>
      </c>
      <c r="M11" s="1019">
        <f>'Exhibit 3 (Rent Schedule)'!M11</f>
        <v>0</v>
      </c>
      <c r="N11" s="1019">
        <f>'Exhibit 3 (Rent Schedule)'!N11</f>
        <v>0</v>
      </c>
      <c r="O11" s="130">
        <f t="shared" si="1"/>
        <v>0</v>
      </c>
      <c r="Q11" s="1330" t="s">
        <v>1374</v>
      </c>
      <c r="R11" s="1331">
        <f>'Exhibit 3 (Rent Schedule)'!R11</f>
        <v>0</v>
      </c>
      <c r="S11" s="1331">
        <f>'Exhibit 3 (Rent Schedule)'!S11</f>
        <v>0</v>
      </c>
      <c r="T11" s="1331">
        <f>'Exhibit 3 (Rent Schedule)'!T11</f>
        <v>0</v>
      </c>
      <c r="U11" s="1331">
        <f>'Exhibit 3 (Rent Schedule)'!U11</f>
        <v>0</v>
      </c>
      <c r="V11" s="1331">
        <f>'Exhibit 3 (Rent Schedule)'!V11</f>
        <v>0</v>
      </c>
      <c r="W11" s="1331">
        <f>'Exhibit 3 (Rent Schedule)'!W11</f>
        <v>0</v>
      </c>
      <c r="X11" s="1331">
        <f>'Exhibit 3 (Rent Schedule)'!X11</f>
        <v>0</v>
      </c>
      <c r="Y11" s="1488">
        <f>'Exhibit 3 (Rent Schedule)'!Y11:Z11</f>
        <v>0</v>
      </c>
      <c r="Z11" s="1489"/>
      <c r="AB11" s="109"/>
      <c r="AC11" s="110"/>
      <c r="AD11" s="111"/>
      <c r="AE11" s="111"/>
      <c r="AF11" s="100"/>
      <c r="AG11" s="110"/>
      <c r="AH11" s="111"/>
      <c r="AI11" s="111"/>
      <c r="AJ11" s="111"/>
      <c r="AK11" s="111"/>
      <c r="AL11" s="111"/>
      <c r="AM11" s="111"/>
      <c r="AN11" s="111"/>
      <c r="AO11" s="111"/>
      <c r="AP11" s="111"/>
      <c r="AQ11" s="111"/>
      <c r="AR11" s="111"/>
      <c r="AS11" s="111"/>
      <c r="AT11" s="111"/>
      <c r="AU11" s="111"/>
      <c r="AV11" s="111"/>
      <c r="AW11" s="111"/>
      <c r="AX11" s="111"/>
      <c r="AY11" s="111"/>
      <c r="AZ11" s="111"/>
      <c r="BA11" s="112" t="e">
        <f>(AG11*#REF!+AH11*#REF!+AI11*#REF!+AJ11*#REF!+AK11*#REF!+AL11*#REF!+AM11*#REF!+AN11*#REF!+AO11*#REF!+AP11*#REF!+AQ11*#REF!+AR11*#REF!+AS11*#REF!+AT11*#REF!+AU11*#REF!+AV11*#REF!+AW11*#REF!+AX11*#REF!+AY11*#REF!+AZ11*#REF!)</f>
        <v>#REF!</v>
      </c>
      <c r="BB11" s="113" t="e">
        <f t="shared" si="0"/>
        <v>#REF!</v>
      </c>
      <c r="BG11" s="74" t="s">
        <v>1374</v>
      </c>
      <c r="BH11" s="79"/>
      <c r="BI11" s="79"/>
      <c r="BJ11" s="80"/>
      <c r="BK11" s="80"/>
      <c r="BL11" s="80"/>
      <c r="BM11" s="80"/>
      <c r="BN11" s="80"/>
      <c r="BO11" s="77"/>
      <c r="BP11" s="1477"/>
      <c r="BQ11" s="1478"/>
    </row>
    <row r="12" spans="1:69" ht="14.4" customHeight="1">
      <c r="A12" s="1013">
        <f>'Exhibit 3 (Rent Schedule)'!A12</f>
        <v>0</v>
      </c>
      <c r="B12" s="1014">
        <f>'Exhibit 3 (Rent Schedule)'!B12</f>
        <v>0</v>
      </c>
      <c r="C12" s="1014">
        <f>'Exhibit 3 (Rent Schedule)'!C12</f>
        <v>0</v>
      </c>
      <c r="D12" s="1014">
        <f>'Exhibit 3 (Rent Schedule)'!D12</f>
        <v>0</v>
      </c>
      <c r="E12" s="1014">
        <f>'Exhibit 3 (Rent Schedule)'!E12</f>
        <v>0</v>
      </c>
      <c r="F12" s="1006">
        <f>'Exhibit 3 (Rent Schedule)'!F12</f>
        <v>0</v>
      </c>
      <c r="G12" s="1015">
        <f>'Exhibit 3 (Rent Schedule)'!G12</f>
        <v>0</v>
      </c>
      <c r="H12" s="1015">
        <f>'Exhibit 3 (Rent Schedule)'!H12</f>
        <v>0</v>
      </c>
      <c r="I12" s="1016">
        <f>'Exhibit 3 (Rent Schedule)'!I12</f>
        <v>0</v>
      </c>
      <c r="J12" s="1017">
        <f>'Exhibit 3 (Rent Schedule)'!J12</f>
        <v>0</v>
      </c>
      <c r="K12" s="1018">
        <f>'Exhibit 3 (Rent Schedule)'!K12</f>
        <v>0</v>
      </c>
      <c r="L12" s="1019">
        <f>'Exhibit 3 (Rent Schedule)'!L12</f>
        <v>0</v>
      </c>
      <c r="M12" s="1019">
        <f>'Exhibit 3 (Rent Schedule)'!M12</f>
        <v>0</v>
      </c>
      <c r="N12" s="1019">
        <f>'Exhibit 3 (Rent Schedule)'!N12</f>
        <v>0</v>
      </c>
      <c r="O12" s="130">
        <f t="shared" si="1"/>
        <v>0</v>
      </c>
      <c r="Q12" s="1330" t="s">
        <v>1375</v>
      </c>
      <c r="R12" s="1331">
        <f>'Exhibit 3 (Rent Schedule)'!R12</f>
        <v>0</v>
      </c>
      <c r="S12" s="1331">
        <f>'Exhibit 3 (Rent Schedule)'!S12</f>
        <v>0</v>
      </c>
      <c r="T12" s="1331">
        <f>'Exhibit 3 (Rent Schedule)'!T12</f>
        <v>0</v>
      </c>
      <c r="U12" s="1331">
        <f>'Exhibit 3 (Rent Schedule)'!U12</f>
        <v>0</v>
      </c>
      <c r="V12" s="1331">
        <f>'Exhibit 3 (Rent Schedule)'!V12</f>
        <v>0</v>
      </c>
      <c r="W12" s="1331">
        <f>'Exhibit 3 (Rent Schedule)'!W12</f>
        <v>0</v>
      </c>
      <c r="X12" s="1331">
        <f>'Exhibit 3 (Rent Schedule)'!X12</f>
        <v>0</v>
      </c>
      <c r="Y12" s="1488">
        <f>'Exhibit 3 (Rent Schedule)'!Y12:Z12</f>
        <v>0</v>
      </c>
      <c r="Z12" s="1489"/>
      <c r="AB12" s="109"/>
      <c r="AC12" s="110"/>
      <c r="AD12" s="111"/>
      <c r="AE12" s="111"/>
      <c r="AF12" s="100"/>
      <c r="AG12" s="110"/>
      <c r="AH12" s="111"/>
      <c r="AI12" s="111"/>
      <c r="AJ12" s="111"/>
      <c r="AK12" s="111"/>
      <c r="AL12" s="111"/>
      <c r="AM12" s="111"/>
      <c r="AN12" s="111"/>
      <c r="AO12" s="111"/>
      <c r="AP12" s="111"/>
      <c r="AQ12" s="111"/>
      <c r="AR12" s="111"/>
      <c r="AS12" s="111"/>
      <c r="AT12" s="111"/>
      <c r="AU12" s="111"/>
      <c r="AV12" s="111"/>
      <c r="AW12" s="111"/>
      <c r="AX12" s="111"/>
      <c r="AY12" s="111"/>
      <c r="AZ12" s="111"/>
      <c r="BA12" s="112" t="e">
        <f>(AG12*#REF!+AH12*#REF!+AI12*#REF!+AJ12*#REF!+AK12*#REF!+AL12*#REF!+AM12*#REF!+AN12*#REF!+AO12*#REF!+AP12*#REF!+AQ12*#REF!+AR12*#REF!+AS12*#REF!+AT12*#REF!+AU12*#REF!+AV12*#REF!+AW12*#REF!+AX12*#REF!+AY12*#REF!+AZ12*#REF!)</f>
        <v>#REF!</v>
      </c>
      <c r="BB12" s="113" t="e">
        <f t="shared" si="0"/>
        <v>#REF!</v>
      </c>
      <c r="BG12" s="74" t="s">
        <v>1375</v>
      </c>
      <c r="BH12" s="79"/>
      <c r="BI12" s="79"/>
      <c r="BJ12" s="80"/>
      <c r="BK12" s="80"/>
      <c r="BL12" s="80"/>
      <c r="BM12" s="80"/>
      <c r="BN12" s="80"/>
      <c r="BO12" s="77"/>
      <c r="BP12" s="1477"/>
      <c r="BQ12" s="1478"/>
    </row>
    <row r="13" spans="1:69" ht="14.4">
      <c r="A13" s="1013">
        <f>'Exhibit 3 (Rent Schedule)'!A13</f>
        <v>0</v>
      </c>
      <c r="B13" s="1014">
        <f>'Exhibit 3 (Rent Schedule)'!B13</f>
        <v>0</v>
      </c>
      <c r="C13" s="1014">
        <f>'Exhibit 3 (Rent Schedule)'!C13</f>
        <v>0</v>
      </c>
      <c r="D13" s="1014">
        <f>'Exhibit 3 (Rent Schedule)'!D13</f>
        <v>0</v>
      </c>
      <c r="E13" s="1014">
        <f>'Exhibit 3 (Rent Schedule)'!E13</f>
        <v>0</v>
      </c>
      <c r="F13" s="1006">
        <f>'Exhibit 3 (Rent Schedule)'!F13</f>
        <v>0</v>
      </c>
      <c r="G13" s="1015">
        <f>'Exhibit 3 (Rent Schedule)'!G13</f>
        <v>0</v>
      </c>
      <c r="H13" s="1015">
        <f>'Exhibit 3 (Rent Schedule)'!H13</f>
        <v>0</v>
      </c>
      <c r="I13" s="1016">
        <f>'Exhibit 3 (Rent Schedule)'!I13</f>
        <v>0</v>
      </c>
      <c r="J13" s="1017">
        <f>'Exhibit 3 (Rent Schedule)'!J13</f>
        <v>0</v>
      </c>
      <c r="K13" s="1018">
        <f>'Exhibit 3 (Rent Schedule)'!K13</f>
        <v>0</v>
      </c>
      <c r="L13" s="1019">
        <f>'Exhibit 3 (Rent Schedule)'!L13</f>
        <v>0</v>
      </c>
      <c r="M13" s="1019">
        <f>'Exhibit 3 (Rent Schedule)'!M13</f>
        <v>0</v>
      </c>
      <c r="N13" s="1019">
        <f>'Exhibit 3 (Rent Schedule)'!N13</f>
        <v>0</v>
      </c>
      <c r="O13" s="130">
        <f t="shared" si="1"/>
        <v>0</v>
      </c>
      <c r="Q13" s="137"/>
      <c r="R13" s="360"/>
      <c r="T13" s="361">
        <f>'Exhibit 1 (UA)'!F25</f>
        <v>0</v>
      </c>
      <c r="U13" s="361">
        <f>'Exhibit 1 (UA)'!G25</f>
        <v>0</v>
      </c>
      <c r="V13" s="361">
        <f>'Exhibit 1 (UA)'!H25</f>
        <v>0</v>
      </c>
      <c r="W13" s="361">
        <f>'Exhibit 1 (UA)'!I25</f>
        <v>0</v>
      </c>
      <c r="X13" s="361">
        <f>'Exhibit 1 (UA)'!J25</f>
        <v>0</v>
      </c>
      <c r="Y13" s="362"/>
      <c r="Z13" s="363"/>
      <c r="AB13" s="109"/>
      <c r="AC13" s="110"/>
      <c r="AD13" s="111"/>
      <c r="AE13" s="111"/>
      <c r="AF13" s="100"/>
      <c r="AG13" s="110"/>
      <c r="AH13" s="111"/>
      <c r="AI13" s="111"/>
      <c r="AJ13" s="111"/>
      <c r="AK13" s="111"/>
      <c r="AL13" s="111"/>
      <c r="AM13" s="111"/>
      <c r="AN13" s="111"/>
      <c r="AO13" s="111"/>
      <c r="AP13" s="111"/>
      <c r="AQ13" s="111"/>
      <c r="AR13" s="111"/>
      <c r="AS13" s="111"/>
      <c r="AT13" s="111"/>
      <c r="AU13" s="111"/>
      <c r="AV13" s="111"/>
      <c r="AW13" s="111"/>
      <c r="AX13" s="111"/>
      <c r="AY13" s="111"/>
      <c r="AZ13" s="111"/>
      <c r="BA13" s="112" t="e">
        <f>(AG13*#REF!+AH13*#REF!+AI13*#REF!+AJ13*#REF!+AK13*#REF!+AL13*#REF!+AM13*#REF!+AN13*#REF!+AO13*#REF!+AP13*#REF!+AQ13*#REF!+AR13*#REF!+AS13*#REF!+AT13*#REF!+AU13*#REF!+AV13*#REF!+AW13*#REF!+AX13*#REF!+AY13*#REF!+AZ13*#REF!)</f>
        <v>#REF!</v>
      </c>
      <c r="BB13" s="113" t="e">
        <f t="shared" si="0"/>
        <v>#REF!</v>
      </c>
      <c r="BG13" s="82"/>
      <c r="BH13" s="83"/>
      <c r="BI13" s="84"/>
      <c r="BJ13" s="85">
        <f t="shared" ref="BJ13:BO13" si="2">ROUNDUP(SUMIFS(BJ3:BJ12,$D3:$D12,"Tenant"),0)</f>
        <v>0</v>
      </c>
      <c r="BK13" s="85">
        <f t="shared" si="2"/>
        <v>0</v>
      </c>
      <c r="BL13" s="85">
        <f t="shared" si="2"/>
        <v>0</v>
      </c>
      <c r="BM13" s="85">
        <f t="shared" si="2"/>
        <v>0</v>
      </c>
      <c r="BN13" s="85">
        <f t="shared" si="2"/>
        <v>0</v>
      </c>
      <c r="BO13" s="85">
        <f t="shared" si="2"/>
        <v>0</v>
      </c>
      <c r="BP13" s="82"/>
      <c r="BQ13" s="84"/>
    </row>
    <row r="14" spans="1:69" ht="14.4">
      <c r="A14" s="1013">
        <f>'Exhibit 3 (Rent Schedule)'!A14</f>
        <v>0</v>
      </c>
      <c r="B14" s="1014">
        <f>'Exhibit 3 (Rent Schedule)'!B14</f>
        <v>0</v>
      </c>
      <c r="C14" s="1014">
        <f>'Exhibit 3 (Rent Schedule)'!C14</f>
        <v>0</v>
      </c>
      <c r="D14" s="1014">
        <f>'Exhibit 3 (Rent Schedule)'!D14</f>
        <v>0</v>
      </c>
      <c r="E14" s="1014">
        <f>'Exhibit 3 (Rent Schedule)'!E14</f>
        <v>0</v>
      </c>
      <c r="F14" s="1006">
        <f>'Exhibit 3 (Rent Schedule)'!F14</f>
        <v>0</v>
      </c>
      <c r="G14" s="1015">
        <f>'Exhibit 3 (Rent Schedule)'!G14</f>
        <v>0</v>
      </c>
      <c r="H14" s="1015">
        <f>'Exhibit 3 (Rent Schedule)'!H14</f>
        <v>0</v>
      </c>
      <c r="I14" s="1016">
        <f>'Exhibit 3 (Rent Schedule)'!I14</f>
        <v>0</v>
      </c>
      <c r="J14" s="1017">
        <f>'Exhibit 3 (Rent Schedule)'!J14</f>
        <v>0</v>
      </c>
      <c r="K14" s="1018">
        <f>'Exhibit 3 (Rent Schedule)'!K14</f>
        <v>0</v>
      </c>
      <c r="L14" s="1019">
        <f>'Exhibit 3 (Rent Schedule)'!L14</f>
        <v>0</v>
      </c>
      <c r="M14" s="1019">
        <f>'Exhibit 3 (Rent Schedule)'!M14</f>
        <v>0</v>
      </c>
      <c r="N14" s="1019">
        <f>'Exhibit 3 (Rent Schedule)'!N14</f>
        <v>0</v>
      </c>
      <c r="O14" s="130">
        <f t="shared" si="1"/>
        <v>0</v>
      </c>
      <c r="Q14" s="137"/>
      <c r="R14" s="364" t="s">
        <v>1408</v>
      </c>
      <c r="S14" s="365"/>
      <c r="T14" s="365"/>
      <c r="U14" s="365"/>
      <c r="V14" s="365"/>
      <c r="W14" s="365"/>
      <c r="X14" s="366"/>
      <c r="Y14" s="366"/>
      <c r="Z14" s="366"/>
      <c r="AB14" s="109"/>
      <c r="AC14" s="110"/>
      <c r="AD14" s="111"/>
      <c r="AE14" s="111"/>
      <c r="AF14" s="100"/>
      <c r="AG14" s="110"/>
      <c r="AH14" s="111"/>
      <c r="AI14" s="111"/>
      <c r="AJ14" s="111"/>
      <c r="AK14" s="111"/>
      <c r="AL14" s="111"/>
      <c r="AM14" s="111"/>
      <c r="AN14" s="111"/>
      <c r="AO14" s="111"/>
      <c r="AP14" s="111"/>
      <c r="AQ14" s="111"/>
      <c r="AR14" s="111"/>
      <c r="AS14" s="111"/>
      <c r="AT14" s="111"/>
      <c r="AU14" s="111"/>
      <c r="AV14" s="111"/>
      <c r="AW14" s="111"/>
      <c r="AX14" s="111"/>
      <c r="AY14" s="111"/>
      <c r="AZ14" s="111"/>
      <c r="BA14" s="112" t="e">
        <f>(AG14*#REF!+AH14*#REF!+AI14*#REF!+AJ14*#REF!+AK14*#REF!+AL14*#REF!+AM14*#REF!+AN14*#REF!+AO14*#REF!+AP14*#REF!+AQ14*#REF!+AR14*#REF!+AS14*#REF!+AT14*#REF!+AU14*#REF!+AV14*#REF!+AW14*#REF!+AX14*#REF!+AY14*#REF!+AZ14*#REF!)</f>
        <v>#REF!</v>
      </c>
      <c r="BB14" s="113" t="e">
        <f t="shared" si="0"/>
        <v>#REF!</v>
      </c>
    </row>
    <row r="15" spans="1:69" ht="14.4">
      <c r="A15" s="1013">
        <f>'Exhibit 3 (Rent Schedule)'!A15</f>
        <v>0</v>
      </c>
      <c r="B15" s="1014">
        <f>'Exhibit 3 (Rent Schedule)'!B15</f>
        <v>0</v>
      </c>
      <c r="C15" s="1014">
        <f>'Exhibit 3 (Rent Schedule)'!C15</f>
        <v>0</v>
      </c>
      <c r="D15" s="1014">
        <f>'Exhibit 3 (Rent Schedule)'!D15</f>
        <v>0</v>
      </c>
      <c r="E15" s="1014">
        <f>'Exhibit 3 (Rent Schedule)'!E15</f>
        <v>0</v>
      </c>
      <c r="F15" s="1006">
        <f>'Exhibit 3 (Rent Schedule)'!F15</f>
        <v>0</v>
      </c>
      <c r="G15" s="1015">
        <f>'Exhibit 3 (Rent Schedule)'!G15</f>
        <v>0</v>
      </c>
      <c r="H15" s="1015">
        <f>'Exhibit 3 (Rent Schedule)'!H15</f>
        <v>0</v>
      </c>
      <c r="I15" s="1016">
        <f>'Exhibit 3 (Rent Schedule)'!I15</f>
        <v>0</v>
      </c>
      <c r="J15" s="1017">
        <f>'Exhibit 3 (Rent Schedule)'!J15</f>
        <v>0</v>
      </c>
      <c r="K15" s="1018">
        <f>'Exhibit 3 (Rent Schedule)'!K15</f>
        <v>0</v>
      </c>
      <c r="L15" s="1019">
        <f>'Exhibit 3 (Rent Schedule)'!L15</f>
        <v>0</v>
      </c>
      <c r="M15" s="1019">
        <f>'Exhibit 3 (Rent Schedule)'!M15</f>
        <v>0</v>
      </c>
      <c r="N15" s="1019">
        <f>'Exhibit 3 (Rent Schedule)'!N15</f>
        <v>0</v>
      </c>
      <c r="O15" s="130">
        <f t="shared" si="1"/>
        <v>0</v>
      </c>
      <c r="Q15" s="137"/>
      <c r="R15" s="1497"/>
      <c r="S15" s="1498"/>
      <c r="T15" s="1498"/>
      <c r="U15" s="1498"/>
      <c r="V15" s="1498"/>
      <c r="W15" s="1498"/>
      <c r="X15" s="1498"/>
      <c r="Y15" s="1498"/>
      <c r="Z15" s="1499"/>
      <c r="AB15" s="109"/>
      <c r="AC15" s="110"/>
      <c r="AD15" s="111"/>
      <c r="AE15" s="111"/>
      <c r="AF15" s="100"/>
      <c r="AG15" s="110"/>
      <c r="AH15" s="111"/>
      <c r="AI15" s="111"/>
      <c r="AJ15" s="111"/>
      <c r="AK15" s="111"/>
      <c r="AL15" s="111"/>
      <c r="AM15" s="111"/>
      <c r="AN15" s="111"/>
      <c r="AO15" s="111"/>
      <c r="AP15" s="111"/>
      <c r="AQ15" s="111"/>
      <c r="AR15" s="111"/>
      <c r="AS15" s="111"/>
      <c r="AT15" s="111"/>
      <c r="AU15" s="111"/>
      <c r="AV15" s="111"/>
      <c r="AW15" s="111"/>
      <c r="AX15" s="111"/>
      <c r="AY15" s="111"/>
      <c r="AZ15" s="111"/>
      <c r="BA15" s="112" t="e">
        <f>(AG15*#REF!+AH15*#REF!+AI15*#REF!+AJ15*#REF!+AK15*#REF!+AL15*#REF!+AM15*#REF!+AN15*#REF!+AO15*#REF!+AP15*#REF!+AQ15*#REF!+AR15*#REF!+AS15*#REF!+AT15*#REF!+AU15*#REF!+AV15*#REF!+AW15*#REF!+AX15*#REF!+AY15*#REF!+AZ15*#REF!)</f>
        <v>#REF!</v>
      </c>
      <c r="BB15" s="113" t="e">
        <f t="shared" si="0"/>
        <v>#REF!</v>
      </c>
    </row>
    <row r="16" spans="1:69" ht="14.4">
      <c r="A16" s="1013">
        <f>'Exhibit 3 (Rent Schedule)'!A16</f>
        <v>0</v>
      </c>
      <c r="B16" s="1014">
        <f>'Exhibit 3 (Rent Schedule)'!B16</f>
        <v>0</v>
      </c>
      <c r="C16" s="1014">
        <f>'Exhibit 3 (Rent Schedule)'!C16</f>
        <v>0</v>
      </c>
      <c r="D16" s="1014">
        <f>'Exhibit 3 (Rent Schedule)'!D16</f>
        <v>0</v>
      </c>
      <c r="E16" s="1014">
        <f>'Exhibit 3 (Rent Schedule)'!E16</f>
        <v>0</v>
      </c>
      <c r="F16" s="1006">
        <f>'Exhibit 3 (Rent Schedule)'!F16</f>
        <v>0</v>
      </c>
      <c r="G16" s="1015">
        <f>'Exhibit 3 (Rent Schedule)'!G16</f>
        <v>0</v>
      </c>
      <c r="H16" s="1015">
        <f>'Exhibit 3 (Rent Schedule)'!H16</f>
        <v>0</v>
      </c>
      <c r="I16" s="1016">
        <f>'Exhibit 3 (Rent Schedule)'!I16</f>
        <v>0</v>
      </c>
      <c r="J16" s="1017">
        <f>'Exhibit 3 (Rent Schedule)'!J16</f>
        <v>0</v>
      </c>
      <c r="K16" s="1018">
        <f>'Exhibit 3 (Rent Schedule)'!K16</f>
        <v>0</v>
      </c>
      <c r="L16" s="1019">
        <f>'Exhibit 3 (Rent Schedule)'!L16</f>
        <v>0</v>
      </c>
      <c r="M16" s="1019">
        <f>'Exhibit 3 (Rent Schedule)'!M16</f>
        <v>0</v>
      </c>
      <c r="N16" s="1019">
        <f>'Exhibit 3 (Rent Schedule)'!N16</f>
        <v>0</v>
      </c>
      <c r="O16" s="130">
        <f t="shared" si="1"/>
        <v>0</v>
      </c>
      <c r="Q16" s="137"/>
      <c r="R16" s="1497"/>
      <c r="S16" s="1498"/>
      <c r="T16" s="1498"/>
      <c r="U16" s="1498"/>
      <c r="V16" s="1498"/>
      <c r="W16" s="1498"/>
      <c r="X16" s="1498"/>
      <c r="Y16" s="1498"/>
      <c r="Z16" s="1499"/>
      <c r="AB16" s="109"/>
      <c r="AC16" s="110"/>
      <c r="AD16" s="111"/>
      <c r="AE16" s="111"/>
      <c r="AF16" s="100"/>
      <c r="AG16" s="110"/>
      <c r="AH16" s="111"/>
      <c r="AI16" s="111"/>
      <c r="AJ16" s="111"/>
      <c r="AK16" s="111"/>
      <c r="AL16" s="111"/>
      <c r="AM16" s="111"/>
      <c r="AN16" s="111"/>
      <c r="AO16" s="111"/>
      <c r="AP16" s="111"/>
      <c r="AQ16" s="111"/>
      <c r="AR16" s="111"/>
      <c r="AS16" s="111"/>
      <c r="AT16" s="111"/>
      <c r="AU16" s="111"/>
      <c r="AV16" s="111"/>
      <c r="AW16" s="111"/>
      <c r="AX16" s="111"/>
      <c r="AY16" s="111"/>
      <c r="AZ16" s="111"/>
      <c r="BA16" s="112" t="e">
        <f>(AG16*#REF!+AH16*#REF!+AI16*#REF!+AJ16*#REF!+AK16*#REF!+AL16*#REF!+AM16*#REF!+AN16*#REF!+AO16*#REF!+AP16*#REF!+AQ16*#REF!+AR16*#REF!+AS16*#REF!+AT16*#REF!+AU16*#REF!+AV16*#REF!+AW16*#REF!+AX16*#REF!+AY16*#REF!+AZ16*#REF!)</f>
        <v>#REF!</v>
      </c>
      <c r="BB16" s="113" t="e">
        <f t="shared" si="0"/>
        <v>#REF!</v>
      </c>
    </row>
    <row r="17" spans="1:56" ht="14.4">
      <c r="A17" s="1013">
        <f>'Exhibit 3 (Rent Schedule)'!A17</f>
        <v>0</v>
      </c>
      <c r="B17" s="1014">
        <f>'Exhibit 3 (Rent Schedule)'!B17</f>
        <v>0</v>
      </c>
      <c r="C17" s="1014">
        <f>'Exhibit 3 (Rent Schedule)'!C17</f>
        <v>0</v>
      </c>
      <c r="D17" s="1014">
        <f>'Exhibit 3 (Rent Schedule)'!D17</f>
        <v>0</v>
      </c>
      <c r="E17" s="1014">
        <f>'Exhibit 3 (Rent Schedule)'!E17</f>
        <v>0</v>
      </c>
      <c r="F17" s="1006">
        <f>'Exhibit 3 (Rent Schedule)'!F17</f>
        <v>0</v>
      </c>
      <c r="G17" s="1015">
        <f>'Exhibit 3 (Rent Schedule)'!G17</f>
        <v>0</v>
      </c>
      <c r="H17" s="1015">
        <f>'Exhibit 3 (Rent Schedule)'!H17</f>
        <v>0</v>
      </c>
      <c r="I17" s="1016">
        <f>'Exhibit 3 (Rent Schedule)'!I17</f>
        <v>0</v>
      </c>
      <c r="J17" s="1017">
        <f>'Exhibit 3 (Rent Schedule)'!J17</f>
        <v>0</v>
      </c>
      <c r="K17" s="1018">
        <f>'Exhibit 3 (Rent Schedule)'!K17</f>
        <v>0</v>
      </c>
      <c r="L17" s="1019">
        <f>'Exhibit 3 (Rent Schedule)'!L17</f>
        <v>0</v>
      </c>
      <c r="M17" s="1019">
        <f>'Exhibit 3 (Rent Schedule)'!M17</f>
        <v>0</v>
      </c>
      <c r="N17" s="1019">
        <f>'Exhibit 3 (Rent Schedule)'!N17</f>
        <v>0</v>
      </c>
      <c r="O17" s="130">
        <f t="shared" si="1"/>
        <v>0</v>
      </c>
      <c r="Q17" s="137"/>
      <c r="R17" s="1497"/>
      <c r="S17" s="1498"/>
      <c r="T17" s="1498"/>
      <c r="U17" s="1498"/>
      <c r="V17" s="1498"/>
      <c r="W17" s="1498"/>
      <c r="X17" s="1498"/>
      <c r="Y17" s="1498"/>
      <c r="Z17" s="1499"/>
      <c r="AB17" s="109"/>
      <c r="AC17" s="110"/>
      <c r="AD17" s="111"/>
      <c r="AE17" s="111"/>
      <c r="AF17" s="100"/>
      <c r="AG17" s="110"/>
      <c r="AH17" s="111"/>
      <c r="AI17" s="111"/>
      <c r="AJ17" s="111"/>
      <c r="AK17" s="111"/>
      <c r="AL17" s="111"/>
      <c r="AM17" s="111"/>
      <c r="AN17" s="111"/>
      <c r="AO17" s="111"/>
      <c r="AP17" s="111"/>
      <c r="AQ17" s="111"/>
      <c r="AR17" s="111"/>
      <c r="AS17" s="111"/>
      <c r="AT17" s="111"/>
      <c r="AU17" s="111"/>
      <c r="AV17" s="111"/>
      <c r="AW17" s="111"/>
      <c r="AX17" s="111"/>
      <c r="AY17" s="111"/>
      <c r="AZ17" s="111"/>
      <c r="BA17" s="112" t="e">
        <f>(AG17*#REF!+AH17*#REF!+AI17*#REF!+AJ17*#REF!+AK17*#REF!+AL17*#REF!+AM17*#REF!+AN17*#REF!+AO17*#REF!+AP17*#REF!+AQ17*#REF!+AR17*#REF!+AS17*#REF!+AT17*#REF!+AU17*#REF!+AV17*#REF!+AW17*#REF!+AX17*#REF!+AY17*#REF!+AZ17*#REF!)</f>
        <v>#REF!</v>
      </c>
      <c r="BB17" s="113" t="e">
        <f t="shared" si="0"/>
        <v>#REF!</v>
      </c>
    </row>
    <row r="18" spans="1:56" ht="14.4">
      <c r="A18" s="1013">
        <f>'Exhibit 3 (Rent Schedule)'!A18</f>
        <v>0</v>
      </c>
      <c r="B18" s="1014">
        <f>'Exhibit 3 (Rent Schedule)'!B18</f>
        <v>0</v>
      </c>
      <c r="C18" s="1014">
        <f>'Exhibit 3 (Rent Schedule)'!C18</f>
        <v>0</v>
      </c>
      <c r="D18" s="1014">
        <f>'Exhibit 3 (Rent Schedule)'!D18</f>
        <v>0</v>
      </c>
      <c r="E18" s="1014">
        <f>'Exhibit 3 (Rent Schedule)'!E18</f>
        <v>0</v>
      </c>
      <c r="F18" s="1006">
        <f>'Exhibit 3 (Rent Schedule)'!F18</f>
        <v>0</v>
      </c>
      <c r="G18" s="1015">
        <f>'Exhibit 3 (Rent Schedule)'!G18</f>
        <v>0</v>
      </c>
      <c r="H18" s="1015">
        <f>'Exhibit 3 (Rent Schedule)'!H18</f>
        <v>0</v>
      </c>
      <c r="I18" s="1016">
        <f>'Exhibit 3 (Rent Schedule)'!I18</f>
        <v>0</v>
      </c>
      <c r="J18" s="1017">
        <f>'Exhibit 3 (Rent Schedule)'!J18</f>
        <v>0</v>
      </c>
      <c r="K18" s="1018">
        <f>'Exhibit 3 (Rent Schedule)'!K18</f>
        <v>0</v>
      </c>
      <c r="L18" s="1019">
        <f>'Exhibit 3 (Rent Schedule)'!L18</f>
        <v>0</v>
      </c>
      <c r="M18" s="1019">
        <f>'Exhibit 3 (Rent Schedule)'!M18</f>
        <v>0</v>
      </c>
      <c r="N18" s="1019">
        <f>'Exhibit 3 (Rent Schedule)'!N18</f>
        <v>0</v>
      </c>
      <c r="O18" s="130">
        <f t="shared" si="1"/>
        <v>0</v>
      </c>
      <c r="Q18" s="137"/>
      <c r="R18" s="1497"/>
      <c r="S18" s="1498"/>
      <c r="T18" s="1498"/>
      <c r="U18" s="1498"/>
      <c r="V18" s="1498"/>
      <c r="W18" s="1498"/>
      <c r="X18" s="1498"/>
      <c r="Y18" s="1498"/>
      <c r="Z18" s="1499"/>
      <c r="AB18" s="109"/>
      <c r="AC18" s="110"/>
      <c r="AD18" s="111"/>
      <c r="AE18" s="111"/>
      <c r="AF18" s="100"/>
      <c r="AG18" s="110"/>
      <c r="AH18" s="111"/>
      <c r="AI18" s="111"/>
      <c r="AJ18" s="111"/>
      <c r="AK18" s="111"/>
      <c r="AL18" s="111"/>
      <c r="AM18" s="111"/>
      <c r="AN18" s="111"/>
      <c r="AO18" s="111"/>
      <c r="AP18" s="111"/>
      <c r="AQ18" s="111"/>
      <c r="AR18" s="111"/>
      <c r="AS18" s="111"/>
      <c r="AT18" s="111"/>
      <c r="AU18" s="111"/>
      <c r="AV18" s="111"/>
      <c r="AW18" s="111"/>
      <c r="AX18" s="111"/>
      <c r="AY18" s="111"/>
      <c r="AZ18" s="111"/>
      <c r="BA18" s="112" t="e">
        <f>(AG18*#REF!+AH18*#REF!+AI18*#REF!+AJ18*#REF!+AK18*#REF!+AL18*#REF!+AM18*#REF!+AN18*#REF!+AO18*#REF!+AP18*#REF!+AQ18*#REF!+AR18*#REF!+AS18*#REF!+AT18*#REF!+AU18*#REF!+AV18*#REF!+AW18*#REF!+AX18*#REF!+AY18*#REF!+AZ18*#REF!)</f>
        <v>#REF!</v>
      </c>
      <c r="BB18" s="113" t="e">
        <f t="shared" si="0"/>
        <v>#REF!</v>
      </c>
    </row>
    <row r="19" spans="1:56" ht="14.4">
      <c r="A19" s="1013">
        <f>'Exhibit 3 (Rent Schedule)'!A19</f>
        <v>0</v>
      </c>
      <c r="B19" s="1014">
        <f>'Exhibit 3 (Rent Schedule)'!B19</f>
        <v>0</v>
      </c>
      <c r="C19" s="1014">
        <f>'Exhibit 3 (Rent Schedule)'!C19</f>
        <v>0</v>
      </c>
      <c r="D19" s="1014">
        <f>'Exhibit 3 (Rent Schedule)'!D19</f>
        <v>0</v>
      </c>
      <c r="E19" s="1014">
        <f>'Exhibit 3 (Rent Schedule)'!E19</f>
        <v>0</v>
      </c>
      <c r="F19" s="1006">
        <f>'Exhibit 3 (Rent Schedule)'!F19</f>
        <v>0</v>
      </c>
      <c r="G19" s="1015">
        <f>'Exhibit 3 (Rent Schedule)'!G19</f>
        <v>0</v>
      </c>
      <c r="H19" s="1015">
        <f>'Exhibit 3 (Rent Schedule)'!H19</f>
        <v>0</v>
      </c>
      <c r="I19" s="1016">
        <f>'Exhibit 3 (Rent Schedule)'!I19</f>
        <v>0</v>
      </c>
      <c r="J19" s="1017">
        <f>'Exhibit 3 (Rent Schedule)'!J19</f>
        <v>0</v>
      </c>
      <c r="K19" s="1018">
        <f>'Exhibit 3 (Rent Schedule)'!K19</f>
        <v>0</v>
      </c>
      <c r="L19" s="1019">
        <f>'Exhibit 3 (Rent Schedule)'!L19</f>
        <v>0</v>
      </c>
      <c r="M19" s="1019">
        <f>'Exhibit 3 (Rent Schedule)'!M19</f>
        <v>0</v>
      </c>
      <c r="N19" s="1019">
        <f>'Exhibit 3 (Rent Schedule)'!N19</f>
        <v>0</v>
      </c>
      <c r="O19" s="130">
        <f t="shared" si="1"/>
        <v>0</v>
      </c>
      <c r="Q19" s="137"/>
      <c r="R19" s="1497"/>
      <c r="S19" s="1498"/>
      <c r="T19" s="1498"/>
      <c r="U19" s="1498"/>
      <c r="V19" s="1498"/>
      <c r="W19" s="1498"/>
      <c r="X19" s="1498"/>
      <c r="Y19" s="1498"/>
      <c r="Z19" s="1499"/>
      <c r="AB19" s="109"/>
      <c r="AC19" s="110"/>
      <c r="AD19" s="111"/>
      <c r="AE19" s="111"/>
      <c r="AF19" s="100"/>
      <c r="AG19" s="110"/>
      <c r="AH19" s="111"/>
      <c r="AI19" s="111"/>
      <c r="AJ19" s="111"/>
      <c r="AK19" s="111"/>
      <c r="AL19" s="111"/>
      <c r="AM19" s="111"/>
      <c r="AN19" s="111"/>
      <c r="AO19" s="111"/>
      <c r="AP19" s="111"/>
      <c r="AQ19" s="111"/>
      <c r="AR19" s="111"/>
      <c r="AS19" s="111"/>
      <c r="AT19" s="111"/>
      <c r="AU19" s="111"/>
      <c r="AV19" s="111"/>
      <c r="AW19" s="111"/>
      <c r="AX19" s="111"/>
      <c r="AY19" s="111"/>
      <c r="AZ19" s="111"/>
      <c r="BA19" s="112" t="e">
        <f>(AG19*#REF!+AH19*#REF!+AI19*#REF!+AJ19*#REF!+AK19*#REF!+AL19*#REF!+AM19*#REF!+AN19*#REF!+AO19*#REF!+AP19*#REF!+AQ19*#REF!+AR19*#REF!+AS19*#REF!+AT19*#REF!+AU19*#REF!+AV19*#REF!+AW19*#REF!+AX19*#REF!+AY19*#REF!+AZ19*#REF!)</f>
        <v>#REF!</v>
      </c>
      <c r="BB19" s="113" t="e">
        <f t="shared" si="0"/>
        <v>#REF!</v>
      </c>
    </row>
    <row r="20" spans="1:56" ht="15.75" customHeight="1">
      <c r="A20" s="1013">
        <f>'Exhibit 3 (Rent Schedule)'!A20</f>
        <v>0</v>
      </c>
      <c r="B20" s="1014">
        <f>'Exhibit 3 (Rent Schedule)'!B20</f>
        <v>0</v>
      </c>
      <c r="C20" s="1014">
        <f>'Exhibit 3 (Rent Schedule)'!C20</f>
        <v>0</v>
      </c>
      <c r="D20" s="1014">
        <f>'Exhibit 3 (Rent Schedule)'!D20</f>
        <v>0</v>
      </c>
      <c r="E20" s="1014">
        <f>'Exhibit 3 (Rent Schedule)'!E20</f>
        <v>0</v>
      </c>
      <c r="F20" s="1006">
        <f>'Exhibit 3 (Rent Schedule)'!F20</f>
        <v>0</v>
      </c>
      <c r="G20" s="1015">
        <f>'Exhibit 3 (Rent Schedule)'!G20</f>
        <v>0</v>
      </c>
      <c r="H20" s="1015">
        <f>'Exhibit 3 (Rent Schedule)'!H20</f>
        <v>0</v>
      </c>
      <c r="I20" s="1016">
        <f>'Exhibit 3 (Rent Schedule)'!I20</f>
        <v>0</v>
      </c>
      <c r="J20" s="1017">
        <f>'Exhibit 3 (Rent Schedule)'!J20</f>
        <v>0</v>
      </c>
      <c r="K20" s="1018">
        <f>'Exhibit 3 (Rent Schedule)'!K20</f>
        <v>0</v>
      </c>
      <c r="L20" s="1019">
        <f>'Exhibit 3 (Rent Schedule)'!L20</f>
        <v>0</v>
      </c>
      <c r="M20" s="1019">
        <f>'Exhibit 3 (Rent Schedule)'!M20</f>
        <v>0</v>
      </c>
      <c r="N20" s="1019">
        <f>'Exhibit 3 (Rent Schedule)'!N20</f>
        <v>0</v>
      </c>
      <c r="O20" s="130">
        <f t="shared" si="1"/>
        <v>0</v>
      </c>
      <c r="Q20" s="137"/>
      <c r="R20" s="138"/>
      <c r="S20" s="139"/>
      <c r="T20" s="139"/>
      <c r="U20" s="139"/>
      <c r="V20" s="139"/>
      <c r="W20" s="139"/>
      <c r="X20" s="140"/>
      <c r="Y20" s="140"/>
      <c r="Z20" s="140"/>
      <c r="AB20" s="109"/>
      <c r="AC20" s="110"/>
      <c r="AD20" s="111"/>
      <c r="AE20" s="111"/>
      <c r="AF20" s="100"/>
      <c r="AG20" s="110"/>
      <c r="AH20" s="111"/>
      <c r="AI20" s="111"/>
      <c r="AJ20" s="111"/>
      <c r="AK20" s="111"/>
      <c r="AL20" s="111"/>
      <c r="AM20" s="111"/>
      <c r="AN20" s="111"/>
      <c r="AO20" s="111"/>
      <c r="AP20" s="111"/>
      <c r="AQ20" s="111"/>
      <c r="AR20" s="111"/>
      <c r="AS20" s="111"/>
      <c r="AT20" s="111"/>
      <c r="AU20" s="111"/>
      <c r="AV20" s="111"/>
      <c r="AW20" s="111"/>
      <c r="AX20" s="111"/>
      <c r="AY20" s="111"/>
      <c r="AZ20" s="111"/>
      <c r="BA20" s="112" t="e">
        <f>(AG20*#REF!+AH20*#REF!+AI20*#REF!+AJ20*#REF!+AK20*#REF!+AL20*#REF!+AM20*#REF!+AN20*#REF!+AO20*#REF!+AP20*#REF!+AQ20*#REF!+AR20*#REF!+AS20*#REF!+AT20*#REF!+AU20*#REF!+AV20*#REF!+AW20*#REF!+AX20*#REF!+AY20*#REF!+AZ20*#REF!)</f>
        <v>#REF!</v>
      </c>
      <c r="BB20" s="113" t="e">
        <f t="shared" si="0"/>
        <v>#REF!</v>
      </c>
      <c r="BD20" s="938"/>
    </row>
    <row r="21" spans="1:56" ht="15.75" customHeight="1">
      <c r="A21" s="1013">
        <f>'Exhibit 3 (Rent Schedule)'!A21</f>
        <v>0</v>
      </c>
      <c r="B21" s="1014">
        <f>'Exhibit 3 (Rent Schedule)'!B21</f>
        <v>0</v>
      </c>
      <c r="C21" s="1014">
        <f>'Exhibit 3 (Rent Schedule)'!C21</f>
        <v>0</v>
      </c>
      <c r="D21" s="1014">
        <f>'Exhibit 3 (Rent Schedule)'!D21</f>
        <v>0</v>
      </c>
      <c r="E21" s="1014">
        <f>'Exhibit 3 (Rent Schedule)'!E21</f>
        <v>0</v>
      </c>
      <c r="F21" s="1006">
        <f>'Exhibit 3 (Rent Schedule)'!F21</f>
        <v>0</v>
      </c>
      <c r="G21" s="1015">
        <f>'Exhibit 3 (Rent Schedule)'!G21</f>
        <v>0</v>
      </c>
      <c r="H21" s="1015">
        <f>'Exhibit 3 (Rent Schedule)'!H21</f>
        <v>0</v>
      </c>
      <c r="I21" s="1016">
        <f>'Exhibit 3 (Rent Schedule)'!I21</f>
        <v>0</v>
      </c>
      <c r="J21" s="1017">
        <f>'Exhibit 3 (Rent Schedule)'!J21</f>
        <v>0</v>
      </c>
      <c r="K21" s="1018">
        <f>'Exhibit 3 (Rent Schedule)'!K21</f>
        <v>0</v>
      </c>
      <c r="L21" s="1019">
        <f>'Exhibit 3 (Rent Schedule)'!L21</f>
        <v>0</v>
      </c>
      <c r="M21" s="1019">
        <f>'Exhibit 3 (Rent Schedule)'!M21</f>
        <v>0</v>
      </c>
      <c r="N21" s="1019">
        <f>'Exhibit 3 (Rent Schedule)'!N21</f>
        <v>0</v>
      </c>
      <c r="O21" s="130">
        <f t="shared" si="1"/>
        <v>0</v>
      </c>
      <c r="Q21" s="137"/>
      <c r="R21" s="138"/>
      <c r="S21" s="139"/>
      <c r="T21" s="139"/>
      <c r="U21" s="139"/>
      <c r="V21" s="139"/>
      <c r="W21" s="139"/>
      <c r="X21" s="140"/>
      <c r="Y21" s="140"/>
      <c r="Z21" s="140"/>
      <c r="AB21" s="109"/>
      <c r="AC21" s="110"/>
      <c r="AD21" s="111"/>
      <c r="AE21" s="111"/>
      <c r="AF21" s="100"/>
      <c r="AG21" s="110"/>
      <c r="AH21" s="111"/>
      <c r="AI21" s="111"/>
      <c r="AJ21" s="111"/>
      <c r="AK21" s="111"/>
      <c r="AL21" s="111"/>
      <c r="AM21" s="111"/>
      <c r="AN21" s="111"/>
      <c r="AO21" s="111"/>
      <c r="AP21" s="111"/>
      <c r="AQ21" s="111"/>
      <c r="AR21" s="111"/>
      <c r="AS21" s="111"/>
      <c r="AT21" s="111"/>
      <c r="AU21" s="111"/>
      <c r="AV21" s="111"/>
      <c r="AW21" s="111"/>
      <c r="AX21" s="111"/>
      <c r="AY21" s="111"/>
      <c r="AZ21" s="111"/>
      <c r="BA21" s="112" t="e">
        <f>(AG21*#REF!+AH21*#REF!+AI21*#REF!+AJ21*#REF!+AK21*#REF!+AL21*#REF!+AM21*#REF!+AN21*#REF!+AO21*#REF!+AP21*#REF!+AQ21*#REF!+AR21*#REF!+AS21*#REF!+AT21*#REF!+AU21*#REF!+AV21*#REF!+AW21*#REF!+AX21*#REF!+AY21*#REF!+AZ21*#REF!)</f>
        <v>#REF!</v>
      </c>
      <c r="BB21" s="113" t="e">
        <f t="shared" si="0"/>
        <v>#REF!</v>
      </c>
      <c r="BD21" s="938"/>
    </row>
    <row r="22" spans="1:56" ht="15.75" customHeight="1">
      <c r="A22" s="1013">
        <f>'Exhibit 3 (Rent Schedule)'!A22</f>
        <v>0</v>
      </c>
      <c r="B22" s="1014">
        <f>'Exhibit 3 (Rent Schedule)'!B22</f>
        <v>0</v>
      </c>
      <c r="C22" s="1014">
        <f>'Exhibit 3 (Rent Schedule)'!C22</f>
        <v>0</v>
      </c>
      <c r="D22" s="1014">
        <f>'Exhibit 3 (Rent Schedule)'!D22</f>
        <v>0</v>
      </c>
      <c r="E22" s="1014">
        <f>'Exhibit 3 (Rent Schedule)'!E22</f>
        <v>0</v>
      </c>
      <c r="F22" s="1006">
        <f>'Exhibit 3 (Rent Schedule)'!F22</f>
        <v>0</v>
      </c>
      <c r="G22" s="1015">
        <f>'Exhibit 3 (Rent Schedule)'!G22</f>
        <v>0</v>
      </c>
      <c r="H22" s="1015">
        <f>'Exhibit 3 (Rent Schedule)'!H22</f>
        <v>0</v>
      </c>
      <c r="I22" s="1016">
        <f>'Exhibit 3 (Rent Schedule)'!I22</f>
        <v>0</v>
      </c>
      <c r="J22" s="1017">
        <f>'Exhibit 3 (Rent Schedule)'!J22</f>
        <v>0</v>
      </c>
      <c r="K22" s="1018">
        <f>'Exhibit 3 (Rent Schedule)'!K22</f>
        <v>0</v>
      </c>
      <c r="L22" s="1019">
        <f>'Exhibit 3 (Rent Schedule)'!L22</f>
        <v>0</v>
      </c>
      <c r="M22" s="1019">
        <f>'Exhibit 3 (Rent Schedule)'!M22</f>
        <v>0</v>
      </c>
      <c r="N22" s="1019">
        <f>'Exhibit 3 (Rent Schedule)'!N22</f>
        <v>0</v>
      </c>
      <c r="O22" s="130">
        <f t="shared" si="1"/>
        <v>0</v>
      </c>
      <c r="Q22" s="137"/>
      <c r="R22" s="138"/>
      <c r="S22" s="139"/>
      <c r="T22" s="139"/>
      <c r="U22" s="139"/>
      <c r="V22" s="139"/>
      <c r="W22" s="139"/>
      <c r="X22" s="140"/>
      <c r="Y22" s="140"/>
      <c r="Z22" s="140"/>
      <c r="AB22" s="109"/>
      <c r="AC22" s="110"/>
      <c r="AD22" s="111"/>
      <c r="AE22" s="111"/>
      <c r="AF22" s="100"/>
      <c r="AG22" s="110"/>
      <c r="AH22" s="111"/>
      <c r="AI22" s="111"/>
      <c r="AJ22" s="111"/>
      <c r="AK22" s="111"/>
      <c r="AL22" s="111"/>
      <c r="AM22" s="111"/>
      <c r="AN22" s="111"/>
      <c r="AO22" s="111"/>
      <c r="AP22" s="111"/>
      <c r="AQ22" s="111"/>
      <c r="AR22" s="111"/>
      <c r="AS22" s="111"/>
      <c r="AT22" s="111"/>
      <c r="AU22" s="111"/>
      <c r="AV22" s="111"/>
      <c r="AW22" s="111"/>
      <c r="AX22" s="111"/>
      <c r="AY22" s="111"/>
      <c r="AZ22" s="111"/>
      <c r="BA22" s="112" t="e">
        <f>(AG22*#REF!+AH22*#REF!+AI22*#REF!+AJ22*#REF!+AK22*#REF!+AL22*#REF!+AM22*#REF!+AN22*#REF!+AO22*#REF!+AP22*#REF!+AQ22*#REF!+AR22*#REF!+AS22*#REF!+AT22*#REF!+AU22*#REF!+AV22*#REF!+AW22*#REF!+AX22*#REF!+AY22*#REF!+AZ22*#REF!)</f>
        <v>#REF!</v>
      </c>
      <c r="BB22" s="113" t="e">
        <f t="shared" si="0"/>
        <v>#REF!</v>
      </c>
      <c r="BD22" s="938"/>
    </row>
    <row r="23" spans="1:56" ht="13.95" customHeight="1">
      <c r="A23" s="1013">
        <f>'Exhibit 3 (Rent Schedule)'!A23</f>
        <v>0</v>
      </c>
      <c r="B23" s="1014">
        <f>'Exhibit 3 (Rent Schedule)'!B23</f>
        <v>0</v>
      </c>
      <c r="C23" s="1014">
        <f>'Exhibit 3 (Rent Schedule)'!C23</f>
        <v>0</v>
      </c>
      <c r="D23" s="1014">
        <f>'Exhibit 3 (Rent Schedule)'!D23</f>
        <v>0</v>
      </c>
      <c r="E23" s="1014">
        <f>'Exhibit 3 (Rent Schedule)'!E23</f>
        <v>0</v>
      </c>
      <c r="F23" s="1006">
        <f>'Exhibit 3 (Rent Schedule)'!F23</f>
        <v>0</v>
      </c>
      <c r="G23" s="1015">
        <f>'Exhibit 3 (Rent Schedule)'!G23</f>
        <v>0</v>
      </c>
      <c r="H23" s="1015">
        <f>'Exhibit 3 (Rent Schedule)'!H23</f>
        <v>0</v>
      </c>
      <c r="I23" s="1016">
        <f>'Exhibit 3 (Rent Schedule)'!I23</f>
        <v>0</v>
      </c>
      <c r="J23" s="1017">
        <f>'Exhibit 3 (Rent Schedule)'!J23</f>
        <v>0</v>
      </c>
      <c r="K23" s="1018">
        <f>'Exhibit 3 (Rent Schedule)'!K23</f>
        <v>0</v>
      </c>
      <c r="L23" s="1019">
        <f>'Exhibit 3 (Rent Schedule)'!L23</f>
        <v>0</v>
      </c>
      <c r="M23" s="1019">
        <f>'Exhibit 3 (Rent Schedule)'!M23</f>
        <v>0</v>
      </c>
      <c r="N23" s="1019">
        <f>'Exhibit 3 (Rent Schedule)'!N23</f>
        <v>0</v>
      </c>
      <c r="O23" s="130">
        <f t="shared" si="1"/>
        <v>0</v>
      </c>
      <c r="Q23" s="137"/>
      <c r="R23" s="138"/>
      <c r="S23" s="139"/>
      <c r="T23" s="139"/>
      <c r="U23" s="139"/>
      <c r="V23" s="139"/>
      <c r="W23" s="139"/>
      <c r="X23" s="140"/>
      <c r="Y23" s="140"/>
      <c r="Z23" s="140"/>
      <c r="AB23" s="109"/>
      <c r="AC23" s="110"/>
      <c r="AD23" s="111"/>
      <c r="AE23" s="111"/>
      <c r="AF23" s="100"/>
      <c r="AG23" s="110"/>
      <c r="AH23" s="111"/>
      <c r="AI23" s="111"/>
      <c r="AJ23" s="111"/>
      <c r="AK23" s="111"/>
      <c r="AL23" s="111"/>
      <c r="AM23" s="111"/>
      <c r="AN23" s="111"/>
      <c r="AO23" s="111"/>
      <c r="AP23" s="111"/>
      <c r="AQ23" s="111"/>
      <c r="AR23" s="111"/>
      <c r="AS23" s="111"/>
      <c r="AT23" s="111"/>
      <c r="AU23" s="111"/>
      <c r="AV23" s="111"/>
      <c r="AW23" s="111"/>
      <c r="AX23" s="111"/>
      <c r="AY23" s="111"/>
      <c r="AZ23" s="111"/>
      <c r="BA23" s="112" t="e">
        <f>(AG23*#REF!+AH23*#REF!+AI23*#REF!+AJ23*#REF!+AK23*#REF!+AL23*#REF!+AM23*#REF!+AN23*#REF!+AO23*#REF!+AP23*#REF!+AQ23*#REF!+AR23*#REF!+AS23*#REF!+AT23*#REF!+AU23*#REF!+AV23*#REF!+AW23*#REF!+AX23*#REF!+AY23*#REF!+AZ23*#REF!)</f>
        <v>#REF!</v>
      </c>
      <c r="BB23" s="113" t="e">
        <f>BA23*AE23</f>
        <v>#REF!</v>
      </c>
      <c r="BD23" s="938"/>
    </row>
    <row r="24" spans="1:56" ht="14.4">
      <c r="A24" s="1013">
        <f>'Exhibit 3 (Rent Schedule)'!A24</f>
        <v>0</v>
      </c>
      <c r="B24" s="1014">
        <f>'Exhibit 3 (Rent Schedule)'!B24</f>
        <v>0</v>
      </c>
      <c r="C24" s="1014">
        <f>'Exhibit 3 (Rent Schedule)'!C24</f>
        <v>0</v>
      </c>
      <c r="D24" s="1014">
        <f>'Exhibit 3 (Rent Schedule)'!D24</f>
        <v>0</v>
      </c>
      <c r="E24" s="1014">
        <f>'Exhibit 3 (Rent Schedule)'!E24</f>
        <v>0</v>
      </c>
      <c r="F24" s="1006">
        <f>'Exhibit 3 (Rent Schedule)'!F24</f>
        <v>0</v>
      </c>
      <c r="G24" s="1015">
        <f>'Exhibit 3 (Rent Schedule)'!G24</f>
        <v>0</v>
      </c>
      <c r="H24" s="1015">
        <f>'Exhibit 3 (Rent Schedule)'!H24</f>
        <v>0</v>
      </c>
      <c r="I24" s="1016">
        <f>'Exhibit 3 (Rent Schedule)'!I24</f>
        <v>0</v>
      </c>
      <c r="J24" s="1017">
        <f>'Exhibit 3 (Rent Schedule)'!J24</f>
        <v>0</v>
      </c>
      <c r="K24" s="1018">
        <f>'Exhibit 3 (Rent Schedule)'!K24</f>
        <v>0</v>
      </c>
      <c r="L24" s="1019">
        <f>'Exhibit 3 (Rent Schedule)'!L24</f>
        <v>0</v>
      </c>
      <c r="M24" s="1019">
        <f>'Exhibit 3 (Rent Schedule)'!M24</f>
        <v>0</v>
      </c>
      <c r="N24" s="1019">
        <f>'Exhibit 3 (Rent Schedule)'!N24</f>
        <v>0</v>
      </c>
      <c r="O24" s="130">
        <f t="shared" si="1"/>
        <v>0</v>
      </c>
      <c r="Q24" s="137"/>
      <c r="R24" s="138"/>
      <c r="S24" s="139"/>
      <c r="T24" s="139"/>
      <c r="U24" s="139"/>
      <c r="V24" s="139"/>
      <c r="W24" s="139"/>
      <c r="X24" s="140"/>
      <c r="Y24" s="140"/>
      <c r="Z24" s="140"/>
      <c r="AB24" s="109"/>
      <c r="AC24" s="110"/>
      <c r="AD24" s="111"/>
      <c r="AE24" s="111"/>
      <c r="AF24" s="100"/>
      <c r="AG24" s="110"/>
      <c r="AH24" s="111"/>
      <c r="AI24" s="111"/>
      <c r="AJ24" s="111"/>
      <c r="AK24" s="111"/>
      <c r="AL24" s="111"/>
      <c r="AM24" s="111"/>
      <c r="AN24" s="111"/>
      <c r="AO24" s="111"/>
      <c r="AP24" s="111"/>
      <c r="AQ24" s="111"/>
      <c r="AR24" s="111"/>
      <c r="AS24" s="111"/>
      <c r="AT24" s="111"/>
      <c r="AU24" s="111"/>
      <c r="AV24" s="111"/>
      <c r="AW24" s="111"/>
      <c r="AX24" s="111"/>
      <c r="AY24" s="111"/>
      <c r="AZ24" s="111"/>
      <c r="BA24" s="112" t="e">
        <f>(AG24*#REF!+AH24*#REF!+AI24*#REF!+AJ24*#REF!+AK24*#REF!+AL24*#REF!+AM24*#REF!+AN24*#REF!+AO24*#REF!+AP24*#REF!+AQ24*#REF!+AR24*#REF!+AS24*#REF!+AT24*#REF!+AU24*#REF!+AV24*#REF!+AW24*#REF!+AX24*#REF!+AY24*#REF!+AZ24*#REF!)</f>
        <v>#REF!</v>
      </c>
      <c r="BB24" s="113" t="e">
        <f t="shared" ref="BB24:BB50" si="3">BA24*AE24</f>
        <v>#REF!</v>
      </c>
      <c r="BD24" s="938"/>
    </row>
    <row r="25" spans="1:56" ht="14.4">
      <c r="A25" s="1013">
        <f>'Exhibit 3 (Rent Schedule)'!A25</f>
        <v>0</v>
      </c>
      <c r="B25" s="1014">
        <f>'Exhibit 3 (Rent Schedule)'!B25</f>
        <v>0</v>
      </c>
      <c r="C25" s="1014">
        <f>'Exhibit 3 (Rent Schedule)'!C25</f>
        <v>0</v>
      </c>
      <c r="D25" s="1014">
        <f>'Exhibit 3 (Rent Schedule)'!D25</f>
        <v>0</v>
      </c>
      <c r="E25" s="1014">
        <f>'Exhibit 3 (Rent Schedule)'!E25</f>
        <v>0</v>
      </c>
      <c r="F25" s="1006">
        <f>'Exhibit 3 (Rent Schedule)'!F25</f>
        <v>0</v>
      </c>
      <c r="G25" s="1015">
        <f>'Exhibit 3 (Rent Schedule)'!G25</f>
        <v>0</v>
      </c>
      <c r="H25" s="1015">
        <f>'Exhibit 3 (Rent Schedule)'!H25</f>
        <v>0</v>
      </c>
      <c r="I25" s="1016">
        <f>'Exhibit 3 (Rent Schedule)'!I25</f>
        <v>0</v>
      </c>
      <c r="J25" s="1017">
        <f>'Exhibit 3 (Rent Schedule)'!J25</f>
        <v>0</v>
      </c>
      <c r="K25" s="1018">
        <f>'Exhibit 3 (Rent Schedule)'!K25</f>
        <v>0</v>
      </c>
      <c r="L25" s="1019">
        <f>'Exhibit 3 (Rent Schedule)'!L25</f>
        <v>0</v>
      </c>
      <c r="M25" s="1019">
        <f>'Exhibit 3 (Rent Schedule)'!M25</f>
        <v>0</v>
      </c>
      <c r="N25" s="1019">
        <f>'Exhibit 3 (Rent Schedule)'!N25</f>
        <v>0</v>
      </c>
      <c r="O25" s="130">
        <f t="shared" si="1"/>
        <v>0</v>
      </c>
      <c r="Q25" s="137"/>
      <c r="R25" s="138"/>
      <c r="S25" s="139"/>
      <c r="T25" s="139"/>
      <c r="U25" s="139"/>
      <c r="V25" s="139"/>
      <c r="W25" s="139"/>
      <c r="X25" s="140"/>
      <c r="Y25" s="140"/>
      <c r="Z25" s="140"/>
      <c r="AB25" s="109"/>
      <c r="AC25" s="110"/>
      <c r="AD25" s="111"/>
      <c r="AE25" s="111"/>
      <c r="AF25" s="100"/>
      <c r="AG25" s="110"/>
      <c r="AH25" s="111"/>
      <c r="AI25" s="111"/>
      <c r="AJ25" s="111"/>
      <c r="AK25" s="111"/>
      <c r="AL25" s="111"/>
      <c r="AM25" s="111"/>
      <c r="AN25" s="111"/>
      <c r="AO25" s="111"/>
      <c r="AP25" s="111"/>
      <c r="AQ25" s="111"/>
      <c r="AR25" s="111"/>
      <c r="AS25" s="111"/>
      <c r="AT25" s="111"/>
      <c r="AU25" s="111"/>
      <c r="AV25" s="111"/>
      <c r="AW25" s="111"/>
      <c r="AX25" s="111"/>
      <c r="AY25" s="111"/>
      <c r="AZ25" s="111"/>
      <c r="BA25" s="112" t="e">
        <f>(AG25*#REF!+AH25*#REF!+AI25*#REF!+AJ25*#REF!+AK25*#REF!+AL25*#REF!+AM25*#REF!+AN25*#REF!+AO25*#REF!+AP25*#REF!+AQ25*#REF!+AR25*#REF!+AS25*#REF!+AT25*#REF!+AU25*#REF!+AV25*#REF!+AW25*#REF!+AX25*#REF!+AY25*#REF!+AZ25*#REF!)</f>
        <v>#REF!</v>
      </c>
      <c r="BB25" s="113" t="e">
        <f t="shared" si="3"/>
        <v>#REF!</v>
      </c>
      <c r="BD25" s="938"/>
    </row>
    <row r="26" spans="1:56" ht="14.4">
      <c r="A26" s="1013">
        <f>'Exhibit 3 (Rent Schedule)'!A26</f>
        <v>0</v>
      </c>
      <c r="B26" s="1014">
        <f>'Exhibit 3 (Rent Schedule)'!B26</f>
        <v>0</v>
      </c>
      <c r="C26" s="1014">
        <f>'Exhibit 3 (Rent Schedule)'!C26</f>
        <v>0</v>
      </c>
      <c r="D26" s="1014">
        <f>'Exhibit 3 (Rent Schedule)'!D26</f>
        <v>0</v>
      </c>
      <c r="E26" s="1014">
        <f>'Exhibit 3 (Rent Schedule)'!E26</f>
        <v>0</v>
      </c>
      <c r="F26" s="1006">
        <f>'Exhibit 3 (Rent Schedule)'!F26</f>
        <v>0</v>
      </c>
      <c r="G26" s="1015">
        <f>'Exhibit 3 (Rent Schedule)'!G26</f>
        <v>0</v>
      </c>
      <c r="H26" s="1015">
        <f>'Exhibit 3 (Rent Schedule)'!H26</f>
        <v>0</v>
      </c>
      <c r="I26" s="1016">
        <f>'Exhibit 3 (Rent Schedule)'!I26</f>
        <v>0</v>
      </c>
      <c r="J26" s="1017">
        <f>'Exhibit 3 (Rent Schedule)'!J26</f>
        <v>0</v>
      </c>
      <c r="K26" s="1018">
        <f>'Exhibit 3 (Rent Schedule)'!K26</f>
        <v>0</v>
      </c>
      <c r="L26" s="1019">
        <f>'Exhibit 3 (Rent Schedule)'!L26</f>
        <v>0</v>
      </c>
      <c r="M26" s="1019">
        <f>'Exhibit 3 (Rent Schedule)'!M26</f>
        <v>0</v>
      </c>
      <c r="N26" s="1019">
        <f>'Exhibit 3 (Rent Schedule)'!N26</f>
        <v>0</v>
      </c>
      <c r="O26" s="130">
        <f t="shared" si="1"/>
        <v>0</v>
      </c>
      <c r="Q26" s="137"/>
      <c r="R26" s="138"/>
      <c r="S26" s="139"/>
      <c r="T26" s="139"/>
      <c r="U26" s="139"/>
      <c r="V26" s="139"/>
      <c r="W26" s="139"/>
      <c r="X26" s="140"/>
      <c r="Y26" s="140"/>
      <c r="Z26" s="140"/>
      <c r="AB26" s="109"/>
      <c r="AC26" s="110"/>
      <c r="AD26" s="111"/>
      <c r="AE26" s="111"/>
      <c r="AF26" s="100"/>
      <c r="AG26" s="110"/>
      <c r="AH26" s="111"/>
      <c r="AI26" s="111"/>
      <c r="AJ26" s="111"/>
      <c r="AK26" s="111"/>
      <c r="AL26" s="111"/>
      <c r="AM26" s="111"/>
      <c r="AN26" s="111"/>
      <c r="AO26" s="111"/>
      <c r="AP26" s="111"/>
      <c r="AQ26" s="111"/>
      <c r="AR26" s="111"/>
      <c r="AS26" s="111"/>
      <c r="AT26" s="111"/>
      <c r="AU26" s="111"/>
      <c r="AV26" s="111"/>
      <c r="AW26" s="111"/>
      <c r="AX26" s="111"/>
      <c r="AY26" s="111"/>
      <c r="AZ26" s="111"/>
      <c r="BA26" s="112" t="e">
        <f>(AG26*#REF!+AH26*#REF!+AI26*#REF!+AJ26*#REF!+AK26*#REF!+AL26*#REF!+AM26*#REF!+AN26*#REF!+AO26*#REF!+AP26*#REF!+AQ26*#REF!+AR26*#REF!+AS26*#REF!+AT26*#REF!+AU26*#REF!+AV26*#REF!+AW26*#REF!+AX26*#REF!+AY26*#REF!+AZ26*#REF!)</f>
        <v>#REF!</v>
      </c>
      <c r="BB26" s="113" t="e">
        <f t="shared" si="3"/>
        <v>#REF!</v>
      </c>
      <c r="BD26" s="938"/>
    </row>
    <row r="27" spans="1:56" ht="14.4">
      <c r="A27" s="1013">
        <f>'Exhibit 3 (Rent Schedule)'!A27</f>
        <v>0</v>
      </c>
      <c r="B27" s="1014">
        <f>'Exhibit 3 (Rent Schedule)'!B27</f>
        <v>0</v>
      </c>
      <c r="C27" s="1014">
        <f>'Exhibit 3 (Rent Schedule)'!C27</f>
        <v>0</v>
      </c>
      <c r="D27" s="1014">
        <f>'Exhibit 3 (Rent Schedule)'!D27</f>
        <v>0</v>
      </c>
      <c r="E27" s="1014">
        <f>'Exhibit 3 (Rent Schedule)'!E27</f>
        <v>0</v>
      </c>
      <c r="F27" s="1006">
        <f>'Exhibit 3 (Rent Schedule)'!F27</f>
        <v>0</v>
      </c>
      <c r="G27" s="1015">
        <f>'Exhibit 3 (Rent Schedule)'!G27</f>
        <v>0</v>
      </c>
      <c r="H27" s="1015">
        <f>'Exhibit 3 (Rent Schedule)'!H27</f>
        <v>0</v>
      </c>
      <c r="I27" s="1016">
        <f>'Exhibit 3 (Rent Schedule)'!I27</f>
        <v>0</v>
      </c>
      <c r="J27" s="1017">
        <f>'Exhibit 3 (Rent Schedule)'!J27</f>
        <v>0</v>
      </c>
      <c r="K27" s="1018">
        <f>'Exhibit 3 (Rent Schedule)'!K27</f>
        <v>0</v>
      </c>
      <c r="L27" s="1019">
        <f>'Exhibit 3 (Rent Schedule)'!L27</f>
        <v>0</v>
      </c>
      <c r="M27" s="1019">
        <f>'Exhibit 3 (Rent Schedule)'!M27</f>
        <v>0</v>
      </c>
      <c r="N27" s="1019">
        <f>'Exhibit 3 (Rent Schedule)'!N27</f>
        <v>0</v>
      </c>
      <c r="O27" s="130">
        <f t="shared" si="1"/>
        <v>0</v>
      </c>
      <c r="Q27" s="137"/>
      <c r="R27" s="138"/>
      <c r="S27" s="139"/>
      <c r="T27" s="139"/>
      <c r="U27" s="139"/>
      <c r="V27" s="139"/>
      <c r="W27" s="139"/>
      <c r="X27" s="140"/>
      <c r="Y27" s="140"/>
      <c r="Z27" s="140"/>
      <c r="AB27" s="109"/>
      <c r="AC27" s="110"/>
      <c r="AD27" s="111"/>
      <c r="AE27" s="111"/>
      <c r="AF27" s="100"/>
      <c r="AG27" s="110"/>
      <c r="AH27" s="111"/>
      <c r="AI27" s="111"/>
      <c r="AJ27" s="111"/>
      <c r="AK27" s="111"/>
      <c r="AL27" s="111"/>
      <c r="AM27" s="111"/>
      <c r="AN27" s="111"/>
      <c r="AO27" s="111"/>
      <c r="AP27" s="111"/>
      <c r="AQ27" s="111"/>
      <c r="AR27" s="111"/>
      <c r="AS27" s="111"/>
      <c r="AT27" s="111"/>
      <c r="AU27" s="111"/>
      <c r="AV27" s="111"/>
      <c r="AW27" s="111"/>
      <c r="AX27" s="111"/>
      <c r="AY27" s="111"/>
      <c r="AZ27" s="111"/>
      <c r="BA27" s="112" t="e">
        <f>(AG27*#REF!+AH27*#REF!+AI27*#REF!+AJ27*#REF!+AK27*#REF!+AL27*#REF!+AM27*#REF!+AN27*#REF!+AO27*#REF!+AP27*#REF!+AQ27*#REF!+AR27*#REF!+AS27*#REF!+AT27*#REF!+AU27*#REF!+AV27*#REF!+AW27*#REF!+AX27*#REF!+AY27*#REF!+AZ27*#REF!)</f>
        <v>#REF!</v>
      </c>
      <c r="BB27" s="113" t="e">
        <f t="shared" si="3"/>
        <v>#REF!</v>
      </c>
    </row>
    <row r="28" spans="1:56" ht="14.4">
      <c r="A28" s="1013">
        <f>'Exhibit 3 (Rent Schedule)'!A28</f>
        <v>0</v>
      </c>
      <c r="B28" s="1014">
        <f>'Exhibit 3 (Rent Schedule)'!B28</f>
        <v>0</v>
      </c>
      <c r="C28" s="1014">
        <f>'Exhibit 3 (Rent Schedule)'!C28</f>
        <v>0</v>
      </c>
      <c r="D28" s="1014">
        <f>'Exhibit 3 (Rent Schedule)'!D28</f>
        <v>0</v>
      </c>
      <c r="E28" s="1014">
        <f>'Exhibit 3 (Rent Schedule)'!E28</f>
        <v>0</v>
      </c>
      <c r="F28" s="1020">
        <f>'Exhibit 3 (Rent Schedule)'!F28</f>
        <v>0</v>
      </c>
      <c r="G28" s="1021">
        <f>'Exhibit 3 (Rent Schedule)'!G28</f>
        <v>0</v>
      </c>
      <c r="H28" s="1021">
        <f>'Exhibit 3 (Rent Schedule)'!H28</f>
        <v>0</v>
      </c>
      <c r="I28" s="1022">
        <f>'Exhibit 3 (Rent Schedule)'!I28</f>
        <v>0</v>
      </c>
      <c r="J28" s="1023">
        <f>'Exhibit 3 (Rent Schedule)'!J28</f>
        <v>0</v>
      </c>
      <c r="K28" s="1024">
        <f>'Exhibit 3 (Rent Schedule)'!K28</f>
        <v>0</v>
      </c>
      <c r="L28" s="1025">
        <f>'Exhibit 3 (Rent Schedule)'!L28</f>
        <v>0</v>
      </c>
      <c r="M28" s="1025">
        <f>'Exhibit 3 (Rent Schedule)'!M28</f>
        <v>0</v>
      </c>
      <c r="N28" s="1025">
        <f>'Exhibit 3 (Rent Schedule)'!N28</f>
        <v>0</v>
      </c>
      <c r="O28" s="130">
        <f t="shared" si="1"/>
        <v>0</v>
      </c>
      <c r="Q28" s="137"/>
      <c r="R28" s="138"/>
      <c r="S28" s="139"/>
      <c r="T28" s="139"/>
      <c r="U28" s="139"/>
      <c r="V28" s="139"/>
      <c r="W28" s="139"/>
      <c r="X28" s="140"/>
      <c r="Y28" s="140"/>
      <c r="Z28" s="140"/>
      <c r="AB28" s="109"/>
      <c r="AC28" s="110"/>
      <c r="AD28" s="111"/>
      <c r="AE28" s="111"/>
      <c r="AF28" s="100"/>
      <c r="AG28" s="110"/>
      <c r="AH28" s="111"/>
      <c r="AI28" s="111"/>
      <c r="AJ28" s="111"/>
      <c r="AK28" s="111"/>
      <c r="AL28" s="111"/>
      <c r="AM28" s="111"/>
      <c r="AN28" s="111"/>
      <c r="AO28" s="111"/>
      <c r="AP28" s="111"/>
      <c r="AQ28" s="111"/>
      <c r="AR28" s="111"/>
      <c r="AS28" s="111"/>
      <c r="AT28" s="111"/>
      <c r="AU28" s="111"/>
      <c r="AV28" s="111"/>
      <c r="AW28" s="111"/>
      <c r="AX28" s="111"/>
      <c r="AY28" s="111"/>
      <c r="AZ28" s="111"/>
      <c r="BA28" s="112" t="e">
        <f>(AG28*#REF!+AH28*#REF!+AI28*#REF!+AJ28*#REF!+AK28*#REF!+AL28*#REF!+AM28*#REF!+AN28*#REF!+AO28*#REF!+AP28*#REF!+AQ28*#REF!+AR28*#REF!+AS28*#REF!+AT28*#REF!+AU28*#REF!+AV28*#REF!+AW28*#REF!+AX28*#REF!+AY28*#REF!+AZ28*#REF!)</f>
        <v>#REF!</v>
      </c>
      <c r="BB28" s="113" t="e">
        <f t="shared" si="3"/>
        <v>#REF!</v>
      </c>
    </row>
    <row r="29" spans="1:56" ht="14.4">
      <c r="A29" s="1013">
        <f>'Exhibit 3 (Rent Schedule)'!A29</f>
        <v>0</v>
      </c>
      <c r="B29" s="1014">
        <f>'Exhibit 3 (Rent Schedule)'!B29</f>
        <v>0</v>
      </c>
      <c r="C29" s="1014">
        <f>'Exhibit 3 (Rent Schedule)'!C29</f>
        <v>0</v>
      </c>
      <c r="D29" s="1014">
        <f>'Exhibit 3 (Rent Schedule)'!D29</f>
        <v>0</v>
      </c>
      <c r="E29" s="1014">
        <f>'Exhibit 3 (Rent Schedule)'!E29</f>
        <v>0</v>
      </c>
      <c r="F29" s="1006">
        <f>'Exhibit 3 (Rent Schedule)'!F29</f>
        <v>0</v>
      </c>
      <c r="G29" s="1015">
        <f>'Exhibit 3 (Rent Schedule)'!G29</f>
        <v>0</v>
      </c>
      <c r="H29" s="1015">
        <f>'Exhibit 3 (Rent Schedule)'!H29</f>
        <v>0</v>
      </c>
      <c r="I29" s="1016">
        <f>'Exhibit 3 (Rent Schedule)'!I29</f>
        <v>0</v>
      </c>
      <c r="J29" s="1017">
        <f>'Exhibit 3 (Rent Schedule)'!J29</f>
        <v>0</v>
      </c>
      <c r="K29" s="1018">
        <f>'Exhibit 3 (Rent Schedule)'!K29</f>
        <v>0</v>
      </c>
      <c r="L29" s="1019">
        <f>'Exhibit 3 (Rent Schedule)'!L29</f>
        <v>0</v>
      </c>
      <c r="M29" s="1019">
        <f>'Exhibit 3 (Rent Schedule)'!M29</f>
        <v>0</v>
      </c>
      <c r="N29" s="1019">
        <f>'Exhibit 3 (Rent Schedule)'!N29</f>
        <v>0</v>
      </c>
      <c r="O29" s="130">
        <f t="shared" si="1"/>
        <v>0</v>
      </c>
      <c r="Q29" s="137"/>
      <c r="R29" s="138"/>
      <c r="S29" s="139"/>
      <c r="T29" s="139"/>
      <c r="U29" s="139"/>
      <c r="V29" s="139"/>
      <c r="W29" s="139"/>
      <c r="X29" s="140"/>
      <c r="Y29" s="140"/>
      <c r="Z29" s="140"/>
      <c r="AB29" s="109"/>
      <c r="AC29" s="110"/>
      <c r="AD29" s="111"/>
      <c r="AE29" s="111"/>
      <c r="AF29" s="100"/>
      <c r="AG29" s="110"/>
      <c r="AH29" s="111"/>
      <c r="AI29" s="111"/>
      <c r="AJ29" s="111"/>
      <c r="AK29" s="111"/>
      <c r="AL29" s="111"/>
      <c r="AM29" s="111"/>
      <c r="AN29" s="111"/>
      <c r="AO29" s="111"/>
      <c r="AP29" s="111"/>
      <c r="AQ29" s="111"/>
      <c r="AR29" s="111"/>
      <c r="AS29" s="111"/>
      <c r="AT29" s="111"/>
      <c r="AU29" s="111"/>
      <c r="AV29" s="111"/>
      <c r="AW29" s="111"/>
      <c r="AX29" s="111"/>
      <c r="AY29" s="111"/>
      <c r="AZ29" s="111"/>
      <c r="BA29" s="112" t="e">
        <f>(AG29*#REF!+AH29*#REF!+AI29*#REF!+AJ29*#REF!+AK29*#REF!+AL29*#REF!+AM29*#REF!+AN29*#REF!+AO29*#REF!+AP29*#REF!+AQ29*#REF!+AR29*#REF!+AS29*#REF!+AT29*#REF!+AU29*#REF!+AV29*#REF!+AW29*#REF!+AX29*#REF!+AY29*#REF!+AZ29*#REF!)</f>
        <v>#REF!</v>
      </c>
      <c r="BB29" s="113" t="e">
        <f t="shared" si="3"/>
        <v>#REF!</v>
      </c>
    </row>
    <row r="30" spans="1:56" ht="14.4">
      <c r="A30" s="1013">
        <f>'Exhibit 3 (Rent Schedule)'!A30</f>
        <v>0</v>
      </c>
      <c r="B30" s="1014">
        <f>'Exhibit 3 (Rent Schedule)'!B30</f>
        <v>0</v>
      </c>
      <c r="C30" s="1014">
        <f>'Exhibit 3 (Rent Schedule)'!C30</f>
        <v>0</v>
      </c>
      <c r="D30" s="1014">
        <f>'Exhibit 3 (Rent Schedule)'!D30</f>
        <v>0</v>
      </c>
      <c r="E30" s="1014">
        <f>'Exhibit 3 (Rent Schedule)'!E30</f>
        <v>0</v>
      </c>
      <c r="F30" s="1006">
        <f>'Exhibit 3 (Rent Schedule)'!F30</f>
        <v>0</v>
      </c>
      <c r="G30" s="1015">
        <f>'Exhibit 3 (Rent Schedule)'!G30</f>
        <v>0</v>
      </c>
      <c r="H30" s="1015">
        <f>'Exhibit 3 (Rent Schedule)'!H30</f>
        <v>0</v>
      </c>
      <c r="I30" s="1016">
        <f>'Exhibit 3 (Rent Schedule)'!I30</f>
        <v>0</v>
      </c>
      <c r="J30" s="1017">
        <f>'Exhibit 3 (Rent Schedule)'!J30</f>
        <v>0</v>
      </c>
      <c r="K30" s="1018">
        <f>'Exhibit 3 (Rent Schedule)'!K30</f>
        <v>0</v>
      </c>
      <c r="L30" s="1019">
        <f>'Exhibit 3 (Rent Schedule)'!L30</f>
        <v>0</v>
      </c>
      <c r="M30" s="1019">
        <f>'Exhibit 3 (Rent Schedule)'!M30</f>
        <v>0</v>
      </c>
      <c r="N30" s="1019">
        <f>'Exhibit 3 (Rent Schedule)'!N30</f>
        <v>0</v>
      </c>
      <c r="O30" s="130">
        <f t="shared" si="1"/>
        <v>0</v>
      </c>
      <c r="Q30" s="137"/>
      <c r="R30" s="138"/>
      <c r="S30" s="139"/>
      <c r="T30" s="139"/>
      <c r="U30" s="139"/>
      <c r="V30" s="139"/>
      <c r="W30" s="139"/>
      <c r="X30" s="140"/>
      <c r="Y30" s="140"/>
      <c r="Z30" s="140"/>
      <c r="AB30" s="109"/>
      <c r="AC30" s="110"/>
      <c r="AD30" s="111"/>
      <c r="AE30" s="111"/>
      <c r="AF30" s="100"/>
      <c r="AG30" s="110"/>
      <c r="AH30" s="111"/>
      <c r="AI30" s="111"/>
      <c r="AJ30" s="111"/>
      <c r="AK30" s="111"/>
      <c r="AL30" s="111"/>
      <c r="AM30" s="111"/>
      <c r="AN30" s="111"/>
      <c r="AO30" s="111"/>
      <c r="AP30" s="111"/>
      <c r="AQ30" s="111"/>
      <c r="AR30" s="111"/>
      <c r="AS30" s="111"/>
      <c r="AT30" s="111"/>
      <c r="AU30" s="111"/>
      <c r="AV30" s="111"/>
      <c r="AW30" s="111"/>
      <c r="AX30" s="111"/>
      <c r="AY30" s="111"/>
      <c r="AZ30" s="111"/>
      <c r="BA30" s="112" t="e">
        <f>(AG30*#REF!+AH30*#REF!+AI30*#REF!+AJ30*#REF!+AK30*#REF!+AL30*#REF!+AM30*#REF!+AN30*#REF!+AO30*#REF!+AP30*#REF!+AQ30*#REF!+AR30*#REF!+AS30*#REF!+AT30*#REF!+AU30*#REF!+AV30*#REF!+AW30*#REF!+AX30*#REF!+AY30*#REF!+AZ30*#REF!)</f>
        <v>#REF!</v>
      </c>
      <c r="BB30" s="113" t="e">
        <f t="shared" si="3"/>
        <v>#REF!</v>
      </c>
    </row>
    <row r="31" spans="1:56" ht="14.4">
      <c r="A31" s="1013">
        <f>'Exhibit 3 (Rent Schedule)'!A31</f>
        <v>0</v>
      </c>
      <c r="B31" s="1014">
        <f>'Exhibit 3 (Rent Schedule)'!B31</f>
        <v>0</v>
      </c>
      <c r="C31" s="1014">
        <f>'Exhibit 3 (Rent Schedule)'!C31</f>
        <v>0</v>
      </c>
      <c r="D31" s="1014">
        <f>'Exhibit 3 (Rent Schedule)'!D31</f>
        <v>0</v>
      </c>
      <c r="E31" s="1014">
        <f>'Exhibit 3 (Rent Schedule)'!E31</f>
        <v>0</v>
      </c>
      <c r="F31" s="1006">
        <f>'Exhibit 3 (Rent Schedule)'!F31</f>
        <v>0</v>
      </c>
      <c r="G31" s="1015">
        <f>'Exhibit 3 (Rent Schedule)'!G31</f>
        <v>0</v>
      </c>
      <c r="H31" s="1015">
        <f>'Exhibit 3 (Rent Schedule)'!H31</f>
        <v>0</v>
      </c>
      <c r="I31" s="1016">
        <f>'Exhibit 3 (Rent Schedule)'!I31</f>
        <v>0</v>
      </c>
      <c r="J31" s="1017">
        <f>'Exhibit 3 (Rent Schedule)'!J31</f>
        <v>0</v>
      </c>
      <c r="K31" s="1018">
        <f>'Exhibit 3 (Rent Schedule)'!K31</f>
        <v>0</v>
      </c>
      <c r="L31" s="1019">
        <f>'Exhibit 3 (Rent Schedule)'!L31</f>
        <v>0</v>
      </c>
      <c r="M31" s="1019">
        <f>'Exhibit 3 (Rent Schedule)'!M31</f>
        <v>0</v>
      </c>
      <c r="N31" s="1019">
        <f>'Exhibit 3 (Rent Schedule)'!N31</f>
        <v>0</v>
      </c>
      <c r="O31" s="130">
        <f t="shared" si="1"/>
        <v>0</v>
      </c>
      <c r="Q31" s="137"/>
      <c r="R31" s="138"/>
      <c r="S31" s="139"/>
      <c r="T31" s="139"/>
      <c r="U31" s="139"/>
      <c r="V31" s="139"/>
      <c r="W31" s="139"/>
      <c r="X31" s="140"/>
      <c r="Y31" s="140"/>
      <c r="Z31" s="140"/>
      <c r="AB31" s="109"/>
      <c r="AC31" s="110"/>
      <c r="AD31" s="111"/>
      <c r="AE31" s="111"/>
      <c r="AF31" s="100"/>
      <c r="AG31" s="110"/>
      <c r="AH31" s="111"/>
      <c r="AI31" s="111"/>
      <c r="AJ31" s="111"/>
      <c r="AK31" s="111"/>
      <c r="AL31" s="111"/>
      <c r="AM31" s="111"/>
      <c r="AN31" s="111"/>
      <c r="AO31" s="111"/>
      <c r="AP31" s="111"/>
      <c r="AQ31" s="111"/>
      <c r="AR31" s="111"/>
      <c r="AS31" s="111"/>
      <c r="AT31" s="111"/>
      <c r="AU31" s="111"/>
      <c r="AV31" s="111"/>
      <c r="AW31" s="111"/>
      <c r="AX31" s="111"/>
      <c r="AY31" s="111"/>
      <c r="AZ31" s="111"/>
      <c r="BA31" s="112" t="e">
        <f>(AG31*#REF!+AH31*#REF!+AI31*#REF!+AJ31*#REF!+AK31*#REF!+AL31*#REF!+AM31*#REF!+AN31*#REF!+AO31*#REF!+AP31*#REF!+AQ31*#REF!+AR31*#REF!+AS31*#REF!+AT31*#REF!+AU31*#REF!+AV31*#REF!+AW31*#REF!+AX31*#REF!+AY31*#REF!+AZ31*#REF!)</f>
        <v>#REF!</v>
      </c>
      <c r="BB31" s="113" t="e">
        <f t="shared" si="3"/>
        <v>#REF!</v>
      </c>
    </row>
    <row r="32" spans="1:56" ht="14.4">
      <c r="A32" s="1013">
        <f>'Exhibit 3 (Rent Schedule)'!A32</f>
        <v>0</v>
      </c>
      <c r="B32" s="1014">
        <f>'Exhibit 3 (Rent Schedule)'!B32</f>
        <v>0</v>
      </c>
      <c r="C32" s="1014">
        <f>'Exhibit 3 (Rent Schedule)'!C32</f>
        <v>0</v>
      </c>
      <c r="D32" s="1014">
        <f>'Exhibit 3 (Rent Schedule)'!D32</f>
        <v>0</v>
      </c>
      <c r="E32" s="1014">
        <f>'Exhibit 3 (Rent Schedule)'!E32</f>
        <v>0</v>
      </c>
      <c r="F32" s="1006">
        <f>'Exhibit 3 (Rent Schedule)'!F32</f>
        <v>0</v>
      </c>
      <c r="G32" s="1015">
        <f>'Exhibit 3 (Rent Schedule)'!G32</f>
        <v>0</v>
      </c>
      <c r="H32" s="1015">
        <f>'Exhibit 3 (Rent Schedule)'!H32</f>
        <v>0</v>
      </c>
      <c r="I32" s="1016">
        <f>'Exhibit 3 (Rent Schedule)'!I32</f>
        <v>0</v>
      </c>
      <c r="J32" s="1017">
        <f>'Exhibit 3 (Rent Schedule)'!J32</f>
        <v>0</v>
      </c>
      <c r="K32" s="1018">
        <f>'Exhibit 3 (Rent Schedule)'!K32</f>
        <v>0</v>
      </c>
      <c r="L32" s="1019">
        <f>'Exhibit 3 (Rent Schedule)'!L32</f>
        <v>0</v>
      </c>
      <c r="M32" s="1019">
        <f>'Exhibit 3 (Rent Schedule)'!M32</f>
        <v>0</v>
      </c>
      <c r="N32" s="1019">
        <f>'Exhibit 3 (Rent Schedule)'!N32</f>
        <v>0</v>
      </c>
      <c r="O32" s="130">
        <f t="shared" si="1"/>
        <v>0</v>
      </c>
      <c r="Q32" s="137"/>
      <c r="R32" s="138"/>
      <c r="S32" s="139"/>
      <c r="T32" s="139"/>
      <c r="U32" s="139"/>
      <c r="V32" s="139"/>
      <c r="W32" s="139"/>
      <c r="X32" s="140"/>
      <c r="Y32" s="140"/>
      <c r="Z32" s="140"/>
      <c r="AB32" s="109"/>
      <c r="AC32" s="110"/>
      <c r="AD32" s="111"/>
      <c r="AE32" s="111"/>
      <c r="AF32" s="100"/>
      <c r="AG32" s="110"/>
      <c r="AH32" s="111"/>
      <c r="AI32" s="111"/>
      <c r="AJ32" s="111"/>
      <c r="AK32" s="111"/>
      <c r="AL32" s="111"/>
      <c r="AM32" s="111"/>
      <c r="AN32" s="111"/>
      <c r="AO32" s="111"/>
      <c r="AP32" s="111"/>
      <c r="AQ32" s="111"/>
      <c r="AR32" s="111"/>
      <c r="AS32" s="111"/>
      <c r="AT32" s="111"/>
      <c r="AU32" s="111"/>
      <c r="AV32" s="111"/>
      <c r="AW32" s="111"/>
      <c r="AX32" s="111"/>
      <c r="AY32" s="111"/>
      <c r="AZ32" s="111"/>
      <c r="BA32" s="112" t="e">
        <f>(AG32*#REF!+AH32*#REF!+AI32*#REF!+AJ32*#REF!+AK32*#REF!+AL32*#REF!+AM32*#REF!+AN32*#REF!+AO32*#REF!+AP32*#REF!+AQ32*#REF!+AR32*#REF!+AS32*#REF!+AT32*#REF!+AU32*#REF!+AV32*#REF!+AW32*#REF!+AX32*#REF!+AY32*#REF!+AZ32*#REF!)</f>
        <v>#REF!</v>
      </c>
      <c r="BB32" s="113" t="e">
        <f t="shared" si="3"/>
        <v>#REF!</v>
      </c>
    </row>
    <row r="33" spans="1:54" ht="14.4">
      <c r="A33" s="1013">
        <f>'Exhibit 3 (Rent Schedule)'!A33</f>
        <v>0</v>
      </c>
      <c r="B33" s="1014">
        <f>'Exhibit 3 (Rent Schedule)'!B33</f>
        <v>0</v>
      </c>
      <c r="C33" s="1014">
        <f>'Exhibit 3 (Rent Schedule)'!C33</f>
        <v>0</v>
      </c>
      <c r="D33" s="1014">
        <f>'Exhibit 3 (Rent Schedule)'!D33</f>
        <v>0</v>
      </c>
      <c r="E33" s="1014">
        <f>'Exhibit 3 (Rent Schedule)'!E33</f>
        <v>0</v>
      </c>
      <c r="F33" s="1006">
        <f>'Exhibit 3 (Rent Schedule)'!F33</f>
        <v>0</v>
      </c>
      <c r="G33" s="1015">
        <f>'Exhibit 3 (Rent Schedule)'!G33</f>
        <v>0</v>
      </c>
      <c r="H33" s="1015">
        <f>'Exhibit 3 (Rent Schedule)'!H33</f>
        <v>0</v>
      </c>
      <c r="I33" s="1016">
        <f>'Exhibit 3 (Rent Schedule)'!I33</f>
        <v>0</v>
      </c>
      <c r="J33" s="1017">
        <f>'Exhibit 3 (Rent Schedule)'!J33</f>
        <v>0</v>
      </c>
      <c r="K33" s="1018">
        <f>'Exhibit 3 (Rent Schedule)'!K33</f>
        <v>0</v>
      </c>
      <c r="L33" s="1019">
        <f>'Exhibit 3 (Rent Schedule)'!L33</f>
        <v>0</v>
      </c>
      <c r="M33" s="1019">
        <f>'Exhibit 3 (Rent Schedule)'!M33</f>
        <v>0</v>
      </c>
      <c r="N33" s="1019">
        <f>'Exhibit 3 (Rent Schedule)'!N33</f>
        <v>0</v>
      </c>
      <c r="O33" s="130">
        <f t="shared" si="1"/>
        <v>0</v>
      </c>
      <c r="Q33" s="137"/>
      <c r="R33" s="138"/>
      <c r="S33" s="139"/>
      <c r="T33" s="139"/>
      <c r="U33" s="139"/>
      <c r="V33" s="139"/>
      <c r="W33" s="139"/>
      <c r="X33" s="140"/>
      <c r="Y33" s="140"/>
      <c r="Z33" s="140"/>
      <c r="AB33" s="109"/>
      <c r="AC33" s="110"/>
      <c r="AD33" s="111"/>
      <c r="AE33" s="111"/>
      <c r="AF33" s="100"/>
      <c r="AG33" s="110"/>
      <c r="AH33" s="111"/>
      <c r="AI33" s="111"/>
      <c r="AJ33" s="111"/>
      <c r="AK33" s="111"/>
      <c r="AL33" s="111"/>
      <c r="AM33" s="111"/>
      <c r="AN33" s="111"/>
      <c r="AO33" s="111"/>
      <c r="AP33" s="111"/>
      <c r="AQ33" s="111"/>
      <c r="AR33" s="111"/>
      <c r="AS33" s="111"/>
      <c r="AT33" s="111"/>
      <c r="AU33" s="111"/>
      <c r="AV33" s="111"/>
      <c r="AW33" s="111"/>
      <c r="AX33" s="111"/>
      <c r="AY33" s="111"/>
      <c r="AZ33" s="111"/>
      <c r="BA33" s="112" t="e">
        <f>(AG33*#REF!+AH33*#REF!+AI33*#REF!+AJ33*#REF!+AK33*#REF!+AL33*#REF!+AM33*#REF!+AN33*#REF!+AO33*#REF!+AP33*#REF!+AQ33*#REF!+AR33*#REF!+AS33*#REF!+AT33*#REF!+AU33*#REF!+AV33*#REF!+AW33*#REF!+AX33*#REF!+AY33*#REF!+AZ33*#REF!)</f>
        <v>#REF!</v>
      </c>
      <c r="BB33" s="113" t="e">
        <f t="shared" si="3"/>
        <v>#REF!</v>
      </c>
    </row>
    <row r="34" spans="1:54" ht="14.4">
      <c r="A34" s="1013">
        <f>'Exhibit 3 (Rent Schedule)'!A34</f>
        <v>0</v>
      </c>
      <c r="B34" s="1014">
        <f>'Exhibit 3 (Rent Schedule)'!B34</f>
        <v>0</v>
      </c>
      <c r="C34" s="1014">
        <f>'Exhibit 3 (Rent Schedule)'!C34</f>
        <v>0</v>
      </c>
      <c r="D34" s="1014">
        <f>'Exhibit 3 (Rent Schedule)'!D34</f>
        <v>0</v>
      </c>
      <c r="E34" s="1014">
        <f>'Exhibit 3 (Rent Schedule)'!E34</f>
        <v>0</v>
      </c>
      <c r="F34" s="1006">
        <f>'Exhibit 3 (Rent Schedule)'!F34</f>
        <v>0</v>
      </c>
      <c r="G34" s="1015">
        <f>'Exhibit 3 (Rent Schedule)'!G34</f>
        <v>0</v>
      </c>
      <c r="H34" s="1015">
        <f>'Exhibit 3 (Rent Schedule)'!H34</f>
        <v>0</v>
      </c>
      <c r="I34" s="1016">
        <f>'Exhibit 3 (Rent Schedule)'!I34</f>
        <v>0</v>
      </c>
      <c r="J34" s="1017">
        <f>'Exhibit 3 (Rent Schedule)'!J34</f>
        <v>0</v>
      </c>
      <c r="K34" s="1018">
        <f>'Exhibit 3 (Rent Schedule)'!K34</f>
        <v>0</v>
      </c>
      <c r="L34" s="1019">
        <f>'Exhibit 3 (Rent Schedule)'!L34</f>
        <v>0</v>
      </c>
      <c r="M34" s="1019">
        <f>'Exhibit 3 (Rent Schedule)'!M34</f>
        <v>0</v>
      </c>
      <c r="N34" s="1019">
        <f>'Exhibit 3 (Rent Schedule)'!N34</f>
        <v>0</v>
      </c>
      <c r="O34" s="130">
        <f t="shared" si="1"/>
        <v>0</v>
      </c>
      <c r="Q34" s="137"/>
      <c r="R34" s="138"/>
      <c r="S34" s="139"/>
      <c r="T34" s="139"/>
      <c r="U34" s="139"/>
      <c r="V34" s="139"/>
      <c r="W34" s="139"/>
      <c r="X34" s="140"/>
      <c r="Y34" s="140"/>
      <c r="Z34" s="140"/>
      <c r="AB34" s="109"/>
      <c r="AC34" s="110"/>
      <c r="AD34" s="111"/>
      <c r="AE34" s="111"/>
      <c r="AF34" s="100"/>
      <c r="AG34" s="110"/>
      <c r="AH34" s="111"/>
      <c r="AI34" s="111"/>
      <c r="AJ34" s="111"/>
      <c r="AK34" s="111"/>
      <c r="AL34" s="111"/>
      <c r="AM34" s="111"/>
      <c r="AN34" s="111"/>
      <c r="AO34" s="111"/>
      <c r="AP34" s="111"/>
      <c r="AQ34" s="111"/>
      <c r="AR34" s="111"/>
      <c r="AS34" s="111"/>
      <c r="AT34" s="111"/>
      <c r="AU34" s="111"/>
      <c r="AV34" s="111"/>
      <c r="AW34" s="111"/>
      <c r="AX34" s="111"/>
      <c r="AY34" s="111"/>
      <c r="AZ34" s="111"/>
      <c r="BA34" s="112" t="e">
        <f>(AG34*#REF!+AH34*#REF!+AI34*#REF!+AJ34*#REF!+AK34*#REF!+AL34*#REF!+AM34*#REF!+AN34*#REF!+AO34*#REF!+AP34*#REF!+AQ34*#REF!+AR34*#REF!+AS34*#REF!+AT34*#REF!+AU34*#REF!+AV34*#REF!+AW34*#REF!+AX34*#REF!+AY34*#REF!+AZ34*#REF!)</f>
        <v>#REF!</v>
      </c>
      <c r="BB34" s="113" t="e">
        <f t="shared" si="3"/>
        <v>#REF!</v>
      </c>
    </row>
    <row r="35" spans="1:54" ht="14.4">
      <c r="A35" s="1013">
        <f>'Exhibit 3 (Rent Schedule)'!A35</f>
        <v>0</v>
      </c>
      <c r="B35" s="1014">
        <f>'Exhibit 3 (Rent Schedule)'!B35</f>
        <v>0</v>
      </c>
      <c r="C35" s="1014">
        <f>'Exhibit 3 (Rent Schedule)'!C35</f>
        <v>0</v>
      </c>
      <c r="D35" s="1014">
        <f>'Exhibit 3 (Rent Schedule)'!D35</f>
        <v>0</v>
      </c>
      <c r="E35" s="1014">
        <f>'Exhibit 3 (Rent Schedule)'!E35</f>
        <v>0</v>
      </c>
      <c r="F35" s="1006">
        <f>'Exhibit 3 (Rent Schedule)'!F35</f>
        <v>0</v>
      </c>
      <c r="G35" s="1015">
        <f>'Exhibit 3 (Rent Schedule)'!G35</f>
        <v>0</v>
      </c>
      <c r="H35" s="1015">
        <f>'Exhibit 3 (Rent Schedule)'!H35</f>
        <v>0</v>
      </c>
      <c r="I35" s="1016">
        <f>'Exhibit 3 (Rent Schedule)'!I35</f>
        <v>0</v>
      </c>
      <c r="J35" s="1017">
        <f>'Exhibit 3 (Rent Schedule)'!J35</f>
        <v>0</v>
      </c>
      <c r="K35" s="1018">
        <f>'Exhibit 3 (Rent Schedule)'!K35</f>
        <v>0</v>
      </c>
      <c r="L35" s="1019">
        <f>'Exhibit 3 (Rent Schedule)'!L35</f>
        <v>0</v>
      </c>
      <c r="M35" s="1019">
        <f>'Exhibit 3 (Rent Schedule)'!M35</f>
        <v>0</v>
      </c>
      <c r="N35" s="1019">
        <f>'Exhibit 3 (Rent Schedule)'!N35</f>
        <v>0</v>
      </c>
      <c r="O35" s="130">
        <f t="shared" si="1"/>
        <v>0</v>
      </c>
      <c r="Q35" s="137"/>
      <c r="R35" s="138"/>
      <c r="S35" s="139"/>
      <c r="T35" s="139"/>
      <c r="U35" s="139"/>
      <c r="V35" s="139"/>
      <c r="W35" s="139"/>
      <c r="X35" s="140"/>
      <c r="Y35" s="140"/>
      <c r="Z35" s="140"/>
      <c r="AB35" s="109"/>
      <c r="AC35" s="110"/>
      <c r="AD35" s="111"/>
      <c r="AE35" s="111"/>
      <c r="AF35" s="100"/>
      <c r="AG35" s="110"/>
      <c r="AH35" s="111"/>
      <c r="AI35" s="111"/>
      <c r="AJ35" s="111"/>
      <c r="AK35" s="111"/>
      <c r="AL35" s="111"/>
      <c r="AM35" s="111"/>
      <c r="AN35" s="111"/>
      <c r="AO35" s="111"/>
      <c r="AP35" s="111"/>
      <c r="AQ35" s="111"/>
      <c r="AR35" s="111"/>
      <c r="AS35" s="111"/>
      <c r="AT35" s="111"/>
      <c r="AU35" s="111"/>
      <c r="AV35" s="111"/>
      <c r="AW35" s="111"/>
      <c r="AX35" s="111"/>
      <c r="AY35" s="111"/>
      <c r="AZ35" s="111"/>
      <c r="BA35" s="112" t="e">
        <f>(AG35*#REF!+AH35*#REF!+AI35*#REF!+AJ35*#REF!+AK35*#REF!+AL35*#REF!+AM35*#REF!+AN35*#REF!+AO35*#REF!+AP35*#REF!+AQ35*#REF!+AR35*#REF!+AS35*#REF!+AT35*#REF!+AU35*#REF!+AV35*#REF!+AW35*#REF!+AX35*#REF!+AY35*#REF!+AZ35*#REF!)</f>
        <v>#REF!</v>
      </c>
      <c r="BB35" s="113" t="e">
        <f t="shared" si="3"/>
        <v>#REF!</v>
      </c>
    </row>
    <row r="36" spans="1:54" ht="14.4">
      <c r="A36" s="1013">
        <f>'Exhibit 3 (Rent Schedule)'!A36</f>
        <v>0</v>
      </c>
      <c r="B36" s="1014">
        <f>'Exhibit 3 (Rent Schedule)'!B36</f>
        <v>0</v>
      </c>
      <c r="C36" s="1014">
        <f>'Exhibit 3 (Rent Schedule)'!C36</f>
        <v>0</v>
      </c>
      <c r="D36" s="1014">
        <f>'Exhibit 3 (Rent Schedule)'!D36</f>
        <v>0</v>
      </c>
      <c r="E36" s="1014">
        <f>'Exhibit 3 (Rent Schedule)'!E36</f>
        <v>0</v>
      </c>
      <c r="F36" s="1006">
        <f>'Exhibit 3 (Rent Schedule)'!F36</f>
        <v>0</v>
      </c>
      <c r="G36" s="1015">
        <f>'Exhibit 3 (Rent Schedule)'!G36</f>
        <v>0</v>
      </c>
      <c r="H36" s="1015">
        <f>'Exhibit 3 (Rent Schedule)'!H36</f>
        <v>0</v>
      </c>
      <c r="I36" s="1016">
        <f>'Exhibit 3 (Rent Schedule)'!I36</f>
        <v>0</v>
      </c>
      <c r="J36" s="1017">
        <f>'Exhibit 3 (Rent Schedule)'!J36</f>
        <v>0</v>
      </c>
      <c r="K36" s="1018">
        <f>'Exhibit 3 (Rent Schedule)'!K36</f>
        <v>0</v>
      </c>
      <c r="L36" s="1019">
        <f>'Exhibit 3 (Rent Schedule)'!L36</f>
        <v>0</v>
      </c>
      <c r="M36" s="1019">
        <f>'Exhibit 3 (Rent Schedule)'!M36</f>
        <v>0</v>
      </c>
      <c r="N36" s="1019">
        <f>'Exhibit 3 (Rent Schedule)'!N36</f>
        <v>0</v>
      </c>
      <c r="O36" s="130">
        <f t="shared" si="1"/>
        <v>0</v>
      </c>
      <c r="Q36" s="137"/>
      <c r="R36" s="138"/>
      <c r="S36" s="139"/>
      <c r="T36" s="139"/>
      <c r="U36" s="139"/>
      <c r="V36" s="139"/>
      <c r="W36" s="139"/>
      <c r="X36" s="140"/>
      <c r="Y36" s="140"/>
      <c r="Z36" s="140"/>
      <c r="AB36" s="109"/>
      <c r="AC36" s="110"/>
      <c r="AD36" s="111"/>
      <c r="AE36" s="111"/>
      <c r="AF36" s="100"/>
      <c r="AG36" s="110"/>
      <c r="AH36" s="111"/>
      <c r="AI36" s="111"/>
      <c r="AJ36" s="111"/>
      <c r="AK36" s="111"/>
      <c r="AL36" s="111"/>
      <c r="AM36" s="111"/>
      <c r="AN36" s="111"/>
      <c r="AO36" s="111"/>
      <c r="AP36" s="111"/>
      <c r="AQ36" s="111"/>
      <c r="AR36" s="111"/>
      <c r="AS36" s="111"/>
      <c r="AT36" s="111"/>
      <c r="AU36" s="111"/>
      <c r="AV36" s="111"/>
      <c r="AW36" s="111"/>
      <c r="AX36" s="111"/>
      <c r="AY36" s="111"/>
      <c r="AZ36" s="111"/>
      <c r="BA36" s="112" t="e">
        <f>(AG36*#REF!+AH36*#REF!+AI36*#REF!+AJ36*#REF!+AK36*#REF!+AL36*#REF!+AM36*#REF!+AN36*#REF!+AO36*#REF!+AP36*#REF!+AQ36*#REF!+AR36*#REF!+AS36*#REF!+AT36*#REF!+AU36*#REF!+AV36*#REF!+AW36*#REF!+AX36*#REF!+AY36*#REF!+AZ36*#REF!)</f>
        <v>#REF!</v>
      </c>
      <c r="BB36" s="113" t="e">
        <f t="shared" si="3"/>
        <v>#REF!</v>
      </c>
    </row>
    <row r="37" spans="1:54" ht="14.4">
      <c r="A37" s="1013">
        <f>'Exhibit 3 (Rent Schedule)'!A37</f>
        <v>0</v>
      </c>
      <c r="B37" s="1014">
        <f>'Exhibit 3 (Rent Schedule)'!B37</f>
        <v>0</v>
      </c>
      <c r="C37" s="1014">
        <f>'Exhibit 3 (Rent Schedule)'!C37</f>
        <v>0</v>
      </c>
      <c r="D37" s="1014">
        <f>'Exhibit 3 (Rent Schedule)'!D37</f>
        <v>0</v>
      </c>
      <c r="E37" s="1014">
        <f>'Exhibit 3 (Rent Schedule)'!E37</f>
        <v>0</v>
      </c>
      <c r="F37" s="1006">
        <f>'Exhibit 3 (Rent Schedule)'!F37</f>
        <v>0</v>
      </c>
      <c r="G37" s="1015">
        <f>'Exhibit 3 (Rent Schedule)'!G37</f>
        <v>0</v>
      </c>
      <c r="H37" s="1015">
        <f>'Exhibit 3 (Rent Schedule)'!H37</f>
        <v>0</v>
      </c>
      <c r="I37" s="1016">
        <f>'Exhibit 3 (Rent Schedule)'!I37</f>
        <v>0</v>
      </c>
      <c r="J37" s="1017">
        <f>'Exhibit 3 (Rent Schedule)'!J37</f>
        <v>0</v>
      </c>
      <c r="K37" s="1018">
        <f>'Exhibit 3 (Rent Schedule)'!K37</f>
        <v>0</v>
      </c>
      <c r="L37" s="1019">
        <f>'Exhibit 3 (Rent Schedule)'!L37</f>
        <v>0</v>
      </c>
      <c r="M37" s="1019">
        <f>'Exhibit 3 (Rent Schedule)'!M37</f>
        <v>0</v>
      </c>
      <c r="N37" s="1019">
        <f>'Exhibit 3 (Rent Schedule)'!N37</f>
        <v>0</v>
      </c>
      <c r="O37" s="130">
        <f t="shared" si="1"/>
        <v>0</v>
      </c>
      <c r="Q37" s="137"/>
      <c r="R37" s="138"/>
      <c r="S37" s="139"/>
      <c r="T37" s="139"/>
      <c r="U37" s="139"/>
      <c r="V37" s="139"/>
      <c r="W37" s="139"/>
      <c r="X37" s="140"/>
      <c r="Y37" s="140"/>
      <c r="Z37" s="140"/>
      <c r="AB37" s="109"/>
      <c r="AC37" s="110"/>
      <c r="AD37" s="111"/>
      <c r="AE37" s="111"/>
      <c r="AF37" s="100"/>
      <c r="AG37" s="110"/>
      <c r="AH37" s="111"/>
      <c r="AI37" s="111"/>
      <c r="AJ37" s="111"/>
      <c r="AK37" s="111"/>
      <c r="AL37" s="111"/>
      <c r="AM37" s="111"/>
      <c r="AN37" s="111"/>
      <c r="AO37" s="111"/>
      <c r="AP37" s="111"/>
      <c r="AQ37" s="111"/>
      <c r="AR37" s="111"/>
      <c r="AS37" s="111"/>
      <c r="AT37" s="111"/>
      <c r="AU37" s="111"/>
      <c r="AV37" s="111"/>
      <c r="AW37" s="111"/>
      <c r="AX37" s="111"/>
      <c r="AY37" s="111"/>
      <c r="AZ37" s="111"/>
      <c r="BA37" s="112" t="e">
        <f>(AG37*#REF!+AH37*#REF!+AI37*#REF!+AJ37*#REF!+AK37*#REF!+AL37*#REF!+AM37*#REF!+AN37*#REF!+AO37*#REF!+AP37*#REF!+AQ37*#REF!+AR37*#REF!+AS37*#REF!+AT37*#REF!+AU37*#REF!+AV37*#REF!+AW37*#REF!+AX37*#REF!+AY37*#REF!+AZ37*#REF!)</f>
        <v>#REF!</v>
      </c>
      <c r="BB37" s="113" t="e">
        <f t="shared" si="3"/>
        <v>#REF!</v>
      </c>
    </row>
    <row r="38" spans="1:54" ht="14.4">
      <c r="A38" s="1013">
        <f>'Exhibit 3 (Rent Schedule)'!A38</f>
        <v>0</v>
      </c>
      <c r="B38" s="1014">
        <f>'Exhibit 3 (Rent Schedule)'!B38</f>
        <v>0</v>
      </c>
      <c r="C38" s="1014">
        <f>'Exhibit 3 (Rent Schedule)'!C38</f>
        <v>0</v>
      </c>
      <c r="D38" s="1014">
        <f>'Exhibit 3 (Rent Schedule)'!D38</f>
        <v>0</v>
      </c>
      <c r="E38" s="1014">
        <f>'Exhibit 3 (Rent Schedule)'!E38</f>
        <v>0</v>
      </c>
      <c r="F38" s="1006">
        <f>'Exhibit 3 (Rent Schedule)'!F38</f>
        <v>0</v>
      </c>
      <c r="G38" s="1015">
        <f>'Exhibit 3 (Rent Schedule)'!G38</f>
        <v>0</v>
      </c>
      <c r="H38" s="1015">
        <f>'Exhibit 3 (Rent Schedule)'!H38</f>
        <v>0</v>
      </c>
      <c r="I38" s="1016">
        <f>'Exhibit 3 (Rent Schedule)'!I38</f>
        <v>0</v>
      </c>
      <c r="J38" s="1017">
        <f>'Exhibit 3 (Rent Schedule)'!J38</f>
        <v>0</v>
      </c>
      <c r="K38" s="1018">
        <f>'Exhibit 3 (Rent Schedule)'!K38</f>
        <v>0</v>
      </c>
      <c r="L38" s="1019">
        <f>'Exhibit 3 (Rent Schedule)'!L38</f>
        <v>0</v>
      </c>
      <c r="M38" s="1019">
        <f>'Exhibit 3 (Rent Schedule)'!M38</f>
        <v>0</v>
      </c>
      <c r="N38" s="1019">
        <f>'Exhibit 3 (Rent Schedule)'!N38</f>
        <v>0</v>
      </c>
      <c r="O38" s="130">
        <f t="shared" si="1"/>
        <v>0</v>
      </c>
      <c r="Q38" s="137"/>
      <c r="R38" s="138"/>
      <c r="S38" s="139"/>
      <c r="T38" s="139"/>
      <c r="U38" s="139"/>
      <c r="V38" s="139"/>
      <c r="W38" s="139"/>
      <c r="X38" s="140"/>
      <c r="Y38" s="140"/>
      <c r="Z38" s="140"/>
      <c r="AB38" s="109"/>
      <c r="AC38" s="110"/>
      <c r="AD38" s="111"/>
      <c r="AE38" s="111"/>
      <c r="AF38" s="100"/>
      <c r="AG38" s="110"/>
      <c r="AH38" s="111"/>
      <c r="AI38" s="111"/>
      <c r="AJ38" s="111"/>
      <c r="AK38" s="111"/>
      <c r="AL38" s="111"/>
      <c r="AM38" s="111"/>
      <c r="AN38" s="111"/>
      <c r="AO38" s="111"/>
      <c r="AP38" s="111"/>
      <c r="AQ38" s="111"/>
      <c r="AR38" s="111"/>
      <c r="AS38" s="111"/>
      <c r="AT38" s="111"/>
      <c r="AU38" s="111"/>
      <c r="AV38" s="111"/>
      <c r="AW38" s="111"/>
      <c r="AX38" s="111"/>
      <c r="AY38" s="111"/>
      <c r="AZ38" s="111"/>
      <c r="BA38" s="112" t="e">
        <f>(AG38*#REF!+AH38*#REF!+AI38*#REF!+AJ38*#REF!+AK38*#REF!+AL38*#REF!+AM38*#REF!+AN38*#REF!+AO38*#REF!+AP38*#REF!+AQ38*#REF!+AR38*#REF!+AS38*#REF!+AT38*#REF!+AU38*#REF!+AV38*#REF!+AW38*#REF!+AX38*#REF!+AY38*#REF!+AZ38*#REF!)</f>
        <v>#REF!</v>
      </c>
      <c r="BB38" s="113" t="e">
        <f t="shared" si="3"/>
        <v>#REF!</v>
      </c>
    </row>
    <row r="39" spans="1:54" ht="14.4">
      <c r="A39" s="1013">
        <f>'Exhibit 3 (Rent Schedule)'!A39</f>
        <v>0</v>
      </c>
      <c r="B39" s="1014">
        <f>'Exhibit 3 (Rent Schedule)'!B39</f>
        <v>0</v>
      </c>
      <c r="C39" s="1014">
        <f>'Exhibit 3 (Rent Schedule)'!C39</f>
        <v>0</v>
      </c>
      <c r="D39" s="1014">
        <f>'Exhibit 3 (Rent Schedule)'!D39</f>
        <v>0</v>
      </c>
      <c r="E39" s="1014">
        <f>'Exhibit 3 (Rent Schedule)'!E39</f>
        <v>0</v>
      </c>
      <c r="F39" s="1006">
        <f>'Exhibit 3 (Rent Schedule)'!F39</f>
        <v>0</v>
      </c>
      <c r="G39" s="1015">
        <f>'Exhibit 3 (Rent Schedule)'!G39</f>
        <v>0</v>
      </c>
      <c r="H39" s="1015">
        <f>'Exhibit 3 (Rent Schedule)'!H39</f>
        <v>0</v>
      </c>
      <c r="I39" s="1016">
        <f>'Exhibit 3 (Rent Schedule)'!I39</f>
        <v>0</v>
      </c>
      <c r="J39" s="1017">
        <f>'Exhibit 3 (Rent Schedule)'!J39</f>
        <v>0</v>
      </c>
      <c r="K39" s="1018">
        <f>'Exhibit 3 (Rent Schedule)'!K39</f>
        <v>0</v>
      </c>
      <c r="L39" s="1019">
        <f>'Exhibit 3 (Rent Schedule)'!L39</f>
        <v>0</v>
      </c>
      <c r="M39" s="1019">
        <f>'Exhibit 3 (Rent Schedule)'!M39</f>
        <v>0</v>
      </c>
      <c r="N39" s="1019">
        <f>'Exhibit 3 (Rent Schedule)'!N39</f>
        <v>0</v>
      </c>
      <c r="O39" s="130">
        <f t="shared" si="1"/>
        <v>0</v>
      </c>
      <c r="Q39" s="137"/>
      <c r="R39" s="138"/>
      <c r="S39" s="139"/>
      <c r="T39" s="139"/>
      <c r="U39" s="139"/>
      <c r="V39" s="139"/>
      <c r="W39" s="139"/>
      <c r="X39" s="140"/>
      <c r="Y39" s="140"/>
      <c r="Z39" s="140"/>
      <c r="AB39" s="109"/>
      <c r="AC39" s="110"/>
      <c r="AD39" s="111"/>
      <c r="AE39" s="111"/>
      <c r="AF39" s="100"/>
      <c r="AG39" s="110"/>
      <c r="AH39" s="111"/>
      <c r="AI39" s="111"/>
      <c r="AJ39" s="111"/>
      <c r="AK39" s="111"/>
      <c r="AL39" s="111"/>
      <c r="AM39" s="111"/>
      <c r="AN39" s="111"/>
      <c r="AO39" s="111"/>
      <c r="AP39" s="111"/>
      <c r="AQ39" s="111"/>
      <c r="AR39" s="111"/>
      <c r="AS39" s="111"/>
      <c r="AT39" s="111"/>
      <c r="AU39" s="111"/>
      <c r="AV39" s="111"/>
      <c r="AW39" s="111"/>
      <c r="AX39" s="111"/>
      <c r="AY39" s="111"/>
      <c r="AZ39" s="111"/>
      <c r="BA39" s="112" t="e">
        <f>(AG39*#REF!+AH39*#REF!+AI39*#REF!+AJ39*#REF!+AK39*#REF!+AL39*#REF!+AM39*#REF!+AN39*#REF!+AO39*#REF!+AP39*#REF!+AQ39*#REF!+AR39*#REF!+AS39*#REF!+AT39*#REF!+AU39*#REF!+AV39*#REF!+AW39*#REF!+AX39*#REF!+AY39*#REF!+AZ39*#REF!)</f>
        <v>#REF!</v>
      </c>
      <c r="BB39" s="113" t="e">
        <f t="shared" si="3"/>
        <v>#REF!</v>
      </c>
    </row>
    <row r="40" spans="1:54" ht="14.4">
      <c r="A40" s="1013">
        <f>'Exhibit 3 (Rent Schedule)'!A40</f>
        <v>0</v>
      </c>
      <c r="B40" s="1014">
        <f>'Exhibit 3 (Rent Schedule)'!B40</f>
        <v>0</v>
      </c>
      <c r="C40" s="1014">
        <f>'Exhibit 3 (Rent Schedule)'!C40</f>
        <v>0</v>
      </c>
      <c r="D40" s="1014">
        <f>'Exhibit 3 (Rent Schedule)'!D40</f>
        <v>0</v>
      </c>
      <c r="E40" s="1014">
        <f>'Exhibit 3 (Rent Schedule)'!E40</f>
        <v>0</v>
      </c>
      <c r="F40" s="1006">
        <f>'Exhibit 3 (Rent Schedule)'!F40</f>
        <v>0</v>
      </c>
      <c r="G40" s="1015">
        <f>'Exhibit 3 (Rent Schedule)'!G40</f>
        <v>0</v>
      </c>
      <c r="H40" s="1015">
        <f>'Exhibit 3 (Rent Schedule)'!H40</f>
        <v>0</v>
      </c>
      <c r="I40" s="1016">
        <f>'Exhibit 3 (Rent Schedule)'!I40</f>
        <v>0</v>
      </c>
      <c r="J40" s="1017">
        <f>'Exhibit 3 (Rent Schedule)'!J40</f>
        <v>0</v>
      </c>
      <c r="K40" s="1018">
        <f>'Exhibit 3 (Rent Schedule)'!K40</f>
        <v>0</v>
      </c>
      <c r="L40" s="1019">
        <f>'Exhibit 3 (Rent Schedule)'!L40</f>
        <v>0</v>
      </c>
      <c r="M40" s="1019">
        <f>'Exhibit 3 (Rent Schedule)'!M40</f>
        <v>0</v>
      </c>
      <c r="N40" s="1019">
        <f>'Exhibit 3 (Rent Schedule)'!N40</f>
        <v>0</v>
      </c>
      <c r="O40" s="130">
        <f t="shared" si="1"/>
        <v>0</v>
      </c>
      <c r="Q40" s="137"/>
      <c r="R40" s="138"/>
      <c r="S40" s="139"/>
      <c r="T40" s="139"/>
      <c r="U40" s="139"/>
      <c r="V40" s="139"/>
      <c r="W40" s="139"/>
      <c r="X40" s="140"/>
      <c r="Y40" s="140"/>
      <c r="Z40" s="140"/>
      <c r="AB40" s="109"/>
      <c r="AC40" s="110"/>
      <c r="AD40" s="111"/>
      <c r="AE40" s="111"/>
      <c r="AF40" s="100"/>
      <c r="AG40" s="110"/>
      <c r="AH40" s="111"/>
      <c r="AI40" s="111"/>
      <c r="AJ40" s="111"/>
      <c r="AK40" s="111"/>
      <c r="AL40" s="111"/>
      <c r="AM40" s="111"/>
      <c r="AN40" s="111"/>
      <c r="AO40" s="111"/>
      <c r="AP40" s="111"/>
      <c r="AQ40" s="111"/>
      <c r="AR40" s="111"/>
      <c r="AS40" s="111"/>
      <c r="AT40" s="111"/>
      <c r="AU40" s="111"/>
      <c r="AV40" s="111"/>
      <c r="AW40" s="111"/>
      <c r="AX40" s="111"/>
      <c r="AY40" s="111"/>
      <c r="AZ40" s="111"/>
      <c r="BA40" s="112" t="e">
        <f>(AG40*#REF!+AH40*#REF!+AI40*#REF!+AJ40*#REF!+AK40*#REF!+AL40*#REF!+AM40*#REF!+AN40*#REF!+AO40*#REF!+AP40*#REF!+AQ40*#REF!+AR40*#REF!+AS40*#REF!+AT40*#REF!+AU40*#REF!+AV40*#REF!+AW40*#REF!+AX40*#REF!+AY40*#REF!+AZ40*#REF!)</f>
        <v>#REF!</v>
      </c>
      <c r="BB40" s="113" t="e">
        <f t="shared" si="3"/>
        <v>#REF!</v>
      </c>
    </row>
    <row r="41" spans="1:54" ht="14.4">
      <c r="A41" s="1013">
        <f>'Exhibit 3 (Rent Schedule)'!A41</f>
        <v>0</v>
      </c>
      <c r="B41" s="1014">
        <f>'Exhibit 3 (Rent Schedule)'!B41</f>
        <v>0</v>
      </c>
      <c r="C41" s="1014">
        <f>'Exhibit 3 (Rent Schedule)'!C41</f>
        <v>0</v>
      </c>
      <c r="D41" s="1014">
        <f>'Exhibit 3 (Rent Schedule)'!D41</f>
        <v>0</v>
      </c>
      <c r="E41" s="1014">
        <f>'Exhibit 3 (Rent Schedule)'!E41</f>
        <v>0</v>
      </c>
      <c r="F41" s="1006">
        <f>'Exhibit 3 (Rent Schedule)'!F41</f>
        <v>0</v>
      </c>
      <c r="G41" s="1015">
        <f>'Exhibit 3 (Rent Schedule)'!G41</f>
        <v>0</v>
      </c>
      <c r="H41" s="1015">
        <f>'Exhibit 3 (Rent Schedule)'!H41</f>
        <v>0</v>
      </c>
      <c r="I41" s="1016">
        <f>'Exhibit 3 (Rent Schedule)'!I41</f>
        <v>0</v>
      </c>
      <c r="J41" s="1017">
        <f>'Exhibit 3 (Rent Schedule)'!J41</f>
        <v>0</v>
      </c>
      <c r="K41" s="1018">
        <f>'Exhibit 3 (Rent Schedule)'!K41</f>
        <v>0</v>
      </c>
      <c r="L41" s="1019">
        <f>'Exhibit 3 (Rent Schedule)'!L41</f>
        <v>0</v>
      </c>
      <c r="M41" s="1019">
        <f>'Exhibit 3 (Rent Schedule)'!M41</f>
        <v>0</v>
      </c>
      <c r="N41" s="1019">
        <f>'Exhibit 3 (Rent Schedule)'!N41</f>
        <v>0</v>
      </c>
      <c r="O41" s="130">
        <f t="shared" si="1"/>
        <v>0</v>
      </c>
      <c r="Q41" s="137"/>
      <c r="R41" s="138"/>
      <c r="S41" s="139"/>
      <c r="T41" s="139"/>
      <c r="U41" s="139"/>
      <c r="V41" s="139"/>
      <c r="W41" s="139"/>
      <c r="X41" s="140"/>
      <c r="Y41" s="140"/>
      <c r="Z41" s="140"/>
      <c r="AB41" s="109"/>
      <c r="AC41" s="110"/>
      <c r="AD41" s="111"/>
      <c r="AE41" s="111"/>
      <c r="AF41" s="100"/>
      <c r="AG41" s="110"/>
      <c r="AH41" s="111"/>
      <c r="AI41" s="111"/>
      <c r="AJ41" s="111"/>
      <c r="AK41" s="111"/>
      <c r="AL41" s="111"/>
      <c r="AM41" s="111"/>
      <c r="AN41" s="111"/>
      <c r="AO41" s="111"/>
      <c r="AP41" s="111"/>
      <c r="AQ41" s="111"/>
      <c r="AR41" s="111"/>
      <c r="AS41" s="111"/>
      <c r="AT41" s="111"/>
      <c r="AU41" s="111"/>
      <c r="AV41" s="111"/>
      <c r="AW41" s="111"/>
      <c r="AX41" s="111"/>
      <c r="AY41" s="111"/>
      <c r="AZ41" s="111"/>
      <c r="BA41" s="112" t="e">
        <f>(AG41*#REF!+AH41*#REF!+AI41*#REF!+AJ41*#REF!+AK41*#REF!+AL41*#REF!+AM41*#REF!+AN41*#REF!+AO41*#REF!+AP41*#REF!+AQ41*#REF!+AR41*#REF!+AS41*#REF!+AT41*#REF!+AU41*#REF!+AV41*#REF!+AW41*#REF!+AX41*#REF!+AY41*#REF!+AZ41*#REF!)</f>
        <v>#REF!</v>
      </c>
      <c r="BB41" s="113" t="e">
        <f t="shared" si="3"/>
        <v>#REF!</v>
      </c>
    </row>
    <row r="42" spans="1:54" ht="14.4">
      <c r="A42" s="1013">
        <f>'Exhibit 3 (Rent Schedule)'!A42</f>
        <v>0</v>
      </c>
      <c r="B42" s="1014">
        <f>'Exhibit 3 (Rent Schedule)'!B42</f>
        <v>0</v>
      </c>
      <c r="C42" s="1014">
        <f>'Exhibit 3 (Rent Schedule)'!C42</f>
        <v>0</v>
      </c>
      <c r="D42" s="1014">
        <f>'Exhibit 3 (Rent Schedule)'!D42</f>
        <v>0</v>
      </c>
      <c r="E42" s="1014">
        <f>'Exhibit 3 (Rent Schedule)'!E42</f>
        <v>0</v>
      </c>
      <c r="F42" s="1006">
        <f>'Exhibit 3 (Rent Schedule)'!F42</f>
        <v>0</v>
      </c>
      <c r="G42" s="1015">
        <f>'Exhibit 3 (Rent Schedule)'!G42</f>
        <v>0</v>
      </c>
      <c r="H42" s="1015">
        <f>'Exhibit 3 (Rent Schedule)'!H42</f>
        <v>0</v>
      </c>
      <c r="I42" s="1016">
        <f>'Exhibit 3 (Rent Schedule)'!I42</f>
        <v>0</v>
      </c>
      <c r="J42" s="1017">
        <f>'Exhibit 3 (Rent Schedule)'!J42</f>
        <v>0</v>
      </c>
      <c r="K42" s="1018">
        <f>'Exhibit 3 (Rent Schedule)'!K42</f>
        <v>0</v>
      </c>
      <c r="L42" s="1019">
        <f>'Exhibit 3 (Rent Schedule)'!L42</f>
        <v>0</v>
      </c>
      <c r="M42" s="1019">
        <f>'Exhibit 3 (Rent Schedule)'!M42</f>
        <v>0</v>
      </c>
      <c r="N42" s="1019">
        <f>'Exhibit 3 (Rent Schedule)'!N42</f>
        <v>0</v>
      </c>
      <c r="O42" s="130">
        <f t="shared" si="1"/>
        <v>0</v>
      </c>
      <c r="Q42" s="137"/>
      <c r="R42" s="138"/>
      <c r="S42" s="139"/>
      <c r="T42" s="139"/>
      <c r="U42" s="139"/>
      <c r="V42" s="139"/>
      <c r="W42" s="139"/>
      <c r="X42" s="140"/>
      <c r="Y42" s="140"/>
      <c r="Z42" s="140"/>
      <c r="AB42" s="109"/>
      <c r="AC42" s="110"/>
      <c r="AD42" s="111"/>
      <c r="AE42" s="111"/>
      <c r="AF42" s="100"/>
      <c r="AG42" s="110"/>
      <c r="AH42" s="111"/>
      <c r="AI42" s="111"/>
      <c r="AJ42" s="111"/>
      <c r="AK42" s="111"/>
      <c r="AL42" s="111"/>
      <c r="AM42" s="111"/>
      <c r="AN42" s="111"/>
      <c r="AO42" s="111"/>
      <c r="AP42" s="111"/>
      <c r="AQ42" s="111"/>
      <c r="AR42" s="111"/>
      <c r="AS42" s="111"/>
      <c r="AT42" s="111"/>
      <c r="AU42" s="111"/>
      <c r="AV42" s="111"/>
      <c r="AW42" s="111"/>
      <c r="AX42" s="111"/>
      <c r="AY42" s="111"/>
      <c r="AZ42" s="111"/>
      <c r="BA42" s="112" t="e">
        <f>(AG42*#REF!+AH42*#REF!+AI42*#REF!+AJ42*#REF!+AK42*#REF!+AL42*#REF!+AM42*#REF!+AN42*#REF!+AO42*#REF!+AP42*#REF!+AQ42*#REF!+AR42*#REF!+AS42*#REF!+AT42*#REF!+AU42*#REF!+AV42*#REF!+AW42*#REF!+AX42*#REF!+AY42*#REF!+AZ42*#REF!)</f>
        <v>#REF!</v>
      </c>
      <c r="BB42" s="113" t="e">
        <f t="shared" si="3"/>
        <v>#REF!</v>
      </c>
    </row>
    <row r="43" spans="1:54" ht="14.4">
      <c r="A43" s="1013">
        <f>'Exhibit 3 (Rent Schedule)'!A43</f>
        <v>0</v>
      </c>
      <c r="B43" s="1014">
        <f>'Exhibit 3 (Rent Schedule)'!B43</f>
        <v>0</v>
      </c>
      <c r="C43" s="1014">
        <f>'Exhibit 3 (Rent Schedule)'!C43</f>
        <v>0</v>
      </c>
      <c r="D43" s="1014">
        <f>'Exhibit 3 (Rent Schedule)'!D43</f>
        <v>0</v>
      </c>
      <c r="E43" s="1014">
        <f>'Exhibit 3 (Rent Schedule)'!E43</f>
        <v>0</v>
      </c>
      <c r="F43" s="1006">
        <f>'Exhibit 3 (Rent Schedule)'!F43</f>
        <v>0</v>
      </c>
      <c r="G43" s="1015">
        <f>'Exhibit 3 (Rent Schedule)'!G43</f>
        <v>0</v>
      </c>
      <c r="H43" s="1015">
        <f>'Exhibit 3 (Rent Schedule)'!H43</f>
        <v>0</v>
      </c>
      <c r="I43" s="1016">
        <f>'Exhibit 3 (Rent Schedule)'!I43</f>
        <v>0</v>
      </c>
      <c r="J43" s="1017">
        <f>'Exhibit 3 (Rent Schedule)'!J43</f>
        <v>0</v>
      </c>
      <c r="K43" s="1018">
        <f>'Exhibit 3 (Rent Schedule)'!K43</f>
        <v>0</v>
      </c>
      <c r="L43" s="1019">
        <f>'Exhibit 3 (Rent Schedule)'!L43</f>
        <v>0</v>
      </c>
      <c r="M43" s="1019">
        <f>'Exhibit 3 (Rent Schedule)'!M43</f>
        <v>0</v>
      </c>
      <c r="N43" s="1019">
        <f>'Exhibit 3 (Rent Schedule)'!N43</f>
        <v>0</v>
      </c>
      <c r="O43" s="130">
        <f t="shared" si="1"/>
        <v>0</v>
      </c>
      <c r="Q43" s="137"/>
      <c r="R43" s="138"/>
      <c r="S43" s="139"/>
      <c r="T43" s="139"/>
      <c r="U43" s="139"/>
      <c r="V43" s="139"/>
      <c r="W43" s="139"/>
      <c r="X43" s="140"/>
      <c r="Y43" s="140"/>
      <c r="Z43" s="140"/>
      <c r="AB43" s="109"/>
      <c r="AC43" s="110"/>
      <c r="AD43" s="111"/>
      <c r="AE43" s="111"/>
      <c r="AF43" s="100"/>
      <c r="AG43" s="110"/>
      <c r="AH43" s="111"/>
      <c r="AI43" s="111"/>
      <c r="AJ43" s="111"/>
      <c r="AK43" s="111"/>
      <c r="AL43" s="111"/>
      <c r="AM43" s="111"/>
      <c r="AN43" s="111"/>
      <c r="AO43" s="111"/>
      <c r="AP43" s="111"/>
      <c r="AQ43" s="111"/>
      <c r="AR43" s="111"/>
      <c r="AS43" s="111"/>
      <c r="AT43" s="111"/>
      <c r="AU43" s="111"/>
      <c r="AV43" s="111"/>
      <c r="AW43" s="111"/>
      <c r="AX43" s="111"/>
      <c r="AY43" s="111"/>
      <c r="AZ43" s="111"/>
      <c r="BA43" s="112" t="e">
        <f>(AG43*#REF!+AH43*#REF!+AI43*#REF!+AJ43*#REF!+AK43*#REF!+AL43*#REF!+AM43*#REF!+AN43*#REF!+AO43*#REF!+AP43*#REF!+AQ43*#REF!+AR43*#REF!+AS43*#REF!+AT43*#REF!+AU43*#REF!+AV43*#REF!+AW43*#REF!+AX43*#REF!+AY43*#REF!+AZ43*#REF!)</f>
        <v>#REF!</v>
      </c>
      <c r="BB43" s="113" t="e">
        <f t="shared" si="3"/>
        <v>#REF!</v>
      </c>
    </row>
    <row r="44" spans="1:54" ht="14.4">
      <c r="A44" s="1013">
        <f>'Exhibit 3 (Rent Schedule)'!A44</f>
        <v>0</v>
      </c>
      <c r="B44" s="1014">
        <f>'Exhibit 3 (Rent Schedule)'!B44</f>
        <v>0</v>
      </c>
      <c r="C44" s="1014">
        <f>'Exhibit 3 (Rent Schedule)'!C44</f>
        <v>0</v>
      </c>
      <c r="D44" s="1014">
        <f>'Exhibit 3 (Rent Schedule)'!D44</f>
        <v>0</v>
      </c>
      <c r="E44" s="1014">
        <f>'Exhibit 3 (Rent Schedule)'!E44</f>
        <v>0</v>
      </c>
      <c r="F44" s="1006">
        <f>'Exhibit 3 (Rent Schedule)'!F44</f>
        <v>0</v>
      </c>
      <c r="G44" s="1015">
        <f>'Exhibit 3 (Rent Schedule)'!G44</f>
        <v>0</v>
      </c>
      <c r="H44" s="1015">
        <f>'Exhibit 3 (Rent Schedule)'!H44</f>
        <v>0</v>
      </c>
      <c r="I44" s="1016">
        <f>'Exhibit 3 (Rent Schedule)'!I44</f>
        <v>0</v>
      </c>
      <c r="J44" s="1017">
        <f>'Exhibit 3 (Rent Schedule)'!J44</f>
        <v>0</v>
      </c>
      <c r="K44" s="1018">
        <f>'Exhibit 3 (Rent Schedule)'!K44</f>
        <v>0</v>
      </c>
      <c r="L44" s="1019">
        <f>'Exhibit 3 (Rent Schedule)'!L44</f>
        <v>0</v>
      </c>
      <c r="M44" s="1019">
        <f>'Exhibit 3 (Rent Schedule)'!M44</f>
        <v>0</v>
      </c>
      <c r="N44" s="1019">
        <f>'Exhibit 3 (Rent Schedule)'!N44</f>
        <v>0</v>
      </c>
      <c r="O44" s="130">
        <f t="shared" si="1"/>
        <v>0</v>
      </c>
      <c r="Q44" s="137"/>
      <c r="R44" s="138"/>
      <c r="S44" s="139"/>
      <c r="T44" s="139"/>
      <c r="U44" s="139"/>
      <c r="V44" s="139"/>
      <c r="W44" s="139"/>
      <c r="X44" s="140"/>
      <c r="Y44" s="140"/>
      <c r="Z44" s="140"/>
      <c r="AB44" s="109"/>
      <c r="AC44" s="110"/>
      <c r="AD44" s="111"/>
      <c r="AE44" s="111"/>
      <c r="AF44" s="100"/>
      <c r="AG44" s="110"/>
      <c r="AH44" s="111"/>
      <c r="AI44" s="111"/>
      <c r="AJ44" s="111"/>
      <c r="AK44" s="111"/>
      <c r="AL44" s="111"/>
      <c r="AM44" s="111"/>
      <c r="AN44" s="111"/>
      <c r="AO44" s="111"/>
      <c r="AP44" s="111"/>
      <c r="AQ44" s="111"/>
      <c r="AR44" s="111"/>
      <c r="AS44" s="111"/>
      <c r="AT44" s="111"/>
      <c r="AU44" s="111"/>
      <c r="AV44" s="111"/>
      <c r="AW44" s="111"/>
      <c r="AX44" s="111"/>
      <c r="AY44" s="111"/>
      <c r="AZ44" s="111"/>
      <c r="BA44" s="112" t="e">
        <f>(AG44*#REF!+AH44*#REF!+AI44*#REF!+AJ44*#REF!+AK44*#REF!+AL44*#REF!+AM44*#REF!+AN44*#REF!+AO44*#REF!+AP44*#REF!+AQ44*#REF!+AR44*#REF!+AS44*#REF!+AT44*#REF!+AU44*#REF!+AV44*#REF!+AW44*#REF!+AX44*#REF!+AY44*#REF!+AZ44*#REF!)</f>
        <v>#REF!</v>
      </c>
      <c r="BB44" s="113" t="e">
        <f t="shared" si="3"/>
        <v>#REF!</v>
      </c>
    </row>
    <row r="45" spans="1:54" ht="13.95" customHeight="1">
      <c r="A45" s="1013">
        <f>'Exhibit 3 (Rent Schedule)'!A45</f>
        <v>0</v>
      </c>
      <c r="B45" s="1014">
        <f>'Exhibit 3 (Rent Schedule)'!B45</f>
        <v>0</v>
      </c>
      <c r="C45" s="1014">
        <f>'Exhibit 3 (Rent Schedule)'!C45</f>
        <v>0</v>
      </c>
      <c r="D45" s="1014">
        <f>'Exhibit 3 (Rent Schedule)'!D45</f>
        <v>0</v>
      </c>
      <c r="E45" s="1014">
        <f>'Exhibit 3 (Rent Schedule)'!E45</f>
        <v>0</v>
      </c>
      <c r="F45" s="1006">
        <f>'Exhibit 3 (Rent Schedule)'!F45</f>
        <v>0</v>
      </c>
      <c r="G45" s="1015">
        <f>'Exhibit 3 (Rent Schedule)'!G45</f>
        <v>0</v>
      </c>
      <c r="H45" s="1015">
        <f>'Exhibit 3 (Rent Schedule)'!H45</f>
        <v>0</v>
      </c>
      <c r="I45" s="1016">
        <f>'Exhibit 3 (Rent Schedule)'!I45</f>
        <v>0</v>
      </c>
      <c r="J45" s="1017">
        <f>'Exhibit 3 (Rent Schedule)'!J45</f>
        <v>0</v>
      </c>
      <c r="K45" s="1018">
        <f>'Exhibit 3 (Rent Schedule)'!K45</f>
        <v>0</v>
      </c>
      <c r="L45" s="1019">
        <f>'Exhibit 3 (Rent Schedule)'!L45</f>
        <v>0</v>
      </c>
      <c r="M45" s="1019">
        <f>'Exhibit 3 (Rent Schedule)'!M45</f>
        <v>0</v>
      </c>
      <c r="N45" s="1019">
        <f>'Exhibit 3 (Rent Schedule)'!N45</f>
        <v>0</v>
      </c>
      <c r="O45" s="130">
        <f t="shared" si="1"/>
        <v>0</v>
      </c>
      <c r="Q45" s="137"/>
      <c r="R45" s="138"/>
      <c r="S45" s="139"/>
      <c r="T45" s="139"/>
      <c r="U45" s="139"/>
      <c r="V45" s="139"/>
      <c r="W45" s="139"/>
      <c r="X45" s="140"/>
      <c r="Y45" s="140"/>
      <c r="Z45" s="140"/>
      <c r="AB45" s="109"/>
      <c r="AC45" s="110"/>
      <c r="AD45" s="111"/>
      <c r="AE45" s="111"/>
      <c r="AF45" s="100"/>
      <c r="AG45" s="110"/>
      <c r="AH45" s="111"/>
      <c r="AI45" s="111"/>
      <c r="AJ45" s="111"/>
      <c r="AK45" s="111"/>
      <c r="AL45" s="111"/>
      <c r="AM45" s="111"/>
      <c r="AN45" s="111"/>
      <c r="AO45" s="111"/>
      <c r="AP45" s="111"/>
      <c r="AQ45" s="111"/>
      <c r="AR45" s="111"/>
      <c r="AS45" s="111"/>
      <c r="AT45" s="111"/>
      <c r="AU45" s="111"/>
      <c r="AV45" s="111"/>
      <c r="AW45" s="111"/>
      <c r="AX45" s="111"/>
      <c r="AY45" s="111"/>
      <c r="AZ45" s="111"/>
      <c r="BA45" s="112" t="e">
        <f>(AG45*#REF!+AH45*#REF!+AI45*#REF!+AJ45*#REF!+AK45*#REF!+AL45*#REF!+AM45*#REF!+AN45*#REF!+AO45*#REF!+AP45*#REF!+AQ45*#REF!+AR45*#REF!+AS45*#REF!+AT45*#REF!+AU45*#REF!+AV45*#REF!+AW45*#REF!+AX45*#REF!+AY45*#REF!+AZ45*#REF!)</f>
        <v>#REF!</v>
      </c>
      <c r="BB45" s="113" t="e">
        <f t="shared" si="3"/>
        <v>#REF!</v>
      </c>
    </row>
    <row r="46" spans="1:54" ht="15.75" customHeight="1">
      <c r="A46" s="1013">
        <f>'Exhibit 3 (Rent Schedule)'!A46</f>
        <v>0</v>
      </c>
      <c r="B46" s="1014">
        <f>'Exhibit 3 (Rent Schedule)'!B46</f>
        <v>0</v>
      </c>
      <c r="C46" s="1014">
        <f>'Exhibit 3 (Rent Schedule)'!C46</f>
        <v>0</v>
      </c>
      <c r="D46" s="1014">
        <f>'Exhibit 3 (Rent Schedule)'!D46</f>
        <v>0</v>
      </c>
      <c r="E46" s="1014">
        <f>'Exhibit 3 (Rent Schedule)'!E46</f>
        <v>0</v>
      </c>
      <c r="F46" s="1006">
        <f>'Exhibit 3 (Rent Schedule)'!F46</f>
        <v>0</v>
      </c>
      <c r="G46" s="1015">
        <f>'Exhibit 3 (Rent Schedule)'!G46</f>
        <v>0</v>
      </c>
      <c r="H46" s="1015">
        <f>'Exhibit 3 (Rent Schedule)'!H46</f>
        <v>0</v>
      </c>
      <c r="I46" s="1016">
        <f>'Exhibit 3 (Rent Schedule)'!I46</f>
        <v>0</v>
      </c>
      <c r="J46" s="1017">
        <f>'Exhibit 3 (Rent Schedule)'!J46</f>
        <v>0</v>
      </c>
      <c r="K46" s="1018">
        <f>'Exhibit 3 (Rent Schedule)'!K46</f>
        <v>0</v>
      </c>
      <c r="L46" s="1019">
        <f>'Exhibit 3 (Rent Schedule)'!L46</f>
        <v>0</v>
      </c>
      <c r="M46" s="1019">
        <f>'Exhibit 3 (Rent Schedule)'!M46</f>
        <v>0</v>
      </c>
      <c r="N46" s="1019">
        <f>'Exhibit 3 (Rent Schedule)'!N46</f>
        <v>0</v>
      </c>
      <c r="O46" s="130">
        <f t="shared" si="1"/>
        <v>0</v>
      </c>
      <c r="Q46"/>
      <c r="R46"/>
      <c r="S46"/>
      <c r="T46"/>
      <c r="U46"/>
      <c r="V46"/>
      <c r="W46"/>
      <c r="X46"/>
      <c r="Y46"/>
      <c r="AB46" s="109"/>
      <c r="AC46" s="110"/>
      <c r="AD46" s="111"/>
      <c r="AE46" s="111"/>
      <c r="AF46" s="100"/>
      <c r="AG46" s="110"/>
      <c r="AH46" s="111"/>
      <c r="AI46" s="111"/>
      <c r="AJ46" s="111"/>
      <c r="AK46" s="111"/>
      <c r="AL46" s="111"/>
      <c r="AM46" s="111"/>
      <c r="AN46" s="111"/>
      <c r="AO46" s="111"/>
      <c r="AP46" s="111"/>
      <c r="AQ46" s="111"/>
      <c r="AR46" s="111"/>
      <c r="AS46" s="111"/>
      <c r="AT46" s="111"/>
      <c r="AU46" s="111"/>
      <c r="AV46" s="111"/>
      <c r="AW46" s="111"/>
      <c r="AX46" s="111"/>
      <c r="AY46" s="111"/>
      <c r="AZ46" s="111"/>
      <c r="BA46" s="112" t="e">
        <f>(AG46*#REF!+AH46*#REF!+AI46*#REF!+AJ46*#REF!+AK46*#REF!+AL46*#REF!+AM46*#REF!+AN46*#REF!+AO46*#REF!+AP46*#REF!+AQ46*#REF!+AR46*#REF!+AS46*#REF!+AT46*#REF!+AU46*#REF!+AV46*#REF!+AW46*#REF!+AX46*#REF!+AY46*#REF!+AZ46*#REF!)</f>
        <v>#REF!</v>
      </c>
      <c r="BB46" s="113" t="e">
        <f t="shared" si="3"/>
        <v>#REF!</v>
      </c>
    </row>
    <row r="47" spans="1:54" ht="15.75" customHeight="1">
      <c r="A47" s="1013">
        <f>'Exhibit 3 (Rent Schedule)'!A47</f>
        <v>0</v>
      </c>
      <c r="B47" s="1014">
        <f>'Exhibit 3 (Rent Schedule)'!B47</f>
        <v>0</v>
      </c>
      <c r="C47" s="1014">
        <f>'Exhibit 3 (Rent Schedule)'!C47</f>
        <v>0</v>
      </c>
      <c r="D47" s="1014">
        <f>'Exhibit 3 (Rent Schedule)'!D47</f>
        <v>0</v>
      </c>
      <c r="E47" s="1014">
        <f>'Exhibit 3 (Rent Schedule)'!E47</f>
        <v>0</v>
      </c>
      <c r="F47" s="1006">
        <f>'Exhibit 3 (Rent Schedule)'!F47</f>
        <v>0</v>
      </c>
      <c r="G47" s="1015">
        <f>'Exhibit 3 (Rent Schedule)'!G47</f>
        <v>0</v>
      </c>
      <c r="H47" s="1015">
        <f>'Exhibit 3 (Rent Schedule)'!H47</f>
        <v>0</v>
      </c>
      <c r="I47" s="1016">
        <f>'Exhibit 3 (Rent Schedule)'!I47</f>
        <v>0</v>
      </c>
      <c r="J47" s="1017">
        <f>'Exhibit 3 (Rent Schedule)'!J47</f>
        <v>0</v>
      </c>
      <c r="K47" s="1018">
        <f>'Exhibit 3 (Rent Schedule)'!K47</f>
        <v>0</v>
      </c>
      <c r="L47" s="1019">
        <f>'Exhibit 3 (Rent Schedule)'!L47</f>
        <v>0</v>
      </c>
      <c r="M47" s="1019">
        <f>'Exhibit 3 (Rent Schedule)'!M47</f>
        <v>0</v>
      </c>
      <c r="N47" s="1019">
        <f>'Exhibit 3 (Rent Schedule)'!N47</f>
        <v>0</v>
      </c>
      <c r="O47" s="130">
        <f t="shared" si="1"/>
        <v>0</v>
      </c>
      <c r="AB47" s="109"/>
      <c r="AC47" s="110"/>
      <c r="AD47" s="111"/>
      <c r="AE47" s="111"/>
      <c r="AF47" s="100"/>
      <c r="AG47" s="110"/>
      <c r="AH47" s="111"/>
      <c r="AI47" s="111"/>
      <c r="AJ47" s="111"/>
      <c r="AK47" s="111"/>
      <c r="AL47" s="111"/>
      <c r="AM47" s="111"/>
      <c r="AN47" s="111"/>
      <c r="AO47" s="111"/>
      <c r="AP47" s="111"/>
      <c r="AQ47" s="111"/>
      <c r="AR47" s="111"/>
      <c r="AS47" s="111"/>
      <c r="AT47" s="111"/>
      <c r="AU47" s="111"/>
      <c r="AV47" s="111"/>
      <c r="AW47" s="111"/>
      <c r="AX47" s="111"/>
      <c r="AY47" s="111"/>
      <c r="AZ47" s="111"/>
      <c r="BA47" s="112" t="e">
        <f>(AG47*#REF!+AH47*#REF!+AI47*#REF!+AJ47*#REF!+AK47*#REF!+AL47*#REF!+AM47*#REF!+AN47*#REF!+AO47*#REF!+AP47*#REF!+AQ47*#REF!+AR47*#REF!+AS47*#REF!+AT47*#REF!+AU47*#REF!+AV47*#REF!+AW47*#REF!+AX47*#REF!+AY47*#REF!+AZ47*#REF!)</f>
        <v>#REF!</v>
      </c>
      <c r="BB47" s="113" t="e">
        <f t="shared" si="3"/>
        <v>#REF!</v>
      </c>
    </row>
    <row r="48" spans="1:54" ht="15.75" customHeight="1">
      <c r="A48" s="1013">
        <f>'Exhibit 3 (Rent Schedule)'!A48</f>
        <v>0</v>
      </c>
      <c r="B48" s="1014">
        <f>'Exhibit 3 (Rent Schedule)'!B48</f>
        <v>0</v>
      </c>
      <c r="C48" s="1014">
        <f>'Exhibit 3 (Rent Schedule)'!C48</f>
        <v>0</v>
      </c>
      <c r="D48" s="1014">
        <f>'Exhibit 3 (Rent Schedule)'!D48</f>
        <v>0</v>
      </c>
      <c r="E48" s="1014">
        <f>'Exhibit 3 (Rent Schedule)'!E48</f>
        <v>0</v>
      </c>
      <c r="F48" s="1020">
        <f>'Exhibit 3 (Rent Schedule)'!F48</f>
        <v>0</v>
      </c>
      <c r="G48" s="1021">
        <f>'Exhibit 3 (Rent Schedule)'!G48</f>
        <v>0</v>
      </c>
      <c r="H48" s="1021">
        <f>'Exhibit 3 (Rent Schedule)'!H48</f>
        <v>0</v>
      </c>
      <c r="I48" s="1022">
        <f>'Exhibit 3 (Rent Schedule)'!I48</f>
        <v>0</v>
      </c>
      <c r="J48" s="1023">
        <f>'Exhibit 3 (Rent Schedule)'!J48</f>
        <v>0</v>
      </c>
      <c r="K48" s="1024">
        <f>'Exhibit 3 (Rent Schedule)'!K48</f>
        <v>0</v>
      </c>
      <c r="L48" s="1025">
        <f>'Exhibit 3 (Rent Schedule)'!L48</f>
        <v>0</v>
      </c>
      <c r="M48" s="1025">
        <f>'Exhibit 3 (Rent Schedule)'!M48</f>
        <v>0</v>
      </c>
      <c r="N48" s="1025">
        <f>'Exhibit 3 (Rent Schedule)'!N48</f>
        <v>0</v>
      </c>
      <c r="O48" s="130">
        <f t="shared" si="1"/>
        <v>0</v>
      </c>
      <c r="AB48" s="109"/>
      <c r="AC48" s="110"/>
      <c r="AD48" s="111"/>
      <c r="AE48" s="111"/>
      <c r="AF48" s="100"/>
      <c r="AG48" s="110"/>
      <c r="AH48" s="111"/>
      <c r="AI48" s="111"/>
      <c r="AJ48" s="111"/>
      <c r="AK48" s="111"/>
      <c r="AL48" s="111"/>
      <c r="AM48" s="111"/>
      <c r="AN48" s="111"/>
      <c r="AO48" s="111"/>
      <c r="AP48" s="111"/>
      <c r="AQ48" s="111"/>
      <c r="AR48" s="111"/>
      <c r="AS48" s="111"/>
      <c r="AT48" s="111"/>
      <c r="AU48" s="111"/>
      <c r="AV48" s="111"/>
      <c r="AW48" s="111"/>
      <c r="AX48" s="111"/>
      <c r="AY48" s="111"/>
      <c r="AZ48" s="111"/>
      <c r="BA48" s="112" t="e">
        <f>(AG48*#REF!+AH48*#REF!+AI48*#REF!+AJ48*#REF!+AK48*#REF!+AL48*#REF!+AM48*#REF!+AN48*#REF!+AO48*#REF!+AP48*#REF!+AQ48*#REF!+AR48*#REF!+AS48*#REF!+AT48*#REF!+AU48*#REF!+AV48*#REF!+AW48*#REF!+AX48*#REF!+AY48*#REF!+AZ48*#REF!)</f>
        <v>#REF!</v>
      </c>
      <c r="BB48" s="113" t="e">
        <f t="shared" si="3"/>
        <v>#REF!</v>
      </c>
    </row>
    <row r="49" spans="1:54" ht="14.4">
      <c r="A49" s="1013">
        <f>'Exhibit 3 (Rent Schedule)'!A49</f>
        <v>0</v>
      </c>
      <c r="B49" s="1014">
        <f>'Exhibit 3 (Rent Schedule)'!B49</f>
        <v>0</v>
      </c>
      <c r="C49" s="1014">
        <f>'Exhibit 3 (Rent Schedule)'!C49</f>
        <v>0</v>
      </c>
      <c r="D49" s="1014">
        <f>'Exhibit 3 (Rent Schedule)'!D49</f>
        <v>0</v>
      </c>
      <c r="E49" s="1014">
        <f>'Exhibit 3 (Rent Schedule)'!E49</f>
        <v>0</v>
      </c>
      <c r="F49" s="1006">
        <f>'Exhibit 3 (Rent Schedule)'!F49</f>
        <v>0</v>
      </c>
      <c r="G49" s="1015">
        <f>'Exhibit 3 (Rent Schedule)'!G49</f>
        <v>0</v>
      </c>
      <c r="H49" s="1015">
        <f>'Exhibit 3 (Rent Schedule)'!H49</f>
        <v>0</v>
      </c>
      <c r="I49" s="1016">
        <f>'Exhibit 3 (Rent Schedule)'!I49</f>
        <v>0</v>
      </c>
      <c r="J49" s="1017">
        <f>'Exhibit 3 (Rent Schedule)'!J49</f>
        <v>0</v>
      </c>
      <c r="K49" s="1018">
        <f>'Exhibit 3 (Rent Schedule)'!K49</f>
        <v>0</v>
      </c>
      <c r="L49" s="1019">
        <f>'Exhibit 3 (Rent Schedule)'!L49</f>
        <v>0</v>
      </c>
      <c r="M49" s="1019">
        <f>'Exhibit 3 (Rent Schedule)'!M49</f>
        <v>0</v>
      </c>
      <c r="N49" s="1019">
        <f>'Exhibit 3 (Rent Schedule)'!N49</f>
        <v>0</v>
      </c>
      <c r="O49" s="130">
        <f t="shared" si="1"/>
        <v>0</v>
      </c>
      <c r="AB49" s="109"/>
      <c r="AC49" s="110"/>
      <c r="AD49" s="111"/>
      <c r="AE49" s="111"/>
      <c r="AF49" s="100"/>
      <c r="AG49" s="110"/>
      <c r="AH49" s="111"/>
      <c r="AI49" s="111"/>
      <c r="AJ49" s="111"/>
      <c r="AK49" s="111"/>
      <c r="AL49" s="111"/>
      <c r="AM49" s="111"/>
      <c r="AN49" s="111"/>
      <c r="AO49" s="111"/>
      <c r="AP49" s="111"/>
      <c r="AQ49" s="111"/>
      <c r="AR49" s="111"/>
      <c r="AS49" s="111"/>
      <c r="AT49" s="111"/>
      <c r="AU49" s="111"/>
      <c r="AV49" s="111"/>
      <c r="AW49" s="111"/>
      <c r="AX49" s="111"/>
      <c r="AY49" s="111"/>
      <c r="AZ49" s="111"/>
      <c r="BA49" s="112" t="e">
        <f>(AG49*#REF!+AH49*#REF!+AI49*#REF!+AJ49*#REF!+AK49*#REF!+AL49*#REF!+AM49*#REF!+AN49*#REF!+AO49*#REF!+AP49*#REF!+AQ49*#REF!+AR49*#REF!+AS49*#REF!+AT49*#REF!+AU49*#REF!+AV49*#REF!+AW49*#REF!+AX49*#REF!+AY49*#REF!+AZ49*#REF!)</f>
        <v>#REF!</v>
      </c>
      <c r="BB49" s="113" t="e">
        <f t="shared" si="3"/>
        <v>#REF!</v>
      </c>
    </row>
    <row r="50" spans="1:54" ht="15" thickBot="1">
      <c r="A50" s="1013">
        <f>'Exhibit 3 (Rent Schedule)'!A50</f>
        <v>0</v>
      </c>
      <c r="B50" s="1014">
        <f>'Exhibit 3 (Rent Schedule)'!B50</f>
        <v>0</v>
      </c>
      <c r="C50" s="1014">
        <f>'Exhibit 3 (Rent Schedule)'!C50</f>
        <v>0</v>
      </c>
      <c r="D50" s="1014">
        <f>'Exhibit 3 (Rent Schedule)'!D50</f>
        <v>0</v>
      </c>
      <c r="E50" s="1014">
        <f>'Exhibit 3 (Rent Schedule)'!E50</f>
        <v>0</v>
      </c>
      <c r="F50" s="1006">
        <f>'Exhibit 3 (Rent Schedule)'!F50</f>
        <v>0</v>
      </c>
      <c r="G50" s="1015">
        <f>'Exhibit 3 (Rent Schedule)'!G50</f>
        <v>0</v>
      </c>
      <c r="H50" s="1015">
        <f>'Exhibit 3 (Rent Schedule)'!H50</f>
        <v>0</v>
      </c>
      <c r="I50" s="1016">
        <f>'Exhibit 3 (Rent Schedule)'!I50</f>
        <v>0</v>
      </c>
      <c r="J50" s="1017">
        <f>'Exhibit 3 (Rent Schedule)'!J50</f>
        <v>0</v>
      </c>
      <c r="K50" s="1018">
        <f>'Exhibit 3 (Rent Schedule)'!K50</f>
        <v>0</v>
      </c>
      <c r="L50" s="1019">
        <f>'Exhibit 3 (Rent Schedule)'!L50</f>
        <v>0</v>
      </c>
      <c r="M50" s="1019">
        <f>'Exhibit 3 (Rent Schedule)'!M50</f>
        <v>0</v>
      </c>
      <c r="N50" s="1019">
        <f>'Exhibit 3 (Rent Schedule)'!N50</f>
        <v>0</v>
      </c>
      <c r="O50" s="130">
        <f t="shared" si="1"/>
        <v>0</v>
      </c>
      <c r="AB50" s="109"/>
      <c r="AC50" s="110"/>
      <c r="AD50" s="111"/>
      <c r="AE50" s="111"/>
      <c r="AF50" s="143"/>
      <c r="AG50" s="144"/>
      <c r="AH50" s="145"/>
      <c r="AI50" s="145"/>
      <c r="AJ50" s="145"/>
      <c r="AK50" s="145"/>
      <c r="AL50" s="145"/>
      <c r="AM50" s="145"/>
      <c r="AN50" s="145"/>
      <c r="AO50" s="145"/>
      <c r="AP50" s="145"/>
      <c r="AQ50" s="145"/>
      <c r="AR50" s="145"/>
      <c r="AS50" s="145"/>
      <c r="AT50" s="145"/>
      <c r="AU50" s="145"/>
      <c r="AV50" s="145"/>
      <c r="AW50" s="145"/>
      <c r="AX50" s="145"/>
      <c r="AY50" s="145"/>
      <c r="AZ50" s="145"/>
      <c r="BA50" s="112" t="e">
        <f>(AG50*#REF!+AH50*#REF!+AI50*#REF!+AJ50*#REF!+AK50*#REF!+AL50*#REF!+AM50*#REF!+AN50*#REF!+AO50*#REF!+AP50*#REF!+AQ50*#REF!+AR50*#REF!+AS50*#REF!+AT50*#REF!+AU50*#REF!+AV50*#REF!+AW50*#REF!+AX50*#REF!+AY50*#REF!+AZ50*#REF!)</f>
        <v>#REF!</v>
      </c>
      <c r="BB50" s="146" t="e">
        <f t="shared" si="3"/>
        <v>#REF!</v>
      </c>
    </row>
    <row r="51" spans="1:54" ht="15" thickBot="1">
      <c r="A51" s="1013">
        <f>'Exhibit 3 (Rent Schedule)'!A51</f>
        <v>0</v>
      </c>
      <c r="B51" s="1014">
        <f>'Exhibit 3 (Rent Schedule)'!B51</f>
        <v>0</v>
      </c>
      <c r="C51" s="1014">
        <f>'Exhibit 3 (Rent Schedule)'!C51</f>
        <v>0</v>
      </c>
      <c r="D51" s="1014">
        <f>'Exhibit 3 (Rent Schedule)'!D51</f>
        <v>0</v>
      </c>
      <c r="E51" s="1014">
        <f>'Exhibit 3 (Rent Schedule)'!E51</f>
        <v>0</v>
      </c>
      <c r="F51" s="1006">
        <f>'Exhibit 3 (Rent Schedule)'!F51</f>
        <v>0</v>
      </c>
      <c r="G51" s="1015">
        <f>'Exhibit 3 (Rent Schedule)'!G51</f>
        <v>0</v>
      </c>
      <c r="H51" s="1015">
        <f>'Exhibit 3 (Rent Schedule)'!H51</f>
        <v>0</v>
      </c>
      <c r="I51" s="1016">
        <f>'Exhibit 3 (Rent Schedule)'!I51</f>
        <v>0</v>
      </c>
      <c r="J51" s="1017">
        <f>'Exhibit 3 (Rent Schedule)'!J51</f>
        <v>0</v>
      </c>
      <c r="K51" s="1018">
        <f>'Exhibit 3 (Rent Schedule)'!K51</f>
        <v>0</v>
      </c>
      <c r="L51" s="1019">
        <f>'Exhibit 3 (Rent Schedule)'!L51</f>
        <v>0</v>
      </c>
      <c r="M51" s="1019">
        <f>'Exhibit 3 (Rent Schedule)'!M51</f>
        <v>0</v>
      </c>
      <c r="N51" s="1019">
        <f>'Exhibit 3 (Rent Schedule)'!N51</f>
        <v>0</v>
      </c>
      <c r="O51" s="130">
        <f t="shared" si="1"/>
        <v>0</v>
      </c>
      <c r="AB51" s="147"/>
      <c r="AC51" s="147"/>
      <c r="AD51" s="147"/>
      <c r="AE51" s="147"/>
      <c r="AF51" s="97" t="s">
        <v>1409</v>
      </c>
      <c r="AG51" s="148" t="e">
        <f>SUM(AG2:AG50)*#REF!</f>
        <v>#REF!</v>
      </c>
      <c r="AH51" s="149" t="e">
        <f>SUM(AH2:AH50)*#REF!</f>
        <v>#REF!</v>
      </c>
      <c r="AI51" s="149" t="e">
        <f>SUM(AI2:AI50)*#REF!</f>
        <v>#REF!</v>
      </c>
      <c r="AJ51" s="149" t="e">
        <f>SUM(AJ2:AJ50)*#REF!</f>
        <v>#REF!</v>
      </c>
      <c r="AK51" s="150" t="e">
        <f>SUM(AK2:AK50)*#REF!</f>
        <v>#REF!</v>
      </c>
      <c r="AL51" s="148" t="e">
        <f>SUM(AL2:AL50)*#REF!</f>
        <v>#REF!</v>
      </c>
      <c r="AM51" s="149" t="e">
        <f>SUM(AM2:AM50)*#REF!</f>
        <v>#REF!</v>
      </c>
      <c r="AN51" s="149" t="e">
        <f>SUM(AN2:AN50)*#REF!</f>
        <v>#REF!</v>
      </c>
      <c r="AO51" s="149" t="e">
        <f>SUM(AO2:AO50)*#REF!</f>
        <v>#REF!</v>
      </c>
      <c r="AP51" s="149" t="e">
        <f>SUM(AP2:AP50)*#REF!</f>
        <v>#REF!</v>
      </c>
      <c r="AQ51" s="149" t="e">
        <f>SUM(AQ2:AQ50)*#REF!</f>
        <v>#REF!</v>
      </c>
      <c r="AR51" s="149" t="e">
        <f>SUM(AR2:AR50)*#REF!</f>
        <v>#REF!</v>
      </c>
      <c r="AS51" s="149" t="e">
        <f>SUM(AS2:AS50)*#REF!</f>
        <v>#REF!</v>
      </c>
      <c r="AT51" s="149" t="e">
        <f>SUM(AT2:AT50)*#REF!</f>
        <v>#REF!</v>
      </c>
      <c r="AU51" s="149" t="e">
        <f>SUM(AU2:AU50)*#REF!</f>
        <v>#REF!</v>
      </c>
      <c r="AV51" s="149" t="e">
        <f>SUM(AV2:AV50)*#REF!</f>
        <v>#REF!</v>
      </c>
      <c r="AW51" s="149" t="e">
        <f>SUM(AW2:AW50)*#REF!</f>
        <v>#REF!</v>
      </c>
      <c r="AX51" s="149" t="e">
        <f>SUM(AX2:AX50)*#REF!</f>
        <v>#REF!</v>
      </c>
      <c r="AY51" s="149" t="e">
        <f>SUM(AY2:AY50)*#REF!</f>
        <v>#REF!</v>
      </c>
      <c r="AZ51" s="149" t="e">
        <f>SUM(AZ2:AZ50)*#REF!</f>
        <v>#REF!</v>
      </c>
      <c r="BA51" s="151" t="e">
        <f>SUM(BA2:BA50)</f>
        <v>#REF!</v>
      </c>
      <c r="BB51" s="152" t="e">
        <f>SUM(BB2:BB50)</f>
        <v>#REF!</v>
      </c>
    </row>
    <row r="52" spans="1:54" ht="14.4" customHeight="1" thickBot="1">
      <c r="A52" s="153"/>
      <c r="B52" s="154"/>
      <c r="C52" s="153"/>
      <c r="D52" s="153"/>
      <c r="E52" s="153"/>
      <c r="F52" s="155"/>
      <c r="G52" s="156"/>
      <c r="H52" s="157"/>
      <c r="I52" s="158"/>
      <c r="J52" s="159"/>
      <c r="K52" s="160"/>
      <c r="L52" s="161"/>
      <c r="M52" s="161"/>
      <c r="N52" s="161"/>
      <c r="O52" s="162"/>
      <c r="AB52" s="147"/>
      <c r="AC52" s="147"/>
      <c r="AD52" s="147"/>
      <c r="AE52" s="147"/>
      <c r="AF52" s="163"/>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52"/>
    </row>
    <row r="53" spans="1:54" ht="14.4" customHeight="1" thickBot="1">
      <c r="A53" s="165"/>
      <c r="B53" s="165"/>
      <c r="C53" s="165"/>
      <c r="D53" s="1500" t="s">
        <v>1410</v>
      </c>
      <c r="E53" s="1501"/>
      <c r="F53" s="1501"/>
      <c r="G53" s="166">
        <f>SUM(G5:G51)</f>
        <v>0</v>
      </c>
      <c r="H53" s="1492" t="s">
        <v>2091</v>
      </c>
      <c r="I53" s="1493"/>
      <c r="J53" s="1493"/>
      <c r="K53" s="1493"/>
      <c r="L53" s="1493"/>
      <c r="M53" s="1493"/>
      <c r="N53" s="1494"/>
      <c r="O53" s="1336">
        <f>SUM(O5:O51)</f>
        <v>0</v>
      </c>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68" t="s">
        <v>1411</v>
      </c>
      <c r="BB53" s="152">
        <v>0</v>
      </c>
    </row>
    <row r="54" spans="1:54" ht="15" thickBot="1">
      <c r="A54" s="169"/>
      <c r="B54" s="169"/>
      <c r="C54" s="169"/>
      <c r="D54" s="169"/>
      <c r="E54" s="169"/>
      <c r="F54" s="169"/>
      <c r="G54" s="169"/>
      <c r="H54" s="1495" t="s">
        <v>2090</v>
      </c>
      <c r="I54" s="1496"/>
      <c r="J54" s="1496"/>
      <c r="K54" s="1496"/>
      <c r="L54" s="1496"/>
      <c r="M54" s="1496"/>
      <c r="N54" s="1496"/>
      <c r="O54" s="167">
        <f>O53*12</f>
        <v>0</v>
      </c>
    </row>
    <row r="55" spans="1:54" ht="14.4" thickBot="1">
      <c r="A55" s="169"/>
      <c r="B55" s="169"/>
      <c r="C55" s="169"/>
      <c r="D55" s="169"/>
      <c r="E55" s="169"/>
      <c r="F55" s="169"/>
      <c r="G55" s="169"/>
      <c r="H55" s="169"/>
      <c r="I55" s="169"/>
      <c r="J55" s="169"/>
      <c r="K55" s="169"/>
      <c r="L55" s="169"/>
      <c r="M55" s="169"/>
      <c r="N55" s="169"/>
      <c r="O55" s="169"/>
    </row>
    <row r="56" spans="1:54" ht="14.4" thickBot="1">
      <c r="A56" s="1337"/>
      <c r="B56" s="1338"/>
      <c r="C56" s="1338"/>
      <c r="D56" s="1339" t="s">
        <v>1412</v>
      </c>
      <c r="E56" s="1339" t="s">
        <v>1413</v>
      </c>
      <c r="F56" s="1340"/>
      <c r="G56" s="1338"/>
      <c r="H56" s="1338"/>
      <c r="I56" s="1341"/>
      <c r="J56" s="1337"/>
      <c r="K56" s="1338"/>
      <c r="L56" s="1338"/>
      <c r="M56" s="1342" t="str">
        <f>D56</f>
        <v>% of LI</v>
      </c>
      <c r="N56" s="1342" t="str">
        <f>E56</f>
        <v>% of Total</v>
      </c>
      <c r="O56" s="1340"/>
    </row>
    <row r="57" spans="1:54" ht="14.4">
      <c r="A57" s="1343"/>
      <c r="B57" s="1344"/>
      <c r="C57" s="1345" t="s">
        <v>1454</v>
      </c>
      <c r="D57" s="1346" t="str">
        <f>IF(F57=0,"",F57/$F$65)</f>
        <v/>
      </c>
      <c r="E57" s="1346" t="str">
        <f>IF(F57=0,"",(F57/($F$65+$F$68)))</f>
        <v/>
      </c>
      <c r="F57" s="1347">
        <f>SUMIF(A5:A51, "TC20%", G5:G51)</f>
        <v>0</v>
      </c>
      <c r="G57" s="171"/>
      <c r="H57" s="1343"/>
      <c r="I57" s="1348"/>
      <c r="J57" s="1343"/>
      <c r="K57" s="1344"/>
      <c r="L57" s="1345" t="s">
        <v>2064</v>
      </c>
      <c r="M57" s="1346" t="str">
        <f>IF(O57=0,"",O57/$O$66)</f>
        <v/>
      </c>
      <c r="N57" s="1346" t="str">
        <f>IF(O57=0,"",(O57/($O$66+$O$68)))</f>
        <v/>
      </c>
      <c r="O57" s="1347">
        <f>SUMIF(E5:E51, "15%/15%", G5:G51)</f>
        <v>0</v>
      </c>
    </row>
    <row r="58" spans="1:54" ht="14.4">
      <c r="A58" s="1349" t="s">
        <v>1416</v>
      </c>
      <c r="B58" s="1350"/>
      <c r="C58" s="1351" t="s">
        <v>1414</v>
      </c>
      <c r="D58" s="1352" t="str">
        <f t="shared" ref="D58:D64" si="4">IF(F58=0,"",F58/$F$65)</f>
        <v/>
      </c>
      <c r="E58" s="1352" t="str">
        <f t="shared" ref="E58:E64" si="5">IF(F58=0,"",(F58/($F$65+$F$68)))</f>
        <v/>
      </c>
      <c r="F58" s="1353">
        <f>SUMIF(A5:A51, "TC30%", G5:G51)</f>
        <v>0</v>
      </c>
      <c r="G58" s="171"/>
      <c r="H58" s="1349" t="s">
        <v>2071</v>
      </c>
      <c r="I58" s="1354"/>
      <c r="J58" s="1349" t="s">
        <v>1416</v>
      </c>
      <c r="K58" s="1350"/>
      <c r="L58" s="1351" t="s">
        <v>1457</v>
      </c>
      <c r="M58" s="1352" t="str">
        <f>IF(O58=0,"",O58/$O$66)</f>
        <v/>
      </c>
      <c r="N58" s="1352" t="str">
        <f>IF(O58=0,"",(O58/($O$66+$O$68)))</f>
        <v/>
      </c>
      <c r="O58" s="1353">
        <f>SUMIF(E5:E51, "30%/30%", G5:G51)</f>
        <v>0</v>
      </c>
    </row>
    <row r="59" spans="1:54" ht="14.4">
      <c r="A59" s="1355"/>
      <c r="B59" s="1350"/>
      <c r="C59" s="1351" t="s">
        <v>1415</v>
      </c>
      <c r="D59" s="1352" t="str">
        <f t="shared" si="4"/>
        <v/>
      </c>
      <c r="E59" s="1352" t="str">
        <f t="shared" si="5"/>
        <v/>
      </c>
      <c r="F59" s="1353">
        <f>SUMIF(A5:A51, "TC40%", G5:G51)</f>
        <v>0</v>
      </c>
      <c r="G59" s="171"/>
      <c r="H59" s="1349"/>
      <c r="I59" s="1354"/>
      <c r="J59" s="1349" t="s">
        <v>1416</v>
      </c>
      <c r="K59" s="1350"/>
      <c r="L59" s="1351"/>
      <c r="M59" s="1352"/>
      <c r="N59" s="1352"/>
      <c r="O59" s="1353"/>
    </row>
    <row r="60" spans="1:54" ht="14.4">
      <c r="A60" s="1355"/>
      <c r="B60" s="1350"/>
      <c r="C60" s="1351" t="s">
        <v>1417</v>
      </c>
      <c r="D60" s="1352" t="str">
        <f t="shared" si="4"/>
        <v/>
      </c>
      <c r="E60" s="1352" t="str">
        <f t="shared" si="5"/>
        <v/>
      </c>
      <c r="F60" s="1353">
        <f>SUMIF(A5:A51, "TC50%", G5:G51)</f>
        <v>0</v>
      </c>
      <c r="G60" s="171"/>
      <c r="H60" s="1349" t="s">
        <v>2060</v>
      </c>
      <c r="I60" s="1354"/>
      <c r="J60" s="1349"/>
      <c r="K60" s="1350"/>
      <c r="L60" s="1351"/>
      <c r="M60" s="1352"/>
      <c r="N60" s="1352"/>
      <c r="O60" s="1353"/>
    </row>
    <row r="61" spans="1:54" ht="14.4">
      <c r="A61" s="1349" t="s">
        <v>1419</v>
      </c>
      <c r="B61" s="1350"/>
      <c r="C61" s="1351" t="s">
        <v>1418</v>
      </c>
      <c r="D61" s="1352" t="str">
        <f t="shared" si="4"/>
        <v/>
      </c>
      <c r="E61" s="1352" t="str">
        <f t="shared" si="5"/>
        <v/>
      </c>
      <c r="F61" s="1353">
        <f>SUMIF(A5:A51, "TC60%", G5:G51)</f>
        <v>0</v>
      </c>
      <c r="G61" s="171"/>
      <c r="H61" s="1349"/>
      <c r="I61" s="1354"/>
      <c r="J61" s="1349"/>
      <c r="K61" s="1350"/>
      <c r="L61" s="1351"/>
      <c r="M61" s="1352"/>
      <c r="N61" s="1352"/>
      <c r="O61" s="1353"/>
    </row>
    <row r="62" spans="1:54" ht="14.4">
      <c r="A62" s="1349"/>
      <c r="B62" s="1350"/>
      <c r="C62" s="1351"/>
      <c r="D62" s="1352" t="str">
        <f t="shared" si="4"/>
        <v/>
      </c>
      <c r="E62" s="1352" t="str">
        <f t="shared" si="5"/>
        <v/>
      </c>
      <c r="F62" s="1353">
        <f>SUMIF(A5:A51, "TC65%", G5:G51)</f>
        <v>0</v>
      </c>
      <c r="G62" s="171"/>
      <c r="H62" s="1349" t="s">
        <v>2061</v>
      </c>
      <c r="I62" s="1354"/>
      <c r="J62" s="1349"/>
      <c r="K62" s="1350"/>
      <c r="L62" s="1351"/>
      <c r="M62" s="1352"/>
      <c r="N62" s="1352"/>
      <c r="O62" s="1353"/>
    </row>
    <row r="63" spans="1:54" ht="14.4">
      <c r="A63" s="1349"/>
      <c r="B63" s="1350"/>
      <c r="C63" s="1351" t="s">
        <v>1461</v>
      </c>
      <c r="D63" s="1352" t="str">
        <f t="shared" si="4"/>
        <v/>
      </c>
      <c r="E63" s="1352" t="str">
        <f t="shared" si="5"/>
        <v/>
      </c>
      <c r="F63" s="1353">
        <f>SUMIF(A5:A51, "TC70%", G5:G51)</f>
        <v>0</v>
      </c>
      <c r="G63" s="171"/>
      <c r="H63" s="1349"/>
      <c r="I63" s="1354"/>
      <c r="J63" s="1349"/>
      <c r="K63" s="1350"/>
      <c r="L63" s="1351"/>
      <c r="M63" s="1352"/>
      <c r="N63" s="1352"/>
      <c r="O63" s="1353"/>
    </row>
    <row r="64" spans="1:54" ht="14.4">
      <c r="A64" s="1349" t="s">
        <v>1423</v>
      </c>
      <c r="B64" s="1350"/>
      <c r="C64" s="1351" t="s">
        <v>1464</v>
      </c>
      <c r="D64" s="1352" t="str">
        <f t="shared" si="4"/>
        <v/>
      </c>
      <c r="E64" s="1352" t="str">
        <f t="shared" si="5"/>
        <v/>
      </c>
      <c r="F64" s="1353">
        <f>SUMIF(A5:A51, "TC80%", G5:G51)</f>
        <v>0</v>
      </c>
      <c r="G64" s="171"/>
      <c r="H64" s="1349" t="s">
        <v>2062</v>
      </c>
      <c r="I64" s="1354"/>
      <c r="J64" s="1349"/>
      <c r="K64" s="1350"/>
      <c r="L64" s="1351"/>
      <c r="M64" s="1352"/>
      <c r="N64" s="1352"/>
      <c r="O64" s="1353"/>
    </row>
    <row r="65" spans="1:54" ht="14.4">
      <c r="A65" s="1349"/>
      <c r="B65" s="1350"/>
      <c r="C65" s="1351" t="s">
        <v>1420</v>
      </c>
      <c r="D65" s="1352"/>
      <c r="E65" s="1352"/>
      <c r="F65" s="1353">
        <f>SUM(F57:F63)</f>
        <v>0</v>
      </c>
      <c r="G65" s="171"/>
      <c r="H65" s="1349"/>
      <c r="I65" s="1354"/>
      <c r="J65" s="1349" t="s">
        <v>1421</v>
      </c>
      <c r="K65" s="1350"/>
      <c r="L65" s="1351"/>
      <c r="M65" s="1352"/>
      <c r="N65" s="1352"/>
      <c r="O65" s="1353"/>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row>
    <row r="66" spans="1:54" ht="14.4">
      <c r="A66" s="1349"/>
      <c r="B66" s="1350"/>
      <c r="C66" s="1351" t="s">
        <v>1422</v>
      </c>
      <c r="D66" s="1352"/>
      <c r="E66" s="1352"/>
      <c r="F66" s="1353">
        <f>SUMIF(A5:A51, "EO", G5:G51)</f>
        <v>0</v>
      </c>
      <c r="G66" s="171"/>
      <c r="H66" s="1349"/>
      <c r="I66" s="1354"/>
      <c r="J66" s="1355"/>
      <c r="K66" s="1350"/>
      <c r="L66" s="1351" t="s">
        <v>2089</v>
      </c>
      <c r="M66" s="1356"/>
      <c r="N66" s="1356"/>
      <c r="O66" s="1353">
        <f>SUM(O57:O65)</f>
        <v>0</v>
      </c>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row>
    <row r="67" spans="1:54" ht="14.4">
      <c r="A67" s="1349"/>
      <c r="B67" s="1350"/>
      <c r="C67" s="1351" t="s">
        <v>1424</v>
      </c>
      <c r="D67" s="1352"/>
      <c r="E67" s="1352"/>
      <c r="F67" s="1353">
        <f>SUMIF(A5:A51, "MR", G5:G51)</f>
        <v>0</v>
      </c>
      <c r="G67" s="171"/>
      <c r="H67" s="1349"/>
      <c r="I67" s="1354"/>
      <c r="J67" s="1355"/>
      <c r="K67" s="1350"/>
      <c r="L67" s="1351" t="s">
        <v>1424</v>
      </c>
      <c r="M67" s="1356"/>
      <c r="N67" s="1356"/>
      <c r="O67" s="1353">
        <f>SUMIF(C5:C51, "MR", G5:G51)</f>
        <v>0</v>
      </c>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row>
    <row r="68" spans="1:54" ht="14.4">
      <c r="A68" s="1355"/>
      <c r="B68" s="1350"/>
      <c r="C68" s="1357" t="s">
        <v>1425</v>
      </c>
      <c r="D68" s="1358"/>
      <c r="E68" s="1358"/>
      <c r="F68" s="1359">
        <f>SUM(F66:F67)</f>
        <v>0</v>
      </c>
      <c r="G68" s="171"/>
      <c r="H68" s="1349"/>
      <c r="I68" s="1354"/>
      <c r="J68" s="1349" t="s">
        <v>1426</v>
      </c>
      <c r="K68" s="1350"/>
      <c r="L68" s="1357" t="s">
        <v>1425</v>
      </c>
      <c r="M68" s="1360"/>
      <c r="N68" s="1360"/>
      <c r="O68" s="1359">
        <f>SUM(O67)</f>
        <v>0</v>
      </c>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row>
    <row r="69" spans="1:54" ht="15" thickBot="1">
      <c r="A69" s="1361"/>
      <c r="B69" s="1362"/>
      <c r="C69" s="1490" t="s">
        <v>1427</v>
      </c>
      <c r="D69" s="1491"/>
      <c r="E69" s="1491"/>
      <c r="F69" s="1363">
        <f>SUM(F65,F68)</f>
        <v>0</v>
      </c>
      <c r="G69" s="171"/>
      <c r="H69" s="1361"/>
      <c r="I69" s="1364"/>
      <c r="J69" s="1361"/>
      <c r="K69" s="1364"/>
      <c r="L69" s="1365" t="s">
        <v>2086</v>
      </c>
      <c r="M69" s="1366"/>
      <c r="N69" s="1366"/>
      <c r="O69" s="1363">
        <f>SUM(O66,O68)</f>
        <v>0</v>
      </c>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row>
    <row r="70" spans="1:54" ht="14.4">
      <c r="A70" s="1355"/>
      <c r="B70" s="1350"/>
      <c r="C70" s="1367" t="s">
        <v>1455</v>
      </c>
      <c r="D70" s="1346" t="str">
        <f t="shared" ref="D70:D77" si="6">IF(F70=0,"",F70/$F$78)</f>
        <v/>
      </c>
      <c r="E70" s="1346" t="str">
        <f t="shared" ref="E70:E77" si="7">IF(F70=0,"",F70/$F$78)</f>
        <v/>
      </c>
      <c r="F70" s="1347">
        <f>SUMIF(D5:D51, "MRB20%", G5:G51)</f>
        <v>0</v>
      </c>
      <c r="G70" s="171"/>
      <c r="H70" s="1349"/>
      <c r="I70" s="1375"/>
      <c r="J70" s="1355"/>
      <c r="K70" s="1350"/>
      <c r="L70" s="1367" t="s">
        <v>2082</v>
      </c>
      <c r="M70" s="1346" t="str">
        <f t="shared" ref="M70:M77" si="8">IF(O70=0,"",O70/$F$78)</f>
        <v/>
      </c>
      <c r="N70" s="1346" t="str">
        <f t="shared" ref="N70:N77" si="9">IF(Q70=0,"",Q70/$F$78)</f>
        <v/>
      </c>
      <c r="O70" s="1347">
        <f>SUMIF(M5:M51, "SHTF20%", P5:P51)</f>
        <v>0</v>
      </c>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row>
    <row r="71" spans="1:54" ht="14.4">
      <c r="A71" s="1349" t="s">
        <v>1432</v>
      </c>
      <c r="B71" s="1350"/>
      <c r="C71" s="1351" t="s">
        <v>1428</v>
      </c>
      <c r="D71" s="1352" t="str">
        <f t="shared" si="6"/>
        <v/>
      </c>
      <c r="E71" s="1352" t="str">
        <f t="shared" si="7"/>
        <v/>
      </c>
      <c r="F71" s="1368">
        <f>SUMIF(D5:D51, "MRB30%", G5:G51)</f>
        <v>0</v>
      </c>
      <c r="G71" s="171"/>
      <c r="H71" s="1349" t="s">
        <v>2072</v>
      </c>
      <c r="I71" s="1354"/>
      <c r="J71" s="1355"/>
      <c r="K71" s="1350"/>
      <c r="L71" s="1351" t="s">
        <v>2083</v>
      </c>
      <c r="M71" s="1352" t="str">
        <f t="shared" si="8"/>
        <v/>
      </c>
      <c r="N71" s="1352" t="str">
        <f t="shared" si="9"/>
        <v/>
      </c>
      <c r="O71" s="1368">
        <f>SUMIF(M6:M52, "SHTF30%", P6:P52)</f>
        <v>0</v>
      </c>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row>
    <row r="72" spans="1:54" ht="14.4">
      <c r="A72" s="1349"/>
      <c r="B72" s="1350"/>
      <c r="C72" s="1351" t="s">
        <v>1430</v>
      </c>
      <c r="D72" s="1352" t="str">
        <f t="shared" si="6"/>
        <v/>
      </c>
      <c r="E72" s="1352" t="str">
        <f t="shared" si="7"/>
        <v/>
      </c>
      <c r="F72" s="1353">
        <f>SUMIF(D5:D51, "MRB40%", G5:G51)</f>
        <v>0</v>
      </c>
      <c r="G72" s="171"/>
      <c r="H72" s="1349"/>
      <c r="I72" s="1354"/>
      <c r="J72" s="1355"/>
      <c r="K72" s="1350"/>
      <c r="L72" s="1351" t="s">
        <v>2084</v>
      </c>
      <c r="M72" s="1352" t="str">
        <f t="shared" si="8"/>
        <v/>
      </c>
      <c r="N72" s="1352" t="str">
        <f t="shared" si="9"/>
        <v/>
      </c>
      <c r="O72" s="1353">
        <f>SUMIF(M5:M51, "SHTF40%", P5:P51)</f>
        <v>0</v>
      </c>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row>
    <row r="73" spans="1:54" ht="14.4">
      <c r="A73" s="1349"/>
      <c r="B73" s="1350"/>
      <c r="C73" s="1351" t="s">
        <v>1433</v>
      </c>
      <c r="D73" s="1352" t="str">
        <f t="shared" si="6"/>
        <v/>
      </c>
      <c r="E73" s="1352" t="str">
        <f t="shared" si="7"/>
        <v/>
      </c>
      <c r="F73" s="1353">
        <f>SUMIF(D5:D51, "MRB50%", G5:G51)</f>
        <v>0</v>
      </c>
      <c r="G73" s="171"/>
      <c r="H73" s="1349" t="s">
        <v>2060</v>
      </c>
      <c r="I73" s="1354"/>
      <c r="J73" s="1349" t="s">
        <v>1434</v>
      </c>
      <c r="K73" s="1350"/>
      <c r="L73" s="1351" t="s">
        <v>2073</v>
      </c>
      <c r="M73" s="1352" t="str">
        <f t="shared" si="8"/>
        <v/>
      </c>
      <c r="N73" s="1352" t="str">
        <f t="shared" si="9"/>
        <v/>
      </c>
      <c r="O73" s="1353">
        <f>SUMIF(M3:M49, "SHTF50%", P3:P49)</f>
        <v>0</v>
      </c>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row>
    <row r="74" spans="1:54" ht="14.4">
      <c r="A74" s="1349" t="s">
        <v>1437</v>
      </c>
      <c r="B74" s="1350"/>
      <c r="C74" s="1351" t="s">
        <v>1436</v>
      </c>
      <c r="D74" s="1352" t="str">
        <f t="shared" si="6"/>
        <v/>
      </c>
      <c r="E74" s="1352" t="str">
        <f t="shared" si="7"/>
        <v/>
      </c>
      <c r="F74" s="1353">
        <f>SUMIF(D5:D51, "MRB60%", G5:G51)</f>
        <v>0</v>
      </c>
      <c r="G74" s="171"/>
      <c r="H74" s="1349"/>
      <c r="I74" s="1354"/>
      <c r="J74" s="1355"/>
      <c r="K74" s="1350"/>
      <c r="L74" s="1351" t="s">
        <v>2074</v>
      </c>
      <c r="M74" s="1352" t="str">
        <f t="shared" si="8"/>
        <v/>
      </c>
      <c r="N74" s="1352" t="str">
        <f t="shared" si="9"/>
        <v/>
      </c>
      <c r="O74" s="1353">
        <f>SUMIF(M3:M49, "SHTF60%", P3:P49)</f>
        <v>0</v>
      </c>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row>
    <row r="75" spans="1:54" ht="14.4">
      <c r="A75" s="1349"/>
      <c r="B75" s="1350"/>
      <c r="C75" s="1351"/>
      <c r="D75" s="1352" t="str">
        <f t="shared" si="6"/>
        <v/>
      </c>
      <c r="E75" s="1352" t="str">
        <f t="shared" si="7"/>
        <v/>
      </c>
      <c r="F75" s="1353">
        <f>SUMIF(D5:D51, "MRB50%", G5:G51)</f>
        <v>0</v>
      </c>
      <c r="G75" s="171"/>
      <c r="H75" s="1349" t="s">
        <v>2061</v>
      </c>
      <c r="I75" s="1354"/>
      <c r="J75" s="1349" t="s">
        <v>1434</v>
      </c>
      <c r="K75" s="1350"/>
      <c r="L75" s="1351" t="s">
        <v>2075</v>
      </c>
      <c r="M75" s="1352" t="str">
        <f t="shared" si="8"/>
        <v/>
      </c>
      <c r="N75" s="1352" t="str">
        <f t="shared" si="9"/>
        <v/>
      </c>
      <c r="O75" s="1353">
        <f>SUMIF(M5:M51, "SHTF65%", P5:P51)</f>
        <v>0</v>
      </c>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row>
    <row r="76" spans="1:54" ht="14.4">
      <c r="A76" s="1349"/>
      <c r="B76" s="1350"/>
      <c r="C76" s="1351" t="s">
        <v>1462</v>
      </c>
      <c r="D76" s="1352" t="str">
        <f t="shared" si="6"/>
        <v/>
      </c>
      <c r="E76" s="1352" t="str">
        <f t="shared" si="7"/>
        <v/>
      </c>
      <c r="F76" s="1353">
        <f>SUMIF(D5:D51, "MRB70%", G5:G51)</f>
        <v>0</v>
      </c>
      <c r="G76" s="171"/>
      <c r="H76" s="1349"/>
      <c r="I76" s="1354"/>
      <c r="J76" s="1355"/>
      <c r="K76" s="1350"/>
      <c r="L76" s="1351" t="s">
        <v>2076</v>
      </c>
      <c r="M76" s="1352" t="str">
        <f t="shared" si="8"/>
        <v/>
      </c>
      <c r="N76" s="1352" t="str">
        <f t="shared" si="9"/>
        <v/>
      </c>
      <c r="O76" s="1353">
        <f>SUMIF(M4:M50, "SHTF70%", P4:P50)</f>
        <v>0</v>
      </c>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row>
    <row r="77" spans="1:54" ht="14.4">
      <c r="A77" s="1349" t="s">
        <v>1440</v>
      </c>
      <c r="B77" s="1350"/>
      <c r="C77" s="1351" t="s">
        <v>1465</v>
      </c>
      <c r="D77" s="1352" t="str">
        <f t="shared" si="6"/>
        <v/>
      </c>
      <c r="E77" s="1352" t="str">
        <f t="shared" si="7"/>
        <v/>
      </c>
      <c r="F77" s="1353">
        <f>SUMIF(D5:D51, "MRB80%", G5:G51)</f>
        <v>0</v>
      </c>
      <c r="G77" s="171"/>
      <c r="H77" s="1349" t="s">
        <v>2062</v>
      </c>
      <c r="I77" s="1354"/>
      <c r="J77" s="1355"/>
      <c r="K77" s="1350"/>
      <c r="L77" s="1351" t="s">
        <v>2077</v>
      </c>
      <c r="M77" s="1352" t="str">
        <f t="shared" si="8"/>
        <v/>
      </c>
      <c r="N77" s="1352" t="str">
        <f t="shared" si="9"/>
        <v/>
      </c>
      <c r="O77" s="1353">
        <f>SUMIF(M5:M51, "SHTF80%", P5:P51)</f>
        <v>0</v>
      </c>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row>
    <row r="78" spans="1:54" ht="14.4">
      <c r="A78" s="1349"/>
      <c r="B78" s="1350"/>
      <c r="C78" s="1351" t="s">
        <v>1438</v>
      </c>
      <c r="D78" s="1369"/>
      <c r="E78" s="1369" t="str">
        <f>IF(H78=0,"",H78/$F$78)</f>
        <v/>
      </c>
      <c r="F78" s="1353">
        <f>SUM(F70:F77)</f>
        <v>0</v>
      </c>
      <c r="G78" s="171"/>
      <c r="H78" s="1349"/>
      <c r="I78" s="1354"/>
      <c r="J78" s="1355"/>
      <c r="K78" s="1350"/>
      <c r="L78" s="1351" t="s">
        <v>2078</v>
      </c>
      <c r="M78" s="1369"/>
      <c r="N78" s="1369"/>
      <c r="O78" s="1353">
        <f>SUM(O70:O77)</f>
        <v>0</v>
      </c>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row>
    <row r="79" spans="1:54" ht="14.4">
      <c r="A79" s="1349"/>
      <c r="B79" s="1350"/>
      <c r="C79" s="1370" t="s">
        <v>1439</v>
      </c>
      <c r="D79" s="1371"/>
      <c r="E79" s="1371" t="str">
        <f>IF(H79=0,"",H79/$F$78)</f>
        <v/>
      </c>
      <c r="F79" s="1353">
        <f>SUMIF(D5:D51, "MRBMR", G5:G51)</f>
        <v>0</v>
      </c>
      <c r="G79" s="171"/>
      <c r="H79" s="1349"/>
      <c r="I79" s="1354"/>
      <c r="J79" s="1355"/>
      <c r="K79" s="1350"/>
      <c r="L79" s="1370" t="s">
        <v>2079</v>
      </c>
      <c r="M79" s="1371"/>
      <c r="N79" s="1371"/>
      <c r="O79" s="1353">
        <f>SUMIF(M5:M51, "SHTFMR", P5:P51)</f>
        <v>0</v>
      </c>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row>
    <row r="80" spans="1:54" ht="15" thickBot="1">
      <c r="A80" s="1349"/>
      <c r="B80" s="1350"/>
      <c r="C80" s="1357" t="s">
        <v>1441</v>
      </c>
      <c r="D80" s="1372"/>
      <c r="E80" s="1372"/>
      <c r="F80" s="1359">
        <f>SUM(F79)</f>
        <v>0</v>
      </c>
      <c r="G80" s="171"/>
      <c r="H80" s="1349"/>
      <c r="I80" s="1354"/>
      <c r="J80" s="1361"/>
      <c r="K80" s="1350"/>
      <c r="L80" s="1357" t="s">
        <v>2080</v>
      </c>
      <c r="M80" s="1372"/>
      <c r="N80" s="1372"/>
      <c r="O80" s="1359">
        <f>SUM(O79)</f>
        <v>0</v>
      </c>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row>
    <row r="81" spans="1:54" ht="15" thickBot="1">
      <c r="A81" s="1361"/>
      <c r="B81" s="1362"/>
      <c r="C81" s="1365" t="s">
        <v>1443</v>
      </c>
      <c r="D81" s="1366"/>
      <c r="E81" s="1366"/>
      <c r="F81" s="1363">
        <f>SUM(F78,F80)</f>
        <v>0</v>
      </c>
      <c r="G81" s="171"/>
      <c r="H81" s="1361"/>
      <c r="I81" s="1364"/>
      <c r="J81" s="1376" t="s">
        <v>1444</v>
      </c>
      <c r="K81" s="104"/>
      <c r="L81" s="1365" t="s">
        <v>2081</v>
      </c>
      <c r="M81" s="1366"/>
      <c r="N81" s="1366"/>
      <c r="O81" s="1363">
        <f>SUM(O78,O80)</f>
        <v>0</v>
      </c>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row>
    <row r="82" spans="1:54" ht="14.4">
      <c r="A82" s="1349"/>
      <c r="B82" s="1350"/>
      <c r="C82" s="1351" t="s">
        <v>2070</v>
      </c>
      <c r="D82" s="1346" t="str">
        <f>IF(F82=0,"",F82/$F$86)</f>
        <v/>
      </c>
      <c r="E82" s="1346" t="str">
        <f>IF(F82=0,"",(F82/($F$86+$F$89)))</f>
        <v/>
      </c>
      <c r="F82" s="1347">
        <f>SUMIF(B5:B51, "30%/30%", G5:G51)</f>
        <v>0</v>
      </c>
      <c r="G82" s="171"/>
      <c r="H82" s="1349"/>
      <c r="I82" s="1375"/>
      <c r="J82" s="1355"/>
      <c r="K82" s="1350"/>
      <c r="L82" s="1351" t="s">
        <v>2096</v>
      </c>
      <c r="M82" s="1346" t="str">
        <f>IF(O82=0,"",O82/$O$86)</f>
        <v/>
      </c>
      <c r="N82" s="1346" t="str">
        <f>IF(O82=0,"",(O82/($O$86+$O$89)))</f>
        <v/>
      </c>
      <c r="O82" s="1347">
        <f>SUMIF(C5:C51, "30%/30%", G5:G51)</f>
        <v>0</v>
      </c>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row>
    <row r="83" spans="1:54" ht="14.4">
      <c r="A83" s="1349"/>
      <c r="B83" s="1350"/>
      <c r="C83" s="1351" t="s">
        <v>2085</v>
      </c>
      <c r="D83" s="1352" t="str">
        <f>IF(F83=0,"",F83/$F$86)</f>
        <v/>
      </c>
      <c r="E83" s="1352" t="str">
        <f>IF(F83=0,"",(F83/($F$86+$F$89)))</f>
        <v/>
      </c>
      <c r="F83" s="1353">
        <f>SUMIF(B5:B51, "40%/40%%", G5:G51)</f>
        <v>0</v>
      </c>
      <c r="G83" s="171"/>
      <c r="H83" s="1349"/>
      <c r="I83" s="1354"/>
      <c r="J83" s="1355"/>
      <c r="K83" s="1350"/>
      <c r="L83" s="1351" t="s">
        <v>2097</v>
      </c>
      <c r="M83" s="1352" t="str">
        <f t="shared" ref="M83:M85" si="10">IF(O83=0,"",O83/$O$86)</f>
        <v/>
      </c>
      <c r="N83" s="1352" t="str">
        <f t="shared" ref="N83:N85" si="11">IF(O83=0,"",(O83/($O$86+$O$89)))</f>
        <v/>
      </c>
      <c r="O83" s="1353">
        <f>SUMIF(C5:C51, "40%/40%", G5:G51)</f>
        <v>0</v>
      </c>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row>
    <row r="84" spans="1:54" ht="14.4">
      <c r="A84" s="1349"/>
      <c r="B84" s="1350"/>
      <c r="C84" s="1351" t="s">
        <v>1431</v>
      </c>
      <c r="D84" s="1352" t="str">
        <f>IF(F84=0,"",F84/$F$86)</f>
        <v/>
      </c>
      <c r="E84" s="1352" t="str">
        <f>IF(F84=0,"",(F84/($F$86+$F$89)))</f>
        <v/>
      </c>
      <c r="F84" s="1353">
        <f>SUMIF(B5:B51, "LH/50%", G5:G51)</f>
        <v>0</v>
      </c>
      <c r="G84" s="171"/>
      <c r="H84" s="1349"/>
      <c r="I84" s="1354"/>
      <c r="J84" s="1355"/>
      <c r="K84" s="1350"/>
      <c r="L84" s="1351" t="s">
        <v>2098</v>
      </c>
      <c r="M84" s="1352" t="str">
        <f t="shared" si="10"/>
        <v/>
      </c>
      <c r="N84" s="1352" t="str">
        <f t="shared" si="11"/>
        <v/>
      </c>
      <c r="O84" s="1353">
        <f>SUMIF(C5:C51, "LH/50%", G5:G51)</f>
        <v>0</v>
      </c>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row>
    <row r="85" spans="1:54" ht="14.4">
      <c r="A85" s="1349"/>
      <c r="B85" s="1350"/>
      <c r="C85" s="1351" t="s">
        <v>1429</v>
      </c>
      <c r="D85" s="1352" t="str">
        <f>IF(F85=0,"",F85/$F$86)</f>
        <v/>
      </c>
      <c r="E85" s="1352" t="str">
        <f>IF(F85=0,"",(F85/($F$86+$F$89)))</f>
        <v/>
      </c>
      <c r="F85" s="1353">
        <f>SUMIF(B5:B51, "HH/60%", G5:G51)</f>
        <v>0</v>
      </c>
      <c r="G85" s="171"/>
      <c r="H85" s="1349"/>
      <c r="I85" s="1354"/>
      <c r="J85" s="1355"/>
      <c r="K85" s="1350"/>
      <c r="L85" s="1351" t="s">
        <v>2099</v>
      </c>
      <c r="M85" s="1352" t="str">
        <f t="shared" si="10"/>
        <v/>
      </c>
      <c r="N85" s="1352" t="str">
        <f t="shared" si="11"/>
        <v/>
      </c>
      <c r="O85" s="1353">
        <f>SUMIF(C5:C51, "HH/60%", G5:G51)</f>
        <v>0</v>
      </c>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row>
    <row r="86" spans="1:54" ht="14.4">
      <c r="A86" s="1349"/>
      <c r="B86" s="1350"/>
      <c r="C86" s="1351" t="s">
        <v>1435</v>
      </c>
      <c r="D86" s="1352"/>
      <c r="E86" s="1356"/>
      <c r="F86" s="1353">
        <f>SUM(F82:F85)</f>
        <v>0</v>
      </c>
      <c r="G86" s="171"/>
      <c r="H86" s="1349"/>
      <c r="I86" s="1354"/>
      <c r="J86" s="1349" t="s">
        <v>1434</v>
      </c>
      <c r="K86" s="1350"/>
      <c r="L86" s="1351" t="s">
        <v>2088</v>
      </c>
      <c r="M86" s="1352"/>
      <c r="N86" s="1356"/>
      <c r="O86" s="1353">
        <f>SUM(O82:O85)</f>
        <v>0</v>
      </c>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row>
    <row r="87" spans="1:54" ht="14.4">
      <c r="A87" s="1349" t="s">
        <v>1434</v>
      </c>
      <c r="B87" s="1350"/>
      <c r="C87" s="1351" t="s">
        <v>1424</v>
      </c>
      <c r="D87" s="1352"/>
      <c r="E87" s="1356"/>
      <c r="F87" s="1353">
        <f>SUMIF(B5:B51, "MR", G5:G51)</f>
        <v>0</v>
      </c>
      <c r="G87" s="171"/>
      <c r="H87" s="1349" t="s">
        <v>7</v>
      </c>
      <c r="I87" s="1354"/>
      <c r="J87" s="1355"/>
      <c r="K87" s="1350"/>
      <c r="L87" s="1351" t="s">
        <v>1424</v>
      </c>
      <c r="M87" s="1352"/>
      <c r="N87" s="1356"/>
      <c r="O87" s="1353">
        <f>SUMIF(C5:C51, "MR", G5:G51)</f>
        <v>0</v>
      </c>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row>
    <row r="88" spans="1:54" ht="14.4" hidden="1">
      <c r="A88" s="1349"/>
      <c r="B88" s="1350"/>
      <c r="C88" s="1351"/>
      <c r="D88" s="1356"/>
      <c r="E88" s="1356"/>
      <c r="F88" s="1353"/>
      <c r="G88" s="171"/>
      <c r="H88" s="1349"/>
      <c r="I88" s="1354"/>
      <c r="J88" s="1355"/>
      <c r="K88" s="1350"/>
      <c r="L88" s="1351"/>
      <c r="M88" s="1356"/>
      <c r="N88" s="1356"/>
      <c r="O88" s="1353">
        <f>SUMIF(C5:C51, "MR", G5:G51)</f>
        <v>0</v>
      </c>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row>
    <row r="89" spans="1:54" ht="14.4">
      <c r="A89" s="1349"/>
      <c r="B89" s="1350"/>
      <c r="C89" s="1373" t="s">
        <v>1425</v>
      </c>
      <c r="D89" s="1374"/>
      <c r="E89" s="1374"/>
      <c r="F89" s="1359">
        <f>SUM(F87:F88)</f>
        <v>0</v>
      </c>
      <c r="G89" s="171"/>
      <c r="H89" s="1349"/>
      <c r="I89" s="1354"/>
      <c r="J89" s="1355"/>
      <c r="K89" s="1350"/>
      <c r="L89" s="1373" t="s">
        <v>1425</v>
      </c>
      <c r="M89" s="1374"/>
      <c r="N89" s="1374"/>
      <c r="O89" s="1359">
        <f>SUM(O87:O88)</f>
        <v>0</v>
      </c>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row>
    <row r="90" spans="1:54" ht="13.2" customHeight="1" thickBot="1">
      <c r="A90" s="1349"/>
      <c r="B90" s="1350"/>
      <c r="C90" s="1365" t="s">
        <v>1442</v>
      </c>
      <c r="D90" s="1366"/>
      <c r="E90" s="1366"/>
      <c r="F90" s="1363">
        <f>F86</f>
        <v>0</v>
      </c>
      <c r="G90" s="171"/>
      <c r="H90" s="1349"/>
      <c r="I90" s="1354"/>
      <c r="J90" s="1361"/>
      <c r="K90" s="1350"/>
      <c r="L90" s="1365" t="s">
        <v>2063</v>
      </c>
      <c r="M90" s="1366"/>
      <c r="N90" s="1366"/>
      <c r="O90" s="1363">
        <f>SUM(O86,O89)</f>
        <v>0</v>
      </c>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row>
    <row r="91" spans="1:54">
      <c r="D91" s="171"/>
      <c r="E91" s="171"/>
      <c r="F91" s="171"/>
      <c r="G91" s="171"/>
      <c r="H91" s="171"/>
      <c r="I91" s="171"/>
      <c r="J91" s="171"/>
      <c r="K91" s="171"/>
      <c r="L91" s="171"/>
      <c r="M91" s="171"/>
      <c r="N91" s="171"/>
      <c r="O91" s="171"/>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row>
    <row r="92" spans="1:54">
      <c r="D92" s="171"/>
      <c r="E92" s="171"/>
      <c r="F92" s="171"/>
      <c r="G92" s="171"/>
      <c r="H92" s="171"/>
      <c r="I92" s="171"/>
      <c r="J92" s="171"/>
      <c r="K92" s="171"/>
      <c r="L92" s="171"/>
      <c r="M92" s="171"/>
      <c r="N92" s="171"/>
      <c r="O92" s="171"/>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row>
    <row r="93" spans="1:54">
      <c r="D93" s="172"/>
      <c r="E93" s="172"/>
      <c r="F93" s="172"/>
      <c r="G93" s="172"/>
      <c r="H93" s="172"/>
      <c r="I93" s="172"/>
      <c r="J93" s="172"/>
      <c r="K93" s="172"/>
      <c r="L93" s="172"/>
      <c r="M93" s="172"/>
      <c r="N93" s="172"/>
      <c r="O93" s="172"/>
      <c r="P93" s="173"/>
      <c r="Q93" s="173"/>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row>
    <row r="94" spans="1:54" ht="14.4" thickBot="1">
      <c r="D94" s="173"/>
      <c r="E94" s="173"/>
      <c r="F94" s="173"/>
      <c r="G94" s="173"/>
      <c r="H94" s="173"/>
      <c r="I94" s="173"/>
      <c r="J94" s="173"/>
      <c r="K94" s="173"/>
      <c r="L94" s="173"/>
      <c r="M94" s="173"/>
      <c r="N94" s="173"/>
      <c r="O94" s="173"/>
      <c r="P94" s="173"/>
      <c r="Q94" s="173"/>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row>
    <row r="95" spans="1:54" ht="14.4">
      <c r="A95" s="174" t="s">
        <v>1445</v>
      </c>
      <c r="B95" s="175"/>
      <c r="C95" s="176"/>
      <c r="D95" s="180"/>
      <c r="E95" s="180"/>
      <c r="F95" s="181"/>
      <c r="G95" s="181"/>
      <c r="H95" s="181"/>
      <c r="I95" s="181"/>
      <c r="J95" s="181"/>
      <c r="K95" s="181"/>
      <c r="L95" s="181"/>
      <c r="M95" s="181"/>
      <c r="N95" s="181"/>
      <c r="O95" s="181"/>
      <c r="P95" s="173"/>
      <c r="Q95" s="173"/>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row>
    <row r="96" spans="1:54" ht="14.4">
      <c r="A96" s="177" t="s">
        <v>1446</v>
      </c>
      <c r="B96" s="178"/>
      <c r="C96" s="179">
        <f>SUMIF(H5:H51,0,G5:G51)</f>
        <v>0</v>
      </c>
      <c r="D96" s="182"/>
      <c r="E96" s="182"/>
      <c r="F96" s="182"/>
      <c r="G96" s="182"/>
      <c r="H96" s="182"/>
      <c r="I96" s="182"/>
      <c r="J96" s="182"/>
      <c r="K96" s="182"/>
      <c r="L96" s="182"/>
      <c r="M96" s="182"/>
      <c r="N96" s="173"/>
      <c r="O96" s="173"/>
      <c r="P96" s="173"/>
      <c r="Q96" s="173"/>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row>
    <row r="97" spans="1:54" ht="14.4">
      <c r="A97" s="177" t="s">
        <v>1447</v>
      </c>
      <c r="B97" s="178"/>
      <c r="C97" s="179">
        <f>SUMIF(H5:H51,1,G5:G51)</f>
        <v>0</v>
      </c>
      <c r="D97" s="173"/>
      <c r="E97" s="173"/>
      <c r="F97" s="173"/>
      <c r="G97" s="173"/>
      <c r="H97" s="173"/>
      <c r="I97" s="173"/>
      <c r="J97" s="173"/>
      <c r="K97" s="173"/>
      <c r="L97" s="173"/>
      <c r="M97" s="173"/>
      <c r="N97" s="173"/>
      <c r="O97" s="173"/>
      <c r="P97" s="173"/>
      <c r="Q97" s="173"/>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row>
    <row r="98" spans="1:54" ht="14.4">
      <c r="A98" s="177" t="s">
        <v>1448</v>
      </c>
      <c r="B98" s="178"/>
      <c r="C98" s="179">
        <f>SUMIF(H5:H51,2,G5:G51)</f>
        <v>0</v>
      </c>
      <c r="D98" s="183"/>
      <c r="E98" s="183"/>
      <c r="F98" s="183"/>
      <c r="G98" s="183"/>
      <c r="H98" s="184"/>
      <c r="I98" s="184"/>
      <c r="J98" s="184"/>
      <c r="K98" s="184"/>
      <c r="L98" s="184"/>
      <c r="M98" s="184"/>
      <c r="N98" s="184"/>
      <c r="O98" s="184"/>
      <c r="P98" s="173"/>
      <c r="Q98" s="173"/>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row>
    <row r="99" spans="1:54" ht="14.4">
      <c r="A99" s="177" t="s">
        <v>1449</v>
      </c>
      <c r="B99" s="178"/>
      <c r="C99" s="179">
        <f>SUMIF(H5:H51,3,G5:G51)</f>
        <v>0</v>
      </c>
      <c r="D99" s="183"/>
      <c r="E99" s="183"/>
      <c r="F99" s="183"/>
      <c r="G99" s="183"/>
      <c r="H99" s="183"/>
      <c r="I99" s="183"/>
      <c r="J99" s="183"/>
      <c r="K99" s="183"/>
      <c r="L99" s="184"/>
      <c r="M99" s="184"/>
      <c r="N99" s="184"/>
      <c r="O99" s="184"/>
      <c r="P99" s="173"/>
      <c r="Q99" s="173"/>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row>
    <row r="100" spans="1:54" ht="14.4">
      <c r="A100" s="177" t="s">
        <v>1450</v>
      </c>
      <c r="B100" s="178"/>
      <c r="C100" s="179">
        <f>SUMIF(H5:H51,4,G5:G51)</f>
        <v>0</v>
      </c>
      <c r="D100" s="183"/>
      <c r="E100" s="183"/>
      <c r="F100" s="183"/>
      <c r="G100" s="183"/>
      <c r="H100" s="183"/>
      <c r="I100" s="183"/>
      <c r="J100" s="183"/>
      <c r="K100" s="183"/>
      <c r="L100" s="183"/>
      <c r="M100" s="184"/>
      <c r="N100" s="184"/>
      <c r="O100" s="184"/>
      <c r="P100" s="173"/>
      <c r="Q100" s="173"/>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row>
    <row r="101" spans="1:54" ht="14.4">
      <c r="A101" s="177" t="s">
        <v>1451</v>
      </c>
      <c r="B101" s="185"/>
      <c r="C101" s="179">
        <f>SUMIF(H5:H51,5,G5:G51)</f>
        <v>0</v>
      </c>
      <c r="D101" s="184"/>
      <c r="E101" s="184"/>
      <c r="F101" s="184"/>
      <c r="G101" s="184"/>
      <c r="H101" s="184"/>
      <c r="I101" s="184"/>
      <c r="J101" s="184"/>
      <c r="K101" s="184"/>
      <c r="L101" s="184"/>
      <c r="M101" s="184"/>
      <c r="N101" s="184"/>
      <c r="O101" s="184"/>
      <c r="P101" s="173"/>
      <c r="Q101" s="173"/>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row>
    <row r="102" spans="1:54" ht="15" thickBot="1">
      <c r="A102" s="177" t="s">
        <v>1452</v>
      </c>
      <c r="B102" s="185"/>
      <c r="C102" s="179">
        <f>SUMIF(H5:H51,6,G5:G51)</f>
        <v>0</v>
      </c>
      <c r="D102" s="183"/>
      <c r="E102" s="183"/>
      <c r="F102" s="183"/>
      <c r="G102" s="183"/>
      <c r="H102" s="184"/>
      <c r="I102" s="184"/>
      <c r="J102" s="184"/>
      <c r="K102" s="184"/>
      <c r="L102" s="184"/>
      <c r="M102" s="184"/>
      <c r="N102" s="184"/>
      <c r="O102" s="184"/>
      <c r="P102" s="173"/>
      <c r="Q102" s="173"/>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row>
    <row r="103" spans="1:54" ht="15" thickBot="1">
      <c r="A103" s="186" t="s">
        <v>1453</v>
      </c>
      <c r="B103" s="187"/>
      <c r="C103" s="188">
        <f>SUM(C96:C102)</f>
        <v>0</v>
      </c>
      <c r="D103" s="183"/>
      <c r="E103" s="183"/>
      <c r="F103" s="183"/>
      <c r="G103" s="183"/>
      <c r="H103" s="183"/>
      <c r="I103" s="183"/>
      <c r="J103" s="183"/>
      <c r="K103" s="183"/>
      <c r="L103" s="184"/>
      <c r="M103" s="184"/>
      <c r="N103" s="184"/>
      <c r="O103" s="184"/>
      <c r="P103" s="173"/>
      <c r="Q103" s="173"/>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row>
    <row r="104" spans="1:54" ht="14.4">
      <c r="A104" s="184"/>
      <c r="B104" s="184"/>
      <c r="C104" s="184"/>
      <c r="D104" s="183"/>
      <c r="E104" s="183"/>
      <c r="F104" s="183"/>
      <c r="G104" s="183"/>
      <c r="H104" s="183"/>
      <c r="I104" s="183"/>
      <c r="J104" s="183"/>
      <c r="K104" s="183"/>
      <c r="L104" s="183"/>
      <c r="M104" s="184"/>
      <c r="N104" s="184"/>
      <c r="O104" s="184"/>
      <c r="P104" s="173"/>
      <c r="Q104" s="173"/>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row>
    <row r="105" spans="1:54" ht="14.4">
      <c r="A105" s="184"/>
      <c r="B105" s="184"/>
      <c r="C105" s="184"/>
      <c r="D105" s="184"/>
      <c r="E105" s="184"/>
      <c r="F105" s="184"/>
      <c r="G105" s="184"/>
      <c r="H105" s="184"/>
      <c r="I105" s="184"/>
      <c r="J105" s="184"/>
      <c r="K105" s="184"/>
      <c r="L105" s="184"/>
      <c r="M105" s="184"/>
      <c r="N105" s="184"/>
      <c r="O105" s="184"/>
      <c r="P105" s="173"/>
      <c r="Q105" s="173"/>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row>
    <row r="106" spans="1:54" ht="14.4" hidden="1">
      <c r="A106" s="184"/>
      <c r="B106" s="184"/>
      <c r="C106" s="184"/>
      <c r="D106" s="184"/>
      <c r="E106" s="184"/>
      <c r="F106" s="184"/>
      <c r="G106" s="184"/>
      <c r="H106" s="184"/>
      <c r="I106" s="184"/>
      <c r="J106" s="184"/>
      <c r="K106" s="184"/>
      <c r="L106" s="184"/>
      <c r="M106" s="184"/>
      <c r="N106" s="184"/>
      <c r="O106" s="184"/>
      <c r="P106" s="173"/>
      <c r="Q106" s="173"/>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row>
    <row r="107" spans="1:54" ht="14.4" hidden="1">
      <c r="A107" s="184"/>
      <c r="B107" s="184"/>
      <c r="C107" s="184"/>
      <c r="D107" s="184"/>
      <c r="E107" s="184"/>
      <c r="F107" s="184"/>
      <c r="G107" s="184"/>
      <c r="H107" s="184"/>
      <c r="I107" s="184"/>
      <c r="J107" s="184"/>
      <c r="K107" s="184"/>
      <c r="L107" s="184"/>
      <c r="M107" s="184"/>
      <c r="N107" s="184"/>
      <c r="O107" s="184"/>
      <c r="P107" s="173"/>
      <c r="Q107" s="173"/>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row>
    <row r="108" spans="1:54" ht="14.4" hidden="1">
      <c r="A108" s="184"/>
      <c r="B108" s="184"/>
      <c r="C108" s="184"/>
      <c r="D108" s="184"/>
      <c r="E108" s="184"/>
      <c r="F108" s="184"/>
      <c r="G108" s="184"/>
      <c r="H108" s="184"/>
      <c r="I108" s="184"/>
      <c r="J108" s="184"/>
      <c r="K108" s="184"/>
      <c r="L108" s="184"/>
      <c r="M108" s="184"/>
      <c r="N108" s="184"/>
      <c r="O108" s="184"/>
      <c r="P108" s="173"/>
      <c r="Q108" s="173"/>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row>
    <row r="109" spans="1:54" ht="15" hidden="1" customHeight="1">
      <c r="A109" s="182" t="s">
        <v>2065</v>
      </c>
      <c r="B109" s="182" t="s">
        <v>1546</v>
      </c>
      <c r="C109" s="182" t="s">
        <v>2066</v>
      </c>
      <c r="D109" s="182" t="s">
        <v>1486</v>
      </c>
      <c r="E109" s="181"/>
      <c r="F109" s="182" t="s">
        <v>2067</v>
      </c>
      <c r="G109" s="182" t="s">
        <v>2068</v>
      </c>
      <c r="H109" s="184"/>
      <c r="I109" s="184"/>
      <c r="J109" s="184"/>
      <c r="K109" s="184"/>
      <c r="L109" s="184"/>
      <c r="M109" s="184"/>
      <c r="N109" s="184"/>
      <c r="O109" s="184"/>
      <c r="P109" s="173"/>
      <c r="Q109" s="173"/>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row>
    <row r="110" spans="1:54" ht="15" hidden="1" customHeight="1">
      <c r="A110" s="189" t="s">
        <v>1454</v>
      </c>
      <c r="B110" s="190" t="s">
        <v>1428</v>
      </c>
      <c r="C110" s="1334" t="s">
        <v>1456</v>
      </c>
      <c r="D110" s="191" t="s">
        <v>2087</v>
      </c>
      <c r="E110" s="191"/>
      <c r="F110" s="199">
        <v>0</v>
      </c>
      <c r="G110" s="195">
        <v>1</v>
      </c>
      <c r="H110" s="184"/>
      <c r="I110" s="184"/>
      <c r="J110" s="184"/>
      <c r="K110" s="184"/>
      <c r="L110" s="184"/>
      <c r="M110" s="184"/>
      <c r="N110" s="184"/>
      <c r="O110" s="184"/>
      <c r="P110" s="173"/>
      <c r="Q110" s="173"/>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row>
    <row r="111" spans="1:54" ht="15" hidden="1" customHeight="1">
      <c r="A111" s="189" t="s">
        <v>1414</v>
      </c>
      <c r="B111" s="190" t="s">
        <v>1430</v>
      </c>
      <c r="C111" s="1334" t="s">
        <v>1458</v>
      </c>
      <c r="D111" s="1334" t="s">
        <v>1456</v>
      </c>
      <c r="E111" s="193"/>
      <c r="F111" s="201">
        <v>1</v>
      </c>
      <c r="G111" s="195">
        <v>1.5</v>
      </c>
      <c r="H111" s="194"/>
      <c r="I111" s="194"/>
      <c r="J111" s="194"/>
      <c r="K111" s="194"/>
      <c r="L111" s="194"/>
      <c r="M111" s="194"/>
      <c r="N111" s="194"/>
      <c r="O111" s="194"/>
      <c r="P111" s="173"/>
      <c r="Q111" s="173"/>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row>
    <row r="112" spans="1:54" ht="15" hidden="1" customHeight="1">
      <c r="A112" s="189" t="s">
        <v>1415</v>
      </c>
      <c r="B112" s="190" t="s">
        <v>1433</v>
      </c>
      <c r="C112" s="193" t="s">
        <v>1459</v>
      </c>
      <c r="D112" s="193" t="s">
        <v>1463</v>
      </c>
      <c r="E112" s="193"/>
      <c r="F112" s="201">
        <v>2</v>
      </c>
      <c r="G112" s="195">
        <v>2</v>
      </c>
      <c r="H112" s="196"/>
      <c r="I112" s="196"/>
      <c r="J112" s="196"/>
      <c r="K112" s="196"/>
      <c r="L112" s="196"/>
      <c r="M112" s="196"/>
      <c r="N112" s="196"/>
      <c r="O112" s="196"/>
      <c r="P112" s="173"/>
      <c r="Q112" s="173"/>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row>
    <row r="113" spans="1:54" ht="15" hidden="1" customHeight="1">
      <c r="A113" s="189" t="s">
        <v>1417</v>
      </c>
      <c r="B113" s="190" t="s">
        <v>1436</v>
      </c>
      <c r="C113" s="193" t="s">
        <v>1460</v>
      </c>
      <c r="D113" s="193" t="s">
        <v>1424</v>
      </c>
      <c r="E113" s="197"/>
      <c r="F113" s="201">
        <v>3</v>
      </c>
      <c r="G113" s="195">
        <v>2.5</v>
      </c>
      <c r="H113" s="198"/>
      <c r="I113" s="198"/>
      <c r="J113" s="198"/>
      <c r="K113" s="198"/>
      <c r="L113" s="198"/>
      <c r="M113" s="198"/>
      <c r="N113" s="198"/>
      <c r="O113" s="198"/>
      <c r="P113" s="173"/>
      <c r="Q113" s="173"/>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row>
    <row r="114" spans="1:54" ht="15" hidden="1" customHeight="1">
      <c r="A114" s="189" t="s">
        <v>1418</v>
      </c>
      <c r="B114" s="193" t="s">
        <v>1463</v>
      </c>
      <c r="C114" s="193" t="s">
        <v>1424</v>
      </c>
      <c r="D114" s="193"/>
      <c r="E114" s="197"/>
      <c r="F114" s="201">
        <v>4</v>
      </c>
      <c r="G114" s="195">
        <v>3</v>
      </c>
      <c r="H114" s="200"/>
      <c r="I114" s="200"/>
      <c r="J114" s="200"/>
      <c r="K114" s="198"/>
      <c r="L114" s="198"/>
      <c r="M114" s="198"/>
      <c r="N114" s="198"/>
      <c r="O114" s="198"/>
      <c r="P114" s="173"/>
      <c r="Q114" s="173"/>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row>
    <row r="115" spans="1:54" ht="15" hidden="1" customHeight="1">
      <c r="A115" s="189" t="s">
        <v>1461</v>
      </c>
      <c r="B115" s="193" t="s">
        <v>1424</v>
      </c>
      <c r="C115" s="193"/>
      <c r="D115" s="192"/>
      <c r="E115" s="192"/>
      <c r="F115" s="201">
        <v>5</v>
      </c>
      <c r="G115" s="195">
        <v>3.5</v>
      </c>
      <c r="H115" s="200"/>
      <c r="I115" s="200"/>
      <c r="J115" s="200"/>
      <c r="K115" s="198"/>
      <c r="L115" s="198"/>
      <c r="M115" s="198"/>
      <c r="N115" s="198"/>
      <c r="O115" s="198"/>
      <c r="P115" s="173"/>
      <c r="Q115" s="173"/>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row>
    <row r="116" spans="1:54" hidden="1">
      <c r="A116" s="189" t="s">
        <v>1464</v>
      </c>
      <c r="B116" s="190"/>
      <c r="C116" s="193"/>
      <c r="D116" s="192"/>
      <c r="E116" s="192"/>
      <c r="G116" s="195">
        <v>4</v>
      </c>
      <c r="H116" s="200"/>
      <c r="I116" s="200"/>
      <c r="J116" s="200"/>
      <c r="K116" s="198"/>
      <c r="L116" s="198"/>
      <c r="M116" s="198"/>
      <c r="N116" s="198"/>
      <c r="O116" s="198"/>
      <c r="P116" s="173"/>
      <c r="Q116" s="173"/>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row>
    <row r="117" spans="1:54" hidden="1">
      <c r="A117" s="193" t="s">
        <v>1463</v>
      </c>
      <c r="B117" s="193"/>
      <c r="C117" s="193"/>
      <c r="D117" s="192"/>
      <c r="E117" s="192"/>
      <c r="F117" s="201"/>
      <c r="G117" s="195"/>
      <c r="H117" s="200"/>
      <c r="I117" s="200"/>
      <c r="J117" s="200"/>
      <c r="K117" s="198"/>
      <c r="L117" s="198"/>
      <c r="M117" s="198"/>
      <c r="N117" s="198"/>
      <c r="O117" s="198"/>
      <c r="P117" s="173"/>
      <c r="Q117" s="173"/>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row>
    <row r="118" spans="1:54" hidden="1">
      <c r="A118" s="193" t="s">
        <v>1424</v>
      </c>
      <c r="B118" s="193"/>
      <c r="C118" s="193"/>
      <c r="D118" s="197"/>
      <c r="E118" s="197"/>
      <c r="F118" s="201"/>
      <c r="G118" s="195"/>
      <c r="H118" s="200"/>
      <c r="I118" s="200"/>
      <c r="J118" s="200"/>
      <c r="K118" s="198"/>
      <c r="L118" s="198"/>
      <c r="M118" s="198"/>
      <c r="N118" s="198"/>
      <c r="O118" s="198"/>
      <c r="P118" s="173"/>
      <c r="Q118" s="173"/>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row>
    <row r="119" spans="1:54" hidden="1">
      <c r="A119" s="192"/>
      <c r="B119" s="192"/>
      <c r="C119" s="192"/>
      <c r="D119" s="195"/>
      <c r="E119" s="195"/>
      <c r="F119" s="201"/>
      <c r="G119" s="195"/>
      <c r="H119" s="200"/>
      <c r="I119" s="200"/>
      <c r="J119" s="200"/>
      <c r="K119" s="198"/>
      <c r="L119" s="198"/>
      <c r="M119" s="198"/>
      <c r="N119" s="198"/>
      <c r="O119" s="198"/>
      <c r="P119" s="173"/>
      <c r="Q119" s="173"/>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row>
    <row r="120" spans="1:54" hidden="1">
      <c r="G120" s="195"/>
      <c r="H120" s="200"/>
      <c r="I120" s="200"/>
      <c r="J120" s="200"/>
      <c r="K120" s="198"/>
      <c r="L120" s="198"/>
      <c r="M120" s="198"/>
      <c r="N120" s="198"/>
      <c r="O120" s="198"/>
      <c r="P120" s="173"/>
      <c r="Q120" s="173"/>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row>
    <row r="121" spans="1:54" hidden="1">
      <c r="A121" s="202"/>
      <c r="B121" s="203" t="s">
        <v>1456</v>
      </c>
      <c r="C121" s="204" t="s">
        <v>1466</v>
      </c>
      <c r="D121" s="202">
        <v>550</v>
      </c>
      <c r="E121" s="202">
        <v>550</v>
      </c>
      <c r="F121" s="202"/>
      <c r="G121" s="202"/>
      <c r="H121" s="200"/>
      <c r="I121" s="200"/>
      <c r="J121" s="200"/>
      <c r="K121" s="198"/>
      <c r="L121" s="198"/>
      <c r="M121" s="198"/>
      <c r="N121" s="198"/>
      <c r="O121" s="198"/>
      <c r="P121" s="173"/>
      <c r="Q121" s="173"/>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row>
    <row r="122" spans="1:54" hidden="1">
      <c r="A122" s="202" t="s">
        <v>1414</v>
      </c>
      <c r="B122" s="202" t="s">
        <v>1459</v>
      </c>
      <c r="C122" s="202">
        <v>1</v>
      </c>
      <c r="D122" s="202">
        <v>650</v>
      </c>
      <c r="E122" s="202">
        <v>650</v>
      </c>
      <c r="F122" s="202">
        <v>550</v>
      </c>
      <c r="G122" s="202">
        <v>1</v>
      </c>
      <c r="H122" s="200"/>
      <c r="I122" s="200"/>
      <c r="J122" s="200"/>
      <c r="K122" s="198"/>
      <c r="L122" s="198"/>
      <c r="M122" s="198"/>
      <c r="N122" s="198"/>
      <c r="O122" s="198"/>
      <c r="P122" s="173"/>
      <c r="Q122" s="173"/>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row>
    <row r="123" spans="1:54" hidden="1">
      <c r="A123" s="173"/>
      <c r="B123" s="173"/>
      <c r="C123" s="173"/>
      <c r="D123" s="173"/>
      <c r="E123" s="173"/>
      <c r="F123" s="173"/>
      <c r="G123" s="173"/>
      <c r="H123" s="173"/>
      <c r="I123" s="173"/>
      <c r="J123" s="173"/>
      <c r="K123" s="173"/>
      <c r="L123" s="173"/>
      <c r="M123" s="173"/>
      <c r="N123" s="173"/>
      <c r="O123" s="173"/>
      <c r="P123" s="173"/>
      <c r="Q123" s="173"/>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row>
    <row r="124" spans="1:54" hidden="1">
      <c r="A124" s="173"/>
      <c r="B124" s="173"/>
      <c r="C124" s="173"/>
      <c r="D124" s="173"/>
      <c r="E124" s="173"/>
      <c r="F124" s="173"/>
      <c r="G124" s="173"/>
      <c r="H124" s="173"/>
      <c r="I124" s="173"/>
      <c r="J124" s="173"/>
      <c r="K124" s="173"/>
      <c r="L124" s="173"/>
      <c r="M124" s="173"/>
      <c r="N124" s="173"/>
      <c r="O124" s="173"/>
      <c r="P124" s="173"/>
      <c r="Q124" s="173"/>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row>
    <row r="125" spans="1:54" hidden="1">
      <c r="A125" s="173"/>
      <c r="B125" s="173"/>
      <c r="C125" s="173"/>
      <c r="D125" s="173"/>
      <c r="E125" s="173"/>
      <c r="F125" s="173"/>
      <c r="G125" s="173"/>
      <c r="H125" s="173"/>
      <c r="I125" s="173"/>
      <c r="J125" s="173"/>
      <c r="K125" s="173"/>
      <c r="L125" s="173"/>
      <c r="M125" s="173"/>
      <c r="N125" s="173"/>
      <c r="O125" s="173"/>
      <c r="P125" s="173"/>
      <c r="Q125" s="173"/>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row>
    <row r="126" spans="1:54" hidden="1">
      <c r="A126" s="173"/>
      <c r="B126" s="173"/>
      <c r="C126" s="173"/>
      <c r="D126" s="173"/>
      <c r="E126" s="173"/>
      <c r="F126" s="173"/>
      <c r="G126" s="173"/>
      <c r="H126" s="173"/>
      <c r="I126" s="173"/>
      <c r="J126" s="173"/>
      <c r="K126" s="173"/>
      <c r="L126" s="173"/>
      <c r="M126" s="173"/>
      <c r="N126" s="173"/>
      <c r="O126" s="173"/>
      <c r="P126" s="173"/>
      <c r="Q126" s="173"/>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row>
    <row r="127" spans="1:54" hidden="1">
      <c r="A127" s="173"/>
      <c r="B127" s="173"/>
      <c r="C127" s="173"/>
      <c r="D127" s="173"/>
      <c r="E127" s="173"/>
      <c r="F127" s="173"/>
      <c r="G127" s="173"/>
      <c r="H127" s="173"/>
      <c r="I127" s="173"/>
      <c r="J127" s="173"/>
      <c r="K127" s="173"/>
      <c r="L127" s="173"/>
      <c r="M127" s="173"/>
      <c r="N127" s="173"/>
      <c r="O127" s="173"/>
      <c r="P127" s="173"/>
      <c r="Q127" s="173"/>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row>
    <row r="128" spans="1:54" hidden="1">
      <c r="A128" s="173"/>
      <c r="B128" s="173"/>
      <c r="C128" s="173"/>
      <c r="D128" s="173"/>
      <c r="E128" s="173"/>
      <c r="F128" s="173"/>
      <c r="G128" s="173"/>
      <c r="H128" s="173"/>
      <c r="I128" s="173"/>
      <c r="J128" s="173"/>
      <c r="K128" s="173"/>
      <c r="L128" s="173"/>
      <c r="M128" s="173"/>
      <c r="N128" s="173"/>
      <c r="O128" s="173"/>
      <c r="P128" s="173"/>
      <c r="Q128" s="173"/>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row>
    <row r="129" spans="1:54" hidden="1">
      <c r="A129" s="173"/>
      <c r="B129" s="173"/>
      <c r="C129" s="173"/>
      <c r="D129" s="173"/>
      <c r="E129" s="173"/>
      <c r="F129" s="173"/>
      <c r="G129" s="173"/>
      <c r="H129" s="173"/>
      <c r="I129" s="173"/>
      <c r="J129" s="173"/>
      <c r="K129" s="173"/>
      <c r="L129" s="173"/>
      <c r="M129" s="173"/>
      <c r="N129" s="173"/>
      <c r="O129" s="173"/>
      <c r="P129" s="173"/>
      <c r="Q129" s="173"/>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row>
    <row r="130" spans="1:54" hidden="1">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row>
    <row r="131" spans="1:54" hidden="1">
      <c r="P131" s="173"/>
      <c r="Q131" s="173"/>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row>
    <row r="132" spans="1:54" hidden="1">
      <c r="P132" s="173"/>
      <c r="Q132" s="173"/>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row>
    <row r="133" spans="1:54" hidden="1">
      <c r="P133" s="173"/>
      <c r="Q133" s="173"/>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row>
    <row r="134" spans="1:54" hidden="1">
      <c r="P134" s="173"/>
      <c r="Q134" s="173"/>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row>
    <row r="135" spans="1:54" hidden="1">
      <c r="P135" s="173"/>
      <c r="Q135" s="173"/>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row>
    <row r="136" spans="1:54">
      <c r="P136" s="173"/>
      <c r="Q136" s="173"/>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row>
    <row r="137" spans="1:54">
      <c r="P137" s="173"/>
      <c r="Q137" s="173"/>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row>
    <row r="138" spans="1:54">
      <c r="P138" s="173"/>
      <c r="Q138" s="173"/>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row>
    <row r="139" spans="1:54">
      <c r="P139" s="173"/>
      <c r="Q139" s="173"/>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row>
    <row r="140" spans="1:54">
      <c r="P140" s="173"/>
      <c r="Q140" s="173"/>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row>
    <row r="141" spans="1:54">
      <c r="P141" s="173"/>
      <c r="Q141" s="173"/>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row>
    <row r="142" spans="1:54">
      <c r="P142" s="173"/>
      <c r="Q142" s="173"/>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row>
  </sheetData>
  <protectedRanges>
    <protectedRange sqref="L6:N51" name="Range2_1"/>
    <protectedRange sqref="A6:J51 A5:N5" name="Range1_2"/>
  </protectedRanges>
  <mergeCells count="34">
    <mergeCell ref="C69:E69"/>
    <mergeCell ref="H53:N53"/>
    <mergeCell ref="H54:N54"/>
    <mergeCell ref="R15:Z15"/>
    <mergeCell ref="R16:Z16"/>
    <mergeCell ref="R17:Z17"/>
    <mergeCell ref="R18:Z18"/>
    <mergeCell ref="R19:Z19"/>
    <mergeCell ref="D53:F53"/>
    <mergeCell ref="BP10:BQ10"/>
    <mergeCell ref="Y11:Z11"/>
    <mergeCell ref="BP11:BQ11"/>
    <mergeCell ref="Y12:Z12"/>
    <mergeCell ref="BP12:BQ12"/>
    <mergeCell ref="Y10:Z10"/>
    <mergeCell ref="BP7:BQ7"/>
    <mergeCell ref="Y8:Z8"/>
    <mergeCell ref="BP8:BQ8"/>
    <mergeCell ref="Y9:Z9"/>
    <mergeCell ref="BP9:BQ9"/>
    <mergeCell ref="Y7:Z7"/>
    <mergeCell ref="BP4:BQ4"/>
    <mergeCell ref="Y5:Z5"/>
    <mergeCell ref="BP5:BQ5"/>
    <mergeCell ref="Y6:Z6"/>
    <mergeCell ref="BP6:BQ6"/>
    <mergeCell ref="Y4:Z4"/>
    <mergeCell ref="BP3:BQ3"/>
    <mergeCell ref="C1:J1"/>
    <mergeCell ref="AG1:AZ1"/>
    <mergeCell ref="Y2:Z2"/>
    <mergeCell ref="BP2:BQ2"/>
    <mergeCell ref="M1:O1"/>
    <mergeCell ref="Y3:Z3"/>
  </mergeCells>
  <conditionalFormatting sqref="BB51:BB52">
    <cfRule type="cellIs" dxfId="93" priority="42" stopIfTrue="1" operator="notEqual">
      <formula>$AA$53</formula>
    </cfRule>
  </conditionalFormatting>
  <conditionalFormatting sqref="BB53">
    <cfRule type="cellIs" dxfId="92" priority="41" stopIfTrue="1" operator="notEqual">
      <formula>$AA$51</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5B8EA"/>
  </sheetPr>
  <dimension ref="A1:CY2144"/>
  <sheetViews>
    <sheetView zoomScaleNormal="100" workbookViewId="0">
      <selection activeCell="AE17" sqref="AE17"/>
    </sheetView>
  </sheetViews>
  <sheetFormatPr defaultRowHeight="14.4" outlineLevelRow="1"/>
  <cols>
    <col min="1" max="1" width="2.44140625" customWidth="1"/>
    <col min="2" max="3" width="10" customWidth="1"/>
    <col min="4" max="11" width="10" style="664" customWidth="1"/>
    <col min="12" max="12" width="10" style="667" customWidth="1"/>
    <col min="13" max="13" width="10" style="667" hidden="1" customWidth="1"/>
    <col min="14" max="16" width="12.6640625" style="667" customWidth="1"/>
    <col min="17" max="17" width="12.6640625" style="667" hidden="1" customWidth="1"/>
    <col min="18" max="20" width="12.6640625" style="667" customWidth="1"/>
    <col min="21" max="21" width="10.88671875" style="667" customWidth="1"/>
    <col min="22" max="22" width="12.6640625" style="667" hidden="1" customWidth="1"/>
    <col min="23" max="23" width="12.6640625" style="667" customWidth="1"/>
    <col min="24" max="24" width="13.33203125" style="667" hidden="1" customWidth="1"/>
    <col min="25" max="25" width="12.6640625" style="667" hidden="1" customWidth="1"/>
    <col min="26" max="26" width="11.6640625" style="667" customWidth="1"/>
    <col min="27" max="27" width="12.44140625" style="667" hidden="1" customWidth="1"/>
    <col min="28" max="30" width="11.44140625" style="667" hidden="1" customWidth="1"/>
    <col min="31" max="31" width="12.33203125" style="667" customWidth="1"/>
    <col min="32" max="32" width="11.5546875" style="667" hidden="1" customWidth="1"/>
    <col min="33" max="33" width="11.5546875" customWidth="1"/>
    <col min="34" max="34" width="10" customWidth="1"/>
    <col min="35" max="35" width="9.33203125" customWidth="1"/>
    <col min="36" max="36" width="11.6640625" hidden="1" customWidth="1"/>
    <col min="37" max="37" width="11.44140625" hidden="1" customWidth="1"/>
    <col min="38" max="40" width="11.33203125" hidden="1" customWidth="1"/>
    <col min="41" max="41" width="15.6640625" hidden="1" customWidth="1"/>
    <col min="42" max="42" width="11" hidden="1" customWidth="1"/>
    <col min="43" max="43" width="25.5546875" hidden="1" customWidth="1"/>
    <col min="44" max="44" width="13.44140625" hidden="1" customWidth="1"/>
    <col min="45" max="45" width="13.33203125" hidden="1" customWidth="1"/>
    <col min="46" max="46" width="15.33203125" hidden="1" customWidth="1"/>
    <col min="47" max="48" width="11.44140625" hidden="1" customWidth="1"/>
    <col min="49" max="49" width="19.44140625" hidden="1" customWidth="1"/>
    <col min="50" max="50" width="10.6640625" hidden="1" customWidth="1"/>
    <col min="51" max="51" width="11.33203125" hidden="1" customWidth="1"/>
    <col min="52" max="52" width="9.33203125" hidden="1" customWidth="1"/>
    <col min="53" max="53" width="11.33203125" hidden="1" customWidth="1"/>
    <col min="54" max="54" width="14.6640625" hidden="1" customWidth="1"/>
    <col min="55" max="55" width="10.5546875" hidden="1" customWidth="1"/>
    <col min="56" max="57" width="9.33203125" hidden="1" customWidth="1"/>
    <col min="58" max="58" width="17.6640625" hidden="1" customWidth="1"/>
    <col min="59" max="59" width="9.33203125" hidden="1" customWidth="1"/>
    <col min="60" max="60" width="10" hidden="1" customWidth="1"/>
    <col min="61" max="63" width="9.33203125" hidden="1" customWidth="1"/>
    <col min="64" max="64" width="10.6640625" hidden="1" customWidth="1"/>
    <col min="65" max="68" width="9.33203125" hidden="1" customWidth="1"/>
    <col min="69" max="78" width="9.33203125" customWidth="1"/>
    <col min="79" max="80" width="8.88671875" customWidth="1"/>
    <col min="81" max="81" width="17.33203125" hidden="1" customWidth="1"/>
    <col min="82" max="82" width="22.33203125" hidden="1" customWidth="1"/>
    <col min="83" max="85" width="17.33203125" style="659" hidden="1" customWidth="1"/>
    <col min="86" max="91" width="20.6640625" style="659" customWidth="1"/>
    <col min="92" max="92" width="9.33203125" style="659" customWidth="1"/>
    <col min="93" max="93" width="9.33203125" style="659" hidden="1" customWidth="1"/>
    <col min="94" max="94" width="9.33203125" style="659" customWidth="1"/>
    <col min="95" max="98" width="8.88671875" style="659" customWidth="1"/>
    <col min="99" max="103" width="8.88671875" style="659"/>
  </cols>
  <sheetData>
    <row r="1" spans="2:96" ht="21.6" thickBot="1">
      <c r="B1" s="1502" t="s">
        <v>1516</v>
      </c>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4"/>
      <c r="AH1" s="657"/>
      <c r="AI1" s="658"/>
    </row>
    <row r="2" spans="2:96" ht="18" hidden="1" thickBot="1">
      <c r="B2" s="1505">
        <f>'Rent Schedule'!C1</f>
        <v>0</v>
      </c>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7"/>
      <c r="AH2" s="660"/>
      <c r="AI2" s="658"/>
      <c r="AJ2" s="661" t="s">
        <v>1517</v>
      </c>
      <c r="AK2" s="661"/>
      <c r="AL2" s="661"/>
      <c r="AM2" s="661"/>
      <c r="AN2" s="661"/>
      <c r="AO2" s="661"/>
      <c r="AP2" s="661"/>
      <c r="AQ2" s="661"/>
      <c r="AR2" s="661"/>
      <c r="AS2" s="661"/>
      <c r="AT2" s="661"/>
      <c r="AU2" s="662"/>
      <c r="AV2" s="663" t="s">
        <v>1518</v>
      </c>
      <c r="AW2" s="663"/>
      <c r="AX2" s="663"/>
      <c r="AY2" s="662"/>
      <c r="AZ2" s="662"/>
      <c r="BA2" s="662"/>
      <c r="BB2" s="662"/>
      <c r="BC2" s="662"/>
      <c r="BD2" s="662"/>
      <c r="BE2" s="662"/>
      <c r="BF2" s="662"/>
      <c r="BG2" s="662"/>
      <c r="BH2" s="662"/>
      <c r="BI2" s="662"/>
      <c r="BJ2" s="662"/>
      <c r="BK2" s="662"/>
      <c r="BL2" s="662"/>
      <c r="BM2" s="662"/>
      <c r="BN2" s="662"/>
      <c r="BO2" s="662"/>
    </row>
    <row r="3" spans="2:96" ht="18" hidden="1" thickBot="1">
      <c r="L3" s="664"/>
      <c r="M3" s="664"/>
      <c r="N3"/>
      <c r="O3"/>
      <c r="P3"/>
      <c r="Q3"/>
      <c r="R3"/>
      <c r="S3"/>
      <c r="T3"/>
      <c r="U3" s="665"/>
      <c r="V3" s="666"/>
      <c r="W3" s="666"/>
      <c r="X3" s="665"/>
      <c r="Z3"/>
      <c r="AA3"/>
      <c r="AB3"/>
      <c r="AC3"/>
      <c r="AD3" s="664"/>
      <c r="AE3"/>
      <c r="AF3"/>
      <c r="AH3" s="664"/>
      <c r="AI3" s="658"/>
      <c r="AJ3" s="668" t="s">
        <v>1519</v>
      </c>
      <c r="AK3" s="668"/>
      <c r="AL3" s="668"/>
      <c r="AM3" s="668"/>
      <c r="AN3" s="668"/>
      <c r="AO3" s="668"/>
      <c r="AP3" s="669"/>
      <c r="AQ3" s="669" t="s">
        <v>1520</v>
      </c>
      <c r="AR3" s="669">
        <v>0</v>
      </c>
      <c r="AS3" s="669" t="s">
        <v>1521</v>
      </c>
      <c r="AT3" s="670" t="s">
        <v>1522</v>
      </c>
      <c r="AU3" s="271">
        <v>30</v>
      </c>
      <c r="AY3" s="671"/>
      <c r="AZ3" s="672" t="s">
        <v>1349</v>
      </c>
      <c r="BA3" s="672" t="s">
        <v>1446</v>
      </c>
      <c r="BB3" s="672" t="s">
        <v>1447</v>
      </c>
      <c r="BC3" s="672" t="s">
        <v>1354</v>
      </c>
      <c r="BD3" s="672" t="s">
        <v>1355</v>
      </c>
      <c r="BE3" s="672" t="s">
        <v>1356</v>
      </c>
      <c r="BF3" s="672" t="s">
        <v>1357</v>
      </c>
      <c r="BG3" s="673"/>
      <c r="BH3" s="661" t="s">
        <v>1523</v>
      </c>
      <c r="BI3" s="661"/>
      <c r="BJ3" s="661"/>
      <c r="BK3" s="661"/>
      <c r="BL3" s="674"/>
      <c r="BM3" s="674"/>
      <c r="BN3" s="674"/>
      <c r="BO3" s="674"/>
    </row>
    <row r="4" spans="2:96" ht="21" hidden="1" customHeight="1" thickBot="1">
      <c r="B4" s="1508" t="s">
        <v>1524</v>
      </c>
      <c r="C4" s="1509"/>
      <c r="D4" s="1509"/>
      <c r="E4" s="1509"/>
      <c r="F4" s="1509"/>
      <c r="G4" s="1509"/>
      <c r="H4" s="1509"/>
      <c r="I4" s="1509"/>
      <c r="J4" s="1509"/>
      <c r="K4" s="1509"/>
      <c r="L4" s="1509"/>
      <c r="M4" s="1509"/>
      <c r="N4" s="1509"/>
      <c r="O4" s="1510"/>
      <c r="P4" s="675"/>
      <c r="Q4" s="1508" t="s">
        <v>1525</v>
      </c>
      <c r="R4" s="1509"/>
      <c r="S4" s="1509"/>
      <c r="T4" s="1509"/>
      <c r="U4" s="1509"/>
      <c r="V4" s="1510"/>
      <c r="X4" s="1511" t="s">
        <v>1526</v>
      </c>
      <c r="Y4" s="1512"/>
      <c r="Z4" s="676"/>
      <c r="AA4" s="659"/>
      <c r="AB4"/>
      <c r="AC4"/>
      <c r="AD4"/>
      <c r="AE4"/>
      <c r="AF4"/>
      <c r="AH4" s="664"/>
      <c r="AI4" s="658"/>
      <c r="AJ4" s="668" t="s">
        <v>1527</v>
      </c>
      <c r="AK4" s="668"/>
      <c r="AL4" s="668"/>
      <c r="AM4" s="668"/>
      <c r="AN4" s="668"/>
      <c r="AO4" s="668"/>
      <c r="AP4" s="669"/>
      <c r="AQ4" s="669" t="s">
        <v>23</v>
      </c>
      <c r="AR4" s="669">
        <v>1</v>
      </c>
      <c r="AS4" s="669" t="s">
        <v>1434</v>
      </c>
      <c r="AT4" s="677" t="e">
        <f xml:space="preserve"> CONCATENATE($N$6, " ",#REF!)</f>
        <v>#REF!</v>
      </c>
      <c r="AU4" s="271">
        <v>40</v>
      </c>
      <c r="AY4" s="678" t="s">
        <v>1654</v>
      </c>
      <c r="AZ4" s="669" t="s">
        <v>1359</v>
      </c>
      <c r="BA4" s="272">
        <f>'Rent Schedule'!T3</f>
        <v>0</v>
      </c>
      <c r="BB4" s="272">
        <f>'Rent Schedule'!U3</f>
        <v>0</v>
      </c>
      <c r="BC4" s="272">
        <f>'Rent Schedule'!V3</f>
        <v>0</v>
      </c>
      <c r="BD4" s="272">
        <f>'Rent Schedule'!W3</f>
        <v>0</v>
      </c>
      <c r="BE4" s="272">
        <f>'Rent Schedule'!X3</f>
        <v>0</v>
      </c>
      <c r="BF4" s="273"/>
      <c r="BG4" s="679"/>
      <c r="BH4" s="680" t="s">
        <v>1528</v>
      </c>
      <c r="BI4" s="681" t="s">
        <v>1529</v>
      </c>
      <c r="BJ4" s="681" t="s">
        <v>1530</v>
      </c>
      <c r="BK4" s="682" t="s">
        <v>1531</v>
      </c>
      <c r="BL4" s="682" t="s">
        <v>1532</v>
      </c>
      <c r="BM4" s="683" t="s">
        <v>1533</v>
      </c>
      <c r="BN4" s="684" t="s">
        <v>1534</v>
      </c>
      <c r="BO4" s="684" t="s">
        <v>1535</v>
      </c>
    </row>
    <row r="5" spans="2:96" ht="22.5" hidden="1" customHeight="1" thickBot="1">
      <c r="B5" s="1515" t="s">
        <v>1536</v>
      </c>
      <c r="C5" s="1516"/>
      <c r="D5" s="1516"/>
      <c r="E5" s="1516"/>
      <c r="F5" s="685"/>
      <c r="G5" s="685"/>
      <c r="H5" s="685"/>
      <c r="I5" s="685"/>
      <c r="J5" s="685"/>
      <c r="K5" s="685"/>
      <c r="L5" s="685"/>
      <c r="M5" s="685"/>
      <c r="N5" s="1517"/>
      <c r="O5" s="1518"/>
      <c r="P5" s="686"/>
      <c r="Q5" s="687" t="s">
        <v>1537</v>
      </c>
      <c r="R5" s="688" t="s">
        <v>1538</v>
      </c>
      <c r="S5" s="689" t="s">
        <v>1539</v>
      </c>
      <c r="T5" s="690"/>
      <c r="U5" s="691" t="s">
        <v>1540</v>
      </c>
      <c r="V5" s="692" t="s">
        <v>1538</v>
      </c>
      <c r="X5" s="1513"/>
      <c r="Y5" s="1514"/>
      <c r="Z5" s="693"/>
      <c r="AA5" s="659"/>
      <c r="AB5"/>
      <c r="AC5"/>
      <c r="AD5"/>
      <c r="AE5"/>
      <c r="AF5"/>
      <c r="AH5" s="664"/>
      <c r="AI5" s="658"/>
      <c r="AJ5" s="668" t="s">
        <v>1541</v>
      </c>
      <c r="AK5" s="668"/>
      <c r="AL5" s="668"/>
      <c r="AM5" s="668"/>
      <c r="AN5" s="668"/>
      <c r="AO5" s="668"/>
      <c r="AP5" s="669"/>
      <c r="AQ5" s="669" t="s">
        <v>155</v>
      </c>
      <c r="AR5" s="669">
        <v>2</v>
      </c>
      <c r="AS5" s="669" t="s">
        <v>1542</v>
      </c>
      <c r="AT5" s="677" t="e">
        <f>IF(OR($N$6="Aransas", $N$6="Atascosa",$N$6="Austin",$N$6="Brazoria",$N$6="Calhoun",$N$6="Kendall",$N$6="Lampasas",$N$6="Wise",N$6="Medina"), IF(OR($N$5="Corpus Christi", $N$5="San Antonio", $N$5="Houston", $N$5="Baytown", $N$5="Sugar Land", $N$5="Victoria", $N$5="Kileen", $N$5="Temple", $N$5="Fort Hood", $N$5="Dallas"), CONCATENATE(N$6, " ",#REF!, " ",$N$5), CONCATENATE($N$6, " ",#REF!)), CONCATENATE($N$6, " ",#REF!))</f>
        <v>#REF!</v>
      </c>
      <c r="AU5" s="271">
        <v>50</v>
      </c>
      <c r="AY5" s="678" t="s">
        <v>1654</v>
      </c>
      <c r="AZ5" s="668" t="s">
        <v>1362</v>
      </c>
      <c r="BA5" s="272">
        <f>'Rent Schedule'!T4</f>
        <v>0</v>
      </c>
      <c r="BB5" s="272">
        <f>'Rent Schedule'!U4</f>
        <v>0</v>
      </c>
      <c r="BC5" s="272">
        <f>'Rent Schedule'!V4</f>
        <v>0</v>
      </c>
      <c r="BD5" s="272">
        <f>'Rent Schedule'!W4</f>
        <v>0</v>
      </c>
      <c r="BE5" s="272">
        <f>'Rent Schedule'!X4</f>
        <v>0</v>
      </c>
      <c r="BF5" s="273"/>
      <c r="BG5" s="694"/>
      <c r="BH5" s="695" t="s">
        <v>1543</v>
      </c>
      <c r="BI5" s="274"/>
      <c r="BJ5" s="275"/>
      <c r="BK5" s="275"/>
      <c r="BL5" s="275"/>
      <c r="BM5" s="275"/>
      <c r="BN5" s="275"/>
      <c r="BO5" s="696">
        <f>SUMIFS($N$17:$N$63, $A$17:$A$63, "=phu", $O$17:$O$63, "=0")</f>
        <v>0</v>
      </c>
      <c r="CC5" s="276"/>
    </row>
    <row r="6" spans="2:96" ht="22.5" hidden="1" customHeight="1">
      <c r="B6" s="1519" t="s">
        <v>1544</v>
      </c>
      <c r="C6" s="1520"/>
      <c r="D6" s="1520"/>
      <c r="E6" s="1520"/>
      <c r="F6" s="697"/>
      <c r="G6" s="697"/>
      <c r="H6" s="697"/>
      <c r="I6" s="697"/>
      <c r="J6" s="1063"/>
      <c r="K6" s="1063"/>
      <c r="L6" s="697"/>
      <c r="M6" s="697"/>
      <c r="N6" s="1521"/>
      <c r="O6" s="1522"/>
      <c r="P6" s="686"/>
      <c r="Q6" s="698" t="str">
        <f>IF(AT16=0,"Eff",0)</f>
        <v>Eff</v>
      </c>
      <c r="R6" s="699" t="str">
        <f>IF(AT64=0,"",AT64)</f>
        <v/>
      </c>
      <c r="S6" s="277" t="str">
        <f t="shared" ref="S6:S11" si="0">IF(R6="","",R6/$R$11)</f>
        <v/>
      </c>
      <c r="T6" s="278"/>
      <c r="U6" s="279">
        <v>0.3</v>
      </c>
      <c r="V6" s="700">
        <f>+SUMIF($B$17:$B$63,"TC30%",$N$17:$N$63)</f>
        <v>0</v>
      </c>
      <c r="X6" s="1523"/>
      <c r="Y6" s="1524"/>
      <c r="Z6" s="701"/>
      <c r="AA6" s="659"/>
      <c r="AB6"/>
      <c r="AC6"/>
      <c r="AD6"/>
      <c r="AE6"/>
      <c r="AF6"/>
      <c r="AH6" s="664"/>
      <c r="AI6" s="658"/>
      <c r="AJ6" s="668" t="s">
        <v>1545</v>
      </c>
      <c r="AK6" s="668"/>
      <c r="AL6" s="668"/>
      <c r="AM6" s="668"/>
      <c r="AN6" s="668"/>
      <c r="AO6" s="668"/>
      <c r="AP6" s="668"/>
      <c r="AQ6" s="668" t="s">
        <v>264</v>
      </c>
      <c r="AR6" s="668">
        <v>3</v>
      </c>
      <c r="AS6" s="668" t="s">
        <v>1546</v>
      </c>
      <c r="AT6" s="677" t="e">
        <f>IF(OR($N$6="Aransas", $N$6="Atascosa",$N$6="Austin",$N$6="Brazoria",$N$6="Calhoun",$N$6="Kendall",$N$6="Lampasas",$N$6="Wise",N$6="Medina"), IF(OR($N$5="Corpus Christi", $N$5="San Antonio", $N$5="Houston", $N$5="Baytown", $N$5="Sugar Land", $N$5="Victoria", $N$5="Kileen", $N$5="Temple", $N$5="Fort Hood", $N$5="Dallas"), CONCATENATE(N$6, " ",#REF!, " ",$N$5), CONCATENATE($N$6, " ",#REF!)), CONCATENATE($N$6, " ",#REF!))</f>
        <v>#REF!</v>
      </c>
      <c r="AU6" s="280">
        <v>60</v>
      </c>
      <c r="AV6" s="702"/>
      <c r="AW6" s="702"/>
      <c r="AX6" s="702"/>
      <c r="AY6" s="678" t="s">
        <v>1654</v>
      </c>
      <c r="AZ6" s="703" t="s">
        <v>1547</v>
      </c>
      <c r="BA6" s="272">
        <f>'Rent Schedule'!T5</f>
        <v>0</v>
      </c>
      <c r="BB6" s="272">
        <f>'Rent Schedule'!U5</f>
        <v>0</v>
      </c>
      <c r="BC6" s="272">
        <f>'Rent Schedule'!V5</f>
        <v>0</v>
      </c>
      <c r="BD6" s="272">
        <f>'Rent Schedule'!W5</f>
        <v>0</v>
      </c>
      <c r="BE6" s="272">
        <f>'Rent Schedule'!X5</f>
        <v>0</v>
      </c>
      <c r="BF6" s="273"/>
      <c r="BG6" s="694"/>
      <c r="BH6" s="704">
        <v>1</v>
      </c>
      <c r="BI6" s="274"/>
      <c r="BJ6" s="275"/>
      <c r="BK6" s="275"/>
      <c r="BL6" s="275"/>
      <c r="BM6" s="275"/>
      <c r="BN6" s="275"/>
      <c r="BO6" s="696">
        <f>SUMIFS($N$17:$N$63, $A$17:$A$63, "=phu", $O$17:$O$63, "=1")</f>
        <v>0</v>
      </c>
      <c r="CC6" s="276"/>
    </row>
    <row r="7" spans="2:96" ht="22.5" hidden="1" customHeight="1">
      <c r="B7" s="705"/>
      <c r="C7" s="706"/>
      <c r="D7" s="706"/>
      <c r="E7" s="706"/>
      <c r="F7" s="707"/>
      <c r="G7" s="707"/>
      <c r="H7" s="707"/>
      <c r="I7" s="707"/>
      <c r="J7" s="707"/>
      <c r="K7" s="707"/>
      <c r="L7" s="707"/>
      <c r="M7" s="707"/>
      <c r="N7" s="708"/>
      <c r="O7" s="709"/>
      <c r="P7" s="710"/>
      <c r="Q7" s="698">
        <f>AU16</f>
        <v>1</v>
      </c>
      <c r="R7" s="699" t="str">
        <f>IF(AU64=0,"",AU64)</f>
        <v/>
      </c>
      <c r="S7" s="277" t="str">
        <f t="shared" si="0"/>
        <v/>
      </c>
      <c r="T7" s="278"/>
      <c r="U7" s="279">
        <v>0.4</v>
      </c>
      <c r="V7" s="700">
        <f>+SUMIF($B$17:$B$63,"TC40%",$N$17:$N$63)</f>
        <v>0</v>
      </c>
      <c r="X7" s="1525"/>
      <c r="Y7" s="1526"/>
      <c r="Z7" s="281"/>
      <c r="AA7" s="659"/>
      <c r="AB7"/>
      <c r="AC7"/>
      <c r="AD7"/>
      <c r="AE7"/>
      <c r="AF7"/>
      <c r="AH7" s="664"/>
      <c r="AI7" s="658"/>
      <c r="AJ7" s="668" t="s">
        <v>1548</v>
      </c>
      <c r="AK7" s="668"/>
      <c r="AL7" s="668"/>
      <c r="AM7" s="668"/>
      <c r="AN7" s="668"/>
      <c r="AO7" s="668"/>
      <c r="AP7" s="668"/>
      <c r="AQ7" s="668" t="s">
        <v>1126</v>
      </c>
      <c r="AR7" s="668">
        <v>4</v>
      </c>
      <c r="AS7" s="668" t="s">
        <v>1529</v>
      </c>
      <c r="AT7" s="677" t="e">
        <f>IF(OR($N$6="Aransas", $N$6="Atascosa",$N$6="Austin",$N$6="Brazoria",$N$6="Calhoun",$N$6="Kendall",$N$6="Lampasas",$N$6="Wise",N$6="Medina"), IF(OR($N$5="Corpus Christi", $N$5="San Antonio", $N$5="Houston", $N$5="Baytown", $N$5="Sugar Land", $N$5="Victoria", $N$5="Kileen", $N$5="Temple", $N$5="Fort Hood", $N$5="Dallas"), CONCATENATE(N$6, " ",#REF!, " ",$N$5), CONCATENATE($N$6, " ",#REF!)), CONCATENATE($N$6, " ",#REF!))</f>
        <v>#REF!</v>
      </c>
      <c r="AU7" s="711" t="s">
        <v>1549</v>
      </c>
      <c r="AV7" s="712"/>
      <c r="AW7" s="713"/>
      <c r="AX7" s="714"/>
      <c r="AY7" s="678" t="s">
        <v>1654</v>
      </c>
      <c r="AZ7" s="669" t="s">
        <v>1550</v>
      </c>
      <c r="BA7" s="272">
        <f>'Rent Schedule'!T6</f>
        <v>0</v>
      </c>
      <c r="BB7" s="272">
        <f>'Rent Schedule'!U6</f>
        <v>0</v>
      </c>
      <c r="BC7" s="272">
        <f>'Rent Schedule'!V6</f>
        <v>0</v>
      </c>
      <c r="BD7" s="272">
        <f>'Rent Schedule'!W6</f>
        <v>0</v>
      </c>
      <c r="BE7" s="272">
        <f>'Rent Schedule'!X6</f>
        <v>0</v>
      </c>
      <c r="BF7" s="273"/>
      <c r="BG7" s="694"/>
      <c r="BH7" s="704">
        <v>2</v>
      </c>
      <c r="BI7" s="274"/>
      <c r="BJ7" s="275"/>
      <c r="BK7" s="275"/>
      <c r="BL7" s="275"/>
      <c r="BM7" s="275"/>
      <c r="BN7" s="275"/>
      <c r="BO7" s="696">
        <f>SUMIFS($N$17:$N$63, $A$17:$A$63, "=phu", $O$17:$O$63, "=2")</f>
        <v>0</v>
      </c>
      <c r="CC7" s="276"/>
      <c r="CD7" s="715">
        <v>1</v>
      </c>
    </row>
    <row r="8" spans="2:96" ht="22.5" hidden="1" customHeight="1" thickBot="1">
      <c r="B8" s="1527" t="s">
        <v>1551</v>
      </c>
      <c r="C8" s="1528"/>
      <c r="D8" s="1528"/>
      <c r="E8" s="1528"/>
      <c r="F8" s="716"/>
      <c r="G8" s="716"/>
      <c r="H8" s="716"/>
      <c r="I8" s="716"/>
      <c r="J8" s="1064"/>
      <c r="K8" s="1064"/>
      <c r="L8" s="716"/>
      <c r="M8" s="716"/>
      <c r="N8" s="1529"/>
      <c r="O8" s="1530"/>
      <c r="P8" s="686"/>
      <c r="Q8" s="698">
        <f>AV16</f>
        <v>2</v>
      </c>
      <c r="R8" s="699" t="str">
        <f>IF(AV64=0,"",AV64)</f>
        <v/>
      </c>
      <c r="S8" s="277" t="str">
        <f t="shared" si="0"/>
        <v/>
      </c>
      <c r="T8" s="278"/>
      <c r="U8" s="279">
        <v>0.5</v>
      </c>
      <c r="V8" s="700">
        <f>+SUMIF($B$17:$B$63,"TC50%",$N$17:$N$63)</f>
        <v>0</v>
      </c>
      <c r="X8" s="1525"/>
      <c r="Y8" s="1526"/>
      <c r="Z8" s="281"/>
      <c r="AA8" s="659"/>
      <c r="AB8"/>
      <c r="AC8"/>
      <c r="AD8"/>
      <c r="AE8"/>
      <c r="AF8"/>
      <c r="AH8" s="664"/>
      <c r="AI8" s="658"/>
      <c r="AJ8" s="668" t="s">
        <v>1552</v>
      </c>
      <c r="AK8" s="668"/>
      <c r="AL8" s="668"/>
      <c r="AM8" s="668"/>
      <c r="AN8" s="668"/>
      <c r="AO8" s="668"/>
      <c r="AP8" s="668"/>
      <c r="AQ8" s="668" t="s">
        <v>461</v>
      </c>
      <c r="AR8" s="668"/>
      <c r="AS8" s="668" t="s">
        <v>1531</v>
      </c>
      <c r="AT8" s="717"/>
      <c r="AU8" s="711" t="s">
        <v>1553</v>
      </c>
      <c r="AV8" s="712"/>
      <c r="AW8" s="713"/>
      <c r="AX8" s="714"/>
      <c r="AY8" s="678" t="s">
        <v>1654</v>
      </c>
      <c r="AZ8" s="669" t="s">
        <v>1369</v>
      </c>
      <c r="BA8" s="272">
        <f>'Rent Schedule'!T7</f>
        <v>0</v>
      </c>
      <c r="BB8" s="272">
        <f>'Rent Schedule'!U7</f>
        <v>0</v>
      </c>
      <c r="BC8" s="272">
        <f>'Rent Schedule'!V7</f>
        <v>0</v>
      </c>
      <c r="BD8" s="272">
        <f>'Rent Schedule'!W7</f>
        <v>0</v>
      </c>
      <c r="BE8" s="272">
        <f>'Rent Schedule'!X7</f>
        <v>0</v>
      </c>
      <c r="BF8" s="273"/>
      <c r="BG8" s="694"/>
      <c r="BH8" s="704">
        <v>3</v>
      </c>
      <c r="BI8" s="274"/>
      <c r="BJ8" s="275"/>
      <c r="BK8" s="275"/>
      <c r="BL8" s="275"/>
      <c r="BM8" s="275"/>
      <c r="BN8" s="275"/>
      <c r="BO8" s="696">
        <f>SUMIFS($N$17:$N$63, $A$17:$A$63, "=phu", $O$17:$O$63, "=3")</f>
        <v>0</v>
      </c>
      <c r="CD8" s="715">
        <v>1.3</v>
      </c>
    </row>
    <row r="9" spans="2:96" ht="22.5" hidden="1" customHeight="1">
      <c r="B9" s="1519" t="s">
        <v>1554</v>
      </c>
      <c r="C9" s="1520"/>
      <c r="D9" s="1520"/>
      <c r="E9" s="1520"/>
      <c r="F9" s="697"/>
      <c r="G9" s="697"/>
      <c r="H9" s="697"/>
      <c r="I9" s="697"/>
      <c r="J9" s="1063"/>
      <c r="K9" s="1063"/>
      <c r="L9" s="697"/>
      <c r="M9" s="697"/>
      <c r="N9" s="1531"/>
      <c r="O9" s="1532"/>
      <c r="P9" s="686"/>
      <c r="Q9" s="698">
        <f>AW16</f>
        <v>3</v>
      </c>
      <c r="R9" s="699" t="str">
        <f>IF(AW64=0,"",AW64)</f>
        <v/>
      </c>
      <c r="S9" s="277" t="str">
        <f t="shared" si="0"/>
        <v/>
      </c>
      <c r="T9" s="278"/>
      <c r="U9" s="279">
        <v>0.6</v>
      </c>
      <c r="V9" s="700">
        <f>+SUMIF($B$17:$B$63,"TC60%",$N$17:$N$63)</f>
        <v>0</v>
      </c>
      <c r="X9" s="1525"/>
      <c r="Y9" s="1526"/>
      <c r="Z9" s="281"/>
      <c r="AA9" s="659"/>
      <c r="AB9"/>
      <c r="AC9"/>
      <c r="AD9"/>
      <c r="AE9"/>
      <c r="AF9"/>
      <c r="AH9" s="664"/>
      <c r="AI9" s="658"/>
      <c r="AJ9" s="718" t="s">
        <v>1555</v>
      </c>
      <c r="AK9" s="718"/>
      <c r="AL9" s="718"/>
      <c r="AM9" s="718"/>
      <c r="AN9" s="718"/>
      <c r="AO9" s="718"/>
      <c r="AP9" s="718"/>
      <c r="AQ9" s="718" t="s">
        <v>180</v>
      </c>
      <c r="AR9" s="718"/>
      <c r="AS9" s="718" t="s">
        <v>1530</v>
      </c>
      <c r="AT9" s="719"/>
      <c r="AU9" s="720" t="str">
        <f>+AS7</f>
        <v>USDA</v>
      </c>
      <c r="AV9" s="668"/>
      <c r="AW9" s="668"/>
      <c r="AX9" s="668"/>
      <c r="AY9" s="678">
        <v>0</v>
      </c>
      <c r="AZ9" s="668" t="s">
        <v>1371</v>
      </c>
      <c r="BA9" s="272">
        <f>'Rent Schedule'!T8</f>
        <v>0</v>
      </c>
      <c r="BB9" s="272">
        <f>'Rent Schedule'!U8</f>
        <v>0</v>
      </c>
      <c r="BC9" s="272">
        <f>'Rent Schedule'!V8</f>
        <v>0</v>
      </c>
      <c r="BD9" s="272">
        <f>'Rent Schedule'!W8</f>
        <v>0</v>
      </c>
      <c r="BE9" s="272">
        <f>'Rent Schedule'!X8</f>
        <v>0</v>
      </c>
      <c r="BF9" s="273"/>
      <c r="BG9" s="694"/>
      <c r="BH9" s="704">
        <v>4</v>
      </c>
      <c r="BI9" s="274"/>
      <c r="BJ9" s="275"/>
      <c r="BK9" s="275"/>
      <c r="BL9" s="275"/>
      <c r="BM9" s="275"/>
      <c r="BN9" s="275"/>
      <c r="BO9" s="696">
        <f>SUMIFS($N$17:$N$63, $A$17:$A$63, "=phu", $O$17:$O$63, "=4")</f>
        <v>0</v>
      </c>
    </row>
    <row r="10" spans="2:96" ht="22.5" hidden="1" customHeight="1" thickBot="1">
      <c r="B10" s="705"/>
      <c r="C10" s="706"/>
      <c r="D10" s="706"/>
      <c r="E10" s="706"/>
      <c r="F10" s="707"/>
      <c r="G10" s="707"/>
      <c r="H10" s="707"/>
      <c r="I10" s="707"/>
      <c r="J10" s="707"/>
      <c r="K10" s="707"/>
      <c r="L10" s="707"/>
      <c r="M10" s="707"/>
      <c r="N10" s="707"/>
      <c r="O10" s="709"/>
      <c r="Q10" s="721">
        <f>AX16</f>
        <v>4</v>
      </c>
      <c r="R10" s="722" t="str">
        <f>IF(AX64=0,"",AX64)</f>
        <v/>
      </c>
      <c r="S10" s="282" t="str">
        <f t="shared" si="0"/>
        <v/>
      </c>
      <c r="T10" s="723"/>
      <c r="U10" s="724" t="s">
        <v>1424</v>
      </c>
      <c r="V10" s="700">
        <f>+SUMIF($B$17:$B$63,"MR",$N$17:$N$63)</f>
        <v>0</v>
      </c>
      <c r="X10" s="1533"/>
      <c r="Y10" s="1534"/>
      <c r="Z10" s="281"/>
      <c r="AA10" s="659"/>
      <c r="AB10"/>
      <c r="AC10"/>
      <c r="AD10"/>
      <c r="AE10"/>
      <c r="AF10"/>
      <c r="AH10" s="664"/>
      <c r="AI10" s="658"/>
      <c r="AJ10" s="718"/>
      <c r="AK10" s="718"/>
      <c r="AL10" s="718"/>
      <c r="AM10" s="718"/>
      <c r="AN10" s="718"/>
      <c r="AO10" s="718"/>
      <c r="AP10" s="718"/>
      <c r="AQ10" s="725" t="s">
        <v>610</v>
      </c>
      <c r="AR10" s="718"/>
      <c r="AS10" s="718" t="s">
        <v>1532</v>
      </c>
      <c r="AT10" s="719"/>
      <c r="AU10" s="726" t="str">
        <f>+AS8</f>
        <v>Sec 8</v>
      </c>
      <c r="AV10" s="668"/>
      <c r="AW10" s="668"/>
      <c r="AX10" s="668"/>
      <c r="AY10" s="678">
        <v>0</v>
      </c>
      <c r="AZ10" s="718" t="s">
        <v>1372</v>
      </c>
      <c r="BA10" s="272">
        <f>'Rent Schedule'!T9</f>
        <v>0</v>
      </c>
      <c r="BB10" s="272">
        <f>'Rent Schedule'!U9</f>
        <v>0</v>
      </c>
      <c r="BC10" s="272">
        <f>'Rent Schedule'!V9</f>
        <v>0</v>
      </c>
      <c r="BD10" s="272">
        <f>'Rent Schedule'!W9</f>
        <v>0</v>
      </c>
      <c r="BE10" s="272">
        <f>'Rent Schedule'!X9</f>
        <v>0</v>
      </c>
      <c r="BF10" s="283"/>
      <c r="BG10" s="727"/>
      <c r="BH10" s="728">
        <v>5</v>
      </c>
      <c r="BI10" s="274"/>
      <c r="BJ10" s="275"/>
      <c r="BK10" s="275"/>
      <c r="BL10" s="275"/>
      <c r="BM10" s="275"/>
      <c r="BN10" s="275"/>
      <c r="BO10" s="696">
        <f>SUMIFS($N$17:$N$63, $A$17:$A$63, "=phu", $O$17:$O$63, "=5")</f>
        <v>0</v>
      </c>
      <c r="CC10" t="s">
        <v>1556</v>
      </c>
      <c r="CD10" s="284"/>
      <c r="CE10" s="276" t="s">
        <v>1557</v>
      </c>
      <c r="CF10" s="276" t="s">
        <v>1558</v>
      </c>
      <c r="CG10" s="284"/>
      <c r="CH10" s="285"/>
      <c r="CI10" s="285"/>
      <c r="CJ10" s="285"/>
      <c r="CK10" s="285"/>
      <c r="CL10" s="285"/>
      <c r="CM10" s="285"/>
      <c r="CN10" s="285"/>
      <c r="CO10" s="286" t="s">
        <v>2</v>
      </c>
      <c r="CP10" s="284"/>
      <c r="CQ10" s="284"/>
      <c r="CR10" s="284"/>
    </row>
    <row r="11" spans="2:96" ht="22.5" hidden="1" customHeight="1" thickBot="1">
      <c r="B11" s="1527" t="s">
        <v>1559</v>
      </c>
      <c r="C11" s="1528"/>
      <c r="D11" s="1528"/>
      <c r="E11" s="1528"/>
      <c r="F11" s="716"/>
      <c r="G11" s="716"/>
      <c r="H11" s="716"/>
      <c r="I11" s="716"/>
      <c r="J11" s="1064"/>
      <c r="K11" s="1064"/>
      <c r="L11" s="716"/>
      <c r="M11" s="716"/>
      <c r="N11" s="1529"/>
      <c r="O11" s="1530"/>
      <c r="P11" s="729"/>
      <c r="Q11" s="730" t="s">
        <v>1410</v>
      </c>
      <c r="R11" s="731">
        <f>SUM(R6:R10)</f>
        <v>0</v>
      </c>
      <c r="S11" s="287" t="e">
        <f t="shared" si="0"/>
        <v>#DIV/0!</v>
      </c>
      <c r="T11" s="732"/>
      <c r="U11" s="730" t="s">
        <v>1410</v>
      </c>
      <c r="V11" s="733">
        <f>SUM(V6:V10)</f>
        <v>0</v>
      </c>
      <c r="X11" s="1535"/>
      <c r="Y11" s="1536"/>
      <c r="Z11" s="281"/>
      <c r="AA11" s="659"/>
      <c r="AB11"/>
      <c r="AC11"/>
      <c r="AD11"/>
      <c r="AE11"/>
      <c r="AF11"/>
      <c r="AH11" s="664"/>
      <c r="AI11" s="658"/>
      <c r="AJ11" s="734"/>
      <c r="AK11" s="735"/>
      <c r="AL11" s="735"/>
      <c r="AM11" s="735"/>
      <c r="AN11" s="735"/>
      <c r="AO11" s="735"/>
      <c r="AP11" s="735"/>
      <c r="AQ11" s="736"/>
      <c r="AR11" s="735"/>
      <c r="AS11" s="668" t="s">
        <v>1533</v>
      </c>
      <c r="AT11" s="737"/>
      <c r="AU11" s="726" t="str">
        <f>+AS9</f>
        <v>HAP</v>
      </c>
      <c r="AV11" s="668"/>
      <c r="AW11" s="668"/>
      <c r="AX11" s="668"/>
      <c r="AY11" s="678">
        <v>0</v>
      </c>
      <c r="AZ11" s="718" t="s">
        <v>1373</v>
      </c>
      <c r="BA11" s="272">
        <f>'Rent Schedule'!T10</f>
        <v>0</v>
      </c>
      <c r="BB11" s="272">
        <f>'Rent Schedule'!U10</f>
        <v>0</v>
      </c>
      <c r="BC11" s="272">
        <f>'Rent Schedule'!V10</f>
        <v>0</v>
      </c>
      <c r="BD11" s="272">
        <f>'Rent Schedule'!W10</f>
        <v>0</v>
      </c>
      <c r="BE11" s="272">
        <f>'Rent Schedule'!X10</f>
        <v>0</v>
      </c>
      <c r="BF11" s="283"/>
      <c r="BG11" s="727"/>
      <c r="BH11" s="738"/>
      <c r="BI11" s="727"/>
      <c r="BJ11" s="738"/>
      <c r="BK11" s="738"/>
      <c r="BL11" s="718"/>
      <c r="BM11" s="739"/>
      <c r="BN11" s="718"/>
      <c r="BO11" s="718"/>
      <c r="CC11">
        <v>1</v>
      </c>
      <c r="CD11" s="276" t="s">
        <v>1560</v>
      </c>
      <c r="CE11" s="288" t="s">
        <v>1</v>
      </c>
      <c r="CF11" s="276" t="s">
        <v>1561</v>
      </c>
      <c r="CG11" s="284"/>
      <c r="CI11" s="289"/>
      <c r="CJ11" s="290"/>
      <c r="CK11" s="291"/>
      <c r="CL11" s="292"/>
      <c r="CM11" s="293"/>
      <c r="CN11" s="293"/>
      <c r="CO11" s="294" t="s">
        <v>6</v>
      </c>
      <c r="CP11" s="276"/>
      <c r="CQ11" s="284"/>
      <c r="CR11" s="295"/>
    </row>
    <row r="12" spans="2:96" ht="15.75" hidden="1" customHeight="1">
      <c r="B12" s="740"/>
      <c r="C12" s="740"/>
      <c r="D12" s="740"/>
      <c r="E12" s="740"/>
      <c r="F12" s="740"/>
      <c r="G12" s="740"/>
      <c r="H12" s="740"/>
      <c r="I12" s="740"/>
      <c r="J12" s="740"/>
      <c r="K12" s="740"/>
      <c r="L12" s="740"/>
      <c r="M12" s="740"/>
      <c r="N12" s="740"/>
      <c r="O12" s="740"/>
      <c r="P12"/>
      <c r="Q12"/>
      <c r="R12"/>
      <c r="S12"/>
      <c r="T12"/>
      <c r="U12" s="664"/>
      <c r="V12"/>
      <c r="X12" s="664"/>
      <c r="Y12" s="664"/>
      <c r="Z12"/>
      <c r="AA12"/>
      <c r="AB12"/>
      <c r="AC12"/>
      <c r="AD12" s="664"/>
      <c r="AE12"/>
      <c r="AF12"/>
      <c r="AH12" s="664"/>
      <c r="AI12" s="741"/>
      <c r="AU12" s="720" t="str">
        <f>+AS10</f>
        <v>PBV</v>
      </c>
      <c r="AV12" s="718"/>
      <c r="AW12" s="718"/>
      <c r="AX12" s="718"/>
      <c r="AY12" s="678" t="s">
        <v>1654</v>
      </c>
      <c r="AZ12" s="703" t="s">
        <v>1562</v>
      </c>
      <c r="BA12" s="272">
        <f>'Rent Schedule'!T11</f>
        <v>0</v>
      </c>
      <c r="BB12" s="272">
        <f>'Rent Schedule'!U11</f>
        <v>0</v>
      </c>
      <c r="BC12" s="272">
        <f>'Rent Schedule'!V11</f>
        <v>0</v>
      </c>
      <c r="BD12" s="272">
        <f>'Rent Schedule'!W11</f>
        <v>0</v>
      </c>
      <c r="BE12" s="272">
        <f>'Rent Schedule'!X11</f>
        <v>0</v>
      </c>
      <c r="BF12" s="273"/>
      <c r="BG12" s="694"/>
      <c r="BH12" s="742"/>
      <c r="BI12" s="694"/>
      <c r="BJ12" s="742"/>
      <c r="BK12" s="742"/>
      <c r="BL12" s="737"/>
      <c r="BM12" s="737"/>
      <c r="BN12" s="737"/>
      <c r="BO12" s="737"/>
      <c r="CC12">
        <v>2</v>
      </c>
      <c r="CD12" s="276" t="s">
        <v>1563</v>
      </c>
      <c r="CE12" s="288" t="s">
        <v>5</v>
      </c>
      <c r="CF12" s="276" t="s">
        <v>1564</v>
      </c>
      <c r="CG12" s="284"/>
      <c r="CH12" s="289"/>
      <c r="CI12" s="289"/>
      <c r="CJ12" s="290"/>
      <c r="CK12" s="289"/>
      <c r="CL12" s="292"/>
      <c r="CM12" s="293"/>
      <c r="CN12" s="293"/>
      <c r="CO12" s="296" t="s">
        <v>12</v>
      </c>
      <c r="CP12" s="276"/>
      <c r="CQ12" s="284"/>
      <c r="CR12" s="284"/>
    </row>
    <row r="13" spans="2:96" ht="15" thickBot="1">
      <c r="L13" s="664"/>
      <c r="M13" s="664"/>
      <c r="O13"/>
      <c r="P13"/>
      <c r="Q13"/>
      <c r="R13"/>
      <c r="S13"/>
      <c r="T13"/>
      <c r="U13" s="664"/>
      <c r="V13"/>
      <c r="W13"/>
      <c r="X13" s="664"/>
      <c r="Y13" s="664"/>
      <c r="Z13"/>
      <c r="AA13"/>
      <c r="AB13"/>
      <c r="AC13"/>
      <c r="AD13" s="664"/>
      <c r="AE13"/>
      <c r="AF13"/>
      <c r="AH13" s="664"/>
      <c r="AI13" s="741"/>
      <c r="AU13" s="720" t="str">
        <f>+AS11</f>
        <v>PHU</v>
      </c>
      <c r="AV13" s="718"/>
      <c r="AW13" s="718"/>
      <c r="AX13" s="718"/>
      <c r="CC13">
        <v>3</v>
      </c>
      <c r="CD13" s="276" t="s">
        <v>1565</v>
      </c>
      <c r="CE13" s="288" t="s">
        <v>8</v>
      </c>
      <c r="CF13" s="276" t="s">
        <v>1566</v>
      </c>
      <c r="CG13" s="284"/>
      <c r="CH13" s="289"/>
      <c r="CI13" s="289"/>
      <c r="CJ13" s="290"/>
      <c r="CK13" s="291"/>
      <c r="CL13" s="292"/>
      <c r="CM13" s="293"/>
      <c r="CN13" s="293"/>
      <c r="CO13" s="296" t="s">
        <v>16</v>
      </c>
      <c r="CP13" s="276"/>
      <c r="CQ13" s="284"/>
      <c r="CR13" s="284"/>
    </row>
    <row r="14" spans="2:96" ht="21" thickBot="1">
      <c r="B14" s="1508" t="s">
        <v>1567</v>
      </c>
      <c r="C14" s="1509"/>
      <c r="D14" s="1509"/>
      <c r="E14" s="1509"/>
      <c r="F14" s="1509"/>
      <c r="G14" s="1509"/>
      <c r="H14" s="1509"/>
      <c r="I14" s="1509"/>
      <c r="J14" s="1509"/>
      <c r="K14" s="1509"/>
      <c r="L14" s="1509"/>
      <c r="M14" s="1509"/>
      <c r="N14" s="1509"/>
      <c r="O14" s="1509"/>
      <c r="P14" s="1509"/>
      <c r="Q14" s="1509"/>
      <c r="R14" s="1509"/>
      <c r="S14" s="1509"/>
      <c r="T14" s="1509"/>
      <c r="U14" s="1509"/>
      <c r="V14" s="1509"/>
      <c r="W14" s="1509"/>
      <c r="X14" s="1509"/>
      <c r="Y14" s="1509"/>
      <c r="Z14" s="1509"/>
      <c r="AA14" s="1509"/>
      <c r="AB14" s="1509"/>
      <c r="AC14" s="1509"/>
      <c r="AD14" s="1509"/>
      <c r="AE14" s="1509"/>
      <c r="AF14" s="1509"/>
      <c r="AG14" s="1510"/>
      <c r="AH14" s="743"/>
      <c r="AI14" s="658"/>
      <c r="AJ14" s="744"/>
      <c r="AK14" s="745"/>
      <c r="AL14" s="745"/>
      <c r="AM14" s="745"/>
      <c r="AN14" s="745"/>
      <c r="AO14" s="745"/>
      <c r="AP14" s="745"/>
      <c r="AQ14" s="745"/>
      <c r="AR14" s="745"/>
      <c r="AS14" s="745"/>
      <c r="AT14" s="745"/>
      <c r="AU14" s="745"/>
      <c r="AV14" s="737"/>
      <c r="AW14" s="737"/>
      <c r="AX14" s="737"/>
      <c r="CC14">
        <v>4</v>
      </c>
      <c r="CD14" s="276" t="s">
        <v>1434</v>
      </c>
      <c r="CE14" s="288" t="s">
        <v>11</v>
      </c>
      <c r="CF14" s="276" t="s">
        <v>1568</v>
      </c>
      <c r="CG14" s="284"/>
      <c r="CH14" s="289"/>
      <c r="CI14" s="289"/>
      <c r="CJ14" s="290"/>
      <c r="CK14" s="291"/>
      <c r="CL14" s="292"/>
      <c r="CM14" s="293"/>
      <c r="CN14" s="293"/>
      <c r="CO14" s="296" t="s">
        <v>22</v>
      </c>
      <c r="CP14" s="276"/>
      <c r="CQ14" s="284"/>
      <c r="CR14" s="284"/>
    </row>
    <row r="15" spans="2:96" ht="38.25" customHeight="1" thickBot="1">
      <c r="B15" s="1537" t="s">
        <v>1569</v>
      </c>
      <c r="C15" s="1542"/>
      <c r="D15" s="1537" t="s">
        <v>1570</v>
      </c>
      <c r="E15" s="1542"/>
      <c r="F15" s="1537" t="s">
        <v>1542</v>
      </c>
      <c r="G15" s="1542"/>
      <c r="H15" s="1537" t="s">
        <v>1546</v>
      </c>
      <c r="I15" s="1542"/>
      <c r="J15" s="1537" t="s">
        <v>7</v>
      </c>
      <c r="K15" s="1542"/>
      <c r="L15" s="1543" t="s">
        <v>1370</v>
      </c>
      <c r="M15" s="1544"/>
      <c r="N15" s="1537" t="s">
        <v>1571</v>
      </c>
      <c r="O15" s="1538"/>
      <c r="P15" s="1538"/>
      <c r="Q15" s="1542"/>
      <c r="R15" s="1537" t="s">
        <v>1790</v>
      </c>
      <c r="S15" s="1538"/>
      <c r="T15" s="1538"/>
      <c r="U15" s="1537" t="s">
        <v>1572</v>
      </c>
      <c r="V15" s="1538"/>
      <c r="W15" s="1538"/>
      <c r="X15" s="1538"/>
      <c r="Y15" s="1538"/>
      <c r="Z15" s="1542"/>
      <c r="AA15" s="1537" t="s">
        <v>1573</v>
      </c>
      <c r="AB15" s="1538"/>
      <c r="AC15" s="1538"/>
      <c r="AD15" s="746"/>
      <c r="AE15" s="1537" t="s">
        <v>1574</v>
      </c>
      <c r="AF15" s="1538"/>
      <c r="AG15" s="1539"/>
      <c r="AH15" s="1071"/>
      <c r="AI15" s="658"/>
      <c r="AJ15" s="747" t="s">
        <v>1575</v>
      </c>
      <c r="AK15" s="747"/>
      <c r="AL15" s="747"/>
      <c r="AM15" s="747"/>
      <c r="AN15" s="747"/>
      <c r="AO15" s="747"/>
      <c r="AP15" s="747"/>
      <c r="AQ15" s="747"/>
      <c r="AR15" s="747"/>
      <c r="AS15" s="747"/>
      <c r="AT15" s="747"/>
      <c r="AU15" s="748"/>
      <c r="AV15" s="749"/>
      <c r="AW15" s="749"/>
      <c r="AX15" s="749"/>
      <c r="AY15" s="749"/>
      <c r="AZ15" s="749"/>
      <c r="BA15" s="749"/>
      <c r="BB15" s="749"/>
      <c r="BC15" s="749"/>
      <c r="BD15" s="749"/>
      <c r="BE15" s="749"/>
      <c r="BF15" s="749"/>
      <c r="BG15" s="749"/>
      <c r="BH15" s="749"/>
      <c r="BI15" s="749"/>
      <c r="BJ15" s="749"/>
      <c r="BK15" s="749"/>
      <c r="BL15" s="749"/>
      <c r="BM15" s="749"/>
      <c r="BN15" s="749"/>
      <c r="BO15" s="750"/>
      <c r="CC15">
        <v>5</v>
      </c>
      <c r="CD15" s="276" t="s">
        <v>7</v>
      </c>
      <c r="CE15" s="288" t="s">
        <v>15</v>
      </c>
      <c r="CF15" s="297" t="s">
        <v>1576</v>
      </c>
      <c r="CG15" s="284"/>
      <c r="CH15" s="285"/>
      <c r="CI15" s="285"/>
      <c r="CJ15" s="290"/>
      <c r="CK15" s="291"/>
      <c r="CL15" s="292"/>
      <c r="CM15" s="293"/>
      <c r="CN15" s="293"/>
      <c r="CO15" s="296" t="s">
        <v>1577</v>
      </c>
      <c r="CP15" s="276"/>
      <c r="CQ15" s="284"/>
      <c r="CR15" s="284"/>
    </row>
    <row r="16" spans="2:96" ht="94.2" thickBot="1">
      <c r="B16" s="751" t="s">
        <v>1578</v>
      </c>
      <c r="C16" s="752" t="s">
        <v>1579</v>
      </c>
      <c r="D16" s="751" t="s">
        <v>1578</v>
      </c>
      <c r="E16" s="752" t="s">
        <v>1579</v>
      </c>
      <c r="F16" s="751" t="s">
        <v>1578</v>
      </c>
      <c r="G16" s="752" t="s">
        <v>1579</v>
      </c>
      <c r="H16" s="751" t="s">
        <v>1578</v>
      </c>
      <c r="I16" s="752" t="s">
        <v>1579</v>
      </c>
      <c r="J16" s="751" t="s">
        <v>1578</v>
      </c>
      <c r="K16" s="752" t="s">
        <v>1579</v>
      </c>
      <c r="L16" s="751" t="s">
        <v>1578</v>
      </c>
      <c r="M16" s="753" t="s">
        <v>1579</v>
      </c>
      <c r="N16" s="752" t="s">
        <v>1580</v>
      </c>
      <c r="O16" s="754" t="s">
        <v>1581</v>
      </c>
      <c r="P16" s="755" t="s">
        <v>1582</v>
      </c>
      <c r="Q16" s="755" t="s">
        <v>1583</v>
      </c>
      <c r="R16" s="756" t="s">
        <v>1584</v>
      </c>
      <c r="S16" s="757" t="s">
        <v>1585</v>
      </c>
      <c r="T16" s="298" t="s">
        <v>1586</v>
      </c>
      <c r="U16" s="1066" t="s">
        <v>1851</v>
      </c>
      <c r="V16" s="754" t="s">
        <v>1588</v>
      </c>
      <c r="W16" s="752" t="s">
        <v>1589</v>
      </c>
      <c r="X16" s="964"/>
      <c r="Y16" s="758"/>
      <c r="Z16" s="759" t="s">
        <v>1402</v>
      </c>
      <c r="AA16" s="760" t="s">
        <v>1402</v>
      </c>
      <c r="AB16" s="755" t="s">
        <v>1590</v>
      </c>
      <c r="AC16" s="754" t="s">
        <v>1588</v>
      </c>
      <c r="AD16" s="759" t="s">
        <v>1587</v>
      </c>
      <c r="AE16" s="756" t="s">
        <v>1591</v>
      </c>
      <c r="AF16" s="754" t="s">
        <v>1588</v>
      </c>
      <c r="AG16" s="759" t="s">
        <v>1592</v>
      </c>
      <c r="AH16" s="761"/>
      <c r="AI16" s="762" t="s">
        <v>1593</v>
      </c>
      <c r="AJ16" s="763" t="s">
        <v>1594</v>
      </c>
      <c r="AK16" s="763" t="s">
        <v>1595</v>
      </c>
      <c r="AL16" s="763" t="s">
        <v>1596</v>
      </c>
      <c r="AM16" s="763" t="s">
        <v>1597</v>
      </c>
      <c r="AN16" s="763" t="s">
        <v>2058</v>
      </c>
      <c r="AO16" s="763" t="s">
        <v>1598</v>
      </c>
      <c r="AP16" s="764" t="s">
        <v>1599</v>
      </c>
      <c r="AQ16" s="765" t="s">
        <v>1600</v>
      </c>
      <c r="AR16" s="764" t="s">
        <v>1601</v>
      </c>
      <c r="AS16" s="765" t="s">
        <v>1602</v>
      </c>
      <c r="AT16" s="765">
        <v>0</v>
      </c>
      <c r="AU16" s="765">
        <v>1</v>
      </c>
      <c r="AV16" s="766">
        <v>2</v>
      </c>
      <c r="AW16" s="766">
        <v>3</v>
      </c>
      <c r="AX16" s="766">
        <v>4</v>
      </c>
      <c r="AY16" s="767"/>
      <c r="AZ16" s="1540" t="s">
        <v>1603</v>
      </c>
      <c r="BA16" s="1540"/>
      <c r="BB16" s="1540"/>
      <c r="BC16" s="1540"/>
      <c r="BD16" s="1540"/>
      <c r="BE16" s="767"/>
      <c r="BF16" s="767"/>
      <c r="BG16" s="768"/>
      <c r="BH16" s="766" t="s">
        <v>1604</v>
      </c>
      <c r="BI16" s="766" t="s">
        <v>1605</v>
      </c>
      <c r="BJ16" s="769"/>
      <c r="BK16" s="766" t="s">
        <v>1591</v>
      </c>
      <c r="BL16" s="770" t="s">
        <v>1606</v>
      </c>
      <c r="BM16" s="766" t="s">
        <v>1607</v>
      </c>
      <c r="BN16" s="771" t="s">
        <v>1608</v>
      </c>
      <c r="BO16" s="770" t="s">
        <v>1609</v>
      </c>
      <c r="CC16">
        <v>6</v>
      </c>
      <c r="CD16" s="276" t="s">
        <v>1610</v>
      </c>
      <c r="CE16" s="288" t="s">
        <v>17</v>
      </c>
      <c r="CF16" s="276" t="s">
        <v>1611</v>
      </c>
      <c r="CG16" s="284"/>
      <c r="CH16" s="289"/>
      <c r="CI16" s="289"/>
      <c r="CJ16" s="290"/>
      <c r="CK16" s="291"/>
      <c r="CL16" s="292"/>
      <c r="CM16" s="293"/>
      <c r="CN16" s="293"/>
      <c r="CO16" s="296" t="s">
        <v>34</v>
      </c>
      <c r="CP16" s="276"/>
      <c r="CQ16" s="284"/>
      <c r="CR16" s="284"/>
    </row>
    <row r="17" spans="1:96">
      <c r="A17" s="772"/>
      <c r="B17" s="773">
        <f>'Exhibit 3 (Rent Schedule)'!A5</f>
        <v>0</v>
      </c>
      <c r="C17" s="774" t="str">
        <f>IF(OR(B17="MR",B17&lt;=0,B17="EO"),"",VLOOKUP(AJ17,'Income-Rent Tool HTC'!$D$28:$J$35,(O17+2),FALSE))</f>
        <v/>
      </c>
      <c r="D17" s="773">
        <f>'Exhibit 3 (Rent Schedule)'!B5</f>
        <v>0</v>
      </c>
      <c r="E17" s="774" t="str">
        <f>IF(OR(D17="MR",D17&lt;=0,D17="EO"),"",VLOOKUP(AK17,'Income-Rent Tool HOME'!$D$28:$J$35,(O17+2),FALSE))</f>
        <v/>
      </c>
      <c r="F17" s="773">
        <f>'Exhibit 3 (Rent Schedule)'!E5</f>
        <v>0</v>
      </c>
      <c r="G17" s="774" t="str">
        <f>IF(OR(F17="MR",F17&lt;=0,F17="EO"),"",VLOOKUP(AL17,'Income-Rent Tool NHTF'!$D$28:$J$35,(O17+2),FALSE))</f>
        <v/>
      </c>
      <c r="H17" s="773">
        <f>'Exhibit 3 (Rent Schedule)'!D5</f>
        <v>0</v>
      </c>
      <c r="I17" s="774" t="str">
        <f>IF(OR(H17="MR",H17&lt;=0,H17="EO"),"",VLOOKUP(AM17,'Income-Rent Tool MRB'!$D$28:$J$35,(O17+2),FALSE))</f>
        <v/>
      </c>
      <c r="J17" s="773">
        <f>'Exhibit 3 (Rent Schedule)'!C5</f>
        <v>0</v>
      </c>
      <c r="K17" s="774" t="str">
        <f>IF(OR(J17="MR",J17&lt;=0,J17="EO"),"",VLOOKUP(AN17,'Income-Rent Tool NSP'!$D$28:$J$35,(O17+2),FALSE))</f>
        <v/>
      </c>
      <c r="L17" s="773">
        <f>'Rent Schedule'!F5</f>
        <v>0</v>
      </c>
      <c r="M17" s="775"/>
      <c r="N17" s="776">
        <f>'Rent Schedule'!G5</f>
        <v>0</v>
      </c>
      <c r="O17" s="776">
        <f>'Rent Schedule'!H5</f>
        <v>0</v>
      </c>
      <c r="P17" s="776">
        <f>'Rent Schedule'!I5</f>
        <v>0</v>
      </c>
      <c r="Q17" s="777">
        <f>'Rent Schedule'!J5</f>
        <v>0</v>
      </c>
      <c r="R17" s="299">
        <f t="shared" ref="R17:R29" si="1">IF(AI17&gt;0, AI17, MIN(C17,E17,G17,I17,K17))</f>
        <v>0</v>
      </c>
      <c r="S17" s="1067">
        <f t="shared" ref="S17:S39" si="2">ROUNDUP((+IF(O17="","",SUM(IF($AY$4&gt;0,VLOOKUP($AZ$4,$AZ$4:$BF$12,(O17+2),FALSE)),IF($AY$5&gt;0,VLOOKUP($AZ$5,$AZ$4:$BF$12,(O17+2),FALSE)),IF($AY$6&gt;0,VLOOKUP($AZ$6,$AZ$4:$BF$12,(O17+2),FALSE)),IF($AY$7&gt;0,VLOOKUP($AZ$7,$AZ$4:$BF$12,(O17+2),FALSE)),IF($AY$8&gt;0,VLOOKUP($AZ$8,$AZ$4:$BF$12,(O17+2),FALSE)),IF($AY$12&gt;0,VLOOKUP($AZ$12,$AZ$4:$BF$12,(O17+2),FALSE)),IF($AY$9&gt;0,VLOOKUP($AZ$9,$AZ$4:$BF$12,(O17+2),FALSE)),IF($AY$10&gt;0,VLOOKUP($AZ$10,$AZ$4:$BF$12,(O17+2),FALSE)),IF($AY$11&gt;0,VLOOKUP($AZ$11,$AZ$4:$BF$12,(O17+2),FALSE))))),0)</f>
        <v>0</v>
      </c>
      <c r="T17" s="970">
        <f>IF(OR(B17="MR",B17="EO",R17=""),"",IF(R17-S17&lt;0,"",R17-S17))</f>
        <v>0</v>
      </c>
      <c r="U17" s="968" t="str">
        <f t="shared" ref="U17:U63" si="3">IF(W17=0,"",IF(T17="","NA",W17-T17))</f>
        <v/>
      </c>
      <c r="V17" s="778" t="e">
        <f t="shared" ref="V17:V39" si="4">IF(W17="","",W17/Q17)</f>
        <v>#DIV/0!</v>
      </c>
      <c r="W17" s="971">
        <f>'Rent Schedule'!N5</f>
        <v>0</v>
      </c>
      <c r="X17" s="965"/>
      <c r="Y17" s="779"/>
      <c r="Z17" s="780">
        <f t="shared" ref="Z17:Z39" si="5">IF(W17="","",N17*W17)</f>
        <v>0</v>
      </c>
      <c r="AA17" s="781" t="str">
        <f t="shared" ref="AA17:AA39" si="6">IF(OR(N17=0,B17="EO"),"",AB17*N17)</f>
        <v/>
      </c>
      <c r="AB17" s="782" t="str">
        <f t="shared" ref="AB17:AB39" si="7">IF(BO17=0,"",BO17)</f>
        <v/>
      </c>
      <c r="AC17" s="783" t="str">
        <f t="shared" ref="AC17:AC39" si="8">IF(OR(N17=0,B17="EO"),"",AB17/Q17)</f>
        <v/>
      </c>
      <c r="AD17" s="300" t="str">
        <f t="shared" ref="AD17:AD39" si="9">IF(N17=0,"",IF(OR(B17="MR", B17="EO"),"NA",AB17-T17))</f>
        <v/>
      </c>
      <c r="AE17" s="1069"/>
      <c r="AF17" s="784" t="e">
        <f t="shared" ref="AF17:AF39" si="10">AE17/Q17</f>
        <v>#DIV/0!</v>
      </c>
      <c r="AG17" s="300" t="str">
        <f>IF(AE17="","",AE17-AB17)</f>
        <v/>
      </c>
      <c r="AH17" s="301"/>
      <c r="AI17" s="302"/>
      <c r="AJ17" s="785" t="str">
        <f>IF(B17="tc20%",'Income-Rent Tool HTC'!$D$28, IF(B17="tc30%",'Income-Rent Tool HTC'!$D$29,IF(B17="tc40%",'Income-Rent Tool HTC'!$D$30,IF(B17="tc50%",'Income-Rent Tool HTC'!$D$31,IF(B17="tc60%",'Income-Rent Tool HTC'!$D$32,IF(B17="tc65%",'Income-Rent Tool HTC'!$D$33,IF(B17="tc70%",'Income-Rent Tool HTC'!$D$34,IF(B17="tc80%",'Income-Rent Tool HTC'!$D$35,""))))))))</f>
        <v/>
      </c>
      <c r="AK17" s="786" t="str">
        <f>IF(D17="30%/30%",'Income-Rent Tool HOME'!$D$29,IF(D17="40%/40%",'Income-Rent Tool HOME'!$D$30,IF(D17="lh/50%",'Income-Rent Tool HOME'!$D$31,IF(D17="hh/60%",'Income-Rent Tool HOME'!$D$32,IF(D17="hh/80%",'Income-Rent Tool HOME'!$D$35,"")))))</f>
        <v/>
      </c>
      <c r="AL17" s="786" t="str">
        <f>IF(F17="15%/15%",'Income-Rent Tool NHTF'!$D$29,IF(F17="30%/30%",'Income-Rent Tool NHTF'!$D$30,""))</f>
        <v/>
      </c>
      <c r="AM17" s="786" t="str">
        <f>IF(H17="mrb20%",'Income-Rent Tool MRB'!$D$28,IF(H17="mrb30%",'Income-Rent Tool MRB'!$D$29,IF(H17="mrb40%",'Income-Rent Tool MRB'!$D$30,IF(H17="mrb50%",'Income-Rent Tool MRB'!$D$31,IF(H17="mrb60%",'Income-Rent Tool MRB'!$D$32,IF(H17="mrb70%",'Income-Rent Tool MRB'!$D$34,IF(H17="mrb80%",'Income-Rent Tool MRB'!$D$35,"")))))))</f>
        <v/>
      </c>
      <c r="AN17" s="786" t="str">
        <f>IF(J17="30%/30%",'Income-Rent Tool NSP'!$D$29,IF(J17="40%/40%",'Income-Rent Tool NSP'!$D$30,IF(J17="lh/50%",'Income-Rent Tool NSP'!$D$31,IF(J17="hh/60%",'Income-Rent Tool NSP'!$D$32,IF(J17="hh/80%",'Income-Rent Tool NSP'!$D$35,"")))))</f>
        <v/>
      </c>
      <c r="AO17" s="787"/>
      <c r="AP17" s="788">
        <f>IF(O17="", "", SUM(IF($AY$9&gt;=0,VLOOKUP($AZ$9,$AZ$4:$BF$12,(O17+2),FALSE)), IF($AY$10&gt;=0,VLOOKUP($AZ$10,$AZ$4:$BF$12,(O17+2),FALSE)), IF($AY$11&gt;=0,VLOOKUP($AZ$11,$AZ$4:$BF$12,(O17+2),FALSE))))</f>
        <v>0</v>
      </c>
      <c r="AQ17" s="789">
        <f>IF(N17="","",N17*S17)</f>
        <v>0</v>
      </c>
      <c r="AR17" s="788">
        <f>IF(O17="", "", SUM(IF($AY$9&gt;0,VLOOKUP($AZ$9,$AZ$4:$BF$12,(O17+2),FALSE)), IF($AY$10&gt;0,VLOOKUP($AZ$10,$AZ$4:$BF$12,(O17+2),FALSE)), IF($AY$11&gt;0,VLOOKUP($AZ$11,$AZ$4:$BF$12,(O17+2),FALSE))))</f>
        <v>0</v>
      </c>
      <c r="AS17" s="790">
        <f>IF(N17="","",AR17*N17)</f>
        <v>0</v>
      </c>
      <c r="AT17" s="791">
        <f t="shared" ref="AT17:AT63" si="11">IF($O17=0,$N17,0)</f>
        <v>0</v>
      </c>
      <c r="AU17" s="791">
        <f t="shared" ref="AU17:AU63" si="12">IF($O17=$AU$16,$N17,0)</f>
        <v>0</v>
      </c>
      <c r="AV17" s="791">
        <f t="shared" ref="AV17:AV63" si="13">IF($O17=$AV$16,$N17,0)</f>
        <v>0</v>
      </c>
      <c r="AW17" s="791">
        <f t="shared" ref="AW17:AW63" si="14">IF($O17=$AW$16,$N17,0)</f>
        <v>0</v>
      </c>
      <c r="AX17" s="791">
        <f t="shared" ref="AX17:AX63" si="15">IF($O17=$AX$16,$N17,0)</f>
        <v>0</v>
      </c>
      <c r="AY17" s="669"/>
      <c r="AZ17" s="791">
        <f>IF(B17="MR",0,N17)</f>
        <v>0</v>
      </c>
      <c r="BA17" s="792">
        <f>Q17</f>
        <v>0</v>
      </c>
      <c r="BB17" s="792">
        <f t="shared" ref="BB17:BB39" si="16">AZ17*BA17</f>
        <v>0</v>
      </c>
      <c r="BC17" s="793">
        <f>N17-AZ17</f>
        <v>0</v>
      </c>
      <c r="BD17" s="791">
        <f t="shared" ref="BD17:BD39" si="17">BA17*BC17</f>
        <v>0</v>
      </c>
      <c r="BE17" s="669"/>
      <c r="BF17" s="669"/>
      <c r="BG17" s="794"/>
      <c r="BH17" s="795">
        <f>IF(B17="MR","NA",T17)</f>
        <v>0</v>
      </c>
      <c r="BI17" s="795">
        <f t="shared" ref="BI17:BI39" si="18">W17</f>
        <v>0</v>
      </c>
      <c r="BJ17" s="796"/>
      <c r="BK17" s="795" t="str">
        <f>IF(AE17=0,"NA",AE17)</f>
        <v>NA</v>
      </c>
      <c r="BL17" s="797">
        <f>IF(BI17&lt;BH17, MAX(BH17,BI17), BH17)</f>
        <v>0</v>
      </c>
      <c r="BM17" s="791">
        <f>IF(BH17="NA",BK17,0)</f>
        <v>0</v>
      </c>
      <c r="BN17" s="798">
        <f>IF(BJ17="NA",MAX(BL17,BM17),MIN(BH17,BJ17))</f>
        <v>0</v>
      </c>
      <c r="BO17" s="790">
        <f>+IF(BI17&gt;BH17, MIN(BH17,BI17,BK17), MIN(BH17,BK17))</f>
        <v>0</v>
      </c>
      <c r="CC17">
        <v>7</v>
      </c>
      <c r="CD17" s="284"/>
      <c r="CE17" s="288" t="s">
        <v>21</v>
      </c>
      <c r="CF17" s="276" t="s">
        <v>1612</v>
      </c>
      <c r="CG17" s="284"/>
      <c r="CH17" s="289"/>
      <c r="CI17" s="289"/>
      <c r="CJ17" s="290"/>
      <c r="CK17" s="291"/>
      <c r="CL17" s="292"/>
      <c r="CM17" s="293"/>
      <c r="CN17" s="293"/>
      <c r="CO17" s="296" t="s">
        <v>37</v>
      </c>
      <c r="CP17" s="276"/>
      <c r="CQ17" s="284"/>
      <c r="CR17" s="284"/>
    </row>
    <row r="18" spans="1:96">
      <c r="A18" s="772"/>
      <c r="B18" s="773">
        <f>'Exhibit 3 (Rent Schedule)'!A6</f>
        <v>0</v>
      </c>
      <c r="C18" s="774" t="str">
        <f>IF(OR(B18="MR",B18&lt;=0,B18="EO"),"",VLOOKUP(AJ18,'Income-Rent Tool HTC'!$D$28:$J$35,(O18+2),FALSE))</f>
        <v/>
      </c>
      <c r="D18" s="773">
        <f>'Exhibit 3 (Rent Schedule)'!B6</f>
        <v>0</v>
      </c>
      <c r="E18" s="774" t="str">
        <f>IF(OR(D18="MR",D18&lt;=0,D18="EO"),"",VLOOKUP(AK18,'Income-Rent Tool HOME'!$D$28:$J$35,(O18+2),FALSE))</f>
        <v/>
      </c>
      <c r="F18" s="773">
        <f>'Exhibit 3 (Rent Schedule)'!E6</f>
        <v>0</v>
      </c>
      <c r="G18" s="774" t="str">
        <f>IF(OR(F18="MR",F18&lt;=0,F18="EO"),"",VLOOKUP(AL18,'Income-Rent Tool NHTF'!$D$28:$J$35,(O18+2),FALSE))</f>
        <v/>
      </c>
      <c r="H18" s="773">
        <f>'Exhibit 3 (Rent Schedule)'!D6</f>
        <v>0</v>
      </c>
      <c r="I18" s="774" t="str">
        <f>IF(OR(H18="MR",H18&lt;=0,H18="EO"),"",VLOOKUP(AM18,'Income-Rent Tool MRB'!$D$28:$J$35,(O18+2),FALSE))</f>
        <v/>
      </c>
      <c r="J18" s="773">
        <f>'Exhibit 3 (Rent Schedule)'!C6</f>
        <v>0</v>
      </c>
      <c r="K18" s="774" t="str">
        <f>IF(OR(J18="MR",J18&lt;=0,J18="EO"),"",VLOOKUP(AN18,'Income-Rent Tool NSP'!$D$28:$J$35,(O18+2),FALSE))</f>
        <v/>
      </c>
      <c r="L18" s="773">
        <f>'Rent Schedule'!F6</f>
        <v>0</v>
      </c>
      <c r="M18" s="775"/>
      <c r="N18" s="776">
        <f>'Rent Schedule'!G6</f>
        <v>0</v>
      </c>
      <c r="O18" s="776">
        <f>'Rent Schedule'!H6</f>
        <v>0</v>
      </c>
      <c r="P18" s="776">
        <f>'Rent Schedule'!I6</f>
        <v>0</v>
      </c>
      <c r="Q18" s="777">
        <f>'Rent Schedule'!J6</f>
        <v>0</v>
      </c>
      <c r="R18" s="299">
        <f t="shared" si="1"/>
        <v>0</v>
      </c>
      <c r="S18" s="1067">
        <f t="shared" si="2"/>
        <v>0</v>
      </c>
      <c r="T18" s="970">
        <f t="shared" ref="T18:T63" si="19">IF(OR(B18="MR",B18="EO",R18=""),"",IF(R18-S18&lt;0,"",R18-S18))</f>
        <v>0</v>
      </c>
      <c r="U18" s="969" t="str">
        <f t="shared" si="3"/>
        <v/>
      </c>
      <c r="V18" s="799" t="e">
        <f t="shared" si="4"/>
        <v>#DIV/0!</v>
      </c>
      <c r="W18" s="971">
        <f>'Rent Schedule'!N6</f>
        <v>0</v>
      </c>
      <c r="X18" s="966"/>
      <c r="Y18" s="800"/>
      <c r="Z18" s="801">
        <f t="shared" si="5"/>
        <v>0</v>
      </c>
      <c r="AA18" s="781" t="str">
        <f t="shared" si="6"/>
        <v/>
      </c>
      <c r="AB18" s="782" t="str">
        <f t="shared" si="7"/>
        <v/>
      </c>
      <c r="AC18" s="783" t="str">
        <f t="shared" si="8"/>
        <v/>
      </c>
      <c r="AD18" s="300" t="str">
        <f t="shared" si="9"/>
        <v/>
      </c>
      <c r="AE18" s="1069"/>
      <c r="AF18" s="784" t="e">
        <f t="shared" si="10"/>
        <v>#DIV/0!</v>
      </c>
      <c r="AG18" s="300" t="str">
        <f t="shared" ref="AG18:AG39" si="20">IF(AE18="","",AE18-AB18)</f>
        <v/>
      </c>
      <c r="AH18" s="301"/>
      <c r="AI18" s="302"/>
      <c r="AJ18" s="785" t="str">
        <f>IF(B18="tc20%",'Income-Rent Tool HTC'!$D$28, IF(B18="tc30%",'Income-Rent Tool HTC'!$D$29,IF(B18="tc40%",'Income-Rent Tool HTC'!$D$30,IF(B18="tc50%",'Income-Rent Tool HTC'!$D$31,IF(B18="tc60%",'Income-Rent Tool HTC'!$D$32,IF(B18="tc65%",'Income-Rent Tool HTC'!$D$33,IF(B18="tc70%",'Income-Rent Tool HTC'!$D$34,IF(B18="tc80%",'Income-Rent Tool HTC'!$D$35,""))))))))</f>
        <v/>
      </c>
      <c r="AK18" s="786" t="str">
        <f>IF(D18="30%/30%",'Income-Rent Tool HOME'!$D$29,IF(D18="40%/40%",'Income-Rent Tool HOME'!$D$30,IF(D18="lh/50%",'Income-Rent Tool HOME'!$D$31,IF(D18="hh/60%",'Income-Rent Tool HOME'!$D$32,IF(D18="hh/80%",'Income-Rent Tool HOME'!$D$35,"")))))</f>
        <v/>
      </c>
      <c r="AL18" s="786" t="str">
        <f>IF(F18="15%/15%",'Income-Rent Tool NHTF'!$D$29,IF(F18="30%/30%",'Income-Rent Tool NHTF'!$D$30,""))</f>
        <v/>
      </c>
      <c r="AM18" s="786" t="str">
        <f>IF(H18="mrb20%",'Income-Rent Tool MRB'!$D$28,IF(H18="mrb30%",'Income-Rent Tool MRB'!$D$29,IF(H18="mrb40%",'Income-Rent Tool MRB'!$D$30,IF(H18="mrb50%",'Income-Rent Tool MRB'!$D$31,IF(H18="mrb60%",'Income-Rent Tool MRB'!$D$32,IF(H18="mrb70%",'Income-Rent Tool MRB'!$D$34,IF(H18="mrb80%",'Income-Rent Tool MRB'!$D$35,"")))))))</f>
        <v/>
      </c>
      <c r="AN18" s="786" t="str">
        <f>IF(J18="30%/30%",'Income-Rent Tool NSP'!$D$29,IF(J18="40%/40%",'Income-Rent Tool NSP'!$D$30,IF(J18="lh/50%",'Income-Rent Tool NSP'!$D$31,IF(J18="hh/60%",'Income-Rent Tool NSP'!$D$32,IF(J18="hh/80%",'Income-Rent Tool NSP'!$D$35,"")))))</f>
        <v/>
      </c>
      <c r="AO18" s="787"/>
      <c r="AP18" s="788">
        <f>IF(O18="", "", SUM(IF($AY$9&gt;=0,VLOOKUP($AZ$9,$AZ$4:$BF$12,(O18+2),FALSE)), IF($AY$10&gt;=0,VLOOKUP($AZ$10,$AZ$4:$BF$12,(O18+2),FALSE)), IF($AY$11&gt;=0,VLOOKUP($AZ$11,$AZ$4:$BF$12,(O18+2),FALSE))))</f>
        <v>0</v>
      </c>
      <c r="AQ18" s="789">
        <f>IF(N18="","",N18*S18)</f>
        <v>0</v>
      </c>
      <c r="AR18" s="788">
        <f>IF(O18="", "", SUM(IF($AY$9&gt;0,VLOOKUP($AZ$9,$AZ$4:$BF$12,(O18+2),FALSE)), IF($AY$10&gt;0,VLOOKUP($AZ$10,$AZ$4:$BF$12,(O18+2),FALSE)), IF($AY$11&gt;0,VLOOKUP($AZ$11,$AZ$4:$BF$12,(O18+2),FALSE))))</f>
        <v>0</v>
      </c>
      <c r="AS18" s="790">
        <f>IF(N18="","",AR18*N18)</f>
        <v>0</v>
      </c>
      <c r="AT18" s="791">
        <f t="shared" si="11"/>
        <v>0</v>
      </c>
      <c r="AU18" s="791">
        <f t="shared" si="12"/>
        <v>0</v>
      </c>
      <c r="AV18" s="791">
        <f t="shared" si="13"/>
        <v>0</v>
      </c>
      <c r="AW18" s="791">
        <f t="shared" si="14"/>
        <v>0</v>
      </c>
      <c r="AX18" s="791">
        <f t="shared" si="15"/>
        <v>0</v>
      </c>
      <c r="AY18" s="669"/>
      <c r="AZ18" s="791">
        <f>IF(B18="MR",0,N18)</f>
        <v>0</v>
      </c>
      <c r="BA18" s="792">
        <f>Q18</f>
        <v>0</v>
      </c>
      <c r="BB18" s="792">
        <f t="shared" si="16"/>
        <v>0</v>
      </c>
      <c r="BC18" s="793">
        <f>N18-AZ18</f>
        <v>0</v>
      </c>
      <c r="BD18" s="791">
        <f t="shared" si="17"/>
        <v>0</v>
      </c>
      <c r="BE18" s="669"/>
      <c r="BF18" s="669"/>
      <c r="BG18" s="794"/>
      <c r="BH18" s="795">
        <f>IF(B18="MR","NA",T18)</f>
        <v>0</v>
      </c>
      <c r="BI18" s="795">
        <f t="shared" si="18"/>
        <v>0</v>
      </c>
      <c r="BJ18" s="796"/>
      <c r="BK18" s="795" t="str">
        <f t="shared" ref="BK18:BK39" si="21">IF(AE18=0,"NA",AE18)</f>
        <v>NA</v>
      </c>
      <c r="BL18" s="797">
        <f t="shared" ref="BL18:BL39" si="22">IF(BI18&lt;BH18, MAX(BH18,BI18), BH18)</f>
        <v>0</v>
      </c>
      <c r="BM18" s="791">
        <f t="shared" ref="BM18:BM39" si="23">IF(BH18="NA",BK18,0)</f>
        <v>0</v>
      </c>
      <c r="BN18" s="798">
        <f t="shared" ref="BN18:BN39" si="24">IF(BJ18="NA",MAX(BL18,BM18),MIN(BH18,BJ18))</f>
        <v>0</v>
      </c>
      <c r="BO18" s="790">
        <f t="shared" ref="BO18:BO39" si="25">+IF(BI18&gt;BH18, MIN(BH18,BI18,BK18), MIN(BH18,BK18))</f>
        <v>0</v>
      </c>
      <c r="CC18">
        <v>8</v>
      </c>
      <c r="CD18" s="284"/>
      <c r="CE18" s="288" t="s">
        <v>23</v>
      </c>
      <c r="CF18" s="303" t="s">
        <v>1613</v>
      </c>
      <c r="CG18" s="284"/>
      <c r="CH18" s="285"/>
      <c r="CI18" s="285"/>
      <c r="CJ18" s="290"/>
      <c r="CK18" s="291"/>
      <c r="CL18" s="292"/>
      <c r="CM18" s="293"/>
      <c r="CN18" s="293"/>
      <c r="CO18" s="296" t="s">
        <v>45</v>
      </c>
      <c r="CP18" s="276"/>
      <c r="CQ18" s="802"/>
      <c r="CR18" s="802"/>
    </row>
    <row r="19" spans="1:96">
      <c r="A19" s="772"/>
      <c r="B19" s="773">
        <f>'Exhibit 3 (Rent Schedule)'!A7</f>
        <v>0</v>
      </c>
      <c r="C19" s="774" t="str">
        <f>IF(OR(B19="MR",B19&lt;=0,B19="EO"),"",VLOOKUP(AJ19,'Income-Rent Tool HTC'!$D$28:$J$35,(O19+2),FALSE))</f>
        <v/>
      </c>
      <c r="D19" s="773">
        <f>'Exhibit 3 (Rent Schedule)'!B7</f>
        <v>0</v>
      </c>
      <c r="E19" s="774" t="str">
        <f>IF(OR(D19="MR",D19&lt;=0,D19="EO"),"",VLOOKUP(AK19,'Income-Rent Tool HOME'!$D$28:$J$35,(O19+2),FALSE))</f>
        <v/>
      </c>
      <c r="F19" s="773">
        <f>'Exhibit 3 (Rent Schedule)'!E7</f>
        <v>0</v>
      </c>
      <c r="G19" s="774" t="str">
        <f>IF(OR(F19="MR",F19&lt;=0,F19="EO"),"",VLOOKUP(AL19,'Income-Rent Tool NHTF'!$D$28:$J$35,(O19+2),FALSE))</f>
        <v/>
      </c>
      <c r="H19" s="773">
        <f>'Exhibit 3 (Rent Schedule)'!D7</f>
        <v>0</v>
      </c>
      <c r="I19" s="774" t="str">
        <f>IF(OR(H19="MR",H19&lt;=0,H19="EO"),"",VLOOKUP(AM19,'Income-Rent Tool MRB'!$D$28:$J$35,(O19+2),FALSE))</f>
        <v/>
      </c>
      <c r="J19" s="773">
        <f>'Exhibit 3 (Rent Schedule)'!C7</f>
        <v>0</v>
      </c>
      <c r="K19" s="774" t="str">
        <f>IF(OR(J19="MR",J19&lt;=0,J19="EO"),"",VLOOKUP(AN19,'Income-Rent Tool NSP'!$D$28:$J$35,(O19+2),FALSE))</f>
        <v/>
      </c>
      <c r="L19" s="773">
        <f>'Rent Schedule'!F7</f>
        <v>0</v>
      </c>
      <c r="M19" s="775"/>
      <c r="N19" s="776">
        <f>'Rent Schedule'!G7</f>
        <v>0</v>
      </c>
      <c r="O19" s="776">
        <f>'Rent Schedule'!H7</f>
        <v>0</v>
      </c>
      <c r="P19" s="776">
        <f>'Rent Schedule'!I7</f>
        <v>0</v>
      </c>
      <c r="Q19" s="777"/>
      <c r="R19" s="299">
        <f t="shared" si="1"/>
        <v>0</v>
      </c>
      <c r="S19" s="1067">
        <f t="shared" si="2"/>
        <v>0</v>
      </c>
      <c r="T19" s="970">
        <f t="shared" si="19"/>
        <v>0</v>
      </c>
      <c r="U19" s="969" t="str">
        <f t="shared" si="3"/>
        <v/>
      </c>
      <c r="V19" s="799"/>
      <c r="W19" s="971">
        <f>'Rent Schedule'!N7</f>
        <v>0</v>
      </c>
      <c r="X19" s="966"/>
      <c r="Y19" s="800"/>
      <c r="Z19" s="801">
        <f t="shared" si="5"/>
        <v>0</v>
      </c>
      <c r="AA19" s="781" t="str">
        <f t="shared" si="6"/>
        <v/>
      </c>
      <c r="AB19" s="782" t="str">
        <f t="shared" si="7"/>
        <v/>
      </c>
      <c r="AC19" s="783" t="str">
        <f t="shared" si="8"/>
        <v/>
      </c>
      <c r="AD19" s="300" t="str">
        <f t="shared" si="9"/>
        <v/>
      </c>
      <c r="AE19" s="1069"/>
      <c r="AF19" s="784" t="e">
        <f t="shared" si="10"/>
        <v>#DIV/0!</v>
      </c>
      <c r="AG19" s="300" t="str">
        <f t="shared" si="20"/>
        <v/>
      </c>
      <c r="AH19" s="301"/>
      <c r="AI19" s="302"/>
      <c r="AJ19" s="785" t="str">
        <f>IF(B19="tc20%",'Income-Rent Tool HTC'!$D$28, IF(B19="tc30%",'Income-Rent Tool HTC'!$D$29,IF(B19="tc40%",'Income-Rent Tool HTC'!$D$30,IF(B19="tc50%",'Income-Rent Tool HTC'!$D$31,IF(B19="tc60%",'Income-Rent Tool HTC'!$D$32,IF(B19="tc65%",'Income-Rent Tool HTC'!$D$33,IF(B19="tc70%",'Income-Rent Tool HTC'!$D$34,IF(B19="tc80%",'Income-Rent Tool HTC'!$D$35,""))))))))</f>
        <v/>
      </c>
      <c r="AK19" s="786" t="str">
        <f>IF(D19="30%/30%",'Income-Rent Tool HOME'!$D$29,IF(D19="40%/40%",'Income-Rent Tool HOME'!$D$30,IF(D19="lh/50%",'Income-Rent Tool HOME'!$D$31,IF(D19="hh/60%",'Income-Rent Tool HOME'!$D$32,IF(D19="hh/80%",'Income-Rent Tool HOME'!$D$35,"")))))</f>
        <v/>
      </c>
      <c r="AL19" s="786" t="str">
        <f>IF(F19="15%/15%",'Income-Rent Tool NHTF'!$D$29,IF(F19="30%/30%",'Income-Rent Tool NHTF'!$D$30,""))</f>
        <v/>
      </c>
      <c r="AM19" s="786" t="str">
        <f>IF(H19="mrb20%",'Income-Rent Tool MRB'!$D$28,IF(H19="mrb30%",'Income-Rent Tool MRB'!$D$29,IF(H19="mrb40%",'Income-Rent Tool MRB'!$D$30,IF(H19="mrb50%",'Income-Rent Tool MRB'!$D$31,IF(H19="mrb60%",'Income-Rent Tool MRB'!$D$32,IF(H19="mrb70%",'Income-Rent Tool MRB'!$D$34,IF(H19="mrb80%",'Income-Rent Tool MRB'!$D$35,"")))))))</f>
        <v/>
      </c>
      <c r="AN19" s="786" t="str">
        <f>IF(J19="30%/30%",'Income-Rent Tool NSP'!$D$29,IF(J19="40%/40%",'Income-Rent Tool NSP'!$D$30,IF(J19="lh/50%",'Income-Rent Tool NSP'!$D$31,IF(J19="hh/60%",'Income-Rent Tool NSP'!$D$32,IF(J19="hh/80%",'Income-Rent Tool NSP'!$D$35,"")))))</f>
        <v/>
      </c>
      <c r="AO19" s="787"/>
      <c r="AP19" s="788">
        <f t="shared" ref="AP19" si="26">IF(O19="", "", SUM(IF($AY$9&gt;=0,VLOOKUP($AZ$9,$AZ$4:$BF$12,(O19+2),FALSE)), IF($AY$10&gt;=0,VLOOKUP($AZ$10,$AZ$4:$BF$12,(O19+2),FALSE)), IF($AY$11&gt;=0,VLOOKUP($AZ$11,$AZ$4:$BF$12,(O19+2),FALSE))))</f>
        <v>0</v>
      </c>
      <c r="AQ19" s="789">
        <f t="shared" ref="AQ19" si="27">IF(N19="","",N19*S19)</f>
        <v>0</v>
      </c>
      <c r="AR19" s="788">
        <f t="shared" ref="AR19" si="28">IF(O19="", "", SUM(IF($AY$9&gt;0,VLOOKUP($AZ$9,$AZ$4:$BF$12,(O19+2),FALSE)), IF($AY$10&gt;0,VLOOKUP($AZ$10,$AZ$4:$BF$12,(O19+2),FALSE)), IF($AY$11&gt;0,VLOOKUP($AZ$11,$AZ$4:$BF$12,(O19+2),FALSE))))</f>
        <v>0</v>
      </c>
      <c r="AS19" s="790">
        <f t="shared" ref="AS19" si="29">IF(N19="","",AR19*N19)</f>
        <v>0</v>
      </c>
      <c r="AT19" s="791">
        <f t="shared" si="11"/>
        <v>0</v>
      </c>
      <c r="AU19" s="791">
        <f t="shared" si="12"/>
        <v>0</v>
      </c>
      <c r="AV19" s="791">
        <f t="shared" si="13"/>
        <v>0</v>
      </c>
      <c r="AW19" s="791">
        <f t="shared" si="14"/>
        <v>0</v>
      </c>
      <c r="AX19" s="791">
        <f t="shared" si="15"/>
        <v>0</v>
      </c>
      <c r="AY19" s="669"/>
      <c r="AZ19" s="791">
        <f t="shared" ref="AZ19" si="30">IF(B19="MR",0,N19)</f>
        <v>0</v>
      </c>
      <c r="BA19" s="792">
        <f t="shared" ref="BA19" si="31">Q19</f>
        <v>0</v>
      </c>
      <c r="BB19" s="792">
        <f t="shared" ref="BB19" si="32">AZ19*BA19</f>
        <v>0</v>
      </c>
      <c r="BC19" s="793">
        <f t="shared" ref="BC19" si="33">N19-AZ19</f>
        <v>0</v>
      </c>
      <c r="BD19" s="791">
        <f t="shared" ref="BD19" si="34">BA19*BC19</f>
        <v>0</v>
      </c>
      <c r="BE19" s="669"/>
      <c r="BF19" s="669"/>
      <c r="BG19" s="794"/>
      <c r="BH19" s="795">
        <f t="shared" ref="BH19" si="35">IF(B19="MR","NA",T19)</f>
        <v>0</v>
      </c>
      <c r="BI19" s="795">
        <f t="shared" ref="BI19" si="36">W19</f>
        <v>0</v>
      </c>
      <c r="BJ19" s="796"/>
      <c r="BK19" s="795" t="str">
        <f t="shared" ref="BK19" si="37">IF(AE19=0,"NA",AE19)</f>
        <v>NA</v>
      </c>
      <c r="BL19" s="797">
        <f t="shared" ref="BL19" si="38">IF(BI19&lt;BH19, MAX(BH19,BI19), BH19)</f>
        <v>0</v>
      </c>
      <c r="BM19" s="791">
        <f t="shared" ref="BM19" si="39">IF(BH19="NA",BK19,0)</f>
        <v>0</v>
      </c>
      <c r="BN19" s="798">
        <f t="shared" ref="BN19" si="40">IF(BJ19="NA",MAX(BL19,BM19),MIN(BH19,BJ19))</f>
        <v>0</v>
      </c>
      <c r="BO19" s="790">
        <f t="shared" ref="BO19" si="41">+IF(BI19&gt;BH19, MIN(BH19,BI19,BK19), MIN(BH19,BK19))</f>
        <v>0</v>
      </c>
      <c r="CC19">
        <v>9</v>
      </c>
      <c r="CD19" s="284"/>
      <c r="CE19" s="288" t="s">
        <v>29</v>
      </c>
      <c r="CF19" s="304" t="s">
        <v>1615</v>
      </c>
      <c r="CG19" s="284"/>
      <c r="CH19" s="285"/>
      <c r="CI19" s="285"/>
      <c r="CJ19" s="290"/>
      <c r="CK19" s="291"/>
      <c r="CL19" s="292"/>
      <c r="CM19" s="293"/>
      <c r="CN19" s="293"/>
      <c r="CO19" s="296"/>
      <c r="CP19" s="276"/>
      <c r="CQ19" s="802"/>
      <c r="CR19" s="802"/>
    </row>
    <row r="20" spans="1:96">
      <c r="A20" s="772"/>
      <c r="B20" s="773">
        <f>'Exhibit 3 (Rent Schedule)'!A8</f>
        <v>0</v>
      </c>
      <c r="C20" s="774" t="str">
        <f>IF(OR(B20="MR",B20&lt;=0,B20="EO"),"",VLOOKUP(AJ20,'Income-Rent Tool HTC'!$D$28:$J$35,(O20+2),FALSE))</f>
        <v/>
      </c>
      <c r="D20" s="773">
        <f>'Exhibit 3 (Rent Schedule)'!B8</f>
        <v>0</v>
      </c>
      <c r="E20" s="774" t="str">
        <f>IF(OR(D20="MR",D20&lt;=0,D20="EO"),"",VLOOKUP(AK20,'Income-Rent Tool HOME'!$D$28:$J$35,(O20+2),FALSE))</f>
        <v/>
      </c>
      <c r="F20" s="773">
        <f>'Exhibit 3 (Rent Schedule)'!E8</f>
        <v>0</v>
      </c>
      <c r="G20" s="774" t="str">
        <f>IF(OR(F20="MR",F20&lt;=0,F20="EO"),"",VLOOKUP(AL20,'Income-Rent Tool NHTF'!$D$28:$J$35,(O20+2),FALSE))</f>
        <v/>
      </c>
      <c r="H20" s="773">
        <f>'Exhibit 3 (Rent Schedule)'!D8</f>
        <v>0</v>
      </c>
      <c r="I20" s="774" t="str">
        <f>IF(OR(H20="MR",H20&lt;=0,H20="EO"),"",VLOOKUP(AM20,'Income-Rent Tool MRB'!$D$28:$J$35,(O20+2),FALSE))</f>
        <v/>
      </c>
      <c r="J20" s="773">
        <f>'Exhibit 3 (Rent Schedule)'!C8</f>
        <v>0</v>
      </c>
      <c r="K20" s="774" t="str">
        <f>IF(OR(J20="MR",J20&lt;=0,J20="EO"),"",VLOOKUP(AN20,'Income-Rent Tool NSP'!$D$28:$J$35,(O20+2),FALSE))</f>
        <v/>
      </c>
      <c r="L20" s="773">
        <f>'Rent Schedule'!F8</f>
        <v>0</v>
      </c>
      <c r="M20" s="775"/>
      <c r="N20" s="776">
        <f>'Rent Schedule'!G8</f>
        <v>0</v>
      </c>
      <c r="O20" s="776">
        <f>'Rent Schedule'!H8</f>
        <v>0</v>
      </c>
      <c r="P20" s="776">
        <f>'Rent Schedule'!I8</f>
        <v>0</v>
      </c>
      <c r="Q20" s="777">
        <f>'Rent Schedule'!J8</f>
        <v>0</v>
      </c>
      <c r="R20" s="299">
        <f t="shared" si="1"/>
        <v>0</v>
      </c>
      <c r="S20" s="1067">
        <f t="shared" si="2"/>
        <v>0</v>
      </c>
      <c r="T20" s="970">
        <f t="shared" si="19"/>
        <v>0</v>
      </c>
      <c r="U20" s="969" t="str">
        <f t="shared" si="3"/>
        <v/>
      </c>
      <c r="V20" s="799" t="e">
        <f t="shared" si="4"/>
        <v>#DIV/0!</v>
      </c>
      <c r="W20" s="971">
        <f>'Rent Schedule'!N8</f>
        <v>0</v>
      </c>
      <c r="X20" s="966"/>
      <c r="Y20" s="800"/>
      <c r="Z20" s="801">
        <f t="shared" si="5"/>
        <v>0</v>
      </c>
      <c r="AA20" s="781" t="str">
        <f t="shared" si="6"/>
        <v/>
      </c>
      <c r="AB20" s="782" t="str">
        <f t="shared" si="7"/>
        <v/>
      </c>
      <c r="AC20" s="783" t="str">
        <f t="shared" si="8"/>
        <v/>
      </c>
      <c r="AD20" s="300" t="str">
        <f t="shared" si="9"/>
        <v/>
      </c>
      <c r="AE20" s="1069"/>
      <c r="AF20" s="784" t="e">
        <f t="shared" si="10"/>
        <v>#DIV/0!</v>
      </c>
      <c r="AG20" s="300" t="str">
        <f t="shared" si="20"/>
        <v/>
      </c>
      <c r="AH20" s="301"/>
      <c r="AI20" s="302"/>
      <c r="AJ20" s="785" t="str">
        <f>IF(B20="tc20%",'Income-Rent Tool HTC'!$D$28, IF(B20="tc30%",'Income-Rent Tool HTC'!$D$29,IF(B20="tc40%",'Income-Rent Tool HTC'!$D$30,IF(B20="tc50%",'Income-Rent Tool HTC'!$D$31,IF(B20="tc60%",'Income-Rent Tool HTC'!$D$32,IF(B20="tc65%",'Income-Rent Tool HTC'!$D$33,IF(B20="tc70%",'Income-Rent Tool HTC'!$D$34,IF(B20="tc80%",'Income-Rent Tool HTC'!$D$35,""))))))))</f>
        <v/>
      </c>
      <c r="AK20" s="786" t="str">
        <f>IF(D20="30%/30%",'Income-Rent Tool HOME'!$D$29,IF(D20="40%/40%",'Income-Rent Tool HOME'!$D$30,IF(D20="lh/50%",'Income-Rent Tool HOME'!$D$31,IF(D20="hh/60%",'Income-Rent Tool HOME'!$D$32,IF(D20="hh/80%",'Income-Rent Tool HOME'!$D$35,"")))))</f>
        <v/>
      </c>
      <c r="AL20" s="786" t="str">
        <f>IF(F20="15%/15%",'Income-Rent Tool NHTF'!$D$29,IF(F20="30%/30%",'Income-Rent Tool NHTF'!$D$30,""))</f>
        <v/>
      </c>
      <c r="AM20" s="786" t="str">
        <f>IF(H20="mrb20%",'Income-Rent Tool MRB'!$D$28,IF(H20="mrb30%",'Income-Rent Tool MRB'!$D$29,IF(H20="mrb40%",'Income-Rent Tool MRB'!$D$30,IF(H20="mrb50%",'Income-Rent Tool MRB'!$D$31,IF(H20="mrb60%",'Income-Rent Tool MRB'!$D$32,IF(H20="mrb70%",'Income-Rent Tool MRB'!$D$34,IF(H20="mrb80%",'Income-Rent Tool MRB'!$D$35,"")))))))</f>
        <v/>
      </c>
      <c r="AN20" s="786" t="str">
        <f>IF(J20="30%/30%",'Income-Rent Tool NSP'!$D$29,IF(J20="40%/40%",'Income-Rent Tool NSP'!$D$30,IF(J20="lh/50%",'Income-Rent Tool NSP'!$D$31,IF(J20="hh/60%",'Income-Rent Tool NSP'!$D$32,IF(J20="hh/80%",'Income-Rent Tool NSP'!$D$35,"")))))</f>
        <v/>
      </c>
      <c r="AO20" s="787"/>
      <c r="AP20" s="788">
        <f t="shared" ref="AP20:AP38" si="42">IF(O20="", "", SUM(IF($AY$9&gt;=0,VLOOKUP($AZ$9,$AZ$4:$BF$12,(O20+2),FALSE)), IF($AY$10&gt;=0,VLOOKUP($AZ$10,$AZ$4:$BF$12,(O20+2),FALSE)), IF($AY$11&gt;=0,VLOOKUP($AZ$11,$AZ$4:$BF$12,(O20+2),FALSE))))</f>
        <v>0</v>
      </c>
      <c r="AQ20" s="789">
        <f t="shared" ref="AQ20:AQ38" si="43">IF(N20="","",N20*S20)</f>
        <v>0</v>
      </c>
      <c r="AR20" s="788">
        <f t="shared" ref="AR20:AR38" si="44">IF(O20="", "", SUM(IF($AY$9&gt;0,VLOOKUP($AZ$9,$AZ$4:$BF$12,(O20+2),FALSE)), IF($AY$10&gt;0,VLOOKUP($AZ$10,$AZ$4:$BF$12,(O20+2),FALSE)), IF($AY$11&gt;0,VLOOKUP($AZ$11,$AZ$4:$BF$12,(O20+2),FALSE))))</f>
        <v>0</v>
      </c>
      <c r="AS20" s="790">
        <f t="shared" ref="AS20:AS38" si="45">IF(N20="","",AR20*N20)</f>
        <v>0</v>
      </c>
      <c r="AT20" s="791">
        <f t="shared" si="11"/>
        <v>0</v>
      </c>
      <c r="AU20" s="791">
        <f t="shared" si="12"/>
        <v>0</v>
      </c>
      <c r="AV20" s="791">
        <f t="shared" si="13"/>
        <v>0</v>
      </c>
      <c r="AW20" s="791">
        <f t="shared" si="14"/>
        <v>0</v>
      </c>
      <c r="AX20" s="791">
        <f t="shared" si="15"/>
        <v>0</v>
      </c>
      <c r="AY20" s="669"/>
      <c r="AZ20" s="791">
        <f t="shared" ref="AZ20:AZ39" si="46">IF(B20="MR",0,N20)</f>
        <v>0</v>
      </c>
      <c r="BA20" s="792">
        <f t="shared" ref="BA20:BA39" si="47">Q20</f>
        <v>0</v>
      </c>
      <c r="BB20" s="792">
        <f t="shared" si="16"/>
        <v>0</v>
      </c>
      <c r="BC20" s="793">
        <f t="shared" ref="BC20:BC39" si="48">N20-AZ20</f>
        <v>0</v>
      </c>
      <c r="BD20" s="791">
        <f t="shared" si="17"/>
        <v>0</v>
      </c>
      <c r="BE20" s="669"/>
      <c r="BF20" s="669"/>
      <c r="BG20" s="794"/>
      <c r="BH20" s="795">
        <f t="shared" ref="BH20:BH39" si="49">IF(B20="MR","NA",T20)</f>
        <v>0</v>
      </c>
      <c r="BI20" s="795">
        <f t="shared" si="18"/>
        <v>0</v>
      </c>
      <c r="BJ20" s="796"/>
      <c r="BK20" s="795" t="str">
        <f t="shared" si="21"/>
        <v>NA</v>
      </c>
      <c r="BL20" s="797">
        <f t="shared" si="22"/>
        <v>0</v>
      </c>
      <c r="BM20" s="791">
        <f t="shared" si="23"/>
        <v>0</v>
      </c>
      <c r="BN20" s="798">
        <f t="shared" si="24"/>
        <v>0</v>
      </c>
      <c r="BO20" s="790">
        <f t="shared" si="25"/>
        <v>0</v>
      </c>
      <c r="CC20">
        <v>10</v>
      </c>
      <c r="CD20" s="284"/>
      <c r="CE20" s="288" t="s">
        <v>33</v>
      </c>
      <c r="CF20" s="303" t="s">
        <v>1616</v>
      </c>
      <c r="CG20" s="284"/>
      <c r="CH20" s="289"/>
      <c r="CI20" s="289"/>
      <c r="CJ20" s="290"/>
      <c r="CK20" s="291"/>
      <c r="CL20" s="292"/>
      <c r="CM20" s="293"/>
      <c r="CN20" s="293"/>
      <c r="CO20" s="296" t="s">
        <v>57</v>
      </c>
      <c r="CP20" s="276"/>
      <c r="CQ20" s="802"/>
      <c r="CR20" s="802"/>
    </row>
    <row r="21" spans="1:96">
      <c r="A21" s="772"/>
      <c r="B21" s="773">
        <f>'Exhibit 3 (Rent Schedule)'!A9</f>
        <v>0</v>
      </c>
      <c r="C21" s="774" t="str">
        <f>IF(OR(B21="MR",B21&lt;=0,B21="EO"),"",VLOOKUP(AJ21,'Income-Rent Tool HTC'!$D$28:$J$35,(O21+2),FALSE))</f>
        <v/>
      </c>
      <c r="D21" s="773">
        <f>'Exhibit 3 (Rent Schedule)'!B9</f>
        <v>0</v>
      </c>
      <c r="E21" s="774" t="str">
        <f>IF(OR(D21="MR",D21&lt;=0,D21="EO"),"",VLOOKUP(AK21,'Income-Rent Tool HOME'!$D$28:$J$35,(O21+2),FALSE))</f>
        <v/>
      </c>
      <c r="F21" s="773">
        <f>'Exhibit 3 (Rent Schedule)'!E9</f>
        <v>0</v>
      </c>
      <c r="G21" s="774" t="str">
        <f>IF(OR(F21="MR",F21&lt;=0,F21="EO"),"",VLOOKUP(AL21,'Income-Rent Tool NHTF'!$D$28:$J$35,(O21+2),FALSE))</f>
        <v/>
      </c>
      <c r="H21" s="773">
        <f>'Exhibit 3 (Rent Schedule)'!D9</f>
        <v>0</v>
      </c>
      <c r="I21" s="774" t="str">
        <f>IF(OR(H21="MR",H21&lt;=0,H21="EO"),"",VLOOKUP(AM21,'Income-Rent Tool MRB'!$D$28:$J$35,(O21+2),FALSE))</f>
        <v/>
      </c>
      <c r="J21" s="773">
        <f>'Exhibit 3 (Rent Schedule)'!C9</f>
        <v>0</v>
      </c>
      <c r="K21" s="774" t="str">
        <f>IF(OR(J21="MR",J21&lt;=0,J21="EO"),"",VLOOKUP(AN21,'Income-Rent Tool NSP'!$D$28:$J$35,(O21+2),FALSE))</f>
        <v/>
      </c>
      <c r="L21" s="773">
        <f>'Rent Schedule'!F9</f>
        <v>0</v>
      </c>
      <c r="M21" s="803"/>
      <c r="N21" s="776">
        <f>'Rent Schedule'!G9</f>
        <v>0</v>
      </c>
      <c r="O21" s="776">
        <f>'Rent Schedule'!H9</f>
        <v>0</v>
      </c>
      <c r="P21" s="776">
        <f>'Rent Schedule'!I9</f>
        <v>0</v>
      </c>
      <c r="Q21" s="777">
        <f>'Rent Schedule'!J9</f>
        <v>0</v>
      </c>
      <c r="R21" s="299">
        <f t="shared" si="1"/>
        <v>0</v>
      </c>
      <c r="S21" s="1067">
        <f t="shared" si="2"/>
        <v>0</v>
      </c>
      <c r="T21" s="970">
        <f t="shared" si="19"/>
        <v>0</v>
      </c>
      <c r="U21" s="969" t="str">
        <f t="shared" si="3"/>
        <v/>
      </c>
      <c r="V21" s="799" t="e">
        <f t="shared" si="4"/>
        <v>#DIV/0!</v>
      </c>
      <c r="W21" s="971">
        <f>'Rent Schedule'!N9</f>
        <v>0</v>
      </c>
      <c r="X21" s="965"/>
      <c r="Y21" s="779"/>
      <c r="Z21" s="801">
        <f t="shared" si="5"/>
        <v>0</v>
      </c>
      <c r="AA21" s="781" t="str">
        <f t="shared" si="6"/>
        <v/>
      </c>
      <c r="AB21" s="782" t="str">
        <f t="shared" si="7"/>
        <v/>
      </c>
      <c r="AC21" s="783" t="str">
        <f t="shared" si="8"/>
        <v/>
      </c>
      <c r="AD21" s="300" t="str">
        <f t="shared" si="9"/>
        <v/>
      </c>
      <c r="AE21" s="1069"/>
      <c r="AF21" s="784" t="e">
        <f t="shared" si="10"/>
        <v>#DIV/0!</v>
      </c>
      <c r="AG21" s="300" t="str">
        <f t="shared" si="20"/>
        <v/>
      </c>
      <c r="AH21" s="301"/>
      <c r="AI21" s="302"/>
      <c r="AJ21" s="785" t="str">
        <f>IF(B21="tc20%",'Income-Rent Tool HTC'!$D$28, IF(B21="tc30%",'Income-Rent Tool HTC'!$D$29,IF(B21="tc40%",'Income-Rent Tool HTC'!$D$30,IF(B21="tc50%",'Income-Rent Tool HTC'!$D$31,IF(B21="tc60%",'Income-Rent Tool HTC'!$D$32,IF(B21="tc65%",'Income-Rent Tool HTC'!$D$33,IF(B21="tc70%",'Income-Rent Tool HTC'!$D$34,IF(B21="tc80%",'Income-Rent Tool HTC'!$D$35,""))))))))</f>
        <v/>
      </c>
      <c r="AK21" s="786" t="str">
        <f>IF(D21="30%/30%",'Income-Rent Tool HOME'!$D$29,IF(D21="40%/40%",'Income-Rent Tool HOME'!$D$30,IF(D21="lh/50%",'Income-Rent Tool HOME'!$D$31,IF(D21="hh/60%",'Income-Rent Tool HOME'!$D$32,IF(D21="hh/80%",'Income-Rent Tool HOME'!$D$35,"")))))</f>
        <v/>
      </c>
      <c r="AL21" s="786" t="str">
        <f>IF(F21="15%/15%",'Income-Rent Tool NHTF'!$D$29,IF(F21="30%/30%",'Income-Rent Tool NHTF'!$D$30,""))</f>
        <v/>
      </c>
      <c r="AM21" s="786" t="str">
        <f>IF(H21="mrb20%",'Income-Rent Tool MRB'!$D$28,IF(H21="mrb30%",'Income-Rent Tool MRB'!$D$29,IF(H21="mrb40%",'Income-Rent Tool MRB'!$D$30,IF(H21="mrb50%",'Income-Rent Tool MRB'!$D$31,IF(H21="mrb60%",'Income-Rent Tool MRB'!$D$32,IF(H21="mrb70%",'Income-Rent Tool MRB'!$D$34,IF(H21="mrb80%",'Income-Rent Tool MRB'!$D$35,"")))))))</f>
        <v/>
      </c>
      <c r="AN21" s="786" t="str">
        <f>IF(J21="30%/30%",'Income-Rent Tool NSP'!$D$29,IF(J21="40%/40%",'Income-Rent Tool NSP'!$D$30,IF(J21="lh/50%",'Income-Rent Tool NSP'!$D$31,IF(J21="hh/60%",'Income-Rent Tool NSP'!$D$32,IF(J21="hh/80%",'Income-Rent Tool NSP'!$D$35,"")))))</f>
        <v/>
      </c>
      <c r="AO21" s="787"/>
      <c r="AP21" s="788">
        <f t="shared" si="42"/>
        <v>0</v>
      </c>
      <c r="AQ21" s="789">
        <f t="shared" si="43"/>
        <v>0</v>
      </c>
      <c r="AR21" s="788">
        <f t="shared" si="44"/>
        <v>0</v>
      </c>
      <c r="AS21" s="790">
        <f t="shared" si="45"/>
        <v>0</v>
      </c>
      <c r="AT21" s="791">
        <f t="shared" si="11"/>
        <v>0</v>
      </c>
      <c r="AU21" s="791">
        <f t="shared" si="12"/>
        <v>0</v>
      </c>
      <c r="AV21" s="791">
        <f t="shared" si="13"/>
        <v>0</v>
      </c>
      <c r="AW21" s="791">
        <f t="shared" si="14"/>
        <v>0</v>
      </c>
      <c r="AX21" s="791">
        <f t="shared" si="15"/>
        <v>0</v>
      </c>
      <c r="AY21" s="669"/>
      <c r="AZ21" s="791">
        <f t="shared" si="46"/>
        <v>0</v>
      </c>
      <c r="BA21" s="792">
        <f t="shared" si="47"/>
        <v>0</v>
      </c>
      <c r="BB21" s="792">
        <f t="shared" si="16"/>
        <v>0</v>
      </c>
      <c r="BC21" s="793">
        <f t="shared" si="48"/>
        <v>0</v>
      </c>
      <c r="BD21" s="791">
        <f t="shared" si="17"/>
        <v>0</v>
      </c>
      <c r="BE21" s="669"/>
      <c r="BF21" s="669"/>
      <c r="BG21" s="794"/>
      <c r="BH21" s="795">
        <f t="shared" si="49"/>
        <v>0</v>
      </c>
      <c r="BI21" s="795">
        <f t="shared" si="18"/>
        <v>0</v>
      </c>
      <c r="BJ21" s="796"/>
      <c r="BK21" s="795" t="str">
        <f t="shared" si="21"/>
        <v>NA</v>
      </c>
      <c r="BL21" s="797">
        <f t="shared" si="22"/>
        <v>0</v>
      </c>
      <c r="BM21" s="791">
        <f t="shared" si="23"/>
        <v>0</v>
      </c>
      <c r="BN21" s="798">
        <f t="shared" si="24"/>
        <v>0</v>
      </c>
      <c r="BO21" s="790">
        <f t="shared" si="25"/>
        <v>0</v>
      </c>
      <c r="CC21">
        <v>11</v>
      </c>
      <c r="CD21" s="284"/>
      <c r="CE21" s="288" t="s">
        <v>36</v>
      </c>
      <c r="CF21" s="276" t="s">
        <v>1617</v>
      </c>
      <c r="CG21" s="284"/>
      <c r="CH21" s="289"/>
      <c r="CI21" s="289"/>
      <c r="CJ21" s="290"/>
      <c r="CK21" s="291"/>
      <c r="CL21" s="292"/>
      <c r="CM21" s="293"/>
      <c r="CN21" s="293"/>
      <c r="CO21" s="296" t="s">
        <v>62</v>
      </c>
      <c r="CP21" s="276"/>
      <c r="CQ21" s="802"/>
      <c r="CR21" s="802"/>
    </row>
    <row r="22" spans="1:96">
      <c r="A22" s="772"/>
      <c r="B22" s="773">
        <f>'Exhibit 3 (Rent Schedule)'!A10</f>
        <v>0</v>
      </c>
      <c r="C22" s="774" t="str">
        <f>IF(OR(B22="MR",B22&lt;=0,B22="EO"),"",VLOOKUP(AJ22,'Income-Rent Tool HTC'!$D$28:$J$35,(O22+2),FALSE))</f>
        <v/>
      </c>
      <c r="D22" s="773">
        <f>'Exhibit 3 (Rent Schedule)'!B10</f>
        <v>0</v>
      </c>
      <c r="E22" s="774" t="str">
        <f>IF(OR(D22="MR",D22&lt;=0,D22="EO"),"",VLOOKUP(AK22,'Income-Rent Tool HOME'!$D$28:$J$35,(O22+2),FALSE))</f>
        <v/>
      </c>
      <c r="F22" s="773">
        <f>'Exhibit 3 (Rent Schedule)'!E10</f>
        <v>0</v>
      </c>
      <c r="G22" s="774" t="str">
        <f>IF(OR(F22="MR",F22&lt;=0,F22="EO"),"",VLOOKUP(AL22,'Income-Rent Tool NHTF'!$D$28:$J$35,(O22+2),FALSE))</f>
        <v/>
      </c>
      <c r="H22" s="773">
        <f>'Exhibit 3 (Rent Schedule)'!D10</f>
        <v>0</v>
      </c>
      <c r="I22" s="774" t="str">
        <f>IF(OR(H22="MR",H22&lt;=0,H22="EO"),"",VLOOKUP(AM22,'Income-Rent Tool MRB'!$D$28:$J$35,(O22+2),FALSE))</f>
        <v/>
      </c>
      <c r="J22" s="773">
        <f>'Exhibit 3 (Rent Schedule)'!C10</f>
        <v>0</v>
      </c>
      <c r="K22" s="774" t="str">
        <f>IF(OR(J22="MR",J22&lt;=0,J22="EO"),"",VLOOKUP(AN22,'Income-Rent Tool NSP'!$D$28:$J$35,(O22+2),FALSE))</f>
        <v/>
      </c>
      <c r="L22" s="773">
        <f>'Rent Schedule'!F10</f>
        <v>0</v>
      </c>
      <c r="M22" s="775"/>
      <c r="N22" s="804">
        <f>'Rent Schedule'!G10</f>
        <v>0</v>
      </c>
      <c r="O22" s="804">
        <f>'Rent Schedule'!H10</f>
        <v>0</v>
      </c>
      <c r="P22" s="804">
        <f>'Rent Schedule'!I10</f>
        <v>0</v>
      </c>
      <c r="Q22" s="805">
        <f>'Rent Schedule'!J10</f>
        <v>0</v>
      </c>
      <c r="R22" s="299">
        <f t="shared" si="1"/>
        <v>0</v>
      </c>
      <c r="S22" s="1067">
        <f t="shared" si="2"/>
        <v>0</v>
      </c>
      <c r="T22" s="970">
        <f t="shared" si="19"/>
        <v>0</v>
      </c>
      <c r="U22" s="968" t="str">
        <f t="shared" si="3"/>
        <v/>
      </c>
      <c r="V22" s="778" t="e">
        <f t="shared" si="4"/>
        <v>#DIV/0!</v>
      </c>
      <c r="W22" s="971">
        <f>'Rent Schedule'!N10</f>
        <v>0</v>
      </c>
      <c r="X22" s="965"/>
      <c r="Y22" s="779"/>
      <c r="Z22" s="780">
        <f t="shared" si="5"/>
        <v>0</v>
      </c>
      <c r="AA22" s="781" t="str">
        <f t="shared" si="6"/>
        <v/>
      </c>
      <c r="AB22" s="782" t="str">
        <f t="shared" si="7"/>
        <v/>
      </c>
      <c r="AC22" s="783" t="str">
        <f t="shared" si="8"/>
        <v/>
      </c>
      <c r="AD22" s="300" t="str">
        <f t="shared" si="9"/>
        <v/>
      </c>
      <c r="AE22" s="1069"/>
      <c r="AF22" s="784" t="e">
        <f t="shared" si="10"/>
        <v>#DIV/0!</v>
      </c>
      <c r="AG22" s="300" t="str">
        <f t="shared" si="20"/>
        <v/>
      </c>
      <c r="AH22" s="301"/>
      <c r="AI22" s="302"/>
      <c r="AJ22" s="785" t="str">
        <f>IF(B22="tc20%",'Income-Rent Tool HTC'!$D$28, IF(B22="tc30%",'Income-Rent Tool HTC'!$D$29,IF(B22="tc40%",'Income-Rent Tool HTC'!$D$30,IF(B22="tc50%",'Income-Rent Tool HTC'!$D$31,IF(B22="tc60%",'Income-Rent Tool HTC'!$D$32,IF(B22="tc65%",'Income-Rent Tool HTC'!$D$33,IF(B22="tc70%",'Income-Rent Tool HTC'!$D$34,IF(B22="tc80%",'Income-Rent Tool HTC'!$D$35,""))))))))</f>
        <v/>
      </c>
      <c r="AK22" s="786" t="str">
        <f>IF(D22="30%/30%",'Income-Rent Tool HOME'!$D$29,IF(D22="40%/40%",'Income-Rent Tool HOME'!$D$30,IF(D22="lh/50%",'Income-Rent Tool HOME'!$D$31,IF(D22="hh/60%",'Income-Rent Tool HOME'!$D$32,IF(D22="hh/80%",'Income-Rent Tool HOME'!$D$35,"")))))</f>
        <v/>
      </c>
      <c r="AL22" s="786" t="str">
        <f>IF(F22="15%/15%",'Income-Rent Tool NHTF'!$D$29,IF(F22="30%/30%",'Income-Rent Tool NHTF'!$D$30,""))</f>
        <v/>
      </c>
      <c r="AM22" s="786" t="str">
        <f>IF(H22="mrb20%",'Income-Rent Tool MRB'!$D$28,IF(H22="mrb30%",'Income-Rent Tool MRB'!$D$29,IF(H22="mrb40%",'Income-Rent Tool MRB'!$D$30,IF(H22="mrb50%",'Income-Rent Tool MRB'!$D$31,IF(H22="mrb60%",'Income-Rent Tool MRB'!$D$32,IF(H22="mrb70%",'Income-Rent Tool MRB'!$D$34,IF(H22="mrb80%",'Income-Rent Tool MRB'!$D$35,"")))))))</f>
        <v/>
      </c>
      <c r="AN22" s="786" t="str">
        <f>IF(J22="30%/30%",'Income-Rent Tool NSP'!$D$29,IF(J22="40%/40%",'Income-Rent Tool NSP'!$D$30,IF(J22="lh/50%",'Income-Rent Tool NSP'!$D$31,IF(J22="hh/60%",'Income-Rent Tool NSP'!$D$32,IF(J22="hh/80%",'Income-Rent Tool NSP'!$D$35,"")))))</f>
        <v/>
      </c>
      <c r="AO22" s="787"/>
      <c r="AP22" s="788">
        <f t="shared" si="42"/>
        <v>0</v>
      </c>
      <c r="AQ22" s="789">
        <f t="shared" si="43"/>
        <v>0</v>
      </c>
      <c r="AR22" s="788">
        <f t="shared" si="44"/>
        <v>0</v>
      </c>
      <c r="AS22" s="790">
        <f t="shared" si="45"/>
        <v>0</v>
      </c>
      <c r="AT22" s="791">
        <f t="shared" si="11"/>
        <v>0</v>
      </c>
      <c r="AU22" s="791">
        <f t="shared" si="12"/>
        <v>0</v>
      </c>
      <c r="AV22" s="791">
        <f t="shared" si="13"/>
        <v>0</v>
      </c>
      <c r="AW22" s="791">
        <f t="shared" si="14"/>
        <v>0</v>
      </c>
      <c r="AX22" s="791">
        <f t="shared" si="15"/>
        <v>0</v>
      </c>
      <c r="AY22" s="669"/>
      <c r="AZ22" s="791">
        <f t="shared" si="46"/>
        <v>0</v>
      </c>
      <c r="BA22" s="792">
        <f t="shared" si="47"/>
        <v>0</v>
      </c>
      <c r="BB22" s="792">
        <f t="shared" si="16"/>
        <v>0</v>
      </c>
      <c r="BC22" s="793">
        <f t="shared" si="48"/>
        <v>0</v>
      </c>
      <c r="BD22" s="791">
        <f t="shared" si="17"/>
        <v>0</v>
      </c>
      <c r="BE22" s="669"/>
      <c r="BF22" s="669"/>
      <c r="BG22" s="794"/>
      <c r="BH22" s="795">
        <f t="shared" si="49"/>
        <v>0</v>
      </c>
      <c r="BI22" s="795">
        <f t="shared" si="18"/>
        <v>0</v>
      </c>
      <c r="BJ22" s="796"/>
      <c r="BK22" s="795" t="str">
        <f t="shared" si="21"/>
        <v>NA</v>
      </c>
      <c r="BL22" s="797">
        <f t="shared" si="22"/>
        <v>0</v>
      </c>
      <c r="BM22" s="791">
        <f t="shared" si="23"/>
        <v>0</v>
      </c>
      <c r="BN22" s="798">
        <f t="shared" si="24"/>
        <v>0</v>
      </c>
      <c r="BO22" s="790">
        <f t="shared" si="25"/>
        <v>0</v>
      </c>
      <c r="CC22">
        <v>12</v>
      </c>
      <c r="CD22" s="284"/>
      <c r="CE22" s="288" t="s">
        <v>41</v>
      </c>
      <c r="CF22" s="276" t="s">
        <v>1618</v>
      </c>
      <c r="CG22" s="284"/>
      <c r="CH22" s="289"/>
      <c r="CI22" s="289"/>
      <c r="CJ22" s="290"/>
      <c r="CK22" s="291"/>
      <c r="CL22" s="292"/>
      <c r="CM22" s="293"/>
      <c r="CN22" s="293"/>
      <c r="CO22" s="296" t="s">
        <v>69</v>
      </c>
      <c r="CP22" s="276"/>
      <c r="CQ22" s="802"/>
      <c r="CR22" s="802"/>
    </row>
    <row r="23" spans="1:96">
      <c r="A23" s="772"/>
      <c r="B23" s="773">
        <f>'Exhibit 3 (Rent Schedule)'!A11</f>
        <v>0</v>
      </c>
      <c r="C23" s="774" t="str">
        <f>IF(OR(B23="MR",B23&lt;=0,B23="EO"),"",VLOOKUP(AJ23,'Income-Rent Tool HTC'!$D$28:$J$35,(O23+2),FALSE))</f>
        <v/>
      </c>
      <c r="D23" s="773">
        <f>'Exhibit 3 (Rent Schedule)'!B11</f>
        <v>0</v>
      </c>
      <c r="E23" s="774" t="str">
        <f>IF(OR(D23="MR",D23&lt;=0,D23="EO"),"",VLOOKUP(AK23,'Income-Rent Tool HOME'!$D$28:$J$35,(O23+2),FALSE))</f>
        <v/>
      </c>
      <c r="F23" s="773">
        <f>'Exhibit 3 (Rent Schedule)'!E11</f>
        <v>0</v>
      </c>
      <c r="G23" s="774" t="str">
        <f>IF(OR(F23="MR",F23&lt;=0,F23="EO"),"",VLOOKUP(AL23,'Income-Rent Tool NHTF'!$D$28:$J$35,(O23+2),FALSE))</f>
        <v/>
      </c>
      <c r="H23" s="773">
        <f>'Exhibit 3 (Rent Schedule)'!D11</f>
        <v>0</v>
      </c>
      <c r="I23" s="774" t="str">
        <f>IF(OR(H23="MR",H23&lt;=0,H23="EO"),"",VLOOKUP(AM23,'Income-Rent Tool MRB'!$D$28:$J$35,(O23+2),FALSE))</f>
        <v/>
      </c>
      <c r="J23" s="773">
        <f>'Exhibit 3 (Rent Schedule)'!C11</f>
        <v>0</v>
      </c>
      <c r="K23" s="774" t="str">
        <f>IF(OR(J23="MR",J23&lt;=0,J23="EO"),"",VLOOKUP(AN23,'Income-Rent Tool NSP'!$D$28:$J$35,(O23+2),FALSE))</f>
        <v/>
      </c>
      <c r="L23" s="773">
        <f>'Rent Schedule'!F11</f>
        <v>0</v>
      </c>
      <c r="M23" s="775"/>
      <c r="N23" s="776">
        <f>'Rent Schedule'!G11</f>
        <v>0</v>
      </c>
      <c r="O23" s="776">
        <f>'Rent Schedule'!H11</f>
        <v>0</v>
      </c>
      <c r="P23" s="776">
        <f>'Rent Schedule'!I11</f>
        <v>0</v>
      </c>
      <c r="Q23" s="777">
        <f>'Rent Schedule'!J11</f>
        <v>0</v>
      </c>
      <c r="R23" s="299">
        <f t="shared" si="1"/>
        <v>0</v>
      </c>
      <c r="S23" s="1067">
        <f t="shared" si="2"/>
        <v>0</v>
      </c>
      <c r="T23" s="970">
        <f t="shared" si="19"/>
        <v>0</v>
      </c>
      <c r="U23" s="969" t="str">
        <f t="shared" si="3"/>
        <v/>
      </c>
      <c r="V23" s="799" t="e">
        <f t="shared" si="4"/>
        <v>#DIV/0!</v>
      </c>
      <c r="W23" s="971">
        <f>'Rent Schedule'!N11</f>
        <v>0</v>
      </c>
      <c r="X23" s="965"/>
      <c r="Y23" s="779"/>
      <c r="Z23" s="801">
        <f t="shared" si="5"/>
        <v>0</v>
      </c>
      <c r="AA23" s="781" t="str">
        <f t="shared" si="6"/>
        <v/>
      </c>
      <c r="AB23" s="782" t="str">
        <f t="shared" si="7"/>
        <v/>
      </c>
      <c r="AC23" s="783" t="str">
        <f t="shared" si="8"/>
        <v/>
      </c>
      <c r="AD23" s="300" t="str">
        <f t="shared" si="9"/>
        <v/>
      </c>
      <c r="AE23" s="1069"/>
      <c r="AF23" s="784" t="e">
        <f t="shared" si="10"/>
        <v>#DIV/0!</v>
      </c>
      <c r="AG23" s="300" t="str">
        <f t="shared" si="20"/>
        <v/>
      </c>
      <c r="AH23" s="301"/>
      <c r="AI23" s="302"/>
      <c r="AJ23" s="785" t="str">
        <f>IF(B23="tc20%",'Income-Rent Tool HTC'!$D$28, IF(B23="tc30%",'Income-Rent Tool HTC'!$D$29,IF(B23="tc40%",'Income-Rent Tool HTC'!$D$30,IF(B23="tc50%",'Income-Rent Tool HTC'!$D$31,IF(B23="tc60%",'Income-Rent Tool HTC'!$D$32,IF(B23="tc65%",'Income-Rent Tool HTC'!$D$33,IF(B23="tc70%",'Income-Rent Tool HTC'!$D$34,IF(B23="tc80%",'Income-Rent Tool HTC'!$D$35,""))))))))</f>
        <v/>
      </c>
      <c r="AK23" s="786" t="str">
        <f>IF(D23="30%/30%",'Income-Rent Tool HOME'!$D$29,IF(D23="40%/40%",'Income-Rent Tool HOME'!$D$30,IF(D23="lh/50%",'Income-Rent Tool HOME'!$D$31,IF(D23="hh/60%",'Income-Rent Tool HOME'!$D$32,IF(D23="hh/80%",'Income-Rent Tool HOME'!$D$35,"")))))</f>
        <v/>
      </c>
      <c r="AL23" s="786" t="str">
        <f>IF(F23="15%/15%",'Income-Rent Tool NHTF'!$D$29,IF(F23="30%/30%",'Income-Rent Tool NHTF'!$D$30,""))</f>
        <v/>
      </c>
      <c r="AM23" s="786" t="str">
        <f>IF(H23="mrb20%",'Income-Rent Tool MRB'!$D$28,IF(H23="mrb30%",'Income-Rent Tool MRB'!$D$29,IF(H23="mrb40%",'Income-Rent Tool MRB'!$D$30,IF(H23="mrb50%",'Income-Rent Tool MRB'!$D$31,IF(H23="mrb60%",'Income-Rent Tool MRB'!$D$32,IF(H23="mrb70%",'Income-Rent Tool MRB'!$D$34,IF(H23="mrb80%",'Income-Rent Tool MRB'!$D$35,"")))))))</f>
        <v/>
      </c>
      <c r="AN23" s="786" t="str">
        <f>IF(J23="30%/30%",'Income-Rent Tool NSP'!$D$29,IF(J23="40%/40%",'Income-Rent Tool NSP'!$D$30,IF(J23="lh/50%",'Income-Rent Tool NSP'!$D$31,IF(J23="hh/60%",'Income-Rent Tool NSP'!$D$32,IF(J23="hh/80%",'Income-Rent Tool NSP'!$D$35,"")))))</f>
        <v/>
      </c>
      <c r="AO23" s="787"/>
      <c r="AP23" s="788">
        <f t="shared" si="42"/>
        <v>0</v>
      </c>
      <c r="AQ23" s="789">
        <f t="shared" si="43"/>
        <v>0</v>
      </c>
      <c r="AR23" s="788">
        <f t="shared" si="44"/>
        <v>0</v>
      </c>
      <c r="AS23" s="790">
        <f t="shared" si="45"/>
        <v>0</v>
      </c>
      <c r="AT23" s="791">
        <f t="shared" si="11"/>
        <v>0</v>
      </c>
      <c r="AU23" s="791">
        <f t="shared" si="12"/>
        <v>0</v>
      </c>
      <c r="AV23" s="791">
        <f t="shared" si="13"/>
        <v>0</v>
      </c>
      <c r="AW23" s="791">
        <f t="shared" si="14"/>
        <v>0</v>
      </c>
      <c r="AX23" s="791">
        <f t="shared" si="15"/>
        <v>0</v>
      </c>
      <c r="AY23" s="669"/>
      <c r="AZ23" s="791">
        <f t="shared" si="46"/>
        <v>0</v>
      </c>
      <c r="BA23" s="792">
        <f t="shared" si="47"/>
        <v>0</v>
      </c>
      <c r="BB23" s="792">
        <f t="shared" si="16"/>
        <v>0</v>
      </c>
      <c r="BC23" s="793">
        <f t="shared" si="48"/>
        <v>0</v>
      </c>
      <c r="BD23" s="791">
        <f t="shared" si="17"/>
        <v>0</v>
      </c>
      <c r="BE23" s="669"/>
      <c r="BF23" s="669"/>
      <c r="BG23" s="794"/>
      <c r="BH23" s="795">
        <f t="shared" si="49"/>
        <v>0</v>
      </c>
      <c r="BI23" s="795">
        <f t="shared" si="18"/>
        <v>0</v>
      </c>
      <c r="BJ23" s="796"/>
      <c r="BK23" s="795" t="str">
        <f t="shared" si="21"/>
        <v>NA</v>
      </c>
      <c r="BL23" s="797">
        <f t="shared" si="22"/>
        <v>0</v>
      </c>
      <c r="BM23" s="791">
        <f t="shared" si="23"/>
        <v>0</v>
      </c>
      <c r="BN23" s="798">
        <f t="shared" si="24"/>
        <v>0</v>
      </c>
      <c r="BO23" s="790">
        <f t="shared" si="25"/>
        <v>0</v>
      </c>
      <c r="CC23">
        <v>13</v>
      </c>
      <c r="CD23" s="284"/>
      <c r="CE23" s="288" t="s">
        <v>44</v>
      </c>
      <c r="CF23" s="284" t="s">
        <v>1619</v>
      </c>
      <c r="CG23" s="284"/>
      <c r="CH23" s="289"/>
      <c r="CI23" s="289"/>
      <c r="CJ23" s="290"/>
      <c r="CK23" s="291"/>
      <c r="CL23" s="292"/>
      <c r="CM23" s="293"/>
      <c r="CN23" s="293"/>
      <c r="CO23" s="296" t="s">
        <v>71</v>
      </c>
      <c r="CP23" s="276"/>
      <c r="CQ23" s="802"/>
      <c r="CR23" s="802"/>
    </row>
    <row r="24" spans="1:96">
      <c r="A24" s="772"/>
      <c r="B24" s="773">
        <f>'Exhibit 3 (Rent Schedule)'!A12</f>
        <v>0</v>
      </c>
      <c r="C24" s="774" t="str">
        <f>IF(OR(B24="MR",B24&lt;=0,B24="EO"),"",VLOOKUP(AJ24,'Income-Rent Tool HTC'!$D$28:$J$35,(O24+2),FALSE))</f>
        <v/>
      </c>
      <c r="D24" s="773">
        <f>'Exhibit 3 (Rent Schedule)'!B12</f>
        <v>0</v>
      </c>
      <c r="E24" s="774" t="str">
        <f>IF(OR(D24="MR",D24&lt;=0,D24="EO"),"",VLOOKUP(AK24,'Income-Rent Tool HOME'!$D$28:$J$35,(O24+2),FALSE))</f>
        <v/>
      </c>
      <c r="F24" s="773">
        <f>'Exhibit 3 (Rent Schedule)'!E12</f>
        <v>0</v>
      </c>
      <c r="G24" s="774" t="str">
        <f>IF(OR(F24="MR",F24&lt;=0,F24="EO"),"",VLOOKUP(AL24,'Income-Rent Tool NHTF'!$D$28:$J$35,(O24+2),FALSE))</f>
        <v/>
      </c>
      <c r="H24" s="773">
        <f>'Exhibit 3 (Rent Schedule)'!D12</f>
        <v>0</v>
      </c>
      <c r="I24" s="774" t="str">
        <f>IF(OR(H24="MR",H24&lt;=0,H24="EO"),"",VLOOKUP(AM24,'Income-Rent Tool MRB'!$D$28:$J$35,(O24+2),FALSE))</f>
        <v/>
      </c>
      <c r="J24" s="773">
        <f>'Exhibit 3 (Rent Schedule)'!C12</f>
        <v>0</v>
      </c>
      <c r="K24" s="774" t="str">
        <f>IF(OR(J24="MR",J24&lt;=0,J24="EO"),"",VLOOKUP(AN24,'Income-Rent Tool NSP'!$D$28:$J$35,(O24+2),FALSE))</f>
        <v/>
      </c>
      <c r="L24" s="773">
        <f>'Rent Schedule'!F12</f>
        <v>0</v>
      </c>
      <c r="M24" s="775"/>
      <c r="N24" s="776">
        <f>'Rent Schedule'!G12</f>
        <v>0</v>
      </c>
      <c r="O24" s="776">
        <f>'Rent Schedule'!H12</f>
        <v>0</v>
      </c>
      <c r="P24" s="776">
        <f>'Rent Schedule'!I12</f>
        <v>0</v>
      </c>
      <c r="Q24" s="777">
        <f>'Rent Schedule'!J12</f>
        <v>0</v>
      </c>
      <c r="R24" s="299">
        <f t="shared" si="1"/>
        <v>0</v>
      </c>
      <c r="S24" s="1067">
        <f t="shared" si="2"/>
        <v>0</v>
      </c>
      <c r="T24" s="970">
        <f t="shared" si="19"/>
        <v>0</v>
      </c>
      <c r="U24" s="969" t="str">
        <f t="shared" si="3"/>
        <v/>
      </c>
      <c r="V24" s="799" t="e">
        <f t="shared" si="4"/>
        <v>#DIV/0!</v>
      </c>
      <c r="W24" s="971">
        <f>'Rent Schedule'!N12</f>
        <v>0</v>
      </c>
      <c r="X24" s="966"/>
      <c r="Y24" s="800"/>
      <c r="Z24" s="801">
        <f t="shared" si="5"/>
        <v>0</v>
      </c>
      <c r="AA24" s="781" t="str">
        <f t="shared" si="6"/>
        <v/>
      </c>
      <c r="AB24" s="782" t="str">
        <f t="shared" si="7"/>
        <v/>
      </c>
      <c r="AC24" s="783" t="str">
        <f t="shared" si="8"/>
        <v/>
      </c>
      <c r="AD24" s="300" t="str">
        <f t="shared" si="9"/>
        <v/>
      </c>
      <c r="AE24" s="1069"/>
      <c r="AF24" s="784" t="e">
        <f t="shared" si="10"/>
        <v>#DIV/0!</v>
      </c>
      <c r="AG24" s="300" t="str">
        <f t="shared" si="20"/>
        <v/>
      </c>
      <c r="AH24" s="301"/>
      <c r="AI24" s="302"/>
      <c r="AJ24" s="785" t="str">
        <f>IF(B24="tc20%",'Income-Rent Tool HTC'!$D$28, IF(B24="tc30%",'Income-Rent Tool HTC'!$D$29,IF(B24="tc40%",'Income-Rent Tool HTC'!$D$30,IF(B24="tc50%",'Income-Rent Tool HTC'!$D$31,IF(B24="tc60%",'Income-Rent Tool HTC'!$D$32,IF(B24="tc65%",'Income-Rent Tool HTC'!$D$33,IF(B24="tc70%",'Income-Rent Tool HTC'!$D$34,IF(B24="tc80%",'Income-Rent Tool HTC'!$D$35,""))))))))</f>
        <v/>
      </c>
      <c r="AK24" s="786" t="str">
        <f>IF(D24="30%/30%",'Income-Rent Tool HOME'!$D$29,IF(D24="40%/40%",'Income-Rent Tool HOME'!$D$30,IF(D24="lh/50%",'Income-Rent Tool HOME'!$D$31,IF(D24="hh/60%",'Income-Rent Tool HOME'!$D$32,IF(D24="hh/80%",'Income-Rent Tool HOME'!$D$35,"")))))</f>
        <v/>
      </c>
      <c r="AL24" s="786" t="str">
        <f>IF(F24="15%/15%",'Income-Rent Tool NHTF'!$D$29,IF(F24="30%/30%",'Income-Rent Tool NHTF'!$D$30,""))</f>
        <v/>
      </c>
      <c r="AM24" s="786" t="str">
        <f>IF(H24="mrb20%",'Income-Rent Tool MRB'!$D$28,IF(H24="mrb30%",'Income-Rent Tool MRB'!$D$29,IF(H24="mrb40%",'Income-Rent Tool MRB'!$D$30,IF(H24="mrb50%",'Income-Rent Tool MRB'!$D$31,IF(H24="mrb60%",'Income-Rent Tool MRB'!$D$32,IF(H24="mrb70%",'Income-Rent Tool MRB'!$D$34,IF(H24="mrb80%",'Income-Rent Tool MRB'!$D$35,"")))))))</f>
        <v/>
      </c>
      <c r="AN24" s="786" t="str">
        <f>IF(J24="30%/30%",'Income-Rent Tool NSP'!$D$29,IF(J24="40%/40%",'Income-Rent Tool NSP'!$D$30,IF(J24="lh/50%",'Income-Rent Tool NSP'!$D$31,IF(J24="hh/60%",'Income-Rent Tool NSP'!$D$32,IF(J24="hh/80%",'Income-Rent Tool NSP'!$D$35,"")))))</f>
        <v/>
      </c>
      <c r="AO24" s="787"/>
      <c r="AP24" s="788">
        <f t="shared" si="42"/>
        <v>0</v>
      </c>
      <c r="AQ24" s="789">
        <f t="shared" si="43"/>
        <v>0</v>
      </c>
      <c r="AR24" s="788">
        <f t="shared" si="44"/>
        <v>0</v>
      </c>
      <c r="AS24" s="790">
        <f t="shared" si="45"/>
        <v>0</v>
      </c>
      <c r="AT24" s="791">
        <f t="shared" si="11"/>
        <v>0</v>
      </c>
      <c r="AU24" s="791">
        <f t="shared" si="12"/>
        <v>0</v>
      </c>
      <c r="AV24" s="791">
        <f t="shared" si="13"/>
        <v>0</v>
      </c>
      <c r="AW24" s="791">
        <f t="shared" si="14"/>
        <v>0</v>
      </c>
      <c r="AX24" s="791">
        <f t="shared" si="15"/>
        <v>0</v>
      </c>
      <c r="AY24" s="669"/>
      <c r="AZ24" s="791">
        <f t="shared" si="46"/>
        <v>0</v>
      </c>
      <c r="BA24" s="792">
        <f t="shared" si="47"/>
        <v>0</v>
      </c>
      <c r="BB24" s="792">
        <f t="shared" si="16"/>
        <v>0</v>
      </c>
      <c r="BC24" s="793">
        <f t="shared" si="48"/>
        <v>0</v>
      </c>
      <c r="BD24" s="791">
        <f t="shared" si="17"/>
        <v>0</v>
      </c>
      <c r="BE24" s="669"/>
      <c r="BF24" s="669"/>
      <c r="BG24" s="794"/>
      <c r="BH24" s="795">
        <f t="shared" si="49"/>
        <v>0</v>
      </c>
      <c r="BI24" s="795">
        <f t="shared" si="18"/>
        <v>0</v>
      </c>
      <c r="BJ24" s="796"/>
      <c r="BK24" s="795" t="str">
        <f t="shared" si="21"/>
        <v>NA</v>
      </c>
      <c r="BL24" s="797">
        <f t="shared" si="22"/>
        <v>0</v>
      </c>
      <c r="BM24" s="791">
        <f t="shared" si="23"/>
        <v>0</v>
      </c>
      <c r="BN24" s="798">
        <f t="shared" si="24"/>
        <v>0</v>
      </c>
      <c r="BO24" s="790">
        <f t="shared" si="25"/>
        <v>0</v>
      </c>
      <c r="CD24" s="284"/>
      <c r="CE24" s="288" t="s">
        <v>48</v>
      </c>
      <c r="CF24" s="284" t="s">
        <v>1620</v>
      </c>
      <c r="CG24" s="284"/>
      <c r="CH24" s="305"/>
      <c r="CI24" s="305"/>
      <c r="CJ24" s="290"/>
      <c r="CK24" s="291"/>
      <c r="CL24" s="292"/>
      <c r="CM24" s="293"/>
      <c r="CN24" s="293"/>
      <c r="CO24" s="296" t="s">
        <v>80</v>
      </c>
      <c r="CP24" s="276"/>
      <c r="CQ24" s="802"/>
      <c r="CR24" s="802"/>
    </row>
    <row r="25" spans="1:96">
      <c r="A25" s="772"/>
      <c r="B25" s="773">
        <f>'Exhibit 3 (Rent Schedule)'!A13</f>
        <v>0</v>
      </c>
      <c r="C25" s="774" t="str">
        <f>IF(OR(B25="MR",B25&lt;=0,B25="EO"),"",VLOOKUP(AJ25,'Income-Rent Tool HTC'!$D$28:$J$35,(O25+2),FALSE))</f>
        <v/>
      </c>
      <c r="D25" s="773">
        <f>'Exhibit 3 (Rent Schedule)'!B13</f>
        <v>0</v>
      </c>
      <c r="E25" s="774" t="str">
        <f>IF(OR(D25="MR",D25&lt;=0,D25="EO"),"",VLOOKUP(AK25,'Income-Rent Tool HOME'!$D$28:$J$35,(O25+2),FALSE))</f>
        <v/>
      </c>
      <c r="F25" s="773">
        <f>'Exhibit 3 (Rent Schedule)'!E13</f>
        <v>0</v>
      </c>
      <c r="G25" s="774" t="str">
        <f>IF(OR(F25="MR",F25&lt;=0,F25="EO"),"",VLOOKUP(AL25,'Income-Rent Tool NHTF'!$D$28:$J$35,(O25+2),FALSE))</f>
        <v/>
      </c>
      <c r="H25" s="773">
        <f>'Exhibit 3 (Rent Schedule)'!D13</f>
        <v>0</v>
      </c>
      <c r="I25" s="774" t="str">
        <f>IF(OR(H25="MR",H25&lt;=0,H25="EO"),"",VLOOKUP(AM25,'Income-Rent Tool MRB'!$D$28:$J$35,(O25+2),FALSE))</f>
        <v/>
      </c>
      <c r="J25" s="773">
        <f>'Exhibit 3 (Rent Schedule)'!C13</f>
        <v>0</v>
      </c>
      <c r="K25" s="774" t="str">
        <f>IF(OR(J25="MR",J25&lt;=0,J25="EO"),"",VLOOKUP(AN25,'Income-Rent Tool NSP'!$D$28:$J$35,(O25+2),FALSE))</f>
        <v/>
      </c>
      <c r="L25" s="773">
        <f>'Rent Schedule'!F13</f>
        <v>0</v>
      </c>
      <c r="M25" s="775"/>
      <c r="N25" s="776">
        <f>'Rent Schedule'!G13</f>
        <v>0</v>
      </c>
      <c r="O25" s="776">
        <f>'Rent Schedule'!H13</f>
        <v>0</v>
      </c>
      <c r="P25" s="776">
        <f>'Rent Schedule'!I13</f>
        <v>0</v>
      </c>
      <c r="Q25" s="777">
        <f>'Rent Schedule'!J13</f>
        <v>0</v>
      </c>
      <c r="R25" s="299">
        <f t="shared" si="1"/>
        <v>0</v>
      </c>
      <c r="S25" s="1067">
        <f t="shared" si="2"/>
        <v>0</v>
      </c>
      <c r="T25" s="970">
        <f t="shared" si="19"/>
        <v>0</v>
      </c>
      <c r="U25" s="969" t="str">
        <f t="shared" si="3"/>
        <v/>
      </c>
      <c r="V25" s="799" t="e">
        <f t="shared" si="4"/>
        <v>#DIV/0!</v>
      </c>
      <c r="W25" s="971">
        <f>'Rent Schedule'!N13</f>
        <v>0</v>
      </c>
      <c r="X25" s="965"/>
      <c r="Y25" s="779"/>
      <c r="Z25" s="801">
        <f t="shared" si="5"/>
        <v>0</v>
      </c>
      <c r="AA25" s="781" t="str">
        <f t="shared" si="6"/>
        <v/>
      </c>
      <c r="AB25" s="782" t="str">
        <f t="shared" si="7"/>
        <v/>
      </c>
      <c r="AC25" s="783" t="str">
        <f t="shared" si="8"/>
        <v/>
      </c>
      <c r="AD25" s="300" t="str">
        <f t="shared" si="9"/>
        <v/>
      </c>
      <c r="AE25" s="1069"/>
      <c r="AF25" s="784" t="e">
        <f t="shared" si="10"/>
        <v>#DIV/0!</v>
      </c>
      <c r="AG25" s="300" t="str">
        <f t="shared" si="20"/>
        <v/>
      </c>
      <c r="AH25" s="301"/>
      <c r="AI25" s="302"/>
      <c r="AJ25" s="785" t="str">
        <f>IF(B25="tc20%",'Income-Rent Tool HTC'!$D$28, IF(B25="tc30%",'Income-Rent Tool HTC'!$D$29,IF(B25="tc40%",'Income-Rent Tool HTC'!$D$30,IF(B25="tc50%",'Income-Rent Tool HTC'!$D$31,IF(B25="tc60%",'Income-Rent Tool HTC'!$D$32,IF(B25="tc65%",'Income-Rent Tool HTC'!$D$33,IF(B25="tc70%",'Income-Rent Tool HTC'!$D$34,IF(B25="tc80%",'Income-Rent Tool HTC'!$D$35,""))))))))</f>
        <v/>
      </c>
      <c r="AK25" s="786" t="str">
        <f>IF(D25="30%/30%",'Income-Rent Tool HOME'!$D$29,IF(D25="40%/40%",'Income-Rent Tool HOME'!$D$30,IF(D25="lh/50%",'Income-Rent Tool HOME'!$D$31,IF(D25="hh/60%",'Income-Rent Tool HOME'!$D$32,IF(D25="hh/80%",'Income-Rent Tool HOME'!$D$35,"")))))</f>
        <v/>
      </c>
      <c r="AL25" s="786" t="str">
        <f>IF(F25="15%/15%",'Income-Rent Tool NHTF'!$D$29,IF(F25="30%/30%",'Income-Rent Tool NHTF'!$D$30,""))</f>
        <v/>
      </c>
      <c r="AM25" s="786" t="str">
        <f>IF(H25="mrb20%",'Income-Rent Tool MRB'!$D$28,IF(H25="mrb30%",'Income-Rent Tool MRB'!$D$29,IF(H25="mrb40%",'Income-Rent Tool MRB'!$D$30,IF(H25="mrb50%",'Income-Rent Tool MRB'!$D$31,IF(H25="mrb60%",'Income-Rent Tool MRB'!$D$32,IF(H25="mrb70%",'Income-Rent Tool MRB'!$D$34,IF(H25="mrb80%",'Income-Rent Tool MRB'!$D$35,"")))))))</f>
        <v/>
      </c>
      <c r="AN25" s="786" t="str">
        <f>IF(J25="30%/30%",'Income-Rent Tool NSP'!$D$29,IF(J25="40%/40%",'Income-Rent Tool NSP'!$D$30,IF(J25="lh/50%",'Income-Rent Tool NSP'!$D$31,IF(J25="hh/60%",'Income-Rent Tool NSP'!$D$32,IF(J25="hh/80%",'Income-Rent Tool NSP'!$D$35,"")))))</f>
        <v/>
      </c>
      <c r="AO25" s="787"/>
      <c r="AP25" s="788">
        <f t="shared" si="42"/>
        <v>0</v>
      </c>
      <c r="AQ25" s="789">
        <f t="shared" si="43"/>
        <v>0</v>
      </c>
      <c r="AR25" s="788">
        <f t="shared" si="44"/>
        <v>0</v>
      </c>
      <c r="AS25" s="790">
        <f t="shared" si="45"/>
        <v>0</v>
      </c>
      <c r="AT25" s="791">
        <f t="shared" si="11"/>
        <v>0</v>
      </c>
      <c r="AU25" s="791">
        <f t="shared" si="12"/>
        <v>0</v>
      </c>
      <c r="AV25" s="791">
        <f t="shared" si="13"/>
        <v>0</v>
      </c>
      <c r="AW25" s="791">
        <f t="shared" si="14"/>
        <v>0</v>
      </c>
      <c r="AX25" s="791">
        <f t="shared" si="15"/>
        <v>0</v>
      </c>
      <c r="AY25" s="669"/>
      <c r="AZ25" s="791">
        <f t="shared" si="46"/>
        <v>0</v>
      </c>
      <c r="BA25" s="792">
        <f t="shared" si="47"/>
        <v>0</v>
      </c>
      <c r="BB25" s="792">
        <f t="shared" si="16"/>
        <v>0</v>
      </c>
      <c r="BC25" s="793">
        <f t="shared" si="48"/>
        <v>0</v>
      </c>
      <c r="BD25" s="791">
        <f t="shared" si="17"/>
        <v>0</v>
      </c>
      <c r="BE25" s="669"/>
      <c r="BF25" s="669"/>
      <c r="BG25" s="794"/>
      <c r="BH25" s="795">
        <f t="shared" si="49"/>
        <v>0</v>
      </c>
      <c r="BI25" s="795">
        <f t="shared" si="18"/>
        <v>0</v>
      </c>
      <c r="BJ25" s="796"/>
      <c r="BK25" s="795" t="str">
        <f t="shared" si="21"/>
        <v>NA</v>
      </c>
      <c r="BL25" s="797">
        <f t="shared" si="22"/>
        <v>0</v>
      </c>
      <c r="BM25" s="791">
        <f t="shared" si="23"/>
        <v>0</v>
      </c>
      <c r="BN25" s="798">
        <f t="shared" si="24"/>
        <v>0</v>
      </c>
      <c r="BO25" s="790">
        <f t="shared" si="25"/>
        <v>0</v>
      </c>
      <c r="CD25" s="284"/>
      <c r="CE25" s="288" t="s">
        <v>51</v>
      </c>
      <c r="CF25" s="284" t="s">
        <v>1621</v>
      </c>
      <c r="CG25" s="284"/>
      <c r="CH25" s="289"/>
      <c r="CI25" s="289"/>
      <c r="CJ25" s="290"/>
      <c r="CK25" s="291"/>
      <c r="CL25" s="292"/>
      <c r="CM25" s="293"/>
      <c r="CN25" s="293"/>
      <c r="CO25" s="296" t="s">
        <v>85</v>
      </c>
      <c r="CP25" s="276"/>
      <c r="CQ25" s="802"/>
      <c r="CR25" s="802"/>
    </row>
    <row r="26" spans="1:96">
      <c r="A26" s="772"/>
      <c r="B26" s="773">
        <f>'Exhibit 3 (Rent Schedule)'!A14</f>
        <v>0</v>
      </c>
      <c r="C26" s="774" t="str">
        <f>IF(OR(B26="MR",B26&lt;=0,B26="EO"),"",VLOOKUP(AJ26,'Income-Rent Tool HTC'!$D$28:$J$35,(O26+2),FALSE))</f>
        <v/>
      </c>
      <c r="D26" s="773">
        <f>'Exhibit 3 (Rent Schedule)'!B14</f>
        <v>0</v>
      </c>
      <c r="E26" s="774" t="str">
        <f>IF(OR(D26="MR",D26&lt;=0,D26="EO"),"",VLOOKUP(AK26,'Income-Rent Tool HOME'!$D$28:$J$35,(O26+2),FALSE))</f>
        <v/>
      </c>
      <c r="F26" s="773">
        <f>'Exhibit 3 (Rent Schedule)'!E14</f>
        <v>0</v>
      </c>
      <c r="G26" s="774" t="str">
        <f>IF(OR(F26="MR",F26&lt;=0,F26="EO"),"",VLOOKUP(AL26,'Income-Rent Tool NHTF'!$D$28:$J$35,(O26+2),FALSE))</f>
        <v/>
      </c>
      <c r="H26" s="773">
        <f>'Exhibit 3 (Rent Schedule)'!D14</f>
        <v>0</v>
      </c>
      <c r="I26" s="774" t="str">
        <f>IF(OR(H26="MR",H26&lt;=0,H26="EO"),"",VLOOKUP(AM26,'Income-Rent Tool MRB'!$D$28:$J$35,(O26+2),FALSE))</f>
        <v/>
      </c>
      <c r="J26" s="773">
        <f>'Exhibit 3 (Rent Schedule)'!C14</f>
        <v>0</v>
      </c>
      <c r="K26" s="774" t="str">
        <f>IF(OR(J26="MR",J26&lt;=0,J26="EO"),"",VLOOKUP(AN26,'Income-Rent Tool NSP'!$D$28:$J$35,(O26+2),FALSE))</f>
        <v/>
      </c>
      <c r="L26" s="773">
        <f>'Rent Schedule'!F14</f>
        <v>0</v>
      </c>
      <c r="M26" s="775"/>
      <c r="N26" s="776">
        <f>'Rent Schedule'!G14</f>
        <v>0</v>
      </c>
      <c r="O26" s="776">
        <f>'Rent Schedule'!H14</f>
        <v>0</v>
      </c>
      <c r="P26" s="776">
        <f>'Rent Schedule'!I14</f>
        <v>0</v>
      </c>
      <c r="Q26" s="777">
        <f>'Rent Schedule'!J14</f>
        <v>0</v>
      </c>
      <c r="R26" s="299">
        <f t="shared" si="1"/>
        <v>0</v>
      </c>
      <c r="S26" s="1067">
        <f t="shared" si="2"/>
        <v>0</v>
      </c>
      <c r="T26" s="970">
        <f t="shared" si="19"/>
        <v>0</v>
      </c>
      <c r="U26" s="969" t="str">
        <f t="shared" si="3"/>
        <v/>
      </c>
      <c r="V26" s="799" t="e">
        <f t="shared" si="4"/>
        <v>#DIV/0!</v>
      </c>
      <c r="W26" s="971">
        <f>'Rent Schedule'!N14</f>
        <v>0</v>
      </c>
      <c r="X26" s="966"/>
      <c r="Y26" s="800"/>
      <c r="Z26" s="801">
        <f t="shared" si="5"/>
        <v>0</v>
      </c>
      <c r="AA26" s="781" t="str">
        <f t="shared" si="6"/>
        <v/>
      </c>
      <c r="AB26" s="782" t="str">
        <f t="shared" si="7"/>
        <v/>
      </c>
      <c r="AC26" s="783" t="str">
        <f t="shared" si="8"/>
        <v/>
      </c>
      <c r="AD26" s="300" t="str">
        <f t="shared" si="9"/>
        <v/>
      </c>
      <c r="AE26" s="1069"/>
      <c r="AF26" s="784" t="e">
        <f t="shared" si="10"/>
        <v>#DIV/0!</v>
      </c>
      <c r="AG26" s="300" t="str">
        <f t="shared" si="20"/>
        <v/>
      </c>
      <c r="AH26" s="301"/>
      <c r="AI26" s="302"/>
      <c r="AJ26" s="785" t="str">
        <f>IF(B26="tc20%",'Income-Rent Tool HTC'!$D$28, IF(B26="tc30%",'Income-Rent Tool HTC'!$D$29,IF(B26="tc40%",'Income-Rent Tool HTC'!$D$30,IF(B26="tc50%",'Income-Rent Tool HTC'!$D$31,IF(B26="tc60%",'Income-Rent Tool HTC'!$D$32,IF(B26="tc65%",'Income-Rent Tool HTC'!$D$33,IF(B26="tc70%",'Income-Rent Tool HTC'!$D$34,IF(B26="tc80%",'Income-Rent Tool HTC'!$D$35,""))))))))</f>
        <v/>
      </c>
      <c r="AK26" s="786" t="str">
        <f>IF(D26="30%/30%",'Income-Rent Tool HOME'!$D$29,IF(D26="40%/40%",'Income-Rent Tool HOME'!$D$30,IF(D26="lh/50%",'Income-Rent Tool HOME'!$D$31,IF(D26="hh/60%",'Income-Rent Tool HOME'!$D$32,IF(D26="hh/80%",'Income-Rent Tool HOME'!$D$35,"")))))</f>
        <v/>
      </c>
      <c r="AL26" s="786" t="str">
        <f>IF(F26="15%/15%",'Income-Rent Tool NHTF'!$D$29,IF(F26="30%/30%",'Income-Rent Tool NHTF'!$D$30,""))</f>
        <v/>
      </c>
      <c r="AM26" s="786" t="str">
        <f>IF(H26="mrb20%",'Income-Rent Tool MRB'!$D$28,IF(H26="mrb30%",'Income-Rent Tool MRB'!$D$29,IF(H26="mrb40%",'Income-Rent Tool MRB'!$D$30,IF(H26="mrb50%",'Income-Rent Tool MRB'!$D$31,IF(H26="mrb60%",'Income-Rent Tool MRB'!$D$32,IF(H26="mrb70%",'Income-Rent Tool MRB'!$D$34,IF(H26="mrb80%",'Income-Rent Tool MRB'!$D$35,"")))))))</f>
        <v/>
      </c>
      <c r="AN26" s="786" t="str">
        <f>IF(J26="30%/30%",'Income-Rent Tool NSP'!$D$29,IF(J26="40%/40%",'Income-Rent Tool NSP'!$D$30,IF(J26="lh/50%",'Income-Rent Tool NSP'!$D$31,IF(J26="hh/60%",'Income-Rent Tool NSP'!$D$32,IF(J26="hh/80%",'Income-Rent Tool NSP'!$D$35,"")))))</f>
        <v/>
      </c>
      <c r="AO26" s="787"/>
      <c r="AP26" s="788">
        <f t="shared" si="42"/>
        <v>0</v>
      </c>
      <c r="AQ26" s="789">
        <f t="shared" si="43"/>
        <v>0</v>
      </c>
      <c r="AR26" s="788">
        <f t="shared" si="44"/>
        <v>0</v>
      </c>
      <c r="AS26" s="790">
        <f t="shared" si="45"/>
        <v>0</v>
      </c>
      <c r="AT26" s="791">
        <f t="shared" si="11"/>
        <v>0</v>
      </c>
      <c r="AU26" s="791">
        <f t="shared" si="12"/>
        <v>0</v>
      </c>
      <c r="AV26" s="791">
        <f t="shared" si="13"/>
        <v>0</v>
      </c>
      <c r="AW26" s="791">
        <f t="shared" si="14"/>
        <v>0</v>
      </c>
      <c r="AX26" s="791">
        <f t="shared" si="15"/>
        <v>0</v>
      </c>
      <c r="AY26" s="669"/>
      <c r="AZ26" s="791">
        <f t="shared" si="46"/>
        <v>0</v>
      </c>
      <c r="BA26" s="792">
        <f t="shared" si="47"/>
        <v>0</v>
      </c>
      <c r="BB26" s="792">
        <f t="shared" si="16"/>
        <v>0</v>
      </c>
      <c r="BC26" s="793">
        <f t="shared" si="48"/>
        <v>0</v>
      </c>
      <c r="BD26" s="791">
        <f t="shared" si="17"/>
        <v>0</v>
      </c>
      <c r="BE26" s="669"/>
      <c r="BF26" s="669"/>
      <c r="BG26" s="794"/>
      <c r="BH26" s="795">
        <f t="shared" si="49"/>
        <v>0</v>
      </c>
      <c r="BI26" s="795">
        <f t="shared" si="18"/>
        <v>0</v>
      </c>
      <c r="BJ26" s="796"/>
      <c r="BK26" s="795" t="str">
        <f t="shared" si="21"/>
        <v>NA</v>
      </c>
      <c r="BL26" s="797">
        <f t="shared" si="22"/>
        <v>0</v>
      </c>
      <c r="BM26" s="791">
        <f t="shared" si="23"/>
        <v>0</v>
      </c>
      <c r="BN26" s="798">
        <f t="shared" si="24"/>
        <v>0</v>
      </c>
      <c r="BO26" s="790">
        <f t="shared" si="25"/>
        <v>0</v>
      </c>
      <c r="CD26" s="284"/>
      <c r="CE26" s="288" t="s">
        <v>54</v>
      </c>
      <c r="CF26" s="284" t="s">
        <v>1623</v>
      </c>
      <c r="CG26" s="284" t="s">
        <v>1622</v>
      </c>
      <c r="CH26" s="285"/>
      <c r="CI26" s="285"/>
      <c r="CJ26" s="290"/>
      <c r="CK26" s="291"/>
      <c r="CL26" s="292"/>
      <c r="CM26" s="293"/>
      <c r="CN26" s="293"/>
      <c r="CO26" s="296" t="s">
        <v>87</v>
      </c>
      <c r="CP26" s="276"/>
      <c r="CQ26" s="802"/>
      <c r="CR26" s="802"/>
    </row>
    <row r="27" spans="1:96">
      <c r="A27" s="772"/>
      <c r="B27" s="773">
        <f>'Exhibit 3 (Rent Schedule)'!A15</f>
        <v>0</v>
      </c>
      <c r="C27" s="774" t="str">
        <f>IF(OR(B27="MR",B27&lt;=0,B27="EO"),"",VLOOKUP(AJ27,'Income-Rent Tool HTC'!$D$28:$J$35,(O27+2),FALSE))</f>
        <v/>
      </c>
      <c r="D27" s="773">
        <f>'Exhibit 3 (Rent Schedule)'!B15</f>
        <v>0</v>
      </c>
      <c r="E27" s="774" t="str">
        <f>IF(OR(D27="MR",D27&lt;=0,D27="EO"),"",VLOOKUP(AK27,'Income-Rent Tool HOME'!$D$28:$J$35,(O27+2),FALSE))</f>
        <v/>
      </c>
      <c r="F27" s="773">
        <f>'Exhibit 3 (Rent Schedule)'!E15</f>
        <v>0</v>
      </c>
      <c r="G27" s="774" t="str">
        <f>IF(OR(F27="MR",F27&lt;=0,F27="EO"),"",VLOOKUP(AL27,'Income-Rent Tool NHTF'!$D$28:$J$35,(O27+2),FALSE))</f>
        <v/>
      </c>
      <c r="H27" s="773">
        <f>'Exhibit 3 (Rent Schedule)'!D15</f>
        <v>0</v>
      </c>
      <c r="I27" s="774" t="str">
        <f>IF(OR(H27="MR",H27&lt;=0,H27="EO"),"",VLOOKUP(AM27,'Income-Rent Tool MRB'!$D$28:$J$35,(O27+2),FALSE))</f>
        <v/>
      </c>
      <c r="J27" s="773">
        <f>'Exhibit 3 (Rent Schedule)'!C15</f>
        <v>0</v>
      </c>
      <c r="K27" s="774" t="str">
        <f>IF(OR(J27="MR",J27&lt;=0,J27="EO"),"",VLOOKUP(AN27,'Income-Rent Tool NSP'!$D$28:$J$35,(O27+2),FALSE))</f>
        <v/>
      </c>
      <c r="L27" s="773">
        <f>'Rent Schedule'!F15</f>
        <v>0</v>
      </c>
      <c r="M27" s="775"/>
      <c r="N27" s="776">
        <f>'Rent Schedule'!G15</f>
        <v>0</v>
      </c>
      <c r="O27" s="776">
        <f>'Rent Schedule'!H15</f>
        <v>0</v>
      </c>
      <c r="P27" s="776">
        <f>'Rent Schedule'!I15</f>
        <v>0</v>
      </c>
      <c r="Q27" s="777">
        <f>'Rent Schedule'!J15</f>
        <v>0</v>
      </c>
      <c r="R27" s="299">
        <f t="shared" si="1"/>
        <v>0</v>
      </c>
      <c r="S27" s="1067">
        <f t="shared" si="2"/>
        <v>0</v>
      </c>
      <c r="T27" s="970">
        <f t="shared" si="19"/>
        <v>0</v>
      </c>
      <c r="U27" s="969" t="str">
        <f t="shared" si="3"/>
        <v/>
      </c>
      <c r="V27" s="799" t="e">
        <f t="shared" si="4"/>
        <v>#DIV/0!</v>
      </c>
      <c r="W27" s="971">
        <f>'Rent Schedule'!N15</f>
        <v>0</v>
      </c>
      <c r="X27" s="965"/>
      <c r="Y27" s="779"/>
      <c r="Z27" s="801">
        <f t="shared" si="5"/>
        <v>0</v>
      </c>
      <c r="AA27" s="781" t="str">
        <f t="shared" si="6"/>
        <v/>
      </c>
      <c r="AB27" s="782" t="str">
        <f t="shared" si="7"/>
        <v/>
      </c>
      <c r="AC27" s="783" t="str">
        <f t="shared" si="8"/>
        <v/>
      </c>
      <c r="AD27" s="300" t="str">
        <f t="shared" si="9"/>
        <v/>
      </c>
      <c r="AE27" s="1069"/>
      <c r="AF27" s="784" t="e">
        <f t="shared" si="10"/>
        <v>#DIV/0!</v>
      </c>
      <c r="AG27" s="300" t="str">
        <f t="shared" si="20"/>
        <v/>
      </c>
      <c r="AH27" s="301"/>
      <c r="AI27" s="302"/>
      <c r="AJ27" s="785" t="str">
        <f>IF(B27="tc20%",'Income-Rent Tool HTC'!$D$28, IF(B27="tc30%",'Income-Rent Tool HTC'!$D$29,IF(B27="tc40%",'Income-Rent Tool HTC'!$D$30,IF(B27="tc50%",'Income-Rent Tool HTC'!$D$31,IF(B27="tc60%",'Income-Rent Tool HTC'!$D$32,IF(B27="tc65%",'Income-Rent Tool HTC'!$D$33,IF(B27="tc70%",'Income-Rent Tool HTC'!$D$34,IF(B27="tc80%",'Income-Rent Tool HTC'!$D$35,""))))))))</f>
        <v/>
      </c>
      <c r="AK27" s="786" t="str">
        <f>IF(D27="30%/30%",'Income-Rent Tool HOME'!$D$29,IF(D27="40%/40%",'Income-Rent Tool HOME'!$D$30,IF(D27="lh/50%",'Income-Rent Tool HOME'!$D$31,IF(D27="hh/60%",'Income-Rent Tool HOME'!$D$32,IF(D27="hh/80%",'Income-Rent Tool HOME'!$D$35,"")))))</f>
        <v/>
      </c>
      <c r="AL27" s="786" t="str">
        <f>IF(F27="15%/15%",'Income-Rent Tool NHTF'!$D$29,IF(F27="30%/30%",'Income-Rent Tool NHTF'!$D$30,""))</f>
        <v/>
      </c>
      <c r="AM27" s="786" t="str">
        <f>IF(H27="mrb20%",'Income-Rent Tool MRB'!$D$28,IF(H27="mrb30%",'Income-Rent Tool MRB'!$D$29,IF(H27="mrb40%",'Income-Rent Tool MRB'!$D$30,IF(H27="mrb50%",'Income-Rent Tool MRB'!$D$31,IF(H27="mrb60%",'Income-Rent Tool MRB'!$D$32,IF(H27="mrb70%",'Income-Rent Tool MRB'!$D$34,IF(H27="mrb80%",'Income-Rent Tool MRB'!$D$35,"")))))))</f>
        <v/>
      </c>
      <c r="AN27" s="786" t="str">
        <f>IF(J27="30%/30%",'Income-Rent Tool NSP'!$D$29,IF(J27="40%/40%",'Income-Rent Tool NSP'!$D$30,IF(J27="lh/50%",'Income-Rent Tool NSP'!$D$31,IF(J27="hh/60%",'Income-Rent Tool NSP'!$D$32,IF(J27="hh/80%",'Income-Rent Tool NSP'!$D$35,"")))))</f>
        <v/>
      </c>
      <c r="AO27" s="787"/>
      <c r="AP27" s="788">
        <f t="shared" si="42"/>
        <v>0</v>
      </c>
      <c r="AQ27" s="789">
        <f t="shared" si="43"/>
        <v>0</v>
      </c>
      <c r="AR27" s="788">
        <f t="shared" si="44"/>
        <v>0</v>
      </c>
      <c r="AS27" s="790">
        <f t="shared" si="45"/>
        <v>0</v>
      </c>
      <c r="AT27" s="791">
        <f t="shared" si="11"/>
        <v>0</v>
      </c>
      <c r="AU27" s="791">
        <f t="shared" si="12"/>
        <v>0</v>
      </c>
      <c r="AV27" s="791">
        <f t="shared" si="13"/>
        <v>0</v>
      </c>
      <c r="AW27" s="791">
        <f t="shared" si="14"/>
        <v>0</v>
      </c>
      <c r="AX27" s="791">
        <f t="shared" si="15"/>
        <v>0</v>
      </c>
      <c r="AY27" s="669"/>
      <c r="AZ27" s="791">
        <f t="shared" si="46"/>
        <v>0</v>
      </c>
      <c r="BA27" s="792">
        <f t="shared" si="47"/>
        <v>0</v>
      </c>
      <c r="BB27" s="792">
        <f t="shared" si="16"/>
        <v>0</v>
      </c>
      <c r="BC27" s="793">
        <f t="shared" si="48"/>
        <v>0</v>
      </c>
      <c r="BD27" s="791">
        <f t="shared" si="17"/>
        <v>0</v>
      </c>
      <c r="BE27" s="669"/>
      <c r="BF27" s="669"/>
      <c r="BG27" s="794"/>
      <c r="BH27" s="795">
        <f t="shared" si="49"/>
        <v>0</v>
      </c>
      <c r="BI27" s="795">
        <f t="shared" si="18"/>
        <v>0</v>
      </c>
      <c r="BJ27" s="796"/>
      <c r="BK27" s="795" t="str">
        <f t="shared" si="21"/>
        <v>NA</v>
      </c>
      <c r="BL27" s="797">
        <f t="shared" si="22"/>
        <v>0</v>
      </c>
      <c r="BM27" s="791">
        <f t="shared" si="23"/>
        <v>0</v>
      </c>
      <c r="BN27" s="798">
        <f t="shared" si="24"/>
        <v>0</v>
      </c>
      <c r="BO27" s="790">
        <f t="shared" si="25"/>
        <v>0</v>
      </c>
      <c r="CD27" s="284"/>
      <c r="CE27" s="288" t="s">
        <v>56</v>
      </c>
      <c r="CF27" s="276"/>
      <c r="CG27" s="284"/>
      <c r="CH27" s="285"/>
      <c r="CI27" s="285"/>
      <c r="CJ27" s="290"/>
      <c r="CK27" s="291"/>
      <c r="CL27" s="292"/>
      <c r="CM27" s="293"/>
      <c r="CN27" s="293"/>
      <c r="CO27" s="296" t="s">
        <v>102</v>
      </c>
      <c r="CP27" s="276"/>
      <c r="CQ27" s="802"/>
      <c r="CR27" s="802"/>
    </row>
    <row r="28" spans="1:96">
      <c r="A28" s="772"/>
      <c r="B28" s="773">
        <f>'Exhibit 3 (Rent Schedule)'!A16</f>
        <v>0</v>
      </c>
      <c r="C28" s="774" t="str">
        <f>IF(OR(B28="MR",B28&lt;=0,B28="EO"),"",VLOOKUP(AJ28,'Income-Rent Tool HTC'!$D$28:$J$35,(O28+2),FALSE))</f>
        <v/>
      </c>
      <c r="D28" s="773">
        <f>'Exhibit 3 (Rent Schedule)'!B16</f>
        <v>0</v>
      </c>
      <c r="E28" s="774" t="str">
        <f>IF(OR(D28="MR",D28&lt;=0,D28="EO"),"",VLOOKUP(AK28,'Income-Rent Tool HOME'!$D$28:$J$35,(O28+2),FALSE))</f>
        <v/>
      </c>
      <c r="F28" s="773">
        <f>'Exhibit 3 (Rent Schedule)'!E16</f>
        <v>0</v>
      </c>
      <c r="G28" s="774" t="str">
        <f>IF(OR(F28="MR",F28&lt;=0,F28="EO"),"",VLOOKUP(AL28,'Income-Rent Tool NHTF'!$D$28:$J$35,(O28+2),FALSE))</f>
        <v/>
      </c>
      <c r="H28" s="773">
        <f>'Exhibit 3 (Rent Schedule)'!D16</f>
        <v>0</v>
      </c>
      <c r="I28" s="774" t="str">
        <f>IF(OR(H28="MR",H28&lt;=0,H28="EO"),"",VLOOKUP(AM28,'Income-Rent Tool MRB'!$D$28:$J$35,(O28+2),FALSE))</f>
        <v/>
      </c>
      <c r="J28" s="773">
        <f>'Exhibit 3 (Rent Schedule)'!C16</f>
        <v>0</v>
      </c>
      <c r="K28" s="774" t="str">
        <f>IF(OR(J28="MR",J28&lt;=0,J28="EO"),"",VLOOKUP(AN28,'Income-Rent Tool NSP'!$D$28:$J$35,(O28+2),FALSE))</f>
        <v/>
      </c>
      <c r="L28" s="773">
        <f>'Rent Schedule'!F16</f>
        <v>0</v>
      </c>
      <c r="M28" s="775"/>
      <c r="N28" s="776">
        <f>'Rent Schedule'!G16</f>
        <v>0</v>
      </c>
      <c r="O28" s="776">
        <f>'Rent Schedule'!H16</f>
        <v>0</v>
      </c>
      <c r="P28" s="776">
        <f>'Rent Schedule'!I16</f>
        <v>0</v>
      </c>
      <c r="Q28" s="777">
        <f>'Rent Schedule'!J16</f>
        <v>0</v>
      </c>
      <c r="R28" s="299">
        <f t="shared" si="1"/>
        <v>0</v>
      </c>
      <c r="S28" s="1067">
        <f t="shared" si="2"/>
        <v>0</v>
      </c>
      <c r="T28" s="970">
        <f t="shared" si="19"/>
        <v>0</v>
      </c>
      <c r="U28" s="969" t="str">
        <f t="shared" si="3"/>
        <v/>
      </c>
      <c r="V28" s="799" t="e">
        <f t="shared" si="4"/>
        <v>#DIV/0!</v>
      </c>
      <c r="W28" s="971">
        <f>'Rent Schedule'!N16</f>
        <v>0</v>
      </c>
      <c r="X28" s="966"/>
      <c r="Y28" s="800"/>
      <c r="Z28" s="801">
        <f t="shared" si="5"/>
        <v>0</v>
      </c>
      <c r="AA28" s="781" t="str">
        <f t="shared" si="6"/>
        <v/>
      </c>
      <c r="AB28" s="782" t="str">
        <f t="shared" si="7"/>
        <v/>
      </c>
      <c r="AC28" s="783" t="str">
        <f t="shared" si="8"/>
        <v/>
      </c>
      <c r="AD28" s="300" t="str">
        <f t="shared" si="9"/>
        <v/>
      </c>
      <c r="AE28" s="1069"/>
      <c r="AF28" s="784" t="e">
        <f t="shared" si="10"/>
        <v>#DIV/0!</v>
      </c>
      <c r="AG28" s="300" t="str">
        <f t="shared" si="20"/>
        <v/>
      </c>
      <c r="AH28" s="301"/>
      <c r="AI28" s="302"/>
      <c r="AJ28" s="785" t="str">
        <f>IF(B28="tc20%",'Income-Rent Tool HTC'!$D$28, IF(B28="tc30%",'Income-Rent Tool HTC'!$D$29,IF(B28="tc40%",'Income-Rent Tool HTC'!$D$30,IF(B28="tc50%",'Income-Rent Tool HTC'!$D$31,IF(B28="tc60%",'Income-Rent Tool HTC'!$D$32,IF(B28="tc65%",'Income-Rent Tool HTC'!$D$33,IF(B28="tc70%",'Income-Rent Tool HTC'!$D$34,IF(B28="tc80%",'Income-Rent Tool HTC'!$D$35,""))))))))</f>
        <v/>
      </c>
      <c r="AK28" s="786" t="str">
        <f>IF(D28="30%/30%",'Income-Rent Tool HOME'!$D$29,IF(D28="40%/40%",'Income-Rent Tool HOME'!$D$30,IF(D28="lh/50%",'Income-Rent Tool HOME'!$D$31,IF(D28="hh/60%",'Income-Rent Tool HOME'!$D$32,IF(D28="hh/80%",'Income-Rent Tool HOME'!$D$35,"")))))</f>
        <v/>
      </c>
      <c r="AL28" s="786" t="str">
        <f>IF(F28="15%/15%",'Income-Rent Tool NHTF'!$D$29,IF(F28="30%/30%",'Income-Rent Tool NHTF'!$D$30,""))</f>
        <v/>
      </c>
      <c r="AM28" s="786" t="str">
        <f>IF(H28="mrb20%",'Income-Rent Tool MRB'!$D$28,IF(H28="mrb30%",'Income-Rent Tool MRB'!$D$29,IF(H28="mrb40%",'Income-Rent Tool MRB'!$D$30,IF(H28="mrb50%",'Income-Rent Tool MRB'!$D$31,IF(H28="mrb60%",'Income-Rent Tool MRB'!$D$32,IF(H28="mrb70%",'Income-Rent Tool MRB'!$D$34,IF(H28="mrb80%",'Income-Rent Tool MRB'!$D$35,"")))))))</f>
        <v/>
      </c>
      <c r="AN28" s="786" t="str">
        <f>IF(J28="30%/30%",'Income-Rent Tool NSP'!$D$29,IF(J28="40%/40%",'Income-Rent Tool NSP'!$D$30,IF(J28="lh/50%",'Income-Rent Tool NSP'!$D$31,IF(J28="hh/60%",'Income-Rent Tool NSP'!$D$32,IF(J28="hh/80%",'Income-Rent Tool NSP'!$D$35,"")))))</f>
        <v/>
      </c>
      <c r="AO28" s="787"/>
      <c r="AP28" s="788">
        <f t="shared" si="42"/>
        <v>0</v>
      </c>
      <c r="AQ28" s="789">
        <f t="shared" si="43"/>
        <v>0</v>
      </c>
      <c r="AR28" s="788">
        <f t="shared" si="44"/>
        <v>0</v>
      </c>
      <c r="AS28" s="790">
        <f t="shared" si="45"/>
        <v>0</v>
      </c>
      <c r="AT28" s="791">
        <f t="shared" si="11"/>
        <v>0</v>
      </c>
      <c r="AU28" s="791">
        <f t="shared" si="12"/>
        <v>0</v>
      </c>
      <c r="AV28" s="791">
        <f t="shared" si="13"/>
        <v>0</v>
      </c>
      <c r="AW28" s="791">
        <f t="shared" si="14"/>
        <v>0</v>
      </c>
      <c r="AX28" s="791">
        <f t="shared" si="15"/>
        <v>0</v>
      </c>
      <c r="AY28" s="669"/>
      <c r="AZ28" s="791">
        <f t="shared" si="46"/>
        <v>0</v>
      </c>
      <c r="BA28" s="792">
        <f t="shared" si="47"/>
        <v>0</v>
      </c>
      <c r="BB28" s="792">
        <f t="shared" si="16"/>
        <v>0</v>
      </c>
      <c r="BC28" s="793">
        <f t="shared" si="48"/>
        <v>0</v>
      </c>
      <c r="BD28" s="791">
        <f t="shared" si="17"/>
        <v>0</v>
      </c>
      <c r="BE28" s="669"/>
      <c r="BF28" s="669"/>
      <c r="BG28" s="794"/>
      <c r="BH28" s="795">
        <f t="shared" si="49"/>
        <v>0</v>
      </c>
      <c r="BI28" s="795">
        <f t="shared" si="18"/>
        <v>0</v>
      </c>
      <c r="BJ28" s="796"/>
      <c r="BK28" s="795" t="str">
        <f t="shared" si="21"/>
        <v>NA</v>
      </c>
      <c r="BL28" s="797">
        <f t="shared" si="22"/>
        <v>0</v>
      </c>
      <c r="BM28" s="791">
        <f t="shared" si="23"/>
        <v>0</v>
      </c>
      <c r="BN28" s="798">
        <f t="shared" si="24"/>
        <v>0</v>
      </c>
      <c r="BO28" s="790">
        <f t="shared" si="25"/>
        <v>0</v>
      </c>
      <c r="CD28" s="284"/>
      <c r="CE28" s="288" t="s">
        <v>59</v>
      </c>
      <c r="CF28" s="276"/>
      <c r="CG28" s="284"/>
      <c r="CH28" s="289"/>
      <c r="CI28" s="289"/>
      <c r="CJ28" s="290"/>
      <c r="CK28" s="291"/>
      <c r="CL28" s="292"/>
      <c r="CM28" s="293"/>
      <c r="CN28" s="293"/>
      <c r="CO28" s="296" t="s">
        <v>108</v>
      </c>
      <c r="CP28" s="276"/>
      <c r="CQ28" s="802"/>
      <c r="CR28" s="802"/>
    </row>
    <row r="29" spans="1:96">
      <c r="A29" s="772"/>
      <c r="B29" s="773">
        <f>'Exhibit 3 (Rent Schedule)'!A17</f>
        <v>0</v>
      </c>
      <c r="C29" s="774" t="str">
        <f>IF(OR(B29="MR",B29&lt;=0,B29="EO"),"",VLOOKUP(AJ29,'Income-Rent Tool HTC'!$D$28:$J$35,(O29+2),FALSE))</f>
        <v/>
      </c>
      <c r="D29" s="773">
        <f>'Exhibit 3 (Rent Schedule)'!B17</f>
        <v>0</v>
      </c>
      <c r="E29" s="774" t="str">
        <f>IF(OR(D29="MR",D29&lt;=0,D29="EO"),"",VLOOKUP(AK29,'Income-Rent Tool HOME'!$D$28:$J$35,(O29+2),FALSE))</f>
        <v/>
      </c>
      <c r="F29" s="773">
        <f>'Exhibit 3 (Rent Schedule)'!E17</f>
        <v>0</v>
      </c>
      <c r="G29" s="774" t="str">
        <f>IF(OR(F29="MR",F29&lt;=0,F29="EO"),"",VLOOKUP(AL29,'Income-Rent Tool NHTF'!$D$28:$J$35,(O29+2),FALSE))</f>
        <v/>
      </c>
      <c r="H29" s="773">
        <f>'Exhibit 3 (Rent Schedule)'!D17</f>
        <v>0</v>
      </c>
      <c r="I29" s="774" t="str">
        <f>IF(OR(H29="MR",H29&lt;=0,H29="EO"),"",VLOOKUP(AM29,'Income-Rent Tool MRB'!$D$28:$J$35,(O29+2),FALSE))</f>
        <v/>
      </c>
      <c r="J29" s="773">
        <f>'Exhibit 3 (Rent Schedule)'!C17</f>
        <v>0</v>
      </c>
      <c r="K29" s="774" t="str">
        <f>IF(OR(J29="MR",J29&lt;=0,J29="EO"),"",VLOOKUP(AN29,'Income-Rent Tool NSP'!$D$28:$J$35,(O29+2),FALSE))</f>
        <v/>
      </c>
      <c r="L29" s="773">
        <f>'Rent Schedule'!F17</f>
        <v>0</v>
      </c>
      <c r="M29" s="775"/>
      <c r="N29" s="776">
        <f>'Rent Schedule'!G17</f>
        <v>0</v>
      </c>
      <c r="O29" s="776">
        <f>'Rent Schedule'!H17</f>
        <v>0</v>
      </c>
      <c r="P29" s="776">
        <f>'Rent Schedule'!I17</f>
        <v>0</v>
      </c>
      <c r="Q29" s="777">
        <f>'Rent Schedule'!J17</f>
        <v>0</v>
      </c>
      <c r="R29" s="299">
        <f t="shared" si="1"/>
        <v>0</v>
      </c>
      <c r="S29" s="1067">
        <f t="shared" si="2"/>
        <v>0</v>
      </c>
      <c r="T29" s="970">
        <f t="shared" si="19"/>
        <v>0</v>
      </c>
      <c r="U29" s="969" t="str">
        <f t="shared" si="3"/>
        <v/>
      </c>
      <c r="V29" s="799" t="e">
        <f t="shared" si="4"/>
        <v>#DIV/0!</v>
      </c>
      <c r="W29" s="971">
        <f>'Rent Schedule'!N17</f>
        <v>0</v>
      </c>
      <c r="X29" s="965"/>
      <c r="Y29" s="779"/>
      <c r="Z29" s="801">
        <f t="shared" si="5"/>
        <v>0</v>
      </c>
      <c r="AA29" s="781" t="str">
        <f t="shared" si="6"/>
        <v/>
      </c>
      <c r="AB29" s="782" t="str">
        <f t="shared" si="7"/>
        <v/>
      </c>
      <c r="AC29" s="783" t="str">
        <f t="shared" si="8"/>
        <v/>
      </c>
      <c r="AD29" s="300" t="str">
        <f t="shared" si="9"/>
        <v/>
      </c>
      <c r="AE29" s="1069"/>
      <c r="AF29" s="784" t="e">
        <f t="shared" si="10"/>
        <v>#DIV/0!</v>
      </c>
      <c r="AG29" s="300" t="str">
        <f t="shared" si="20"/>
        <v/>
      </c>
      <c r="AH29" s="301"/>
      <c r="AI29" s="302"/>
      <c r="AJ29" s="785" t="str">
        <f>IF(B29="tc20%",'Income-Rent Tool HTC'!$D$28, IF(B29="tc30%",'Income-Rent Tool HTC'!$D$29,IF(B29="tc40%",'Income-Rent Tool HTC'!$D$30,IF(B29="tc50%",'Income-Rent Tool HTC'!$D$31,IF(B29="tc60%",'Income-Rent Tool HTC'!$D$32,IF(B29="tc65%",'Income-Rent Tool HTC'!$D$33,IF(B29="tc70%",'Income-Rent Tool HTC'!$D$34,IF(B29="tc80%",'Income-Rent Tool HTC'!$D$35,""))))))))</f>
        <v/>
      </c>
      <c r="AK29" s="786" t="str">
        <f>IF(D29="30%/30%",'Income-Rent Tool HOME'!$D$29,IF(D29="40%/40%",'Income-Rent Tool HOME'!$D$30,IF(D29="lh/50%",'Income-Rent Tool HOME'!$D$31,IF(D29="hh/60%",'Income-Rent Tool HOME'!$D$32,IF(D29="hh/80%",'Income-Rent Tool HOME'!$D$35,"")))))</f>
        <v/>
      </c>
      <c r="AL29" s="786" t="str">
        <f>IF(F29="15%/15%",'Income-Rent Tool NHTF'!$D$29,IF(F29="30%/30%",'Income-Rent Tool NHTF'!$D$30,""))</f>
        <v/>
      </c>
      <c r="AM29" s="786" t="str">
        <f>IF(H29="mrb20%",'Income-Rent Tool MRB'!$D$28,IF(H29="mrb30%",'Income-Rent Tool MRB'!$D$29,IF(H29="mrb40%",'Income-Rent Tool MRB'!$D$30,IF(H29="mrb50%",'Income-Rent Tool MRB'!$D$31,IF(H29="mrb60%",'Income-Rent Tool MRB'!$D$32,IF(H29="mrb70%",'Income-Rent Tool MRB'!$D$34,IF(H29="mrb80%",'Income-Rent Tool MRB'!$D$35,"")))))))</f>
        <v/>
      </c>
      <c r="AN29" s="786" t="str">
        <f>IF(J29="30%/30%",'Income-Rent Tool NSP'!$D$29,IF(J29="40%/40%",'Income-Rent Tool NSP'!$D$30,IF(J29="lh/50%",'Income-Rent Tool NSP'!$D$31,IF(J29="hh/60%",'Income-Rent Tool NSP'!$D$32,IF(J29="hh/80%",'Income-Rent Tool NSP'!$D$35,"")))))</f>
        <v/>
      </c>
      <c r="AO29" s="787"/>
      <c r="AP29" s="788">
        <f t="shared" si="42"/>
        <v>0</v>
      </c>
      <c r="AQ29" s="789">
        <f t="shared" si="43"/>
        <v>0</v>
      </c>
      <c r="AR29" s="788">
        <f t="shared" si="44"/>
        <v>0</v>
      </c>
      <c r="AS29" s="790">
        <f t="shared" si="45"/>
        <v>0</v>
      </c>
      <c r="AT29" s="791">
        <f t="shared" si="11"/>
        <v>0</v>
      </c>
      <c r="AU29" s="791">
        <f t="shared" si="12"/>
        <v>0</v>
      </c>
      <c r="AV29" s="791">
        <f t="shared" si="13"/>
        <v>0</v>
      </c>
      <c r="AW29" s="791">
        <f t="shared" si="14"/>
        <v>0</v>
      </c>
      <c r="AX29" s="791">
        <f t="shared" si="15"/>
        <v>0</v>
      </c>
      <c r="AY29" s="669"/>
      <c r="AZ29" s="791">
        <f t="shared" si="46"/>
        <v>0</v>
      </c>
      <c r="BA29" s="792">
        <f t="shared" si="47"/>
        <v>0</v>
      </c>
      <c r="BB29" s="792">
        <f t="shared" si="16"/>
        <v>0</v>
      </c>
      <c r="BC29" s="793">
        <f t="shared" si="48"/>
        <v>0</v>
      </c>
      <c r="BD29" s="791">
        <f t="shared" si="17"/>
        <v>0</v>
      </c>
      <c r="BE29" s="669"/>
      <c r="BF29" s="669"/>
      <c r="BG29" s="794"/>
      <c r="BH29" s="795">
        <f t="shared" si="49"/>
        <v>0</v>
      </c>
      <c r="BI29" s="795">
        <f t="shared" si="18"/>
        <v>0</v>
      </c>
      <c r="BJ29" s="796"/>
      <c r="BK29" s="795" t="str">
        <f t="shared" si="21"/>
        <v>NA</v>
      </c>
      <c r="BL29" s="797">
        <f t="shared" si="22"/>
        <v>0</v>
      </c>
      <c r="BM29" s="791">
        <f t="shared" si="23"/>
        <v>0</v>
      </c>
      <c r="BN29" s="798">
        <f t="shared" si="24"/>
        <v>0</v>
      </c>
      <c r="BO29" s="790">
        <f t="shared" si="25"/>
        <v>0</v>
      </c>
      <c r="CD29" s="284"/>
      <c r="CE29" s="288" t="s">
        <v>61</v>
      </c>
      <c r="CF29" s="284"/>
      <c r="CG29" s="284"/>
      <c r="CH29" s="305"/>
      <c r="CI29" s="305"/>
      <c r="CJ29" s="290"/>
      <c r="CK29" s="291"/>
      <c r="CL29" s="292"/>
      <c r="CM29" s="293"/>
      <c r="CN29" s="293"/>
      <c r="CO29" s="296" t="s">
        <v>112</v>
      </c>
      <c r="CP29" s="276"/>
      <c r="CQ29" s="802"/>
      <c r="CR29" s="802"/>
    </row>
    <row r="30" spans="1:96">
      <c r="A30" s="772"/>
      <c r="B30" s="773">
        <f>'Exhibit 3 (Rent Schedule)'!A18</f>
        <v>0</v>
      </c>
      <c r="C30" s="774" t="str">
        <f>IF(OR(B30="MR",B30&lt;=0,B30="EO"),"",VLOOKUP(AJ30,'Income-Rent Tool HTC'!$D$28:$J$35,(O30+2),FALSE))</f>
        <v/>
      </c>
      <c r="D30" s="773">
        <f>'Exhibit 3 (Rent Schedule)'!B18</f>
        <v>0</v>
      </c>
      <c r="E30" s="774" t="str">
        <f>IF(OR(D30="MR",D30&lt;=0,D30="EO"),"",VLOOKUP(AK30,'Income-Rent Tool HOME'!$D$28:$J$35,(O30+2),FALSE))</f>
        <v/>
      </c>
      <c r="F30" s="773">
        <f>'Exhibit 3 (Rent Schedule)'!E18</f>
        <v>0</v>
      </c>
      <c r="G30" s="774" t="str">
        <f>IF(OR(F30="MR",F30&lt;=0,F30="EO"),"",VLOOKUP(AL30,'Income-Rent Tool NHTF'!$D$28:$J$35,(O30+2),FALSE))</f>
        <v/>
      </c>
      <c r="H30" s="773">
        <f>'Exhibit 3 (Rent Schedule)'!D18</f>
        <v>0</v>
      </c>
      <c r="I30" s="774" t="str">
        <f>IF(OR(H30="MR",H30&lt;=0,H30="EO"),"",VLOOKUP(AM30,'Income-Rent Tool MRB'!$D$28:$J$35,(O30+2),FALSE))</f>
        <v/>
      </c>
      <c r="J30" s="773">
        <f>'Exhibit 3 (Rent Schedule)'!C18</f>
        <v>0</v>
      </c>
      <c r="K30" s="774" t="str">
        <f>IF(OR(J30="MR",J30&lt;=0,J30="EO"),"",VLOOKUP(AN30,'Income-Rent Tool NSP'!$D$28:$J$35,(O30+2),FALSE))</f>
        <v/>
      </c>
      <c r="L30" s="773">
        <f>'Rent Schedule'!F18</f>
        <v>0</v>
      </c>
      <c r="M30" s="775"/>
      <c r="N30" s="776">
        <f>'Rent Schedule'!G18</f>
        <v>0</v>
      </c>
      <c r="O30" s="776">
        <f>'Rent Schedule'!H18</f>
        <v>0</v>
      </c>
      <c r="P30" s="776">
        <f>'Rent Schedule'!I18</f>
        <v>0</v>
      </c>
      <c r="Q30" s="777">
        <f>'Rent Schedule'!J18</f>
        <v>0</v>
      </c>
      <c r="R30" s="299">
        <f>IF(AI30&gt;0, AI30, MIN(C30,E30,G30,I30,K30))</f>
        <v>0</v>
      </c>
      <c r="S30" s="1067">
        <f t="shared" si="2"/>
        <v>0</v>
      </c>
      <c r="T30" s="970">
        <f t="shared" si="19"/>
        <v>0</v>
      </c>
      <c r="U30" s="969" t="str">
        <f t="shared" si="3"/>
        <v/>
      </c>
      <c r="V30" s="799" t="e">
        <f t="shared" si="4"/>
        <v>#DIV/0!</v>
      </c>
      <c r="W30" s="971">
        <f>'Rent Schedule'!N18</f>
        <v>0</v>
      </c>
      <c r="X30" s="966"/>
      <c r="Y30" s="800"/>
      <c r="Z30" s="801">
        <f t="shared" si="5"/>
        <v>0</v>
      </c>
      <c r="AA30" s="781" t="str">
        <f t="shared" si="6"/>
        <v/>
      </c>
      <c r="AB30" s="782" t="str">
        <f t="shared" si="7"/>
        <v/>
      </c>
      <c r="AC30" s="783" t="str">
        <f t="shared" si="8"/>
        <v/>
      </c>
      <c r="AD30" s="300" t="str">
        <f t="shared" si="9"/>
        <v/>
      </c>
      <c r="AE30" s="1069"/>
      <c r="AF30" s="784" t="e">
        <f t="shared" si="10"/>
        <v>#DIV/0!</v>
      </c>
      <c r="AG30" s="300" t="str">
        <f t="shared" si="20"/>
        <v/>
      </c>
      <c r="AH30" s="301"/>
      <c r="AI30" s="302"/>
      <c r="AJ30" s="785" t="str">
        <f>IF(B30="tc20%",'Income-Rent Tool HTC'!$D$28, IF(B30="tc30%",'Income-Rent Tool HTC'!$D$29,IF(B30="tc40%",'Income-Rent Tool HTC'!$D$30,IF(B30="tc50%",'Income-Rent Tool HTC'!$D$31,IF(B30="tc60%",'Income-Rent Tool HTC'!$D$32,IF(B30="tc65%",'Income-Rent Tool HTC'!$D$33,IF(B30="tc70%",'Income-Rent Tool HTC'!$D$34,IF(B30="tc80%",'Income-Rent Tool HTC'!$D$35,""))))))))</f>
        <v/>
      </c>
      <c r="AK30" s="786" t="str">
        <f>IF(D30="30%/30%",'Income-Rent Tool HOME'!$D$29,IF(D30="40%/40%",'Income-Rent Tool HOME'!$D$30,IF(D30="lh/50%",'Income-Rent Tool HOME'!$D$31,IF(D30="hh/60%",'Income-Rent Tool HOME'!$D$32,IF(D30="hh/80%",'Income-Rent Tool HOME'!$D$35,"")))))</f>
        <v/>
      </c>
      <c r="AL30" s="786" t="str">
        <f>IF(F30="15%/15%",'Income-Rent Tool NHTF'!$D$29,IF(F30="30%/30%",'Income-Rent Tool NHTF'!$D$30,""))</f>
        <v/>
      </c>
      <c r="AM30" s="786" t="str">
        <f>IF(H30="mrb20%",'Income-Rent Tool MRB'!$D$28,IF(H30="mrb30%",'Income-Rent Tool MRB'!$D$29,IF(H30="mrb40%",'Income-Rent Tool MRB'!$D$30,IF(H30="mrb50%",'Income-Rent Tool MRB'!$D$31,IF(H30="mrb60%",'Income-Rent Tool MRB'!$D$32,IF(H30="mrb70%",'Income-Rent Tool MRB'!$D$34,IF(H30="mrb80%",'Income-Rent Tool MRB'!$D$35,"")))))))</f>
        <v/>
      </c>
      <c r="AN30" s="786" t="str">
        <f>IF(J30="30%/30%",'Income-Rent Tool NSP'!$D$29,IF(J30="40%/40%",'Income-Rent Tool NSP'!$D$30,IF(J30="lh/50%",'Income-Rent Tool NSP'!$D$31,IF(J30="hh/60%",'Income-Rent Tool NSP'!$D$32,IF(J30="hh/80%",'Income-Rent Tool NSP'!$D$35,"")))))</f>
        <v/>
      </c>
      <c r="AO30" s="787"/>
      <c r="AP30" s="788">
        <f t="shared" si="42"/>
        <v>0</v>
      </c>
      <c r="AQ30" s="789">
        <f t="shared" si="43"/>
        <v>0</v>
      </c>
      <c r="AR30" s="788">
        <f t="shared" si="44"/>
        <v>0</v>
      </c>
      <c r="AS30" s="790">
        <f t="shared" si="45"/>
        <v>0</v>
      </c>
      <c r="AT30" s="791">
        <f t="shared" si="11"/>
        <v>0</v>
      </c>
      <c r="AU30" s="791">
        <f t="shared" si="12"/>
        <v>0</v>
      </c>
      <c r="AV30" s="791">
        <f t="shared" si="13"/>
        <v>0</v>
      </c>
      <c r="AW30" s="791">
        <f t="shared" si="14"/>
        <v>0</v>
      </c>
      <c r="AX30" s="791">
        <f t="shared" si="15"/>
        <v>0</v>
      </c>
      <c r="AY30" s="669"/>
      <c r="AZ30" s="791">
        <f t="shared" si="46"/>
        <v>0</v>
      </c>
      <c r="BA30" s="792">
        <f t="shared" si="47"/>
        <v>0</v>
      </c>
      <c r="BB30" s="792">
        <f t="shared" si="16"/>
        <v>0</v>
      </c>
      <c r="BC30" s="793">
        <f t="shared" si="48"/>
        <v>0</v>
      </c>
      <c r="BD30" s="791">
        <f t="shared" si="17"/>
        <v>0</v>
      </c>
      <c r="BE30" s="669"/>
      <c r="BF30" s="669"/>
      <c r="BG30" s="794"/>
      <c r="BH30" s="795">
        <f t="shared" si="49"/>
        <v>0</v>
      </c>
      <c r="BI30" s="795">
        <f t="shared" si="18"/>
        <v>0</v>
      </c>
      <c r="BJ30" s="796"/>
      <c r="BK30" s="795" t="str">
        <f t="shared" si="21"/>
        <v>NA</v>
      </c>
      <c r="BL30" s="797">
        <f t="shared" si="22"/>
        <v>0</v>
      </c>
      <c r="BM30" s="791">
        <f t="shared" si="23"/>
        <v>0</v>
      </c>
      <c r="BN30" s="798">
        <f>IF(BJ30="NA",MAX(BL30,BM30),MIN(BH30,BJ30))</f>
        <v>0</v>
      </c>
      <c r="BO30" s="790">
        <f t="shared" si="25"/>
        <v>0</v>
      </c>
      <c r="CD30" s="284"/>
      <c r="CE30" s="288" t="s">
        <v>66</v>
      </c>
      <c r="CF30" s="284"/>
      <c r="CG30" s="284"/>
      <c r="CH30" s="289"/>
      <c r="CI30" s="289"/>
      <c r="CJ30" s="290"/>
      <c r="CK30" s="291"/>
      <c r="CL30" s="292"/>
      <c r="CM30" s="293"/>
      <c r="CN30" s="293"/>
      <c r="CO30" s="296" t="s">
        <v>114</v>
      </c>
      <c r="CP30" s="276"/>
      <c r="CQ30" s="802"/>
      <c r="CR30" s="802"/>
    </row>
    <row r="31" spans="1:96">
      <c r="A31" s="772"/>
      <c r="B31" s="773">
        <f>'Exhibit 3 (Rent Schedule)'!A19</f>
        <v>0</v>
      </c>
      <c r="C31" s="774" t="str">
        <f>IF(OR(B31="MR",B31&lt;=0,B31="EO"),"",VLOOKUP(AJ31,'Income-Rent Tool HTC'!$D$28:$J$35,(O31+2),FALSE))</f>
        <v/>
      </c>
      <c r="D31" s="773">
        <f>'Exhibit 3 (Rent Schedule)'!B19</f>
        <v>0</v>
      </c>
      <c r="E31" s="774" t="str">
        <f>IF(OR(D31="MR",D31&lt;=0,D31="EO"),"",VLOOKUP(AK31,'Income-Rent Tool HOME'!$D$28:$J$35,(O31+2),FALSE))</f>
        <v/>
      </c>
      <c r="F31" s="773">
        <f>'Exhibit 3 (Rent Schedule)'!E19</f>
        <v>0</v>
      </c>
      <c r="G31" s="774" t="str">
        <f>IF(OR(F31="MR",F31&lt;=0,F31="EO"),"",VLOOKUP(AL31,'Income-Rent Tool NHTF'!$D$28:$J$35,(O31+2),FALSE))</f>
        <v/>
      </c>
      <c r="H31" s="773">
        <f>'Exhibit 3 (Rent Schedule)'!D19</f>
        <v>0</v>
      </c>
      <c r="I31" s="774" t="str">
        <f>IF(OR(H31="MR",H31&lt;=0,H31="EO"),"",VLOOKUP(AM31,'Income-Rent Tool MRB'!$D$28:$J$35,(O31+2),FALSE))</f>
        <v/>
      </c>
      <c r="J31" s="773">
        <f>'Exhibit 3 (Rent Schedule)'!C19</f>
        <v>0</v>
      </c>
      <c r="K31" s="774" t="str">
        <f>IF(OR(J31="MR",J31&lt;=0,J31="EO"),"",VLOOKUP(AN31,'Income-Rent Tool NSP'!$D$28:$J$35,(O31+2),FALSE))</f>
        <v/>
      </c>
      <c r="L31" s="773">
        <f>'Rent Schedule'!F19</f>
        <v>0</v>
      </c>
      <c r="M31" s="775"/>
      <c r="N31" s="776">
        <f>'Rent Schedule'!G19</f>
        <v>0</v>
      </c>
      <c r="O31" s="776">
        <f>'Rent Schedule'!H19</f>
        <v>0</v>
      </c>
      <c r="P31" s="776">
        <f>'Rent Schedule'!I19</f>
        <v>0</v>
      </c>
      <c r="Q31" s="777">
        <f>'Rent Schedule'!J19</f>
        <v>0</v>
      </c>
      <c r="R31" s="299">
        <f t="shared" ref="R31:R63" si="50">IF(AI31&gt;0, AI31, MIN(C31,E31,G31,I31,K31))</f>
        <v>0</v>
      </c>
      <c r="S31" s="1067">
        <f t="shared" si="2"/>
        <v>0</v>
      </c>
      <c r="T31" s="970">
        <f t="shared" si="19"/>
        <v>0</v>
      </c>
      <c r="U31" s="969" t="str">
        <f t="shared" si="3"/>
        <v/>
      </c>
      <c r="V31" s="799" t="e">
        <f t="shared" si="4"/>
        <v>#DIV/0!</v>
      </c>
      <c r="W31" s="971">
        <f>'Rent Schedule'!N19</f>
        <v>0</v>
      </c>
      <c r="X31" s="965"/>
      <c r="Y31" s="779"/>
      <c r="Z31" s="801">
        <f t="shared" si="5"/>
        <v>0</v>
      </c>
      <c r="AA31" s="781" t="str">
        <f t="shared" si="6"/>
        <v/>
      </c>
      <c r="AB31" s="782" t="str">
        <f t="shared" si="7"/>
        <v/>
      </c>
      <c r="AC31" s="783" t="str">
        <f t="shared" si="8"/>
        <v/>
      </c>
      <c r="AD31" s="300" t="str">
        <f t="shared" si="9"/>
        <v/>
      </c>
      <c r="AE31" s="1069"/>
      <c r="AF31" s="784" t="e">
        <f t="shared" si="10"/>
        <v>#DIV/0!</v>
      </c>
      <c r="AG31" s="300" t="str">
        <f t="shared" si="20"/>
        <v/>
      </c>
      <c r="AH31" s="301"/>
      <c r="AI31" s="302"/>
      <c r="AJ31" s="785" t="str">
        <f>IF(B31="tc20%",'Income-Rent Tool HTC'!$D$28, IF(B31="tc30%",'Income-Rent Tool HTC'!$D$29,IF(B31="tc40%",'Income-Rent Tool HTC'!$D$30,IF(B31="tc50%",'Income-Rent Tool HTC'!$D$31,IF(B31="tc60%",'Income-Rent Tool HTC'!$D$32,IF(B31="tc65%",'Income-Rent Tool HTC'!$D$33,IF(B31="tc70%",'Income-Rent Tool HTC'!$D$34,IF(B31="tc80%",'Income-Rent Tool HTC'!$D$35,""))))))))</f>
        <v/>
      </c>
      <c r="AK31" s="786" t="str">
        <f>IF(D31="30%/30%",'Income-Rent Tool HOME'!$D$29,IF(D31="40%/40%",'Income-Rent Tool HOME'!$D$30,IF(D31="lh/50%",'Income-Rent Tool HOME'!$D$31,IF(D31="hh/60%",'Income-Rent Tool HOME'!$D$32,IF(D31="hh/80%",'Income-Rent Tool HOME'!$D$35,"")))))</f>
        <v/>
      </c>
      <c r="AL31" s="786" t="str">
        <f>IF(F31="15%/15%",'Income-Rent Tool NHTF'!$D$29,IF(F31="30%/30%",'Income-Rent Tool NHTF'!$D$30,""))</f>
        <v/>
      </c>
      <c r="AM31" s="786" t="str">
        <f>IF(H31="mrb20%",'Income-Rent Tool MRB'!$D$28,IF(H31="mrb30%",'Income-Rent Tool MRB'!$D$29,IF(H31="mrb40%",'Income-Rent Tool MRB'!$D$30,IF(H31="mrb50%",'Income-Rent Tool MRB'!$D$31,IF(H31="mrb60%",'Income-Rent Tool MRB'!$D$32,IF(H31="mrb70%",'Income-Rent Tool MRB'!$D$34,IF(H31="mrb80%",'Income-Rent Tool MRB'!$D$35,"")))))))</f>
        <v/>
      </c>
      <c r="AN31" s="786" t="str">
        <f>IF(J31="30%/30%",'Income-Rent Tool NSP'!$D$29,IF(J31="40%/40%",'Income-Rent Tool NSP'!$D$30,IF(J31="lh/50%",'Income-Rent Tool NSP'!$D$31,IF(J31="hh/60%",'Income-Rent Tool NSP'!$D$32,IF(J31="hh/80%",'Income-Rent Tool NSP'!$D$35,"")))))</f>
        <v/>
      </c>
      <c r="AO31" s="787"/>
      <c r="AP31" s="788">
        <f t="shared" si="42"/>
        <v>0</v>
      </c>
      <c r="AQ31" s="789">
        <f t="shared" si="43"/>
        <v>0</v>
      </c>
      <c r="AR31" s="788">
        <f t="shared" si="44"/>
        <v>0</v>
      </c>
      <c r="AS31" s="790">
        <f t="shared" si="45"/>
        <v>0</v>
      </c>
      <c r="AT31" s="791">
        <f t="shared" si="11"/>
        <v>0</v>
      </c>
      <c r="AU31" s="791">
        <f t="shared" si="12"/>
        <v>0</v>
      </c>
      <c r="AV31" s="791">
        <f t="shared" si="13"/>
        <v>0</v>
      </c>
      <c r="AW31" s="791">
        <f t="shared" si="14"/>
        <v>0</v>
      </c>
      <c r="AX31" s="791">
        <f t="shared" si="15"/>
        <v>0</v>
      </c>
      <c r="AY31" s="669"/>
      <c r="AZ31" s="791">
        <f t="shared" si="46"/>
        <v>0</v>
      </c>
      <c r="BA31" s="792">
        <f t="shared" si="47"/>
        <v>0</v>
      </c>
      <c r="BB31" s="792">
        <f t="shared" si="16"/>
        <v>0</v>
      </c>
      <c r="BC31" s="793">
        <f t="shared" si="48"/>
        <v>0</v>
      </c>
      <c r="BD31" s="791">
        <f t="shared" si="17"/>
        <v>0</v>
      </c>
      <c r="BE31" s="669"/>
      <c r="BF31" s="669"/>
      <c r="BG31" s="794"/>
      <c r="BH31" s="795">
        <f t="shared" si="49"/>
        <v>0</v>
      </c>
      <c r="BI31" s="795">
        <f t="shared" si="18"/>
        <v>0</v>
      </c>
      <c r="BJ31" s="796"/>
      <c r="BK31" s="795" t="str">
        <f t="shared" si="21"/>
        <v>NA</v>
      </c>
      <c r="BL31" s="797">
        <f>IF(BI31&lt;BH31, MAX(BH31,BI31), BH31)</f>
        <v>0</v>
      </c>
      <c r="BM31" s="791">
        <f t="shared" si="23"/>
        <v>0</v>
      </c>
      <c r="BN31" s="798">
        <f>IF(BJ31="NA",MAX(BL31,BM31),MIN(BH31,BJ31))</f>
        <v>0</v>
      </c>
      <c r="BO31" s="790">
        <f t="shared" si="25"/>
        <v>0</v>
      </c>
      <c r="CD31" s="284"/>
      <c r="CE31" s="288" t="s">
        <v>68</v>
      </c>
      <c r="CF31" s="284"/>
      <c r="CG31" s="284"/>
      <c r="CH31" s="285"/>
      <c r="CI31" s="285"/>
      <c r="CJ31" s="290"/>
      <c r="CK31" s="291"/>
      <c r="CL31" s="292"/>
      <c r="CM31" s="293"/>
      <c r="CN31" s="293"/>
      <c r="CO31" s="296" t="s">
        <v>117</v>
      </c>
      <c r="CP31" s="276"/>
      <c r="CQ31" s="802"/>
      <c r="CR31" s="802"/>
    </row>
    <row r="32" spans="1:96">
      <c r="A32" s="772"/>
      <c r="B32" s="773">
        <f>'Exhibit 3 (Rent Schedule)'!A20</f>
        <v>0</v>
      </c>
      <c r="C32" s="774" t="str">
        <f>IF(OR(B32="MR",B32&lt;=0,B32="EO"),"",VLOOKUP(AJ32,'Income-Rent Tool HTC'!$D$28:$J$35,(O32+2),FALSE))</f>
        <v/>
      </c>
      <c r="D32" s="773">
        <f>'Exhibit 3 (Rent Schedule)'!B20</f>
        <v>0</v>
      </c>
      <c r="E32" s="774" t="str">
        <f>IF(OR(D32="MR",D32&lt;=0,D32="EO"),"",VLOOKUP(AK32,'Income-Rent Tool HOME'!$D$28:$J$35,(O32+2),FALSE))</f>
        <v/>
      </c>
      <c r="F32" s="773">
        <f>'Exhibit 3 (Rent Schedule)'!E20</f>
        <v>0</v>
      </c>
      <c r="G32" s="774" t="str">
        <f>IF(OR(F32="MR",F32&lt;=0,F32="EO"),"",VLOOKUP(AL32,'Income-Rent Tool NHTF'!$D$28:$J$35,(O32+2),FALSE))</f>
        <v/>
      </c>
      <c r="H32" s="773">
        <f>'Exhibit 3 (Rent Schedule)'!D20</f>
        <v>0</v>
      </c>
      <c r="I32" s="774" t="str">
        <f>IF(OR(H32="MR",H32&lt;=0,H32="EO"),"",VLOOKUP(AM32,'Income-Rent Tool MRB'!$D$28:$J$35,(O32+2),FALSE))</f>
        <v/>
      </c>
      <c r="J32" s="773">
        <f>'Exhibit 3 (Rent Schedule)'!C20</f>
        <v>0</v>
      </c>
      <c r="K32" s="774" t="str">
        <f>IF(OR(J32="MR",J32&lt;=0,J32="EO"),"",VLOOKUP(AN32,'Income-Rent Tool NSP'!$D$28:$J$35,(O32+2),FALSE))</f>
        <v/>
      </c>
      <c r="L32" s="773">
        <f>'Rent Schedule'!F20</f>
        <v>0</v>
      </c>
      <c r="M32" s="775"/>
      <c r="N32" s="776">
        <f>'Rent Schedule'!G20</f>
        <v>0</v>
      </c>
      <c r="O32" s="776">
        <f>'Rent Schedule'!H20</f>
        <v>0</v>
      </c>
      <c r="P32" s="776">
        <f>'Rent Schedule'!I20</f>
        <v>0</v>
      </c>
      <c r="Q32" s="777">
        <f>'Rent Schedule'!J20</f>
        <v>0</v>
      </c>
      <c r="R32" s="299">
        <f t="shared" si="50"/>
        <v>0</v>
      </c>
      <c r="S32" s="1067">
        <f t="shared" si="2"/>
        <v>0</v>
      </c>
      <c r="T32" s="970">
        <f t="shared" si="19"/>
        <v>0</v>
      </c>
      <c r="U32" s="969" t="str">
        <f t="shared" si="3"/>
        <v/>
      </c>
      <c r="V32" s="799" t="e">
        <f t="shared" si="4"/>
        <v>#DIV/0!</v>
      </c>
      <c r="W32" s="971">
        <f>'Rent Schedule'!N20</f>
        <v>0</v>
      </c>
      <c r="X32" s="966"/>
      <c r="Y32" s="800"/>
      <c r="Z32" s="801">
        <f t="shared" si="5"/>
        <v>0</v>
      </c>
      <c r="AA32" s="781" t="str">
        <f t="shared" si="6"/>
        <v/>
      </c>
      <c r="AB32" s="782" t="str">
        <f t="shared" si="7"/>
        <v/>
      </c>
      <c r="AC32" s="783" t="str">
        <f t="shared" si="8"/>
        <v/>
      </c>
      <c r="AD32" s="300" t="str">
        <f t="shared" si="9"/>
        <v/>
      </c>
      <c r="AE32" s="1069"/>
      <c r="AF32" s="784" t="e">
        <f t="shared" si="10"/>
        <v>#DIV/0!</v>
      </c>
      <c r="AG32" s="300" t="str">
        <f t="shared" si="20"/>
        <v/>
      </c>
      <c r="AH32" s="301"/>
      <c r="AI32" s="302"/>
      <c r="AJ32" s="785" t="str">
        <f>IF(B32="tc20%",'Income-Rent Tool HTC'!$D$28, IF(B32="tc30%",'Income-Rent Tool HTC'!$D$29,IF(B32="tc40%",'Income-Rent Tool HTC'!$D$30,IF(B32="tc50%",'Income-Rent Tool HTC'!$D$31,IF(B32="tc60%",'Income-Rent Tool HTC'!$D$32,IF(B32="tc65%",'Income-Rent Tool HTC'!$D$33,IF(B32="tc70%",'Income-Rent Tool HTC'!$D$34,IF(B32="tc80%",'Income-Rent Tool HTC'!$D$35,""))))))))</f>
        <v/>
      </c>
      <c r="AK32" s="786" t="str">
        <f>IF(D32="30%/30%",'Income-Rent Tool HOME'!$D$29,IF(D32="40%/40%",'Income-Rent Tool HOME'!$D$30,IF(D32="lh/50%",'Income-Rent Tool HOME'!$D$31,IF(D32="hh/60%",'Income-Rent Tool HOME'!$D$32,IF(D32="hh/80%",'Income-Rent Tool HOME'!$D$35,"")))))</f>
        <v/>
      </c>
      <c r="AL32" s="786" t="str">
        <f>IF(F32="15%/15%",'Income-Rent Tool NHTF'!$D$29,IF(F32="30%/30%",'Income-Rent Tool NHTF'!$D$30,""))</f>
        <v/>
      </c>
      <c r="AM32" s="786" t="str">
        <f>IF(H32="mrb20%",'Income-Rent Tool MRB'!$D$28,IF(H32="mrb30%",'Income-Rent Tool MRB'!$D$29,IF(H32="mrb40%",'Income-Rent Tool MRB'!$D$30,IF(H32="mrb50%",'Income-Rent Tool MRB'!$D$31,IF(H32="mrb60%",'Income-Rent Tool MRB'!$D$32,IF(H32="mrb70%",'Income-Rent Tool MRB'!$D$34,IF(H32="mrb80%",'Income-Rent Tool MRB'!$D$35,"")))))))</f>
        <v/>
      </c>
      <c r="AN32" s="786" t="str">
        <f>IF(J32="30%/30%",'Income-Rent Tool NSP'!$D$29,IF(J32="40%/40%",'Income-Rent Tool NSP'!$D$30,IF(J32="lh/50%",'Income-Rent Tool NSP'!$D$31,IF(J32="hh/60%",'Income-Rent Tool NSP'!$D$32,IF(J32="hh/80%",'Income-Rent Tool NSP'!$D$35,"")))))</f>
        <v/>
      </c>
      <c r="AO32" s="787"/>
      <c r="AP32" s="788">
        <f t="shared" si="42"/>
        <v>0</v>
      </c>
      <c r="AQ32" s="789">
        <f t="shared" si="43"/>
        <v>0</v>
      </c>
      <c r="AR32" s="788">
        <f t="shared" si="44"/>
        <v>0</v>
      </c>
      <c r="AS32" s="790">
        <f t="shared" si="45"/>
        <v>0</v>
      </c>
      <c r="AT32" s="791">
        <f t="shared" si="11"/>
        <v>0</v>
      </c>
      <c r="AU32" s="791">
        <f t="shared" si="12"/>
        <v>0</v>
      </c>
      <c r="AV32" s="791">
        <f t="shared" si="13"/>
        <v>0</v>
      </c>
      <c r="AW32" s="791">
        <f t="shared" si="14"/>
        <v>0</v>
      </c>
      <c r="AX32" s="791">
        <f t="shared" si="15"/>
        <v>0</v>
      </c>
      <c r="AY32" s="669"/>
      <c r="AZ32" s="791">
        <f t="shared" si="46"/>
        <v>0</v>
      </c>
      <c r="BA32" s="792">
        <f t="shared" si="47"/>
        <v>0</v>
      </c>
      <c r="BB32" s="792">
        <f t="shared" si="16"/>
        <v>0</v>
      </c>
      <c r="BC32" s="793">
        <f t="shared" si="48"/>
        <v>0</v>
      </c>
      <c r="BD32" s="791">
        <f t="shared" si="17"/>
        <v>0</v>
      </c>
      <c r="BE32" s="669"/>
      <c r="BF32" s="669"/>
      <c r="BG32" s="794"/>
      <c r="BH32" s="795">
        <f t="shared" si="49"/>
        <v>0</v>
      </c>
      <c r="BI32" s="795">
        <f t="shared" si="18"/>
        <v>0</v>
      </c>
      <c r="BJ32" s="796"/>
      <c r="BK32" s="795" t="str">
        <f t="shared" si="21"/>
        <v>NA</v>
      </c>
      <c r="BL32" s="797">
        <f t="shared" si="22"/>
        <v>0</v>
      </c>
      <c r="BM32" s="791">
        <f t="shared" si="23"/>
        <v>0</v>
      </c>
      <c r="BN32" s="798">
        <f t="shared" si="24"/>
        <v>0</v>
      </c>
      <c r="BO32" s="790">
        <f t="shared" si="25"/>
        <v>0</v>
      </c>
      <c r="CD32" s="284"/>
      <c r="CE32" s="288" t="s">
        <v>70</v>
      </c>
      <c r="CF32" s="284"/>
      <c r="CG32" s="284"/>
      <c r="CH32" s="289"/>
      <c r="CI32" s="289"/>
      <c r="CJ32" s="290"/>
      <c r="CK32" s="291"/>
      <c r="CL32" s="292"/>
      <c r="CM32" s="293"/>
      <c r="CN32" s="293"/>
      <c r="CO32" s="296" t="s">
        <v>1624</v>
      </c>
      <c r="CP32" s="276"/>
      <c r="CQ32" s="802"/>
      <c r="CR32" s="802"/>
    </row>
    <row r="33" spans="1:96">
      <c r="A33" s="772"/>
      <c r="B33" s="773">
        <f>'Exhibit 3 (Rent Schedule)'!A21</f>
        <v>0</v>
      </c>
      <c r="C33" s="774" t="str">
        <f>IF(OR(B33="MR",B33&lt;=0,B33="EO"),"",VLOOKUP(AJ33,'Income-Rent Tool HTC'!$D$28:$J$35,(O33+2),FALSE))</f>
        <v/>
      </c>
      <c r="D33" s="773">
        <f>'Exhibit 3 (Rent Schedule)'!B21</f>
        <v>0</v>
      </c>
      <c r="E33" s="774" t="str">
        <f>IF(OR(D33="MR",D33&lt;=0,D33="EO"),"",VLOOKUP(AK33,'Income-Rent Tool HOME'!$D$28:$J$35,(O33+2),FALSE))</f>
        <v/>
      </c>
      <c r="F33" s="773">
        <f>'Exhibit 3 (Rent Schedule)'!E21</f>
        <v>0</v>
      </c>
      <c r="G33" s="774" t="str">
        <f>IF(OR(F33="MR",F33&lt;=0,F33="EO"),"",VLOOKUP(AL33,'Income-Rent Tool NHTF'!$D$28:$J$35,(O33+2),FALSE))</f>
        <v/>
      </c>
      <c r="H33" s="773">
        <f>'Exhibit 3 (Rent Schedule)'!D21</f>
        <v>0</v>
      </c>
      <c r="I33" s="774" t="str">
        <f>IF(OR(H33="MR",H33&lt;=0,H33="EO"),"",VLOOKUP(AM33,'Income-Rent Tool MRB'!$D$28:$J$35,(O33+2),FALSE))</f>
        <v/>
      </c>
      <c r="J33" s="773">
        <f>'Exhibit 3 (Rent Schedule)'!C21</f>
        <v>0</v>
      </c>
      <c r="K33" s="774" t="str">
        <f>IF(OR(J33="MR",J33&lt;=0,J33="EO"),"",VLOOKUP(AN33,'Income-Rent Tool NSP'!$D$28:$J$35,(O33+2),FALSE))</f>
        <v/>
      </c>
      <c r="L33" s="773">
        <f>'Rent Schedule'!F21</f>
        <v>0</v>
      </c>
      <c r="M33" s="775"/>
      <c r="N33" s="776">
        <f>'Rent Schedule'!G21</f>
        <v>0</v>
      </c>
      <c r="O33" s="776">
        <f>'Rent Schedule'!H21</f>
        <v>0</v>
      </c>
      <c r="P33" s="776">
        <f>'Rent Schedule'!I21</f>
        <v>0</v>
      </c>
      <c r="Q33" s="777">
        <f>'Rent Schedule'!J21</f>
        <v>0</v>
      </c>
      <c r="R33" s="299">
        <f t="shared" si="50"/>
        <v>0</v>
      </c>
      <c r="S33" s="1067">
        <f t="shared" si="2"/>
        <v>0</v>
      </c>
      <c r="T33" s="970">
        <f t="shared" si="19"/>
        <v>0</v>
      </c>
      <c r="U33" s="969" t="str">
        <f t="shared" si="3"/>
        <v/>
      </c>
      <c r="V33" s="799" t="e">
        <f t="shared" si="4"/>
        <v>#DIV/0!</v>
      </c>
      <c r="W33" s="971">
        <f>'Rent Schedule'!N21</f>
        <v>0</v>
      </c>
      <c r="X33" s="965"/>
      <c r="Y33" s="779"/>
      <c r="Z33" s="801">
        <f t="shared" si="5"/>
        <v>0</v>
      </c>
      <c r="AA33" s="781" t="str">
        <f t="shared" si="6"/>
        <v/>
      </c>
      <c r="AB33" s="782" t="str">
        <f t="shared" si="7"/>
        <v/>
      </c>
      <c r="AC33" s="783" t="str">
        <f t="shared" si="8"/>
        <v/>
      </c>
      <c r="AD33" s="300" t="str">
        <f t="shared" si="9"/>
        <v/>
      </c>
      <c r="AE33" s="1069"/>
      <c r="AF33" s="784" t="e">
        <f t="shared" si="10"/>
        <v>#DIV/0!</v>
      </c>
      <c r="AG33" s="300" t="str">
        <f t="shared" si="20"/>
        <v/>
      </c>
      <c r="AH33" s="301"/>
      <c r="AI33" s="302"/>
      <c r="AJ33" s="785" t="str">
        <f>IF(B33="tc20%",'Income-Rent Tool HTC'!$D$28, IF(B33="tc30%",'Income-Rent Tool HTC'!$D$29,IF(B33="tc40%",'Income-Rent Tool HTC'!$D$30,IF(B33="tc50%",'Income-Rent Tool HTC'!$D$31,IF(B33="tc60%",'Income-Rent Tool HTC'!$D$32,IF(B33="tc65%",'Income-Rent Tool HTC'!$D$33,IF(B33="tc70%",'Income-Rent Tool HTC'!$D$34,IF(B33="tc80%",'Income-Rent Tool HTC'!$D$35,""))))))))</f>
        <v/>
      </c>
      <c r="AK33" s="786" t="str">
        <f>IF(D33="30%/30%",'Income-Rent Tool HOME'!$D$29,IF(D33="40%/40%",'Income-Rent Tool HOME'!$D$30,IF(D33="lh/50%",'Income-Rent Tool HOME'!$D$31,IF(D33="hh/60%",'Income-Rent Tool HOME'!$D$32,IF(D33="hh/80%",'Income-Rent Tool HOME'!$D$35,"")))))</f>
        <v/>
      </c>
      <c r="AL33" s="786" t="str">
        <f>IF(F33="15%/15%",'Income-Rent Tool NHTF'!$D$29,IF(F33="30%/30%",'Income-Rent Tool NHTF'!$D$30,""))</f>
        <v/>
      </c>
      <c r="AM33" s="786" t="str">
        <f>IF(H33="mrb20%",'Income-Rent Tool MRB'!$D$28,IF(H33="mrb30%",'Income-Rent Tool MRB'!$D$29,IF(H33="mrb40%",'Income-Rent Tool MRB'!$D$30,IF(H33="mrb50%",'Income-Rent Tool MRB'!$D$31,IF(H33="mrb60%",'Income-Rent Tool MRB'!$D$32,IF(H33="mrb70%",'Income-Rent Tool MRB'!$D$34,IF(H33="mrb80%",'Income-Rent Tool MRB'!$D$35,"")))))))</f>
        <v/>
      </c>
      <c r="AN33" s="786" t="str">
        <f>IF(J33="30%/30%",'Income-Rent Tool NSP'!$D$29,IF(J33="40%/40%",'Income-Rent Tool NSP'!$D$30,IF(J33="lh/50%",'Income-Rent Tool NSP'!$D$31,IF(J33="hh/60%",'Income-Rent Tool NSP'!$D$32,IF(J33="hh/80%",'Income-Rent Tool NSP'!$D$35,"")))))</f>
        <v/>
      </c>
      <c r="AO33" s="787"/>
      <c r="AP33" s="788">
        <f t="shared" si="42"/>
        <v>0</v>
      </c>
      <c r="AQ33" s="789">
        <f t="shared" si="43"/>
        <v>0</v>
      </c>
      <c r="AR33" s="788">
        <f t="shared" si="44"/>
        <v>0</v>
      </c>
      <c r="AS33" s="790">
        <f t="shared" si="45"/>
        <v>0</v>
      </c>
      <c r="AT33" s="791">
        <f t="shared" si="11"/>
        <v>0</v>
      </c>
      <c r="AU33" s="791">
        <f t="shared" si="12"/>
        <v>0</v>
      </c>
      <c r="AV33" s="791">
        <f t="shared" si="13"/>
        <v>0</v>
      </c>
      <c r="AW33" s="791">
        <f t="shared" si="14"/>
        <v>0</v>
      </c>
      <c r="AX33" s="791">
        <f t="shared" si="15"/>
        <v>0</v>
      </c>
      <c r="AY33" s="669"/>
      <c r="AZ33" s="791">
        <f t="shared" si="46"/>
        <v>0</v>
      </c>
      <c r="BA33" s="792">
        <f t="shared" si="47"/>
        <v>0</v>
      </c>
      <c r="BB33" s="792">
        <f t="shared" si="16"/>
        <v>0</v>
      </c>
      <c r="BC33" s="793">
        <f t="shared" si="48"/>
        <v>0</v>
      </c>
      <c r="BD33" s="791">
        <f t="shared" si="17"/>
        <v>0</v>
      </c>
      <c r="BE33" s="669"/>
      <c r="BF33" s="669"/>
      <c r="BG33" s="794"/>
      <c r="BH33" s="795">
        <f t="shared" si="49"/>
        <v>0</v>
      </c>
      <c r="BI33" s="795">
        <f t="shared" si="18"/>
        <v>0</v>
      </c>
      <c r="BJ33" s="796"/>
      <c r="BK33" s="795" t="str">
        <f t="shared" si="21"/>
        <v>NA</v>
      </c>
      <c r="BL33" s="797">
        <f t="shared" si="22"/>
        <v>0</v>
      </c>
      <c r="BM33" s="791">
        <f t="shared" si="23"/>
        <v>0</v>
      </c>
      <c r="BN33" s="798">
        <f t="shared" si="24"/>
        <v>0</v>
      </c>
      <c r="BO33" s="790">
        <f t="shared" si="25"/>
        <v>0</v>
      </c>
      <c r="CD33" s="284"/>
      <c r="CE33" s="288" t="s">
        <v>75</v>
      </c>
      <c r="CF33" s="284"/>
      <c r="CG33" s="284"/>
      <c r="CH33" s="289"/>
      <c r="CI33" s="289"/>
      <c r="CJ33" s="290"/>
      <c r="CK33" s="291"/>
      <c r="CL33" s="292"/>
      <c r="CM33" s="293"/>
      <c r="CN33" s="293"/>
      <c r="CO33" s="296" t="s">
        <v>124</v>
      </c>
      <c r="CP33" s="276"/>
      <c r="CQ33" s="802"/>
      <c r="CR33" s="802"/>
    </row>
    <row r="34" spans="1:96">
      <c r="A34" s="772"/>
      <c r="B34" s="773">
        <f>'Exhibit 3 (Rent Schedule)'!A22</f>
        <v>0</v>
      </c>
      <c r="C34" s="774" t="str">
        <f>IF(OR(B34="MR",B34&lt;=0,B34="EO"),"",VLOOKUP(AJ34,'Income-Rent Tool HTC'!$D$28:$J$35,(O34+2),FALSE))</f>
        <v/>
      </c>
      <c r="D34" s="773">
        <f>'Exhibit 3 (Rent Schedule)'!B22</f>
        <v>0</v>
      </c>
      <c r="E34" s="774" t="str">
        <f>IF(OR(D34="MR",D34&lt;=0,D34="EO"),"",VLOOKUP(AK34,'Income-Rent Tool HOME'!$D$28:$J$35,(O34+2),FALSE))</f>
        <v/>
      </c>
      <c r="F34" s="773">
        <f>'Exhibit 3 (Rent Schedule)'!E22</f>
        <v>0</v>
      </c>
      <c r="G34" s="774" t="str">
        <f>IF(OR(F34="MR",F34&lt;=0,F34="EO"),"",VLOOKUP(AL34,'Income-Rent Tool NHTF'!$D$28:$J$35,(O34+2),FALSE))</f>
        <v/>
      </c>
      <c r="H34" s="773">
        <f>'Exhibit 3 (Rent Schedule)'!D22</f>
        <v>0</v>
      </c>
      <c r="I34" s="774" t="str">
        <f>IF(OR(H34="MR",H34&lt;=0,H34="EO"),"",VLOOKUP(AM34,'Income-Rent Tool MRB'!$D$28:$J$35,(O34+2),FALSE))</f>
        <v/>
      </c>
      <c r="J34" s="773">
        <f>'Exhibit 3 (Rent Schedule)'!C22</f>
        <v>0</v>
      </c>
      <c r="K34" s="774" t="str">
        <f>IF(OR(J34="MR",J34&lt;=0,J34="EO"),"",VLOOKUP(AN34,'Income-Rent Tool NSP'!$D$28:$J$35,(O34+2),FALSE))</f>
        <v/>
      </c>
      <c r="L34" s="773">
        <f>'Rent Schedule'!F22</f>
        <v>0</v>
      </c>
      <c r="M34" s="775"/>
      <c r="N34" s="776">
        <f>'Rent Schedule'!G22</f>
        <v>0</v>
      </c>
      <c r="O34" s="776">
        <f>'Rent Schedule'!H22</f>
        <v>0</v>
      </c>
      <c r="P34" s="776">
        <f>'Rent Schedule'!I22</f>
        <v>0</v>
      </c>
      <c r="Q34" s="777">
        <f>'Rent Schedule'!J22</f>
        <v>0</v>
      </c>
      <c r="R34" s="299">
        <f t="shared" si="50"/>
        <v>0</v>
      </c>
      <c r="S34" s="1067">
        <f t="shared" si="2"/>
        <v>0</v>
      </c>
      <c r="T34" s="970">
        <f t="shared" si="19"/>
        <v>0</v>
      </c>
      <c r="U34" s="969" t="str">
        <f t="shared" si="3"/>
        <v/>
      </c>
      <c r="V34" s="799" t="e">
        <f t="shared" si="4"/>
        <v>#DIV/0!</v>
      </c>
      <c r="W34" s="971">
        <f>'Rent Schedule'!N22</f>
        <v>0</v>
      </c>
      <c r="X34" s="966"/>
      <c r="Y34" s="800"/>
      <c r="Z34" s="801">
        <f t="shared" si="5"/>
        <v>0</v>
      </c>
      <c r="AA34" s="781" t="str">
        <f t="shared" si="6"/>
        <v/>
      </c>
      <c r="AB34" s="782" t="str">
        <f t="shared" si="7"/>
        <v/>
      </c>
      <c r="AC34" s="783" t="str">
        <f t="shared" si="8"/>
        <v/>
      </c>
      <c r="AD34" s="300" t="str">
        <f t="shared" si="9"/>
        <v/>
      </c>
      <c r="AE34" s="1069"/>
      <c r="AF34" s="784" t="e">
        <f t="shared" si="10"/>
        <v>#DIV/0!</v>
      </c>
      <c r="AG34" s="300" t="str">
        <f t="shared" si="20"/>
        <v/>
      </c>
      <c r="AH34" s="301"/>
      <c r="AI34" s="302"/>
      <c r="AJ34" s="785" t="str">
        <f>IF(B34="tc20%",'Income-Rent Tool HTC'!$D$28, IF(B34="tc30%",'Income-Rent Tool HTC'!$D$29,IF(B34="tc40%",'Income-Rent Tool HTC'!$D$30,IF(B34="tc50%",'Income-Rent Tool HTC'!$D$31,IF(B34="tc60%",'Income-Rent Tool HTC'!$D$32,IF(B34="tc65%",'Income-Rent Tool HTC'!$D$33,IF(B34="tc70%",'Income-Rent Tool HTC'!$D$34,IF(B34="tc80%",'Income-Rent Tool HTC'!$D$35,""))))))))</f>
        <v/>
      </c>
      <c r="AK34" s="786" t="str">
        <f>IF(D34="30%/30%",'Income-Rent Tool HOME'!$D$29,IF(D34="40%/40%",'Income-Rent Tool HOME'!$D$30,IF(D34="lh/50%",'Income-Rent Tool HOME'!$D$31,IF(D34="hh/60%",'Income-Rent Tool HOME'!$D$32,IF(D34="hh/80%",'Income-Rent Tool HOME'!$D$35,"")))))</f>
        <v/>
      </c>
      <c r="AL34" s="786" t="str">
        <f>IF(F34="15%/15%",'Income-Rent Tool NHTF'!$D$29,IF(F34="30%/30%",'Income-Rent Tool NHTF'!$D$30,""))</f>
        <v/>
      </c>
      <c r="AM34" s="786" t="str">
        <f>IF(H34="mrb20%",'Income-Rent Tool MRB'!$D$28,IF(H34="mrb30%",'Income-Rent Tool MRB'!$D$29,IF(H34="mrb40%",'Income-Rent Tool MRB'!$D$30,IF(H34="mrb50%",'Income-Rent Tool MRB'!$D$31,IF(H34="mrb60%",'Income-Rent Tool MRB'!$D$32,IF(H34="mrb70%",'Income-Rent Tool MRB'!$D$34,IF(H34="mrb80%",'Income-Rent Tool MRB'!$D$35,"")))))))</f>
        <v/>
      </c>
      <c r="AN34" s="786" t="str">
        <f>IF(J34="30%/30%",'Income-Rent Tool NSP'!$D$29,IF(J34="40%/40%",'Income-Rent Tool NSP'!$D$30,IF(J34="lh/50%",'Income-Rent Tool NSP'!$D$31,IF(J34="hh/60%",'Income-Rent Tool NSP'!$D$32,IF(J34="hh/80%",'Income-Rent Tool NSP'!$D$35,"")))))</f>
        <v/>
      </c>
      <c r="AO34" s="787"/>
      <c r="AP34" s="788">
        <f t="shared" si="42"/>
        <v>0</v>
      </c>
      <c r="AQ34" s="789">
        <f t="shared" si="43"/>
        <v>0</v>
      </c>
      <c r="AR34" s="788">
        <f t="shared" si="44"/>
        <v>0</v>
      </c>
      <c r="AS34" s="790">
        <f t="shared" si="45"/>
        <v>0</v>
      </c>
      <c r="AT34" s="791">
        <f t="shared" si="11"/>
        <v>0</v>
      </c>
      <c r="AU34" s="791">
        <f t="shared" si="12"/>
        <v>0</v>
      </c>
      <c r="AV34" s="791">
        <f t="shared" si="13"/>
        <v>0</v>
      </c>
      <c r="AW34" s="791">
        <f t="shared" si="14"/>
        <v>0</v>
      </c>
      <c r="AX34" s="791">
        <f t="shared" si="15"/>
        <v>0</v>
      </c>
      <c r="AY34" s="669"/>
      <c r="AZ34" s="791">
        <f t="shared" si="46"/>
        <v>0</v>
      </c>
      <c r="BA34" s="792">
        <f t="shared" si="47"/>
        <v>0</v>
      </c>
      <c r="BB34" s="792">
        <f t="shared" si="16"/>
        <v>0</v>
      </c>
      <c r="BC34" s="793">
        <f t="shared" si="48"/>
        <v>0</v>
      </c>
      <c r="BD34" s="791">
        <f t="shared" si="17"/>
        <v>0</v>
      </c>
      <c r="BE34" s="669"/>
      <c r="BF34" s="669"/>
      <c r="BG34" s="794"/>
      <c r="BH34" s="795">
        <f t="shared" si="49"/>
        <v>0</v>
      </c>
      <c r="BI34" s="795">
        <f t="shared" si="18"/>
        <v>0</v>
      </c>
      <c r="BJ34" s="796"/>
      <c r="BK34" s="795" t="str">
        <f t="shared" si="21"/>
        <v>NA</v>
      </c>
      <c r="BL34" s="797">
        <f t="shared" si="22"/>
        <v>0</v>
      </c>
      <c r="BM34" s="791">
        <f t="shared" si="23"/>
        <v>0</v>
      </c>
      <c r="BN34" s="798">
        <f t="shared" si="24"/>
        <v>0</v>
      </c>
      <c r="BO34" s="790">
        <f t="shared" si="25"/>
        <v>0</v>
      </c>
      <c r="CD34" s="284"/>
      <c r="CE34" s="288" t="s">
        <v>77</v>
      </c>
      <c r="CF34" s="284"/>
      <c r="CG34" s="284"/>
      <c r="CH34" s="289"/>
      <c r="CI34" s="289"/>
      <c r="CJ34" s="290"/>
      <c r="CK34" s="291"/>
      <c r="CL34" s="292"/>
      <c r="CM34" s="293"/>
      <c r="CN34" s="293"/>
      <c r="CO34" s="296" t="s">
        <v>128</v>
      </c>
      <c r="CP34" s="276"/>
      <c r="CQ34" s="802"/>
      <c r="CR34" s="802"/>
    </row>
    <row r="35" spans="1:96">
      <c r="A35" s="772"/>
      <c r="B35" s="773">
        <f>'Exhibit 3 (Rent Schedule)'!A23</f>
        <v>0</v>
      </c>
      <c r="C35" s="774" t="str">
        <f>IF(OR(B35="MR",B35&lt;=0,B35="EO"),"",VLOOKUP(AJ35,'Income-Rent Tool HTC'!$D$28:$J$35,(O35+2),FALSE))</f>
        <v/>
      </c>
      <c r="D35" s="773">
        <f>'Exhibit 3 (Rent Schedule)'!B23</f>
        <v>0</v>
      </c>
      <c r="E35" s="774" t="str">
        <f>IF(OR(D35="MR",D35&lt;=0,D35="EO"),"",VLOOKUP(AK35,'Income-Rent Tool HOME'!$D$28:$J$35,(O35+2),FALSE))</f>
        <v/>
      </c>
      <c r="F35" s="773">
        <f>'Exhibit 3 (Rent Schedule)'!E23</f>
        <v>0</v>
      </c>
      <c r="G35" s="774" t="str">
        <f>IF(OR(F35="MR",F35&lt;=0,F35="EO"),"",VLOOKUP(AL35,'Income-Rent Tool NHTF'!$D$28:$J$35,(O35+2),FALSE))</f>
        <v/>
      </c>
      <c r="H35" s="773">
        <f>'Exhibit 3 (Rent Schedule)'!D23</f>
        <v>0</v>
      </c>
      <c r="I35" s="774" t="str">
        <f>IF(OR(H35="MR",H35&lt;=0,H35="EO"),"",VLOOKUP(AM35,'Income-Rent Tool MRB'!$D$28:$J$35,(O35+2),FALSE))</f>
        <v/>
      </c>
      <c r="J35" s="773">
        <f>'Exhibit 3 (Rent Schedule)'!C23</f>
        <v>0</v>
      </c>
      <c r="K35" s="774" t="str">
        <f>IF(OR(J35="MR",J35&lt;=0,J35="EO"),"",VLOOKUP(AN35,'Income-Rent Tool NSP'!$D$28:$J$35,(O35+2),FALSE))</f>
        <v/>
      </c>
      <c r="L35" s="773">
        <f>'Rent Schedule'!F23</f>
        <v>0</v>
      </c>
      <c r="M35" s="775"/>
      <c r="N35" s="776">
        <f>'Rent Schedule'!G23</f>
        <v>0</v>
      </c>
      <c r="O35" s="776">
        <f>'Rent Schedule'!H23</f>
        <v>0</v>
      </c>
      <c r="P35" s="776">
        <f>'Rent Schedule'!I23</f>
        <v>0</v>
      </c>
      <c r="Q35" s="777">
        <f>'Rent Schedule'!J23</f>
        <v>0</v>
      </c>
      <c r="R35" s="299">
        <f t="shared" si="50"/>
        <v>0</v>
      </c>
      <c r="S35" s="1067">
        <f t="shared" si="2"/>
        <v>0</v>
      </c>
      <c r="T35" s="970">
        <f t="shared" si="19"/>
        <v>0</v>
      </c>
      <c r="U35" s="969" t="str">
        <f t="shared" si="3"/>
        <v/>
      </c>
      <c r="V35" s="799" t="e">
        <f t="shared" si="4"/>
        <v>#DIV/0!</v>
      </c>
      <c r="W35" s="971">
        <f>'Rent Schedule'!N23</f>
        <v>0</v>
      </c>
      <c r="X35" s="965"/>
      <c r="Y35" s="779"/>
      <c r="Z35" s="801">
        <f t="shared" si="5"/>
        <v>0</v>
      </c>
      <c r="AA35" s="781" t="str">
        <f t="shared" si="6"/>
        <v/>
      </c>
      <c r="AB35" s="782" t="str">
        <f t="shared" si="7"/>
        <v/>
      </c>
      <c r="AC35" s="783" t="str">
        <f t="shared" si="8"/>
        <v/>
      </c>
      <c r="AD35" s="300" t="str">
        <f t="shared" si="9"/>
        <v/>
      </c>
      <c r="AE35" s="1069"/>
      <c r="AF35" s="784" t="e">
        <f t="shared" si="10"/>
        <v>#DIV/0!</v>
      </c>
      <c r="AG35" s="300" t="str">
        <f t="shared" si="20"/>
        <v/>
      </c>
      <c r="AH35" s="301"/>
      <c r="AI35" s="302"/>
      <c r="AJ35" s="785" t="str">
        <f>IF(B35="tc20%",'Income-Rent Tool HTC'!$D$28, IF(B35="tc30%",'Income-Rent Tool HTC'!$D$29,IF(B35="tc40%",'Income-Rent Tool HTC'!$D$30,IF(B35="tc50%",'Income-Rent Tool HTC'!$D$31,IF(B35="tc60%",'Income-Rent Tool HTC'!$D$32,IF(B35="tc65%",'Income-Rent Tool HTC'!$D$33,IF(B35="tc70%",'Income-Rent Tool HTC'!$D$34,IF(B35="tc80%",'Income-Rent Tool HTC'!$D$35,""))))))))</f>
        <v/>
      </c>
      <c r="AK35" s="786" t="str">
        <f>IF(D35="30%/30%",'Income-Rent Tool HOME'!$D$29,IF(D35="40%/40%",'Income-Rent Tool HOME'!$D$30,IF(D35="lh/50%",'Income-Rent Tool HOME'!$D$31,IF(D35="hh/60%",'Income-Rent Tool HOME'!$D$32,IF(D35="hh/80%",'Income-Rent Tool HOME'!$D$35,"")))))</f>
        <v/>
      </c>
      <c r="AL35" s="786" t="str">
        <f>IF(F35="15%/15%",'Income-Rent Tool NHTF'!$D$29,IF(F35="30%/30%",'Income-Rent Tool NHTF'!$D$30,""))</f>
        <v/>
      </c>
      <c r="AM35" s="786" t="str">
        <f>IF(H35="mrb20%",'Income-Rent Tool MRB'!$D$28,IF(H35="mrb30%",'Income-Rent Tool MRB'!$D$29,IF(H35="mrb40%",'Income-Rent Tool MRB'!$D$30,IF(H35="mrb50%",'Income-Rent Tool MRB'!$D$31,IF(H35="mrb60%",'Income-Rent Tool MRB'!$D$32,IF(H35="mrb70%",'Income-Rent Tool MRB'!$D$34,IF(H35="mrb80%",'Income-Rent Tool MRB'!$D$35,"")))))))</f>
        <v/>
      </c>
      <c r="AN35" s="786" t="str">
        <f>IF(J35="30%/30%",'Income-Rent Tool NSP'!$D$29,IF(J35="40%/40%",'Income-Rent Tool NSP'!$D$30,IF(J35="lh/50%",'Income-Rent Tool NSP'!$D$31,IF(J35="hh/60%",'Income-Rent Tool NSP'!$D$32,IF(J35="hh/80%",'Income-Rent Tool NSP'!$D$35,"")))))</f>
        <v/>
      </c>
      <c r="AO35" s="787"/>
      <c r="AP35" s="788">
        <f t="shared" si="42"/>
        <v>0</v>
      </c>
      <c r="AQ35" s="789">
        <f t="shared" si="43"/>
        <v>0</v>
      </c>
      <c r="AR35" s="788">
        <f t="shared" si="44"/>
        <v>0</v>
      </c>
      <c r="AS35" s="790">
        <f t="shared" si="45"/>
        <v>0</v>
      </c>
      <c r="AT35" s="791">
        <f t="shared" si="11"/>
        <v>0</v>
      </c>
      <c r="AU35" s="791">
        <f t="shared" si="12"/>
        <v>0</v>
      </c>
      <c r="AV35" s="791">
        <f t="shared" si="13"/>
        <v>0</v>
      </c>
      <c r="AW35" s="791">
        <f t="shared" si="14"/>
        <v>0</v>
      </c>
      <c r="AX35" s="791">
        <f t="shared" si="15"/>
        <v>0</v>
      </c>
      <c r="AY35" s="669"/>
      <c r="AZ35" s="791">
        <f t="shared" si="46"/>
        <v>0</v>
      </c>
      <c r="BA35" s="792">
        <f t="shared" si="47"/>
        <v>0</v>
      </c>
      <c r="BB35" s="792">
        <f t="shared" si="16"/>
        <v>0</v>
      </c>
      <c r="BC35" s="793">
        <f t="shared" si="48"/>
        <v>0</v>
      </c>
      <c r="BD35" s="791">
        <f t="shared" si="17"/>
        <v>0</v>
      </c>
      <c r="BE35" s="669"/>
      <c r="BF35" s="669"/>
      <c r="BG35" s="794"/>
      <c r="BH35" s="795">
        <f t="shared" si="49"/>
        <v>0</v>
      </c>
      <c r="BI35" s="795">
        <f t="shared" si="18"/>
        <v>0</v>
      </c>
      <c r="BJ35" s="796"/>
      <c r="BK35" s="795" t="str">
        <f t="shared" si="21"/>
        <v>NA</v>
      </c>
      <c r="BL35" s="797">
        <f t="shared" si="22"/>
        <v>0</v>
      </c>
      <c r="BM35" s="791">
        <f t="shared" si="23"/>
        <v>0</v>
      </c>
      <c r="BN35" s="798">
        <f t="shared" si="24"/>
        <v>0</v>
      </c>
      <c r="BO35" s="790">
        <f t="shared" si="25"/>
        <v>0</v>
      </c>
      <c r="CD35" s="284"/>
      <c r="CE35" s="288" t="s">
        <v>79</v>
      </c>
      <c r="CF35" s="284"/>
      <c r="CG35" s="284"/>
      <c r="CH35" s="289"/>
      <c r="CI35" s="289"/>
      <c r="CJ35" s="290"/>
      <c r="CK35" s="291"/>
      <c r="CL35" s="292"/>
      <c r="CM35" s="293"/>
      <c r="CN35" s="293"/>
      <c r="CO35" s="296" t="s">
        <v>130</v>
      </c>
      <c r="CP35" s="276"/>
      <c r="CQ35" s="802"/>
      <c r="CR35" s="802"/>
    </row>
    <row r="36" spans="1:96">
      <c r="A36" s="772"/>
      <c r="B36" s="773">
        <f>'Exhibit 3 (Rent Schedule)'!A24</f>
        <v>0</v>
      </c>
      <c r="C36" s="774" t="str">
        <f>IF(OR(B36="MR",B36&lt;=0,B36="EO"),"",VLOOKUP(AJ36,'Income-Rent Tool HTC'!$D$28:$J$35,(O36+2),FALSE))</f>
        <v/>
      </c>
      <c r="D36" s="773">
        <f>'Exhibit 3 (Rent Schedule)'!B24</f>
        <v>0</v>
      </c>
      <c r="E36" s="774" t="str">
        <f>IF(OR(D36="MR",D36&lt;=0,D36="EO"),"",VLOOKUP(AK36,'Income-Rent Tool HOME'!$D$28:$J$35,(O36+2),FALSE))</f>
        <v/>
      </c>
      <c r="F36" s="773">
        <f>'Exhibit 3 (Rent Schedule)'!E24</f>
        <v>0</v>
      </c>
      <c r="G36" s="774" t="str">
        <f>IF(OR(F36="MR",F36&lt;=0,F36="EO"),"",VLOOKUP(AL36,'Income-Rent Tool NHTF'!$D$28:$J$35,(O36+2),FALSE))</f>
        <v/>
      </c>
      <c r="H36" s="773">
        <f>'Exhibit 3 (Rent Schedule)'!D24</f>
        <v>0</v>
      </c>
      <c r="I36" s="774" t="str">
        <f>IF(OR(H36="MR",H36&lt;=0,H36="EO"),"",VLOOKUP(AM36,'Income-Rent Tool MRB'!$D$28:$J$35,(O36+2),FALSE))</f>
        <v/>
      </c>
      <c r="J36" s="773">
        <f>'Exhibit 3 (Rent Schedule)'!C24</f>
        <v>0</v>
      </c>
      <c r="K36" s="774" t="str">
        <f>IF(OR(J36="MR",J36&lt;=0,J36="EO"),"",VLOOKUP(AN36,'Income-Rent Tool NSP'!$D$28:$J$35,(O36+2),FALSE))</f>
        <v/>
      </c>
      <c r="L36" s="773">
        <f>'Rent Schedule'!F24</f>
        <v>0</v>
      </c>
      <c r="M36" s="775"/>
      <c r="N36" s="776">
        <f>'Rent Schedule'!G24</f>
        <v>0</v>
      </c>
      <c r="O36" s="776">
        <f>'Rent Schedule'!H24</f>
        <v>0</v>
      </c>
      <c r="P36" s="776">
        <f>'Rent Schedule'!I24</f>
        <v>0</v>
      </c>
      <c r="Q36" s="777">
        <f>'Rent Schedule'!J24</f>
        <v>0</v>
      </c>
      <c r="R36" s="299">
        <f t="shared" si="50"/>
        <v>0</v>
      </c>
      <c r="S36" s="1067">
        <f t="shared" si="2"/>
        <v>0</v>
      </c>
      <c r="T36" s="970">
        <f t="shared" si="19"/>
        <v>0</v>
      </c>
      <c r="U36" s="969" t="str">
        <f t="shared" si="3"/>
        <v/>
      </c>
      <c r="V36" s="799" t="e">
        <f t="shared" si="4"/>
        <v>#DIV/0!</v>
      </c>
      <c r="W36" s="971">
        <f>'Rent Schedule'!N24</f>
        <v>0</v>
      </c>
      <c r="X36" s="966"/>
      <c r="Y36" s="800"/>
      <c r="Z36" s="801">
        <f t="shared" si="5"/>
        <v>0</v>
      </c>
      <c r="AA36" s="781" t="str">
        <f t="shared" si="6"/>
        <v/>
      </c>
      <c r="AB36" s="782" t="str">
        <f t="shared" si="7"/>
        <v/>
      </c>
      <c r="AC36" s="783" t="str">
        <f t="shared" si="8"/>
        <v/>
      </c>
      <c r="AD36" s="300" t="str">
        <f t="shared" si="9"/>
        <v/>
      </c>
      <c r="AE36" s="1069"/>
      <c r="AF36" s="784" t="e">
        <f t="shared" si="10"/>
        <v>#DIV/0!</v>
      </c>
      <c r="AG36" s="300" t="str">
        <f t="shared" si="20"/>
        <v/>
      </c>
      <c r="AH36" s="301"/>
      <c r="AI36" s="302"/>
      <c r="AJ36" s="785" t="str">
        <f>IF(B36="tc20%",'Income-Rent Tool HTC'!$D$28, IF(B36="tc30%",'Income-Rent Tool HTC'!$D$29,IF(B36="tc40%",'Income-Rent Tool HTC'!$D$30,IF(B36="tc50%",'Income-Rent Tool HTC'!$D$31,IF(B36="tc60%",'Income-Rent Tool HTC'!$D$32,IF(B36="tc65%",'Income-Rent Tool HTC'!$D$33,IF(B36="tc70%",'Income-Rent Tool HTC'!$D$34,IF(B36="tc80%",'Income-Rent Tool HTC'!$D$35,""))))))))</f>
        <v/>
      </c>
      <c r="AK36" s="786" t="str">
        <f>IF(D36="30%/30%",'Income-Rent Tool HOME'!$D$29,IF(D36="40%/40%",'Income-Rent Tool HOME'!$D$30,IF(D36="lh/50%",'Income-Rent Tool HOME'!$D$31,IF(D36="hh/60%",'Income-Rent Tool HOME'!$D$32,IF(D36="hh/80%",'Income-Rent Tool HOME'!$D$35,"")))))</f>
        <v/>
      </c>
      <c r="AL36" s="786" t="str">
        <f>IF(F36="15%/15%",'Income-Rent Tool NHTF'!$D$29,IF(F36="30%/30%",'Income-Rent Tool NHTF'!$D$30,""))</f>
        <v/>
      </c>
      <c r="AM36" s="786" t="str">
        <f>IF(H36="mrb20%",'Income-Rent Tool MRB'!$D$28,IF(H36="mrb30%",'Income-Rent Tool MRB'!$D$29,IF(H36="mrb40%",'Income-Rent Tool MRB'!$D$30,IF(H36="mrb50%",'Income-Rent Tool MRB'!$D$31,IF(H36="mrb60%",'Income-Rent Tool MRB'!$D$32,IF(H36="mrb70%",'Income-Rent Tool MRB'!$D$34,IF(H36="mrb80%",'Income-Rent Tool MRB'!$D$35,"")))))))</f>
        <v/>
      </c>
      <c r="AN36" s="786" t="str">
        <f>IF(J36="30%/30%",'Income-Rent Tool NSP'!$D$29,IF(J36="40%/40%",'Income-Rent Tool NSP'!$D$30,IF(J36="lh/50%",'Income-Rent Tool NSP'!$D$31,IF(J36="hh/60%",'Income-Rent Tool NSP'!$D$32,IF(J36="hh/80%",'Income-Rent Tool NSP'!$D$35,"")))))</f>
        <v/>
      </c>
      <c r="AO36" s="787"/>
      <c r="AP36" s="788">
        <f t="shared" si="42"/>
        <v>0</v>
      </c>
      <c r="AQ36" s="789">
        <f t="shared" si="43"/>
        <v>0</v>
      </c>
      <c r="AR36" s="788">
        <f t="shared" si="44"/>
        <v>0</v>
      </c>
      <c r="AS36" s="790">
        <f t="shared" si="45"/>
        <v>0</v>
      </c>
      <c r="AT36" s="791">
        <f t="shared" si="11"/>
        <v>0</v>
      </c>
      <c r="AU36" s="791">
        <f t="shared" si="12"/>
        <v>0</v>
      </c>
      <c r="AV36" s="791">
        <f t="shared" si="13"/>
        <v>0</v>
      </c>
      <c r="AW36" s="791">
        <f t="shared" si="14"/>
        <v>0</v>
      </c>
      <c r="AX36" s="791">
        <f t="shared" si="15"/>
        <v>0</v>
      </c>
      <c r="AY36" s="669"/>
      <c r="AZ36" s="791">
        <f t="shared" si="46"/>
        <v>0</v>
      </c>
      <c r="BA36" s="792">
        <f t="shared" si="47"/>
        <v>0</v>
      </c>
      <c r="BB36" s="792">
        <f t="shared" si="16"/>
        <v>0</v>
      </c>
      <c r="BC36" s="793">
        <f t="shared" si="48"/>
        <v>0</v>
      </c>
      <c r="BD36" s="791">
        <f t="shared" si="17"/>
        <v>0</v>
      </c>
      <c r="BE36" s="669"/>
      <c r="BF36" s="669"/>
      <c r="BG36" s="794"/>
      <c r="BH36" s="795">
        <f t="shared" si="49"/>
        <v>0</v>
      </c>
      <c r="BI36" s="795">
        <f t="shared" si="18"/>
        <v>0</v>
      </c>
      <c r="BJ36" s="796"/>
      <c r="BK36" s="795" t="str">
        <f t="shared" si="21"/>
        <v>NA</v>
      </c>
      <c r="BL36" s="797">
        <f t="shared" si="22"/>
        <v>0</v>
      </c>
      <c r="BM36" s="791">
        <f t="shared" si="23"/>
        <v>0</v>
      </c>
      <c r="BN36" s="798">
        <f t="shared" si="24"/>
        <v>0</v>
      </c>
      <c r="BO36" s="790">
        <f t="shared" si="25"/>
        <v>0</v>
      </c>
      <c r="CD36" s="284"/>
      <c r="CE36" s="288" t="s">
        <v>81</v>
      </c>
      <c r="CF36" s="284"/>
      <c r="CG36" s="284"/>
      <c r="CH36" s="289"/>
      <c r="CI36" s="289"/>
      <c r="CJ36" s="290"/>
      <c r="CK36" s="291"/>
      <c r="CL36" s="292"/>
      <c r="CM36" s="293"/>
      <c r="CN36" s="293"/>
      <c r="CO36" s="296" t="s">
        <v>23</v>
      </c>
      <c r="CP36" s="276"/>
      <c r="CQ36" s="802"/>
      <c r="CR36" s="802"/>
    </row>
    <row r="37" spans="1:96">
      <c r="A37" s="772"/>
      <c r="B37" s="773">
        <f>'Exhibit 3 (Rent Schedule)'!A25</f>
        <v>0</v>
      </c>
      <c r="C37" s="774" t="str">
        <f>IF(OR(B37="MR",B37&lt;=0,B37="EO"),"",VLOOKUP(AJ37,'Income-Rent Tool HTC'!$D$28:$J$35,(O37+2),FALSE))</f>
        <v/>
      </c>
      <c r="D37" s="773">
        <f>'Exhibit 3 (Rent Schedule)'!B25</f>
        <v>0</v>
      </c>
      <c r="E37" s="774" t="str">
        <f>IF(OR(D37="MR",D37&lt;=0,D37="EO"),"",VLOOKUP(AK37,'Income-Rent Tool HOME'!$D$28:$J$35,(O37+2),FALSE))</f>
        <v/>
      </c>
      <c r="F37" s="773">
        <f>'Exhibit 3 (Rent Schedule)'!E25</f>
        <v>0</v>
      </c>
      <c r="G37" s="774" t="str">
        <f>IF(OR(F37="MR",F37&lt;=0,F37="EO"),"",VLOOKUP(AL37,'Income-Rent Tool NHTF'!$D$28:$J$35,(O37+2),FALSE))</f>
        <v/>
      </c>
      <c r="H37" s="773">
        <f>'Exhibit 3 (Rent Schedule)'!D25</f>
        <v>0</v>
      </c>
      <c r="I37" s="774" t="str">
        <f>IF(OR(H37="MR",H37&lt;=0,H37="EO"),"",VLOOKUP(AM37,'Income-Rent Tool MRB'!$D$28:$J$35,(O37+2),FALSE))</f>
        <v/>
      </c>
      <c r="J37" s="773">
        <f>'Exhibit 3 (Rent Schedule)'!C25</f>
        <v>0</v>
      </c>
      <c r="K37" s="774" t="str">
        <f>IF(OR(J37="MR",J37&lt;=0,J37="EO"),"",VLOOKUP(AN37,'Income-Rent Tool NSP'!$D$28:$J$35,(O37+2),FALSE))</f>
        <v/>
      </c>
      <c r="L37" s="773">
        <f>'Rent Schedule'!F25</f>
        <v>0</v>
      </c>
      <c r="M37" s="775"/>
      <c r="N37" s="776">
        <f>'Rent Schedule'!G25</f>
        <v>0</v>
      </c>
      <c r="O37" s="776">
        <f>'Rent Schedule'!H25</f>
        <v>0</v>
      </c>
      <c r="P37" s="776">
        <f>'Rent Schedule'!I25</f>
        <v>0</v>
      </c>
      <c r="Q37" s="777">
        <f>'Rent Schedule'!J25</f>
        <v>0</v>
      </c>
      <c r="R37" s="299">
        <f t="shared" si="50"/>
        <v>0</v>
      </c>
      <c r="S37" s="1067">
        <f t="shared" si="2"/>
        <v>0</v>
      </c>
      <c r="T37" s="970">
        <f t="shared" si="19"/>
        <v>0</v>
      </c>
      <c r="U37" s="969" t="str">
        <f t="shared" si="3"/>
        <v/>
      </c>
      <c r="V37" s="799" t="e">
        <f t="shared" si="4"/>
        <v>#DIV/0!</v>
      </c>
      <c r="W37" s="971">
        <f>'Rent Schedule'!N25</f>
        <v>0</v>
      </c>
      <c r="X37" s="965"/>
      <c r="Y37" s="779"/>
      <c r="Z37" s="801">
        <f t="shared" si="5"/>
        <v>0</v>
      </c>
      <c r="AA37" s="781" t="str">
        <f t="shared" si="6"/>
        <v/>
      </c>
      <c r="AB37" s="782" t="str">
        <f t="shared" si="7"/>
        <v/>
      </c>
      <c r="AC37" s="783" t="str">
        <f t="shared" si="8"/>
        <v/>
      </c>
      <c r="AD37" s="300" t="str">
        <f t="shared" si="9"/>
        <v/>
      </c>
      <c r="AE37" s="1069"/>
      <c r="AF37" s="784" t="e">
        <f t="shared" si="10"/>
        <v>#DIV/0!</v>
      </c>
      <c r="AG37" s="300" t="str">
        <f t="shared" si="20"/>
        <v/>
      </c>
      <c r="AH37" s="301"/>
      <c r="AI37" s="302"/>
      <c r="AJ37" s="785" t="str">
        <f>IF(B37="tc20%",'Income-Rent Tool HTC'!$D$28, IF(B37="tc30%",'Income-Rent Tool HTC'!$D$29,IF(B37="tc40%",'Income-Rent Tool HTC'!$D$30,IF(B37="tc50%",'Income-Rent Tool HTC'!$D$31,IF(B37="tc60%",'Income-Rent Tool HTC'!$D$32,IF(B37="tc65%",'Income-Rent Tool HTC'!$D$33,IF(B37="tc70%",'Income-Rent Tool HTC'!$D$34,IF(B37="tc80%",'Income-Rent Tool HTC'!$D$35,""))))))))</f>
        <v/>
      </c>
      <c r="AK37" s="786" t="str">
        <f>IF(D37="30%/30%",'Income-Rent Tool HOME'!$D$29,IF(D37="40%/40%",'Income-Rent Tool HOME'!$D$30,IF(D37="lh/50%",'Income-Rent Tool HOME'!$D$31,IF(D37="hh/60%",'Income-Rent Tool HOME'!$D$32,IF(D37="hh/80%",'Income-Rent Tool HOME'!$D$35,"")))))</f>
        <v/>
      </c>
      <c r="AL37" s="786" t="str">
        <f>IF(F37="15%/15%",'Income-Rent Tool NHTF'!$D$29,IF(F37="30%/30%",'Income-Rent Tool NHTF'!$D$30,""))</f>
        <v/>
      </c>
      <c r="AM37" s="786" t="str">
        <f>IF(H37="mrb20%",'Income-Rent Tool MRB'!$D$28,IF(H37="mrb30%",'Income-Rent Tool MRB'!$D$29,IF(H37="mrb40%",'Income-Rent Tool MRB'!$D$30,IF(H37="mrb50%",'Income-Rent Tool MRB'!$D$31,IF(H37="mrb60%",'Income-Rent Tool MRB'!$D$32,IF(H37="mrb70%",'Income-Rent Tool MRB'!$D$34,IF(H37="mrb80%",'Income-Rent Tool MRB'!$D$35,"")))))))</f>
        <v/>
      </c>
      <c r="AN37" s="786" t="str">
        <f>IF(J37="30%/30%",'Income-Rent Tool NSP'!$D$29,IF(J37="40%/40%",'Income-Rent Tool NSP'!$D$30,IF(J37="lh/50%",'Income-Rent Tool NSP'!$D$31,IF(J37="hh/60%",'Income-Rent Tool NSP'!$D$32,IF(J37="hh/80%",'Income-Rent Tool NSP'!$D$35,"")))))</f>
        <v/>
      </c>
      <c r="AO37" s="787"/>
      <c r="AP37" s="788">
        <f t="shared" si="42"/>
        <v>0</v>
      </c>
      <c r="AQ37" s="789">
        <f t="shared" si="43"/>
        <v>0</v>
      </c>
      <c r="AR37" s="788">
        <f t="shared" si="44"/>
        <v>0</v>
      </c>
      <c r="AS37" s="790">
        <f t="shared" si="45"/>
        <v>0</v>
      </c>
      <c r="AT37" s="791">
        <f t="shared" si="11"/>
        <v>0</v>
      </c>
      <c r="AU37" s="791">
        <f t="shared" si="12"/>
        <v>0</v>
      </c>
      <c r="AV37" s="791">
        <f t="shared" si="13"/>
        <v>0</v>
      </c>
      <c r="AW37" s="791">
        <f t="shared" si="14"/>
        <v>0</v>
      </c>
      <c r="AX37" s="791">
        <f t="shared" si="15"/>
        <v>0</v>
      </c>
      <c r="AY37" s="669"/>
      <c r="AZ37" s="791">
        <f t="shared" si="46"/>
        <v>0</v>
      </c>
      <c r="BA37" s="792">
        <f t="shared" si="47"/>
        <v>0</v>
      </c>
      <c r="BB37" s="792">
        <f t="shared" si="16"/>
        <v>0</v>
      </c>
      <c r="BC37" s="793">
        <f t="shared" si="48"/>
        <v>0</v>
      </c>
      <c r="BD37" s="791">
        <f t="shared" si="17"/>
        <v>0</v>
      </c>
      <c r="BE37" s="669"/>
      <c r="BF37" s="669"/>
      <c r="BG37" s="794"/>
      <c r="BH37" s="795">
        <f t="shared" si="49"/>
        <v>0</v>
      </c>
      <c r="BI37" s="795">
        <f t="shared" si="18"/>
        <v>0</v>
      </c>
      <c r="BJ37" s="796"/>
      <c r="BK37" s="795" t="str">
        <f t="shared" si="21"/>
        <v>NA</v>
      </c>
      <c r="BL37" s="797">
        <f t="shared" si="22"/>
        <v>0</v>
      </c>
      <c r="BM37" s="791">
        <f t="shared" si="23"/>
        <v>0</v>
      </c>
      <c r="BN37" s="798">
        <f t="shared" si="24"/>
        <v>0</v>
      </c>
      <c r="BO37" s="790">
        <f t="shared" si="25"/>
        <v>0</v>
      </c>
      <c r="CD37" s="284"/>
      <c r="CE37" s="288" t="s">
        <v>84</v>
      </c>
      <c r="CF37" s="284"/>
      <c r="CG37" s="284"/>
      <c r="CH37" s="289"/>
      <c r="CI37" s="289"/>
      <c r="CJ37" s="290"/>
      <c r="CK37" s="291"/>
      <c r="CL37" s="292"/>
      <c r="CM37" s="293"/>
      <c r="CN37" s="293"/>
      <c r="CO37" s="296" t="s">
        <v>135</v>
      </c>
      <c r="CP37" s="276"/>
      <c r="CQ37" s="802"/>
      <c r="CR37" s="802"/>
    </row>
    <row r="38" spans="1:96">
      <c r="A38" s="772"/>
      <c r="B38" s="773">
        <f>'Exhibit 3 (Rent Schedule)'!A26</f>
        <v>0</v>
      </c>
      <c r="C38" s="774" t="str">
        <f>IF(OR(B38="MR",B38&lt;=0,B38="EO"),"",VLOOKUP(AJ38,'Income-Rent Tool HTC'!$D$28:$J$35,(O38+2),FALSE))</f>
        <v/>
      </c>
      <c r="D38" s="773">
        <f>'Exhibit 3 (Rent Schedule)'!B26</f>
        <v>0</v>
      </c>
      <c r="E38" s="774" t="str">
        <f>IF(OR(D38="MR",D38&lt;=0,D38="EO"),"",VLOOKUP(AK38,'Income-Rent Tool HOME'!$D$28:$J$35,(O38+2),FALSE))</f>
        <v/>
      </c>
      <c r="F38" s="773">
        <f>'Exhibit 3 (Rent Schedule)'!E26</f>
        <v>0</v>
      </c>
      <c r="G38" s="774" t="str">
        <f>IF(OR(F38="MR",F38&lt;=0,F38="EO"),"",VLOOKUP(AL38,'Income-Rent Tool NHTF'!$D$28:$J$35,(O38+2),FALSE))</f>
        <v/>
      </c>
      <c r="H38" s="773">
        <f>'Exhibit 3 (Rent Schedule)'!D26</f>
        <v>0</v>
      </c>
      <c r="I38" s="774" t="str">
        <f>IF(OR(H38="MR",H38&lt;=0,H38="EO"),"",VLOOKUP(AM38,'Income-Rent Tool MRB'!$D$28:$J$35,(O38+2),FALSE))</f>
        <v/>
      </c>
      <c r="J38" s="773">
        <f>'Exhibit 3 (Rent Schedule)'!C26</f>
        <v>0</v>
      </c>
      <c r="K38" s="774" t="str">
        <f>IF(OR(J38="MR",J38&lt;=0,J38="EO"),"",VLOOKUP(AN38,'Income-Rent Tool NSP'!$D$28:$J$35,(O38+2),FALSE))</f>
        <v/>
      </c>
      <c r="L38" s="773">
        <f>'Rent Schedule'!F26</f>
        <v>0</v>
      </c>
      <c r="M38" s="775"/>
      <c r="N38" s="776">
        <f>'Rent Schedule'!G26</f>
        <v>0</v>
      </c>
      <c r="O38" s="776">
        <f>'Rent Schedule'!H26</f>
        <v>0</v>
      </c>
      <c r="P38" s="776">
        <f>'Rent Schedule'!I26</f>
        <v>0</v>
      </c>
      <c r="Q38" s="777">
        <f>'Rent Schedule'!J26</f>
        <v>0</v>
      </c>
      <c r="R38" s="299">
        <f t="shared" si="50"/>
        <v>0</v>
      </c>
      <c r="S38" s="1067">
        <f t="shared" si="2"/>
        <v>0</v>
      </c>
      <c r="T38" s="970">
        <f t="shared" si="19"/>
        <v>0</v>
      </c>
      <c r="U38" s="969" t="str">
        <f t="shared" si="3"/>
        <v/>
      </c>
      <c r="V38" s="799" t="e">
        <f t="shared" si="4"/>
        <v>#DIV/0!</v>
      </c>
      <c r="W38" s="971">
        <f>'Rent Schedule'!N26</f>
        <v>0</v>
      </c>
      <c r="X38" s="966"/>
      <c r="Y38" s="800"/>
      <c r="Z38" s="801">
        <f t="shared" si="5"/>
        <v>0</v>
      </c>
      <c r="AA38" s="781" t="str">
        <f t="shared" si="6"/>
        <v/>
      </c>
      <c r="AB38" s="782" t="str">
        <f t="shared" si="7"/>
        <v/>
      </c>
      <c r="AC38" s="783" t="str">
        <f t="shared" si="8"/>
        <v/>
      </c>
      <c r="AD38" s="300" t="str">
        <f t="shared" si="9"/>
        <v/>
      </c>
      <c r="AE38" s="1069"/>
      <c r="AF38" s="784" t="e">
        <f t="shared" si="10"/>
        <v>#DIV/0!</v>
      </c>
      <c r="AG38" s="300" t="str">
        <f t="shared" si="20"/>
        <v/>
      </c>
      <c r="AH38" s="301"/>
      <c r="AI38" s="302"/>
      <c r="AJ38" s="785" t="str">
        <f>IF(B38="tc20%",'Income-Rent Tool HTC'!$D$28, IF(B38="tc30%",'Income-Rent Tool HTC'!$D$29,IF(B38="tc40%",'Income-Rent Tool HTC'!$D$30,IF(B38="tc50%",'Income-Rent Tool HTC'!$D$31,IF(B38="tc60%",'Income-Rent Tool HTC'!$D$32,IF(B38="tc65%",'Income-Rent Tool HTC'!$D$33,IF(B38="tc70%",'Income-Rent Tool HTC'!$D$34,IF(B38="tc80%",'Income-Rent Tool HTC'!$D$35,""))))))))</f>
        <v/>
      </c>
      <c r="AK38" s="786" t="str">
        <f>IF(D38="30%/30%",'Income-Rent Tool HOME'!$D$29,IF(D38="40%/40%",'Income-Rent Tool HOME'!$D$30,IF(D38="lh/50%",'Income-Rent Tool HOME'!$D$31,IF(D38="hh/60%",'Income-Rent Tool HOME'!$D$32,IF(D38="hh/80%",'Income-Rent Tool HOME'!$D$35,"")))))</f>
        <v/>
      </c>
      <c r="AL38" s="786" t="str">
        <f>IF(F38="15%/15%",'Income-Rent Tool NHTF'!$D$29,IF(F38="30%/30%",'Income-Rent Tool NHTF'!$D$30,""))</f>
        <v/>
      </c>
      <c r="AM38" s="786" t="str">
        <f>IF(H38="mrb20%",'Income-Rent Tool MRB'!$D$28,IF(H38="mrb30%",'Income-Rent Tool MRB'!$D$29,IF(H38="mrb40%",'Income-Rent Tool MRB'!$D$30,IF(H38="mrb50%",'Income-Rent Tool MRB'!$D$31,IF(H38="mrb60%",'Income-Rent Tool MRB'!$D$32,IF(H38="mrb70%",'Income-Rent Tool MRB'!$D$34,IF(H38="mrb80%",'Income-Rent Tool MRB'!$D$35,"")))))))</f>
        <v/>
      </c>
      <c r="AN38" s="786" t="str">
        <f>IF(J38="30%/30%",'Income-Rent Tool NSP'!$D$29,IF(J38="40%/40%",'Income-Rent Tool NSP'!$D$30,IF(J38="lh/50%",'Income-Rent Tool NSP'!$D$31,IF(J38="hh/60%",'Income-Rent Tool NSP'!$D$32,IF(J38="hh/80%",'Income-Rent Tool NSP'!$D$35,"")))))</f>
        <v/>
      </c>
      <c r="AO38" s="787"/>
      <c r="AP38" s="788">
        <f t="shared" si="42"/>
        <v>0</v>
      </c>
      <c r="AQ38" s="789">
        <f t="shared" si="43"/>
        <v>0</v>
      </c>
      <c r="AR38" s="788">
        <f t="shared" si="44"/>
        <v>0</v>
      </c>
      <c r="AS38" s="790">
        <f t="shared" si="45"/>
        <v>0</v>
      </c>
      <c r="AT38" s="791">
        <f t="shared" si="11"/>
        <v>0</v>
      </c>
      <c r="AU38" s="791">
        <f t="shared" si="12"/>
        <v>0</v>
      </c>
      <c r="AV38" s="791">
        <f t="shared" si="13"/>
        <v>0</v>
      </c>
      <c r="AW38" s="791">
        <f t="shared" si="14"/>
        <v>0</v>
      </c>
      <c r="AX38" s="791">
        <f t="shared" si="15"/>
        <v>0</v>
      </c>
      <c r="AY38" s="669"/>
      <c r="AZ38" s="791">
        <f t="shared" si="46"/>
        <v>0</v>
      </c>
      <c r="BA38" s="792">
        <f t="shared" si="47"/>
        <v>0</v>
      </c>
      <c r="BB38" s="792">
        <f t="shared" si="16"/>
        <v>0</v>
      </c>
      <c r="BC38" s="793">
        <f t="shared" si="48"/>
        <v>0</v>
      </c>
      <c r="BD38" s="791">
        <f t="shared" si="17"/>
        <v>0</v>
      </c>
      <c r="BE38" s="669"/>
      <c r="BF38" s="669"/>
      <c r="BG38" s="794"/>
      <c r="BH38" s="795">
        <f t="shared" si="49"/>
        <v>0</v>
      </c>
      <c r="BI38" s="795">
        <f t="shared" si="18"/>
        <v>0</v>
      </c>
      <c r="BJ38" s="796"/>
      <c r="BK38" s="795" t="str">
        <f t="shared" si="21"/>
        <v>NA</v>
      </c>
      <c r="BL38" s="797">
        <f t="shared" si="22"/>
        <v>0</v>
      </c>
      <c r="BM38" s="791">
        <f t="shared" si="23"/>
        <v>0</v>
      </c>
      <c r="BN38" s="798">
        <f t="shared" si="24"/>
        <v>0</v>
      </c>
      <c r="BO38" s="790">
        <f t="shared" si="25"/>
        <v>0</v>
      </c>
      <c r="CD38" s="284"/>
      <c r="CE38" s="288" t="s">
        <v>86</v>
      </c>
      <c r="CF38" s="284"/>
      <c r="CG38" s="284"/>
      <c r="CH38" s="289"/>
      <c r="CI38" s="289"/>
      <c r="CJ38" s="290"/>
      <c r="CK38" s="291"/>
      <c r="CL38" s="292"/>
      <c r="CM38" s="293"/>
      <c r="CN38" s="293"/>
      <c r="CO38" s="296" t="s">
        <v>138</v>
      </c>
      <c r="CP38" s="276"/>
      <c r="CQ38" s="802"/>
      <c r="CR38" s="802"/>
    </row>
    <row r="39" spans="1:96">
      <c r="A39" s="772"/>
      <c r="B39" s="773">
        <f>'Exhibit 3 (Rent Schedule)'!A27</f>
        <v>0</v>
      </c>
      <c r="C39" s="774" t="str">
        <f>IF(OR(B39="MR",B39&lt;=0,B39="EO"),"",VLOOKUP(AJ39,'Income-Rent Tool HTC'!$D$28:$J$35,(O39+2),FALSE))</f>
        <v/>
      </c>
      <c r="D39" s="773">
        <f>'Exhibit 3 (Rent Schedule)'!B27</f>
        <v>0</v>
      </c>
      <c r="E39" s="774" t="str">
        <f>IF(OR(D39="MR",D39&lt;=0,D39="EO"),"",VLOOKUP(AK39,'Income-Rent Tool HOME'!$D$28:$J$35,(O39+2),FALSE))</f>
        <v/>
      </c>
      <c r="F39" s="773">
        <f>'Exhibit 3 (Rent Schedule)'!E27</f>
        <v>0</v>
      </c>
      <c r="G39" s="774" t="str">
        <f>IF(OR(F39="MR",F39&lt;=0,F39="EO"),"",VLOOKUP(AL39,'Income-Rent Tool NHTF'!$D$28:$J$35,(O39+2),FALSE))</f>
        <v/>
      </c>
      <c r="H39" s="773">
        <f>'Exhibit 3 (Rent Schedule)'!D27</f>
        <v>0</v>
      </c>
      <c r="I39" s="774" t="str">
        <f>IF(OR(H39="MR",H39&lt;=0,H39="EO"),"",VLOOKUP(AM39,'Income-Rent Tool MRB'!$D$28:$J$35,(O39+2),FALSE))</f>
        <v/>
      </c>
      <c r="J39" s="773">
        <f>'Exhibit 3 (Rent Schedule)'!C27</f>
        <v>0</v>
      </c>
      <c r="K39" s="774" t="str">
        <f>IF(OR(J39="MR",J39&lt;=0,J39="EO"),"",VLOOKUP(AN39,'Income-Rent Tool NSP'!$D$28:$J$35,(O39+2),FALSE))</f>
        <v/>
      </c>
      <c r="L39" s="773">
        <f>'Rent Schedule'!F27</f>
        <v>0</v>
      </c>
      <c r="M39" s="775"/>
      <c r="N39" s="776">
        <f>'Rent Schedule'!G27</f>
        <v>0</v>
      </c>
      <c r="O39" s="776">
        <f>'Rent Schedule'!H27</f>
        <v>0</v>
      </c>
      <c r="P39" s="776">
        <f>'Rent Schedule'!I27</f>
        <v>0</v>
      </c>
      <c r="Q39" s="777">
        <f>'Rent Schedule'!J27</f>
        <v>0</v>
      </c>
      <c r="R39" s="299">
        <f t="shared" si="50"/>
        <v>0</v>
      </c>
      <c r="S39" s="1067">
        <f t="shared" si="2"/>
        <v>0</v>
      </c>
      <c r="T39" s="970">
        <f t="shared" si="19"/>
        <v>0</v>
      </c>
      <c r="U39" s="969" t="str">
        <f t="shared" si="3"/>
        <v/>
      </c>
      <c r="V39" s="799" t="e">
        <f t="shared" si="4"/>
        <v>#DIV/0!</v>
      </c>
      <c r="W39" s="971">
        <f>'Rent Schedule'!N27</f>
        <v>0</v>
      </c>
      <c r="X39" s="965"/>
      <c r="Y39" s="779"/>
      <c r="Z39" s="801">
        <f t="shared" si="5"/>
        <v>0</v>
      </c>
      <c r="AA39" s="781" t="str">
        <f t="shared" si="6"/>
        <v/>
      </c>
      <c r="AB39" s="782" t="str">
        <f t="shared" si="7"/>
        <v/>
      </c>
      <c r="AC39" s="783" t="str">
        <f t="shared" si="8"/>
        <v/>
      </c>
      <c r="AD39" s="300" t="str">
        <f t="shared" si="9"/>
        <v/>
      </c>
      <c r="AE39" s="1069"/>
      <c r="AF39" s="784" t="e">
        <f t="shared" si="10"/>
        <v>#DIV/0!</v>
      </c>
      <c r="AG39" s="300" t="str">
        <f t="shared" si="20"/>
        <v/>
      </c>
      <c r="AH39" s="301"/>
      <c r="AI39" s="302"/>
      <c r="AJ39" s="785" t="str">
        <f>IF(B39="tc20%",'Income-Rent Tool HTC'!$D$28, IF(B39="tc30%",'Income-Rent Tool HTC'!$D$29,IF(B39="tc40%",'Income-Rent Tool HTC'!$D$30,IF(B39="tc50%",'Income-Rent Tool HTC'!$D$31,IF(B39="tc60%",'Income-Rent Tool HTC'!$D$32,IF(B39="tc65%",'Income-Rent Tool HTC'!$D$33,IF(B39="tc70%",'Income-Rent Tool HTC'!$D$34,IF(B39="tc80%",'Income-Rent Tool HTC'!$D$35,""))))))))</f>
        <v/>
      </c>
      <c r="AK39" s="786" t="str">
        <f>IF(D39="30%/30%",'Income-Rent Tool HOME'!$D$29,IF(D39="40%/40%",'Income-Rent Tool HOME'!$D$30,IF(D39="lh/50%",'Income-Rent Tool HOME'!$D$31,IF(D39="hh/60%",'Income-Rent Tool HOME'!$D$32,IF(D39="hh/80%",'Income-Rent Tool HOME'!$D$35,"")))))</f>
        <v/>
      </c>
      <c r="AL39" s="786" t="str">
        <f>IF(F39="15%/15%",'Income-Rent Tool NHTF'!$D$29,IF(F39="30%/30%",'Income-Rent Tool NHTF'!$D$30,""))</f>
        <v/>
      </c>
      <c r="AM39" s="786" t="str">
        <f>IF(H39="mrb20%",'Income-Rent Tool MRB'!$D$28,IF(H39="mrb30%",'Income-Rent Tool MRB'!$D$29,IF(H39="mrb40%",'Income-Rent Tool MRB'!$D$30,IF(H39="mrb50%",'Income-Rent Tool MRB'!$D$31,IF(H39="mrb60%",'Income-Rent Tool MRB'!$D$32,IF(H39="mrb70%",'Income-Rent Tool MRB'!$D$34,IF(H39="mrb80%",'Income-Rent Tool MRB'!$D$35,"")))))))</f>
        <v/>
      </c>
      <c r="AN39" s="786" t="str">
        <f>IF(J39="30%/30%",'Income-Rent Tool NSP'!$D$29,IF(J39="40%/40%",'Income-Rent Tool NSP'!$D$30,IF(J39="lh/50%",'Income-Rent Tool NSP'!$D$31,IF(J39="hh/60%",'Income-Rent Tool NSP'!$D$32,IF(J39="hh/80%",'Income-Rent Tool NSP'!$D$35,"")))))</f>
        <v/>
      </c>
      <c r="AO39" s="787"/>
      <c r="AP39" s="788">
        <f t="shared" ref="AP39:AP63" si="51">IF(O39="", "", SUM(IF($AY$9&gt;=0,VLOOKUP($AZ$9,$AZ$4:$BF$12,(O39+2),FALSE)), IF($AY$10&gt;=0,VLOOKUP($AZ$10,$AZ$4:$BF$12,(O39+2),FALSE)), IF($AY$11&gt;=0,VLOOKUP($AZ$11,$AZ$4:$BF$12,(O39+2),FALSE))))</f>
        <v>0</v>
      </c>
      <c r="AQ39" s="789">
        <f t="shared" ref="AQ39:AQ63" si="52">IF(N39="","",N39*S39)</f>
        <v>0</v>
      </c>
      <c r="AR39" s="788">
        <f t="shared" ref="AR39:AR63" si="53">IF(O39="", "", SUM(IF($AY$9&gt;0,VLOOKUP($AZ$9,$AZ$4:$BF$12,(O39+2),FALSE)), IF($AY$10&gt;0,VLOOKUP($AZ$10,$AZ$4:$BF$12,(O39+2),FALSE)), IF($AY$11&gt;0,VLOOKUP($AZ$11,$AZ$4:$BF$12,(O39+2),FALSE))))</f>
        <v>0</v>
      </c>
      <c r="AS39" s="790">
        <f t="shared" ref="AS39:AS63" si="54">IF(N39="","",AR39*N39)</f>
        <v>0</v>
      </c>
      <c r="AT39" s="791">
        <f t="shared" si="11"/>
        <v>0</v>
      </c>
      <c r="AU39" s="791">
        <f t="shared" si="12"/>
        <v>0</v>
      </c>
      <c r="AV39" s="791">
        <f t="shared" si="13"/>
        <v>0</v>
      </c>
      <c r="AW39" s="791">
        <f t="shared" si="14"/>
        <v>0</v>
      </c>
      <c r="AX39" s="791">
        <f t="shared" si="15"/>
        <v>0</v>
      </c>
      <c r="AY39" s="669"/>
      <c r="AZ39" s="791">
        <f t="shared" si="46"/>
        <v>0</v>
      </c>
      <c r="BA39" s="792">
        <f t="shared" si="47"/>
        <v>0</v>
      </c>
      <c r="BB39" s="792">
        <f t="shared" si="16"/>
        <v>0</v>
      </c>
      <c r="BC39" s="793">
        <f t="shared" si="48"/>
        <v>0</v>
      </c>
      <c r="BD39" s="791">
        <f t="shared" si="17"/>
        <v>0</v>
      </c>
      <c r="BE39" s="669"/>
      <c r="BF39" s="669"/>
      <c r="BG39" s="794"/>
      <c r="BH39" s="795">
        <f t="shared" si="49"/>
        <v>0</v>
      </c>
      <c r="BI39" s="795">
        <f t="shared" si="18"/>
        <v>0</v>
      </c>
      <c r="BJ39" s="796"/>
      <c r="BK39" s="795" t="str">
        <f t="shared" si="21"/>
        <v>NA</v>
      </c>
      <c r="BL39" s="797">
        <f t="shared" si="22"/>
        <v>0</v>
      </c>
      <c r="BM39" s="791">
        <f t="shared" si="23"/>
        <v>0</v>
      </c>
      <c r="BN39" s="798">
        <f t="shared" si="24"/>
        <v>0</v>
      </c>
      <c r="BO39" s="790">
        <f t="shared" si="25"/>
        <v>0</v>
      </c>
      <c r="CD39" s="284"/>
      <c r="CE39" s="288" t="s">
        <v>90</v>
      </c>
      <c r="CF39" s="284"/>
      <c r="CG39" s="284"/>
      <c r="CH39" s="289"/>
      <c r="CI39" s="289"/>
      <c r="CJ39" s="290"/>
      <c r="CK39" s="291"/>
      <c r="CL39" s="292"/>
      <c r="CM39" s="293"/>
      <c r="CN39" s="293"/>
      <c r="CO39" s="296" t="s">
        <v>140</v>
      </c>
      <c r="CP39" s="276"/>
      <c r="CQ39" s="802"/>
      <c r="CR39" s="802"/>
    </row>
    <row r="40" spans="1:96">
      <c r="A40" s="772"/>
      <c r="B40" s="773">
        <f>'Exhibit 3 (Rent Schedule)'!A28</f>
        <v>0</v>
      </c>
      <c r="C40" s="774" t="str">
        <f>IF(OR(B40="MR",B40&lt;=0,B40="EO"),"",VLOOKUP(AJ40,'Income-Rent Tool HTC'!$D$28:$J$35,(O40+2),FALSE))</f>
        <v/>
      </c>
      <c r="D40" s="773">
        <f>'Exhibit 3 (Rent Schedule)'!B28</f>
        <v>0</v>
      </c>
      <c r="E40" s="774" t="str">
        <f>IF(OR(D40="MR",D40&lt;=0,D40="EO"),"",VLOOKUP(AK40,'Income-Rent Tool HOME'!$D$28:$J$35,(O40+2),FALSE))</f>
        <v/>
      </c>
      <c r="F40" s="773">
        <f>'Exhibit 3 (Rent Schedule)'!E28</f>
        <v>0</v>
      </c>
      <c r="G40" s="774" t="str">
        <f>IF(OR(F40="MR",F40&lt;=0,F40="EO"),"",VLOOKUP(AL40,'Income-Rent Tool NHTF'!$D$28:$J$35,(O40+2),FALSE))</f>
        <v/>
      </c>
      <c r="H40" s="773">
        <f>'Exhibit 3 (Rent Schedule)'!D28</f>
        <v>0</v>
      </c>
      <c r="I40" s="774" t="str">
        <f>IF(OR(H40="MR",H40&lt;=0,H40="EO"),"",VLOOKUP(AM40,'Income-Rent Tool MRB'!$D$28:$J$35,(O40+2),FALSE))</f>
        <v/>
      </c>
      <c r="J40" s="773">
        <f>'Exhibit 3 (Rent Schedule)'!C28</f>
        <v>0</v>
      </c>
      <c r="K40" s="774" t="str">
        <f>IF(OR(J40="MR",J40&lt;=0,J40="EO"),"",VLOOKUP(AN40,'Income-Rent Tool NSP'!$D$28:$J$35,(O40+2),FALSE))</f>
        <v/>
      </c>
      <c r="L40" s="773">
        <f>'Rent Schedule'!F28</f>
        <v>0</v>
      </c>
      <c r="M40" s="775"/>
      <c r="N40" s="776">
        <f>'Rent Schedule'!G28</f>
        <v>0</v>
      </c>
      <c r="O40" s="776">
        <f>'Rent Schedule'!H28</f>
        <v>0</v>
      </c>
      <c r="P40" s="776">
        <f>'Rent Schedule'!I28</f>
        <v>0</v>
      </c>
      <c r="Q40" s="777">
        <f>'Rent Schedule'!J28</f>
        <v>0</v>
      </c>
      <c r="R40" s="299">
        <f t="shared" si="50"/>
        <v>0</v>
      </c>
      <c r="S40" s="1067">
        <f t="shared" ref="S40:S63" si="55">ROUNDUP((+IF(O40="","",SUM(IF($AY$4&gt;0,VLOOKUP($AZ$4,$AZ$4:$BF$12,(O40+2),FALSE)),IF($AY$5&gt;0,VLOOKUP($AZ$5,$AZ$4:$BF$12,(O40+2),FALSE)),IF($AY$6&gt;0,VLOOKUP($AZ$6,$AZ$4:$BF$12,(O40+2),FALSE)),IF($AY$7&gt;0,VLOOKUP($AZ$7,$AZ$4:$BF$12,(O40+2),FALSE)),IF($AY$8&gt;0,VLOOKUP($AZ$8,$AZ$4:$BF$12,(O40+2),FALSE)),IF($AY$12&gt;0,VLOOKUP($AZ$12,$AZ$4:$BF$12,(O40+2),FALSE)),IF($AY$9&gt;0,VLOOKUP($AZ$9,$AZ$4:$BF$12,(O40+2),FALSE)),IF($AY$10&gt;0,VLOOKUP($AZ$10,$AZ$4:$BF$12,(O40+2),FALSE)),IF($AY$11&gt;0,VLOOKUP($AZ$11,$AZ$4:$BF$12,(O40+2),FALSE))))),0)</f>
        <v>0</v>
      </c>
      <c r="T40" s="970">
        <f t="shared" si="19"/>
        <v>0</v>
      </c>
      <c r="U40" s="969" t="str">
        <f t="shared" si="3"/>
        <v/>
      </c>
      <c r="V40" s="799" t="e">
        <f t="shared" ref="V40:V63" si="56">IF(W40="","",W40/Q40)</f>
        <v>#DIV/0!</v>
      </c>
      <c r="W40" s="971">
        <f>'Rent Schedule'!N28</f>
        <v>0</v>
      </c>
      <c r="X40" s="965"/>
      <c r="Y40" s="779"/>
      <c r="Z40" s="801">
        <f t="shared" ref="Z40:Z63" si="57">IF(W40="","",N40*W40)</f>
        <v>0</v>
      </c>
      <c r="AA40" s="781" t="str">
        <f t="shared" ref="AA40:AA63" si="58">IF(OR(N40=0,B40="EO"),"",AB40*N40)</f>
        <v/>
      </c>
      <c r="AB40" s="782" t="str">
        <f t="shared" ref="AB40:AB63" si="59">IF(BO40=0,"",BO40)</f>
        <v/>
      </c>
      <c r="AC40" s="783" t="str">
        <f t="shared" ref="AC40:AC63" si="60">IF(OR(N40=0,B40="EO"),"",AB40/Q40)</f>
        <v/>
      </c>
      <c r="AD40" s="300" t="str">
        <f t="shared" ref="AD40:AD63" si="61">IF(N40=0,"",IF(OR(B40="MR", B40="EO"),"NA",AB40-T40))</f>
        <v/>
      </c>
      <c r="AE40" s="1069"/>
      <c r="AF40" s="784" t="e">
        <f t="shared" ref="AF40:AF63" si="62">AE40/Q40</f>
        <v>#DIV/0!</v>
      </c>
      <c r="AG40" s="300" t="str">
        <f t="shared" ref="AG40:AG63" si="63">IF(AE40="","",AE40-AB40)</f>
        <v/>
      </c>
      <c r="AH40" s="301"/>
      <c r="AI40" s="302"/>
      <c r="AJ40" s="785" t="str">
        <f>IF(B40="tc20%",'Income-Rent Tool HTC'!$D$28, IF(B40="tc30%",'Income-Rent Tool HTC'!$D$29,IF(B40="tc40%",'Income-Rent Tool HTC'!$D$30,IF(B40="tc50%",'Income-Rent Tool HTC'!$D$31,IF(B40="tc60%",'Income-Rent Tool HTC'!$D$32,IF(B40="tc65%",'Income-Rent Tool HTC'!$D$33,IF(B40="tc70%",'Income-Rent Tool HTC'!$D$34,IF(B40="tc80%",'Income-Rent Tool HTC'!$D$35,""))))))))</f>
        <v/>
      </c>
      <c r="AK40" s="786" t="str">
        <f>IF(D40="30%/30%",'Income-Rent Tool HOME'!$D$29,IF(D40="40%/40%",'Income-Rent Tool HOME'!$D$30,IF(D40="lh/50%",'Income-Rent Tool HOME'!$D$31,IF(D40="hh/60%",'Income-Rent Tool HOME'!$D$32,IF(D40="hh/80%",'Income-Rent Tool HOME'!$D$35,"")))))</f>
        <v/>
      </c>
      <c r="AL40" s="786" t="str">
        <f>IF(F40="15%/15%",'Income-Rent Tool NHTF'!$D$29,IF(F40="30%/30%",'Income-Rent Tool NHTF'!$D$30,""))</f>
        <v/>
      </c>
      <c r="AM40" s="786" t="str">
        <f>IF(H40="mrb20%",'Income-Rent Tool MRB'!$D$28,IF(H40="mrb30%",'Income-Rent Tool MRB'!$D$29,IF(H40="mrb40%",'Income-Rent Tool MRB'!$D$30,IF(H40="mrb50%",'Income-Rent Tool MRB'!$D$31,IF(H40="mrb60%",'Income-Rent Tool MRB'!$D$32,IF(H40="mrb70%",'Income-Rent Tool MRB'!$D$34,IF(H40="mrb80%",'Income-Rent Tool MRB'!$D$35,"")))))))</f>
        <v/>
      </c>
      <c r="AN40" s="786" t="str">
        <f>IF(J40="30%/30%",'Income-Rent Tool NSP'!$D$29,IF(J40="40%/40%",'Income-Rent Tool NSP'!$D$30,IF(J40="lh/50%",'Income-Rent Tool NSP'!$D$31,IF(J40="hh/60%",'Income-Rent Tool NSP'!$D$32,IF(J40="hh/80%",'Income-Rent Tool NSP'!$D$35,"")))))</f>
        <v/>
      </c>
      <c r="AO40" s="787"/>
      <c r="AP40" s="788">
        <f t="shared" si="51"/>
        <v>0</v>
      </c>
      <c r="AQ40" s="789">
        <f t="shared" si="52"/>
        <v>0</v>
      </c>
      <c r="AR40" s="788">
        <f t="shared" si="53"/>
        <v>0</v>
      </c>
      <c r="AS40" s="790">
        <f t="shared" si="54"/>
        <v>0</v>
      </c>
      <c r="AT40" s="791">
        <f t="shared" si="11"/>
        <v>0</v>
      </c>
      <c r="AU40" s="791">
        <f t="shared" si="12"/>
        <v>0</v>
      </c>
      <c r="AV40" s="791">
        <f t="shared" si="13"/>
        <v>0</v>
      </c>
      <c r="AW40" s="791">
        <f t="shared" si="14"/>
        <v>0</v>
      </c>
      <c r="AX40" s="791">
        <f t="shared" si="15"/>
        <v>0</v>
      </c>
      <c r="AY40" s="669"/>
      <c r="AZ40" s="791">
        <f t="shared" ref="AZ40:AZ63" si="64">IF(B40="MR",0,N40)</f>
        <v>0</v>
      </c>
      <c r="BA40" s="792">
        <f t="shared" ref="BA40:BA63" si="65">Q40</f>
        <v>0</v>
      </c>
      <c r="BB40" s="792">
        <f t="shared" ref="BB40:BB63" si="66">AZ40*BA40</f>
        <v>0</v>
      </c>
      <c r="BC40" s="793">
        <f t="shared" ref="BC40:BC63" si="67">N40-AZ40</f>
        <v>0</v>
      </c>
      <c r="BD40" s="791">
        <f t="shared" ref="BD40:BD63" si="68">BA40*BC40</f>
        <v>0</v>
      </c>
      <c r="BE40" s="669"/>
      <c r="BF40" s="669"/>
      <c r="BG40" s="794"/>
      <c r="BH40" s="795">
        <f t="shared" ref="BH40:BH63" si="69">IF(B40="MR","NA",T40)</f>
        <v>0</v>
      </c>
      <c r="BI40" s="795">
        <f t="shared" ref="BI40:BI63" si="70">W40</f>
        <v>0</v>
      </c>
      <c r="BJ40" s="796"/>
      <c r="BK40" s="795" t="str">
        <f t="shared" ref="BK40:BK63" si="71">IF(AE40=0,"NA",AE40)</f>
        <v>NA</v>
      </c>
      <c r="BL40" s="797">
        <f t="shared" ref="BL40:BL63" si="72">IF(BI40&lt;BH40, MAX(BH40,BI40), BH40)</f>
        <v>0</v>
      </c>
      <c r="BM40" s="791">
        <f t="shared" ref="BM40:BM63" si="73">IF(BH40="NA",BK40,0)</f>
        <v>0</v>
      </c>
      <c r="BN40" s="798">
        <f t="shared" ref="BN40:BN63" si="74">IF(BJ40="NA",MAX(BL40,BM40),MIN(BH40,BJ40))</f>
        <v>0</v>
      </c>
      <c r="BO40" s="790">
        <f t="shared" ref="BO40:BO63" si="75">+IF(BI40&gt;BH40, MIN(BH40,BI40,BK40), MIN(BH40,BK40))</f>
        <v>0</v>
      </c>
      <c r="CD40" s="284"/>
      <c r="CE40" s="288" t="s">
        <v>92</v>
      </c>
      <c r="CF40" s="284"/>
      <c r="CG40" s="284"/>
      <c r="CH40" s="289"/>
      <c r="CI40" s="289"/>
      <c r="CJ40" s="290"/>
      <c r="CK40" s="291"/>
      <c r="CL40" s="292"/>
      <c r="CM40" s="293"/>
      <c r="CN40" s="293"/>
      <c r="CO40" s="296"/>
      <c r="CP40" s="276"/>
      <c r="CQ40" s="802"/>
      <c r="CR40" s="802"/>
    </row>
    <row r="41" spans="1:96">
      <c r="A41" s="772"/>
      <c r="B41" s="773">
        <f>'Exhibit 3 (Rent Schedule)'!A29</f>
        <v>0</v>
      </c>
      <c r="C41" s="774" t="str">
        <f>IF(OR(B41="MR",B41&lt;=0,B41="EO"),"",VLOOKUP(AJ41,'Income-Rent Tool HTC'!$D$28:$J$35,(O41+2),FALSE))</f>
        <v/>
      </c>
      <c r="D41" s="773">
        <f>'Exhibit 3 (Rent Schedule)'!B29</f>
        <v>0</v>
      </c>
      <c r="E41" s="774" t="str">
        <f>IF(OR(D41="MR",D41&lt;=0,D41="EO"),"",VLOOKUP(AK41,'Income-Rent Tool HOME'!$D$28:$J$35,(O41+2),FALSE))</f>
        <v/>
      </c>
      <c r="F41" s="773">
        <f>'Exhibit 3 (Rent Schedule)'!E29</f>
        <v>0</v>
      </c>
      <c r="G41" s="774" t="str">
        <f>IF(OR(F41="MR",F41&lt;=0,F41="EO"),"",VLOOKUP(AL41,'Income-Rent Tool NHTF'!$D$28:$J$35,(O41+2),FALSE))</f>
        <v/>
      </c>
      <c r="H41" s="773">
        <f>'Exhibit 3 (Rent Schedule)'!D29</f>
        <v>0</v>
      </c>
      <c r="I41" s="774" t="str">
        <f>IF(OR(H41="MR",H41&lt;=0,H41="EO"),"",VLOOKUP(AM41,'Income-Rent Tool MRB'!$D$28:$J$35,(O41+2),FALSE))</f>
        <v/>
      </c>
      <c r="J41" s="773">
        <f>'Exhibit 3 (Rent Schedule)'!C29</f>
        <v>0</v>
      </c>
      <c r="K41" s="774" t="str">
        <f>IF(OR(J41="MR",J41&lt;=0,J41="EO"),"",VLOOKUP(AN41,'Income-Rent Tool NSP'!$D$28:$J$35,(O41+2),FALSE))</f>
        <v/>
      </c>
      <c r="L41" s="773">
        <f>'Rent Schedule'!F29</f>
        <v>0</v>
      </c>
      <c r="M41" s="775"/>
      <c r="N41" s="776">
        <f>'Rent Schedule'!G29</f>
        <v>0</v>
      </c>
      <c r="O41" s="776">
        <f>'Rent Schedule'!H29</f>
        <v>0</v>
      </c>
      <c r="P41" s="776">
        <f>'Rent Schedule'!I29</f>
        <v>0</v>
      </c>
      <c r="Q41" s="777">
        <f>'Rent Schedule'!J29</f>
        <v>0</v>
      </c>
      <c r="R41" s="299">
        <f t="shared" si="50"/>
        <v>0</v>
      </c>
      <c r="S41" s="1067">
        <f t="shared" si="55"/>
        <v>0</v>
      </c>
      <c r="T41" s="970">
        <f t="shared" si="19"/>
        <v>0</v>
      </c>
      <c r="U41" s="969" t="str">
        <f t="shared" si="3"/>
        <v/>
      </c>
      <c r="V41" s="799" t="e">
        <f t="shared" si="56"/>
        <v>#DIV/0!</v>
      </c>
      <c r="W41" s="971">
        <f>'Rent Schedule'!N29</f>
        <v>0</v>
      </c>
      <c r="X41" s="965"/>
      <c r="Y41" s="779"/>
      <c r="Z41" s="801">
        <f t="shared" si="57"/>
        <v>0</v>
      </c>
      <c r="AA41" s="781" t="str">
        <f t="shared" si="58"/>
        <v/>
      </c>
      <c r="AB41" s="782" t="str">
        <f t="shared" si="59"/>
        <v/>
      </c>
      <c r="AC41" s="783" t="str">
        <f t="shared" si="60"/>
        <v/>
      </c>
      <c r="AD41" s="300" t="str">
        <f t="shared" si="61"/>
        <v/>
      </c>
      <c r="AE41" s="1069"/>
      <c r="AF41" s="784" t="e">
        <f t="shared" si="62"/>
        <v>#DIV/0!</v>
      </c>
      <c r="AG41" s="300" t="str">
        <f t="shared" si="63"/>
        <v/>
      </c>
      <c r="AH41" s="301"/>
      <c r="AI41" s="302"/>
      <c r="AJ41" s="785" t="str">
        <f>IF(B41="tc20%",'Income-Rent Tool HTC'!$D$28, IF(B41="tc30%",'Income-Rent Tool HTC'!$D$29,IF(B41="tc40%",'Income-Rent Tool HTC'!$D$30,IF(B41="tc50%",'Income-Rent Tool HTC'!$D$31,IF(B41="tc60%",'Income-Rent Tool HTC'!$D$32,IF(B41="tc65%",'Income-Rent Tool HTC'!$D$33,IF(B41="tc70%",'Income-Rent Tool HTC'!$D$34,IF(B41="tc80%",'Income-Rent Tool HTC'!$D$35,""))))))))</f>
        <v/>
      </c>
      <c r="AK41" s="786" t="str">
        <f>IF(D41="30%/30%",'Income-Rent Tool HOME'!$D$29,IF(D41="40%/40%",'Income-Rent Tool HOME'!$D$30,IF(D41="lh/50%",'Income-Rent Tool HOME'!$D$31,IF(D41="hh/60%",'Income-Rent Tool HOME'!$D$32,IF(D41="hh/80%",'Income-Rent Tool HOME'!$D$35,"")))))</f>
        <v/>
      </c>
      <c r="AL41" s="786" t="str">
        <f>IF(F41="15%/15%",'Income-Rent Tool NHTF'!$D$29,IF(F41="30%/30%",'Income-Rent Tool NHTF'!$D$30,""))</f>
        <v/>
      </c>
      <c r="AM41" s="786" t="str">
        <f>IF(H41="mrb20%",'Income-Rent Tool MRB'!$D$28,IF(H41="mrb30%",'Income-Rent Tool MRB'!$D$29,IF(H41="mrb40%",'Income-Rent Tool MRB'!$D$30,IF(H41="mrb50%",'Income-Rent Tool MRB'!$D$31,IF(H41="mrb60%",'Income-Rent Tool MRB'!$D$32,IF(H41="mrb70%",'Income-Rent Tool MRB'!$D$34,IF(H41="mrb80%",'Income-Rent Tool MRB'!$D$35,"")))))))</f>
        <v/>
      </c>
      <c r="AN41" s="786" t="str">
        <f>IF(J41="30%/30%",'Income-Rent Tool NSP'!$D$29,IF(J41="40%/40%",'Income-Rent Tool NSP'!$D$30,IF(J41="lh/50%",'Income-Rent Tool NSP'!$D$31,IF(J41="hh/60%",'Income-Rent Tool NSP'!$D$32,IF(J41="hh/80%",'Income-Rent Tool NSP'!$D$35,"")))))</f>
        <v/>
      </c>
      <c r="AO41" s="787"/>
      <c r="AP41" s="788">
        <f t="shared" si="51"/>
        <v>0</v>
      </c>
      <c r="AQ41" s="789">
        <f t="shared" si="52"/>
        <v>0</v>
      </c>
      <c r="AR41" s="788">
        <f t="shared" si="53"/>
        <v>0</v>
      </c>
      <c r="AS41" s="790">
        <f t="shared" si="54"/>
        <v>0</v>
      </c>
      <c r="AT41" s="791">
        <f t="shared" si="11"/>
        <v>0</v>
      </c>
      <c r="AU41" s="791">
        <f t="shared" si="12"/>
        <v>0</v>
      </c>
      <c r="AV41" s="791">
        <f t="shared" si="13"/>
        <v>0</v>
      </c>
      <c r="AW41" s="791">
        <f t="shared" si="14"/>
        <v>0</v>
      </c>
      <c r="AX41" s="791">
        <f t="shared" si="15"/>
        <v>0</v>
      </c>
      <c r="AY41" s="669"/>
      <c r="AZ41" s="791">
        <f t="shared" si="64"/>
        <v>0</v>
      </c>
      <c r="BA41" s="792">
        <f t="shared" si="65"/>
        <v>0</v>
      </c>
      <c r="BB41" s="792">
        <f t="shared" si="66"/>
        <v>0</v>
      </c>
      <c r="BC41" s="793">
        <f t="shared" si="67"/>
        <v>0</v>
      </c>
      <c r="BD41" s="791">
        <f t="shared" si="68"/>
        <v>0</v>
      </c>
      <c r="BE41" s="669"/>
      <c r="BF41" s="669"/>
      <c r="BG41" s="794"/>
      <c r="BH41" s="795">
        <f t="shared" si="69"/>
        <v>0</v>
      </c>
      <c r="BI41" s="795">
        <f t="shared" si="70"/>
        <v>0</v>
      </c>
      <c r="BJ41" s="796"/>
      <c r="BK41" s="795" t="str">
        <f t="shared" si="71"/>
        <v>NA</v>
      </c>
      <c r="BL41" s="797">
        <f t="shared" si="72"/>
        <v>0</v>
      </c>
      <c r="BM41" s="791">
        <f t="shared" si="73"/>
        <v>0</v>
      </c>
      <c r="BN41" s="798">
        <f t="shared" si="74"/>
        <v>0</v>
      </c>
      <c r="BO41" s="790">
        <f t="shared" si="75"/>
        <v>0</v>
      </c>
      <c r="CD41" s="284"/>
      <c r="CE41" s="288" t="s">
        <v>95</v>
      </c>
      <c r="CF41" s="284"/>
      <c r="CG41" s="284"/>
      <c r="CH41" s="289"/>
      <c r="CI41" s="289"/>
      <c r="CJ41" s="290"/>
      <c r="CK41" s="291"/>
      <c r="CL41" s="292"/>
      <c r="CM41" s="293"/>
      <c r="CN41" s="293"/>
      <c r="CO41" s="296"/>
      <c r="CP41" s="276"/>
      <c r="CQ41" s="802"/>
      <c r="CR41" s="802"/>
    </row>
    <row r="42" spans="1:96">
      <c r="A42" s="772"/>
      <c r="B42" s="773">
        <f>'Exhibit 3 (Rent Schedule)'!A30</f>
        <v>0</v>
      </c>
      <c r="C42" s="774" t="str">
        <f>IF(OR(B42="MR",B42&lt;=0,B42="EO"),"",VLOOKUP(AJ42,'Income-Rent Tool HTC'!$D$28:$J$35,(O42+2),FALSE))</f>
        <v/>
      </c>
      <c r="D42" s="773">
        <f>'Exhibit 3 (Rent Schedule)'!B30</f>
        <v>0</v>
      </c>
      <c r="E42" s="774" t="str">
        <f>IF(OR(D42="MR",D42&lt;=0,D42="EO"),"",VLOOKUP(AK42,'Income-Rent Tool HOME'!$D$28:$J$35,(O42+2),FALSE))</f>
        <v/>
      </c>
      <c r="F42" s="773">
        <f>'Exhibit 3 (Rent Schedule)'!E30</f>
        <v>0</v>
      </c>
      <c r="G42" s="774" t="str">
        <f>IF(OR(F42="MR",F42&lt;=0,F42="EO"),"",VLOOKUP(AL42,'Income-Rent Tool NHTF'!$D$28:$J$35,(O42+2),FALSE))</f>
        <v/>
      </c>
      <c r="H42" s="773">
        <f>'Exhibit 3 (Rent Schedule)'!D30</f>
        <v>0</v>
      </c>
      <c r="I42" s="774" t="str">
        <f>IF(OR(H42="MR",H42&lt;=0,H42="EO"),"",VLOOKUP(AM42,'Income-Rent Tool MRB'!$D$28:$J$35,(O42+2),FALSE))</f>
        <v/>
      </c>
      <c r="J42" s="773">
        <f>'Exhibit 3 (Rent Schedule)'!C30</f>
        <v>0</v>
      </c>
      <c r="K42" s="774" t="str">
        <f>IF(OR(J42="MR",J42&lt;=0,J42="EO"),"",VLOOKUP(AN42,'Income-Rent Tool NSP'!$D$28:$J$35,(O42+2),FALSE))</f>
        <v/>
      </c>
      <c r="L42" s="773">
        <f>'Rent Schedule'!F30</f>
        <v>0</v>
      </c>
      <c r="M42" s="775"/>
      <c r="N42" s="776">
        <f>'Rent Schedule'!G30</f>
        <v>0</v>
      </c>
      <c r="O42" s="776">
        <f>'Rent Schedule'!H30</f>
        <v>0</v>
      </c>
      <c r="P42" s="776">
        <f>'Rent Schedule'!I30</f>
        <v>0</v>
      </c>
      <c r="Q42" s="777">
        <f>'Rent Schedule'!J30</f>
        <v>0</v>
      </c>
      <c r="R42" s="299">
        <f t="shared" si="50"/>
        <v>0</v>
      </c>
      <c r="S42" s="1067">
        <f t="shared" si="55"/>
        <v>0</v>
      </c>
      <c r="T42" s="970">
        <f t="shared" si="19"/>
        <v>0</v>
      </c>
      <c r="U42" s="969" t="str">
        <f t="shared" si="3"/>
        <v/>
      </c>
      <c r="V42" s="799" t="e">
        <f t="shared" si="56"/>
        <v>#DIV/0!</v>
      </c>
      <c r="W42" s="971">
        <f>'Rent Schedule'!N30</f>
        <v>0</v>
      </c>
      <c r="X42" s="965"/>
      <c r="Y42" s="779"/>
      <c r="Z42" s="801">
        <f t="shared" si="57"/>
        <v>0</v>
      </c>
      <c r="AA42" s="781" t="str">
        <f t="shared" si="58"/>
        <v/>
      </c>
      <c r="AB42" s="782" t="str">
        <f t="shared" si="59"/>
        <v/>
      </c>
      <c r="AC42" s="783" t="str">
        <f t="shared" si="60"/>
        <v/>
      </c>
      <c r="AD42" s="300" t="str">
        <f t="shared" si="61"/>
        <v/>
      </c>
      <c r="AE42" s="1069"/>
      <c r="AF42" s="784" t="e">
        <f t="shared" si="62"/>
        <v>#DIV/0!</v>
      </c>
      <c r="AG42" s="300" t="str">
        <f t="shared" si="63"/>
        <v/>
      </c>
      <c r="AH42" s="301"/>
      <c r="AI42" s="302"/>
      <c r="AJ42" s="785" t="str">
        <f>IF(B42="tc20%",'Income-Rent Tool HTC'!$D$28, IF(B42="tc30%",'Income-Rent Tool HTC'!$D$29,IF(B42="tc40%",'Income-Rent Tool HTC'!$D$30,IF(B42="tc50%",'Income-Rent Tool HTC'!$D$31,IF(B42="tc60%",'Income-Rent Tool HTC'!$D$32,IF(B42="tc65%",'Income-Rent Tool HTC'!$D$33,IF(B42="tc70%",'Income-Rent Tool HTC'!$D$34,IF(B42="tc80%",'Income-Rent Tool HTC'!$D$35,""))))))))</f>
        <v/>
      </c>
      <c r="AK42" s="786" t="str">
        <f>IF(D42="30%/30%",'Income-Rent Tool HOME'!$D$29,IF(D42="40%/40%",'Income-Rent Tool HOME'!$D$30,IF(D42="lh/50%",'Income-Rent Tool HOME'!$D$31,IF(D42="hh/60%",'Income-Rent Tool HOME'!$D$32,IF(D42="hh/80%",'Income-Rent Tool HOME'!$D$35,"")))))</f>
        <v/>
      </c>
      <c r="AL42" s="786" t="str">
        <f>IF(F42="15%/15%",'Income-Rent Tool NHTF'!$D$29,IF(F42="30%/30%",'Income-Rent Tool NHTF'!$D$30,""))</f>
        <v/>
      </c>
      <c r="AM42" s="786" t="str">
        <f>IF(H42="mrb20%",'Income-Rent Tool MRB'!$D$28,IF(H42="mrb30%",'Income-Rent Tool MRB'!$D$29,IF(H42="mrb40%",'Income-Rent Tool MRB'!$D$30,IF(H42="mrb50%",'Income-Rent Tool MRB'!$D$31,IF(H42="mrb60%",'Income-Rent Tool MRB'!$D$32,IF(H42="mrb70%",'Income-Rent Tool MRB'!$D$34,IF(H42="mrb80%",'Income-Rent Tool MRB'!$D$35,"")))))))</f>
        <v/>
      </c>
      <c r="AN42" s="786" t="str">
        <f>IF(J42="30%/30%",'Income-Rent Tool NSP'!$D$29,IF(J42="40%/40%",'Income-Rent Tool NSP'!$D$30,IF(J42="lh/50%",'Income-Rent Tool NSP'!$D$31,IF(J42="hh/60%",'Income-Rent Tool NSP'!$D$32,IF(J42="hh/80%",'Income-Rent Tool NSP'!$D$35,"")))))</f>
        <v/>
      </c>
      <c r="AO42" s="787"/>
      <c r="AP42" s="788">
        <f t="shared" si="51"/>
        <v>0</v>
      </c>
      <c r="AQ42" s="789">
        <f t="shared" si="52"/>
        <v>0</v>
      </c>
      <c r="AR42" s="788">
        <f t="shared" si="53"/>
        <v>0</v>
      </c>
      <c r="AS42" s="790">
        <f t="shared" si="54"/>
        <v>0</v>
      </c>
      <c r="AT42" s="791">
        <f t="shared" si="11"/>
        <v>0</v>
      </c>
      <c r="AU42" s="791">
        <f t="shared" si="12"/>
        <v>0</v>
      </c>
      <c r="AV42" s="791">
        <f t="shared" si="13"/>
        <v>0</v>
      </c>
      <c r="AW42" s="791">
        <f t="shared" si="14"/>
        <v>0</v>
      </c>
      <c r="AX42" s="791">
        <f t="shared" si="15"/>
        <v>0</v>
      </c>
      <c r="AY42" s="669"/>
      <c r="AZ42" s="791">
        <f t="shared" si="64"/>
        <v>0</v>
      </c>
      <c r="BA42" s="792">
        <f t="shared" si="65"/>
        <v>0</v>
      </c>
      <c r="BB42" s="792">
        <f t="shared" si="66"/>
        <v>0</v>
      </c>
      <c r="BC42" s="793">
        <f t="shared" si="67"/>
        <v>0</v>
      </c>
      <c r="BD42" s="791">
        <f t="shared" si="68"/>
        <v>0</v>
      </c>
      <c r="BE42" s="669"/>
      <c r="BF42" s="669"/>
      <c r="BG42" s="794"/>
      <c r="BH42" s="795">
        <f t="shared" si="69"/>
        <v>0</v>
      </c>
      <c r="BI42" s="795">
        <f t="shared" si="70"/>
        <v>0</v>
      </c>
      <c r="BJ42" s="796"/>
      <c r="BK42" s="795" t="str">
        <f t="shared" si="71"/>
        <v>NA</v>
      </c>
      <c r="BL42" s="797">
        <f t="shared" si="72"/>
        <v>0</v>
      </c>
      <c r="BM42" s="791">
        <f t="shared" si="73"/>
        <v>0</v>
      </c>
      <c r="BN42" s="798">
        <f t="shared" si="74"/>
        <v>0</v>
      </c>
      <c r="BO42" s="790">
        <f t="shared" si="75"/>
        <v>0</v>
      </c>
      <c r="CD42" s="284"/>
      <c r="CE42" s="288" t="s">
        <v>97</v>
      </c>
      <c r="CF42" s="284"/>
      <c r="CG42" s="284"/>
      <c r="CH42" s="289"/>
      <c r="CI42" s="289"/>
      <c r="CJ42" s="290"/>
      <c r="CK42" s="291"/>
      <c r="CL42" s="292"/>
      <c r="CM42" s="293"/>
      <c r="CN42" s="293"/>
      <c r="CO42" s="296"/>
      <c r="CP42" s="276"/>
      <c r="CQ42" s="802"/>
      <c r="CR42" s="802"/>
    </row>
    <row r="43" spans="1:96">
      <c r="A43" s="772"/>
      <c r="B43" s="773">
        <f>'Exhibit 3 (Rent Schedule)'!A31</f>
        <v>0</v>
      </c>
      <c r="C43" s="774" t="str">
        <f>IF(OR(B43="MR",B43&lt;=0,B43="EO"),"",VLOOKUP(AJ43,'Income-Rent Tool HTC'!$D$28:$J$35,(O43+2),FALSE))</f>
        <v/>
      </c>
      <c r="D43" s="773">
        <f>'Exhibit 3 (Rent Schedule)'!B31</f>
        <v>0</v>
      </c>
      <c r="E43" s="774" t="str">
        <f>IF(OR(D43="MR",D43&lt;=0,D43="EO"),"",VLOOKUP(AK43,'Income-Rent Tool HOME'!$D$28:$J$35,(O43+2),FALSE))</f>
        <v/>
      </c>
      <c r="F43" s="773">
        <f>'Exhibit 3 (Rent Schedule)'!E31</f>
        <v>0</v>
      </c>
      <c r="G43" s="774" t="str">
        <f>IF(OR(F43="MR",F43&lt;=0,F43="EO"),"",VLOOKUP(AL43,'Income-Rent Tool NHTF'!$D$28:$J$35,(O43+2),FALSE))</f>
        <v/>
      </c>
      <c r="H43" s="773">
        <f>'Exhibit 3 (Rent Schedule)'!D31</f>
        <v>0</v>
      </c>
      <c r="I43" s="774" t="str">
        <f>IF(OR(H43="MR",H43&lt;=0,H43="EO"),"",VLOOKUP(AM43,'Income-Rent Tool MRB'!$D$28:$J$35,(O43+2),FALSE))</f>
        <v/>
      </c>
      <c r="J43" s="773">
        <f>'Exhibit 3 (Rent Schedule)'!C31</f>
        <v>0</v>
      </c>
      <c r="K43" s="774" t="str">
        <f>IF(OR(J43="MR",J43&lt;=0,J43="EO"),"",VLOOKUP(AN43,'Income-Rent Tool NSP'!$D$28:$J$35,(O43+2),FALSE))</f>
        <v/>
      </c>
      <c r="L43" s="773">
        <f>'Rent Schedule'!F31</f>
        <v>0</v>
      </c>
      <c r="M43" s="775"/>
      <c r="N43" s="776">
        <f>'Rent Schedule'!G31</f>
        <v>0</v>
      </c>
      <c r="O43" s="776">
        <f>'Rent Schedule'!H31</f>
        <v>0</v>
      </c>
      <c r="P43" s="776">
        <f>'Rent Schedule'!I31</f>
        <v>0</v>
      </c>
      <c r="Q43" s="777">
        <f>'Rent Schedule'!J31</f>
        <v>0</v>
      </c>
      <c r="R43" s="299">
        <f t="shared" si="50"/>
        <v>0</v>
      </c>
      <c r="S43" s="1067">
        <f t="shared" si="55"/>
        <v>0</v>
      </c>
      <c r="T43" s="970">
        <f t="shared" si="19"/>
        <v>0</v>
      </c>
      <c r="U43" s="969" t="str">
        <f t="shared" si="3"/>
        <v/>
      </c>
      <c r="V43" s="799" t="e">
        <f t="shared" si="56"/>
        <v>#DIV/0!</v>
      </c>
      <c r="W43" s="971">
        <f>'Rent Schedule'!N31</f>
        <v>0</v>
      </c>
      <c r="X43" s="965"/>
      <c r="Y43" s="779"/>
      <c r="Z43" s="801">
        <f t="shared" si="57"/>
        <v>0</v>
      </c>
      <c r="AA43" s="781" t="str">
        <f t="shared" si="58"/>
        <v/>
      </c>
      <c r="AB43" s="782" t="str">
        <f t="shared" si="59"/>
        <v/>
      </c>
      <c r="AC43" s="783" t="str">
        <f t="shared" si="60"/>
        <v/>
      </c>
      <c r="AD43" s="300" t="str">
        <f t="shared" si="61"/>
        <v/>
      </c>
      <c r="AE43" s="1069"/>
      <c r="AF43" s="784" t="e">
        <f t="shared" si="62"/>
        <v>#DIV/0!</v>
      </c>
      <c r="AG43" s="300" t="str">
        <f t="shared" si="63"/>
        <v/>
      </c>
      <c r="AH43" s="301"/>
      <c r="AI43" s="302"/>
      <c r="AJ43" s="785" t="str">
        <f>IF(B43="tc20%",'Income-Rent Tool HTC'!$D$28, IF(B43="tc30%",'Income-Rent Tool HTC'!$D$29,IF(B43="tc40%",'Income-Rent Tool HTC'!$D$30,IF(B43="tc50%",'Income-Rent Tool HTC'!$D$31,IF(B43="tc60%",'Income-Rent Tool HTC'!$D$32,IF(B43="tc65%",'Income-Rent Tool HTC'!$D$33,IF(B43="tc70%",'Income-Rent Tool HTC'!$D$34,IF(B43="tc80%",'Income-Rent Tool HTC'!$D$35,""))))))))</f>
        <v/>
      </c>
      <c r="AK43" s="786" t="str">
        <f>IF(D43="30%/30%",'Income-Rent Tool HOME'!$D$29,IF(D43="40%/40%",'Income-Rent Tool HOME'!$D$30,IF(D43="lh/50%",'Income-Rent Tool HOME'!$D$31,IF(D43="hh/60%",'Income-Rent Tool HOME'!$D$32,IF(D43="hh/80%",'Income-Rent Tool HOME'!$D$35,"")))))</f>
        <v/>
      </c>
      <c r="AL43" s="786" t="str">
        <f>IF(F43="15%/15%",'Income-Rent Tool NHTF'!$D$29,IF(F43="30%/30%",'Income-Rent Tool NHTF'!$D$30,""))</f>
        <v/>
      </c>
      <c r="AM43" s="786" t="str">
        <f>IF(H43="mrb20%",'Income-Rent Tool MRB'!$D$28,IF(H43="mrb30%",'Income-Rent Tool MRB'!$D$29,IF(H43="mrb40%",'Income-Rent Tool MRB'!$D$30,IF(H43="mrb50%",'Income-Rent Tool MRB'!$D$31,IF(H43="mrb60%",'Income-Rent Tool MRB'!$D$32,IF(H43="mrb70%",'Income-Rent Tool MRB'!$D$34,IF(H43="mrb80%",'Income-Rent Tool MRB'!$D$35,"")))))))</f>
        <v/>
      </c>
      <c r="AN43" s="786" t="str">
        <f>IF(J43="30%/30%",'Income-Rent Tool NSP'!$D$29,IF(J43="40%/40%",'Income-Rent Tool NSP'!$D$30,IF(J43="lh/50%",'Income-Rent Tool NSP'!$D$31,IF(J43="hh/60%",'Income-Rent Tool NSP'!$D$32,IF(J43="hh/80%",'Income-Rent Tool NSP'!$D$35,"")))))</f>
        <v/>
      </c>
      <c r="AO43" s="787"/>
      <c r="AP43" s="788">
        <f t="shared" si="51"/>
        <v>0</v>
      </c>
      <c r="AQ43" s="789">
        <f t="shared" si="52"/>
        <v>0</v>
      </c>
      <c r="AR43" s="788">
        <f t="shared" si="53"/>
        <v>0</v>
      </c>
      <c r="AS43" s="790">
        <f t="shared" si="54"/>
        <v>0</v>
      </c>
      <c r="AT43" s="791">
        <f t="shared" si="11"/>
        <v>0</v>
      </c>
      <c r="AU43" s="791">
        <f t="shared" si="12"/>
        <v>0</v>
      </c>
      <c r="AV43" s="791">
        <f t="shared" si="13"/>
        <v>0</v>
      </c>
      <c r="AW43" s="791">
        <f t="shared" si="14"/>
        <v>0</v>
      </c>
      <c r="AX43" s="791">
        <f t="shared" si="15"/>
        <v>0</v>
      </c>
      <c r="AY43" s="669"/>
      <c r="AZ43" s="791">
        <f t="shared" si="64"/>
        <v>0</v>
      </c>
      <c r="BA43" s="792">
        <f t="shared" si="65"/>
        <v>0</v>
      </c>
      <c r="BB43" s="792">
        <f t="shared" si="66"/>
        <v>0</v>
      </c>
      <c r="BC43" s="793">
        <f t="shared" si="67"/>
        <v>0</v>
      </c>
      <c r="BD43" s="791">
        <f t="shared" si="68"/>
        <v>0</v>
      </c>
      <c r="BE43" s="669"/>
      <c r="BF43" s="669"/>
      <c r="BG43" s="794"/>
      <c r="BH43" s="795">
        <f t="shared" si="69"/>
        <v>0</v>
      </c>
      <c r="BI43" s="795">
        <f t="shared" si="70"/>
        <v>0</v>
      </c>
      <c r="BJ43" s="796"/>
      <c r="BK43" s="795" t="str">
        <f t="shared" si="71"/>
        <v>NA</v>
      </c>
      <c r="BL43" s="797">
        <f t="shared" si="72"/>
        <v>0</v>
      </c>
      <c r="BM43" s="791">
        <f t="shared" si="73"/>
        <v>0</v>
      </c>
      <c r="BN43" s="798">
        <f t="shared" si="74"/>
        <v>0</v>
      </c>
      <c r="BO43" s="790">
        <f t="shared" si="75"/>
        <v>0</v>
      </c>
      <c r="CD43" s="284"/>
      <c r="CE43" s="288" t="s">
        <v>101</v>
      </c>
      <c r="CF43" s="284"/>
      <c r="CG43" s="284"/>
      <c r="CH43" s="289"/>
      <c r="CI43" s="289"/>
      <c r="CJ43" s="290"/>
      <c r="CK43" s="291"/>
      <c r="CL43" s="292"/>
      <c r="CM43" s="293"/>
      <c r="CN43" s="293"/>
      <c r="CO43" s="296"/>
      <c r="CP43" s="276"/>
      <c r="CQ43" s="802"/>
      <c r="CR43" s="802"/>
    </row>
    <row r="44" spans="1:96">
      <c r="A44" s="772"/>
      <c r="B44" s="773">
        <f>'Exhibit 3 (Rent Schedule)'!A32</f>
        <v>0</v>
      </c>
      <c r="C44" s="774" t="str">
        <f>IF(OR(B44="MR",B44&lt;=0,B44="EO"),"",VLOOKUP(AJ44,'Income-Rent Tool HTC'!$D$28:$J$35,(O44+2),FALSE))</f>
        <v/>
      </c>
      <c r="D44" s="773">
        <f>'Exhibit 3 (Rent Schedule)'!B32</f>
        <v>0</v>
      </c>
      <c r="E44" s="774" t="str">
        <f>IF(OR(D44="MR",D44&lt;=0,D44="EO"),"",VLOOKUP(AK44,'Income-Rent Tool HOME'!$D$28:$J$35,(O44+2),FALSE))</f>
        <v/>
      </c>
      <c r="F44" s="773">
        <f>'Exhibit 3 (Rent Schedule)'!E32</f>
        <v>0</v>
      </c>
      <c r="G44" s="774" t="str">
        <f>IF(OR(F44="MR",F44&lt;=0,F44="EO"),"",VLOOKUP(AL44,'Income-Rent Tool NHTF'!$D$28:$J$35,(O44+2),FALSE))</f>
        <v/>
      </c>
      <c r="H44" s="773">
        <f>'Exhibit 3 (Rent Schedule)'!D32</f>
        <v>0</v>
      </c>
      <c r="I44" s="774" t="str">
        <f>IF(OR(H44="MR",H44&lt;=0,H44="EO"),"",VLOOKUP(AM44,'Income-Rent Tool MRB'!$D$28:$J$35,(O44+2),FALSE))</f>
        <v/>
      </c>
      <c r="J44" s="773">
        <f>'Exhibit 3 (Rent Schedule)'!C32</f>
        <v>0</v>
      </c>
      <c r="K44" s="774" t="str">
        <f>IF(OR(J44="MR",J44&lt;=0,J44="EO"),"",VLOOKUP(AN44,'Income-Rent Tool NSP'!$D$28:$J$35,(O44+2),FALSE))</f>
        <v/>
      </c>
      <c r="L44" s="773">
        <f>'Rent Schedule'!F32</f>
        <v>0</v>
      </c>
      <c r="M44" s="775"/>
      <c r="N44" s="776">
        <f>'Rent Schedule'!G32</f>
        <v>0</v>
      </c>
      <c r="O44" s="776">
        <f>'Rent Schedule'!H32</f>
        <v>0</v>
      </c>
      <c r="P44" s="776">
        <f>'Rent Schedule'!I32</f>
        <v>0</v>
      </c>
      <c r="Q44" s="777">
        <f>'Rent Schedule'!J32</f>
        <v>0</v>
      </c>
      <c r="R44" s="299">
        <f t="shared" si="50"/>
        <v>0</v>
      </c>
      <c r="S44" s="1067">
        <f t="shared" si="55"/>
        <v>0</v>
      </c>
      <c r="T44" s="970">
        <f t="shared" si="19"/>
        <v>0</v>
      </c>
      <c r="U44" s="969" t="str">
        <f t="shared" si="3"/>
        <v/>
      </c>
      <c r="V44" s="799" t="e">
        <f t="shared" si="56"/>
        <v>#DIV/0!</v>
      </c>
      <c r="W44" s="971">
        <f>'Rent Schedule'!N32</f>
        <v>0</v>
      </c>
      <c r="X44" s="965"/>
      <c r="Y44" s="779"/>
      <c r="Z44" s="801">
        <f t="shared" si="57"/>
        <v>0</v>
      </c>
      <c r="AA44" s="781" t="str">
        <f t="shared" si="58"/>
        <v/>
      </c>
      <c r="AB44" s="782" t="str">
        <f t="shared" si="59"/>
        <v/>
      </c>
      <c r="AC44" s="783" t="str">
        <f t="shared" si="60"/>
        <v/>
      </c>
      <c r="AD44" s="300" t="str">
        <f t="shared" si="61"/>
        <v/>
      </c>
      <c r="AE44" s="1069"/>
      <c r="AF44" s="784" t="e">
        <f t="shared" si="62"/>
        <v>#DIV/0!</v>
      </c>
      <c r="AG44" s="300" t="str">
        <f t="shared" si="63"/>
        <v/>
      </c>
      <c r="AH44" s="301"/>
      <c r="AI44" s="302"/>
      <c r="AJ44" s="785" t="str">
        <f>IF(B44="tc20%",'Income-Rent Tool HTC'!$D$28, IF(B44="tc30%",'Income-Rent Tool HTC'!$D$29,IF(B44="tc40%",'Income-Rent Tool HTC'!$D$30,IF(B44="tc50%",'Income-Rent Tool HTC'!$D$31,IF(B44="tc60%",'Income-Rent Tool HTC'!$D$32,IF(B44="tc65%",'Income-Rent Tool HTC'!$D$33,IF(B44="tc70%",'Income-Rent Tool HTC'!$D$34,IF(B44="tc80%",'Income-Rent Tool HTC'!$D$35,""))))))))</f>
        <v/>
      </c>
      <c r="AK44" s="786" t="str">
        <f>IF(D44="30%/30%",'Income-Rent Tool HOME'!$D$29,IF(D44="40%/40%",'Income-Rent Tool HOME'!$D$30,IF(D44="lh/50%",'Income-Rent Tool HOME'!$D$31,IF(D44="hh/60%",'Income-Rent Tool HOME'!$D$32,IF(D44="hh/80%",'Income-Rent Tool HOME'!$D$35,"")))))</f>
        <v/>
      </c>
      <c r="AL44" s="786" t="str">
        <f>IF(F44="15%/15%",'Income-Rent Tool NHTF'!$D$29,IF(F44="30%/30%",'Income-Rent Tool NHTF'!$D$30,""))</f>
        <v/>
      </c>
      <c r="AM44" s="786" t="str">
        <f>IF(H44="mrb20%",'Income-Rent Tool MRB'!$D$28,IF(H44="mrb30%",'Income-Rent Tool MRB'!$D$29,IF(H44="mrb40%",'Income-Rent Tool MRB'!$D$30,IF(H44="mrb50%",'Income-Rent Tool MRB'!$D$31,IF(H44="mrb60%",'Income-Rent Tool MRB'!$D$32,IF(H44="mrb70%",'Income-Rent Tool MRB'!$D$34,IF(H44="mrb80%",'Income-Rent Tool MRB'!$D$35,"")))))))</f>
        <v/>
      </c>
      <c r="AN44" s="786" t="str">
        <f>IF(J44="30%/30%",'Income-Rent Tool NSP'!$D$29,IF(J44="40%/40%",'Income-Rent Tool NSP'!$D$30,IF(J44="lh/50%",'Income-Rent Tool NSP'!$D$31,IF(J44="hh/60%",'Income-Rent Tool NSP'!$D$32,IF(J44="hh/80%",'Income-Rent Tool NSP'!$D$35,"")))))</f>
        <v/>
      </c>
      <c r="AO44" s="787"/>
      <c r="AP44" s="788">
        <f t="shared" si="51"/>
        <v>0</v>
      </c>
      <c r="AQ44" s="789">
        <f t="shared" si="52"/>
        <v>0</v>
      </c>
      <c r="AR44" s="788">
        <f t="shared" si="53"/>
        <v>0</v>
      </c>
      <c r="AS44" s="790">
        <f t="shared" si="54"/>
        <v>0</v>
      </c>
      <c r="AT44" s="791">
        <f t="shared" si="11"/>
        <v>0</v>
      </c>
      <c r="AU44" s="791">
        <f t="shared" si="12"/>
        <v>0</v>
      </c>
      <c r="AV44" s="791">
        <f t="shared" si="13"/>
        <v>0</v>
      </c>
      <c r="AW44" s="791">
        <f t="shared" si="14"/>
        <v>0</v>
      </c>
      <c r="AX44" s="791">
        <f t="shared" si="15"/>
        <v>0</v>
      </c>
      <c r="AY44" s="669"/>
      <c r="AZ44" s="791">
        <f t="shared" si="64"/>
        <v>0</v>
      </c>
      <c r="BA44" s="792">
        <f t="shared" si="65"/>
        <v>0</v>
      </c>
      <c r="BB44" s="792">
        <f t="shared" si="66"/>
        <v>0</v>
      </c>
      <c r="BC44" s="793">
        <f t="shared" si="67"/>
        <v>0</v>
      </c>
      <c r="BD44" s="791">
        <f t="shared" si="68"/>
        <v>0</v>
      </c>
      <c r="BE44" s="669"/>
      <c r="BF44" s="669"/>
      <c r="BG44" s="794"/>
      <c r="BH44" s="795">
        <f t="shared" si="69"/>
        <v>0</v>
      </c>
      <c r="BI44" s="795">
        <f t="shared" si="70"/>
        <v>0</v>
      </c>
      <c r="BJ44" s="796"/>
      <c r="BK44" s="795" t="str">
        <f t="shared" si="71"/>
        <v>NA</v>
      </c>
      <c r="BL44" s="797">
        <f t="shared" si="72"/>
        <v>0</v>
      </c>
      <c r="BM44" s="791">
        <f t="shared" si="73"/>
        <v>0</v>
      </c>
      <c r="BN44" s="798">
        <f t="shared" si="74"/>
        <v>0</v>
      </c>
      <c r="BO44" s="790">
        <f t="shared" si="75"/>
        <v>0</v>
      </c>
      <c r="CD44" s="284"/>
      <c r="CE44" s="288" t="s">
        <v>103</v>
      </c>
      <c r="CF44" s="284"/>
      <c r="CG44" s="284"/>
      <c r="CH44" s="289"/>
      <c r="CI44" s="289"/>
      <c r="CJ44" s="290"/>
      <c r="CK44" s="291"/>
      <c r="CL44" s="292"/>
      <c r="CM44" s="293"/>
      <c r="CN44" s="293"/>
      <c r="CO44" s="296"/>
      <c r="CP44" s="276"/>
      <c r="CQ44" s="802"/>
      <c r="CR44" s="802"/>
    </row>
    <row r="45" spans="1:96">
      <c r="A45" s="772"/>
      <c r="B45" s="773">
        <f>'Exhibit 3 (Rent Schedule)'!A33</f>
        <v>0</v>
      </c>
      <c r="C45" s="774" t="str">
        <f>IF(OR(B45="MR",B45&lt;=0,B45="EO"),"",VLOOKUP(AJ45,'Income-Rent Tool HTC'!$D$28:$J$35,(O45+2),FALSE))</f>
        <v/>
      </c>
      <c r="D45" s="773">
        <f>'Exhibit 3 (Rent Schedule)'!B33</f>
        <v>0</v>
      </c>
      <c r="E45" s="774" t="str">
        <f>IF(OR(D45="MR",D45&lt;=0,D45="EO"),"",VLOOKUP(AK45,'Income-Rent Tool HOME'!$D$28:$J$35,(O45+2),FALSE))</f>
        <v/>
      </c>
      <c r="F45" s="773">
        <f>'Exhibit 3 (Rent Schedule)'!E33</f>
        <v>0</v>
      </c>
      <c r="G45" s="774" t="str">
        <f>IF(OR(F45="MR",F45&lt;=0,F45="EO"),"",VLOOKUP(AL45,'Income-Rent Tool NHTF'!$D$28:$J$35,(O45+2),FALSE))</f>
        <v/>
      </c>
      <c r="H45" s="773">
        <f>'Exhibit 3 (Rent Schedule)'!D33</f>
        <v>0</v>
      </c>
      <c r="I45" s="774" t="str">
        <f>IF(OR(H45="MR",H45&lt;=0,H45="EO"),"",VLOOKUP(AM45,'Income-Rent Tool MRB'!$D$28:$J$35,(O45+2),FALSE))</f>
        <v/>
      </c>
      <c r="J45" s="773">
        <f>'Exhibit 3 (Rent Schedule)'!C33</f>
        <v>0</v>
      </c>
      <c r="K45" s="774" t="str">
        <f>IF(OR(J45="MR",J45&lt;=0,J45="EO"),"",VLOOKUP(AN45,'Income-Rent Tool NSP'!$D$28:$J$35,(O45+2),FALSE))</f>
        <v/>
      </c>
      <c r="L45" s="773">
        <f>'Rent Schedule'!F33</f>
        <v>0</v>
      </c>
      <c r="M45" s="775"/>
      <c r="N45" s="776">
        <f>'Rent Schedule'!G33</f>
        <v>0</v>
      </c>
      <c r="O45" s="776">
        <f>'Rent Schedule'!H33</f>
        <v>0</v>
      </c>
      <c r="P45" s="776">
        <f>'Rent Schedule'!I33</f>
        <v>0</v>
      </c>
      <c r="Q45" s="777">
        <f>'Rent Schedule'!J33</f>
        <v>0</v>
      </c>
      <c r="R45" s="299">
        <f t="shared" si="50"/>
        <v>0</v>
      </c>
      <c r="S45" s="1067">
        <f t="shared" si="55"/>
        <v>0</v>
      </c>
      <c r="T45" s="970">
        <f t="shared" si="19"/>
        <v>0</v>
      </c>
      <c r="U45" s="969" t="str">
        <f t="shared" si="3"/>
        <v/>
      </c>
      <c r="V45" s="799" t="e">
        <f t="shared" si="56"/>
        <v>#DIV/0!</v>
      </c>
      <c r="W45" s="971">
        <f>'Rent Schedule'!N33</f>
        <v>0</v>
      </c>
      <c r="X45" s="965"/>
      <c r="Y45" s="779"/>
      <c r="Z45" s="801">
        <f t="shared" si="57"/>
        <v>0</v>
      </c>
      <c r="AA45" s="781" t="str">
        <f t="shared" si="58"/>
        <v/>
      </c>
      <c r="AB45" s="782" t="str">
        <f t="shared" si="59"/>
        <v/>
      </c>
      <c r="AC45" s="783" t="str">
        <f t="shared" si="60"/>
        <v/>
      </c>
      <c r="AD45" s="300" t="str">
        <f t="shared" si="61"/>
        <v/>
      </c>
      <c r="AE45" s="1069"/>
      <c r="AF45" s="784" t="e">
        <f t="shared" si="62"/>
        <v>#DIV/0!</v>
      </c>
      <c r="AG45" s="300" t="str">
        <f t="shared" si="63"/>
        <v/>
      </c>
      <c r="AH45" s="301"/>
      <c r="AI45" s="302"/>
      <c r="AJ45" s="785" t="str">
        <f>IF(B45="tc20%",'Income-Rent Tool HTC'!$D$28, IF(B45="tc30%",'Income-Rent Tool HTC'!$D$29,IF(B45="tc40%",'Income-Rent Tool HTC'!$D$30,IF(B45="tc50%",'Income-Rent Tool HTC'!$D$31,IF(B45="tc60%",'Income-Rent Tool HTC'!$D$32,IF(B45="tc65%",'Income-Rent Tool HTC'!$D$33,IF(B45="tc70%",'Income-Rent Tool HTC'!$D$34,IF(B45="tc80%",'Income-Rent Tool HTC'!$D$35,""))))))))</f>
        <v/>
      </c>
      <c r="AK45" s="786" t="str">
        <f>IF(D45="30%/30%",'Income-Rent Tool HOME'!$D$29,IF(D45="40%/40%",'Income-Rent Tool HOME'!$D$30,IF(D45="lh/50%",'Income-Rent Tool HOME'!$D$31,IF(D45="hh/60%",'Income-Rent Tool HOME'!$D$32,IF(D45="hh/80%",'Income-Rent Tool HOME'!$D$35,"")))))</f>
        <v/>
      </c>
      <c r="AL45" s="786" t="str">
        <f>IF(F45="15%/15%",'Income-Rent Tool NHTF'!$D$29,IF(F45="30%/30%",'Income-Rent Tool NHTF'!$D$30,""))</f>
        <v/>
      </c>
      <c r="AM45" s="786" t="str">
        <f>IF(H45="mrb20%",'Income-Rent Tool MRB'!$D$28,IF(H45="mrb30%",'Income-Rent Tool MRB'!$D$29,IF(H45="mrb40%",'Income-Rent Tool MRB'!$D$30,IF(H45="mrb50%",'Income-Rent Tool MRB'!$D$31,IF(H45="mrb60%",'Income-Rent Tool MRB'!$D$32,IF(H45="mrb70%",'Income-Rent Tool MRB'!$D$34,IF(H45="mrb80%",'Income-Rent Tool MRB'!$D$35,"")))))))</f>
        <v/>
      </c>
      <c r="AN45" s="786" t="str">
        <f>IF(J45="30%/30%",'Income-Rent Tool NSP'!$D$29,IF(J45="40%/40%",'Income-Rent Tool NSP'!$D$30,IF(J45="lh/50%",'Income-Rent Tool NSP'!$D$31,IF(J45="hh/60%",'Income-Rent Tool NSP'!$D$32,IF(J45="hh/80%",'Income-Rent Tool NSP'!$D$35,"")))))</f>
        <v/>
      </c>
      <c r="AO45" s="787"/>
      <c r="AP45" s="788">
        <f t="shared" si="51"/>
        <v>0</v>
      </c>
      <c r="AQ45" s="789">
        <f t="shared" si="52"/>
        <v>0</v>
      </c>
      <c r="AR45" s="788">
        <f t="shared" si="53"/>
        <v>0</v>
      </c>
      <c r="AS45" s="790">
        <f t="shared" si="54"/>
        <v>0</v>
      </c>
      <c r="AT45" s="791">
        <f t="shared" si="11"/>
        <v>0</v>
      </c>
      <c r="AU45" s="791">
        <f t="shared" si="12"/>
        <v>0</v>
      </c>
      <c r="AV45" s="791">
        <f t="shared" si="13"/>
        <v>0</v>
      </c>
      <c r="AW45" s="791">
        <f t="shared" si="14"/>
        <v>0</v>
      </c>
      <c r="AX45" s="791">
        <f t="shared" si="15"/>
        <v>0</v>
      </c>
      <c r="AY45" s="669"/>
      <c r="AZ45" s="791">
        <f t="shared" si="64"/>
        <v>0</v>
      </c>
      <c r="BA45" s="792">
        <f t="shared" si="65"/>
        <v>0</v>
      </c>
      <c r="BB45" s="792">
        <f t="shared" si="66"/>
        <v>0</v>
      </c>
      <c r="BC45" s="793">
        <f t="shared" si="67"/>
        <v>0</v>
      </c>
      <c r="BD45" s="791">
        <f t="shared" si="68"/>
        <v>0</v>
      </c>
      <c r="BE45" s="669"/>
      <c r="BF45" s="669"/>
      <c r="BG45" s="794"/>
      <c r="BH45" s="795">
        <f t="shared" si="69"/>
        <v>0</v>
      </c>
      <c r="BI45" s="795">
        <f t="shared" si="70"/>
        <v>0</v>
      </c>
      <c r="BJ45" s="796"/>
      <c r="BK45" s="795" t="str">
        <f t="shared" si="71"/>
        <v>NA</v>
      </c>
      <c r="BL45" s="797">
        <f t="shared" si="72"/>
        <v>0</v>
      </c>
      <c r="BM45" s="791">
        <f t="shared" si="73"/>
        <v>0</v>
      </c>
      <c r="BN45" s="798">
        <f t="shared" si="74"/>
        <v>0</v>
      </c>
      <c r="BO45" s="790">
        <f t="shared" si="75"/>
        <v>0</v>
      </c>
      <c r="CD45" s="284"/>
      <c r="CE45" s="288" t="s">
        <v>107</v>
      </c>
      <c r="CF45" s="284"/>
      <c r="CG45" s="284"/>
      <c r="CH45" s="289"/>
      <c r="CI45" s="289"/>
      <c r="CJ45" s="290"/>
      <c r="CK45" s="291"/>
      <c r="CL45" s="292"/>
      <c r="CM45" s="293"/>
      <c r="CN45" s="293"/>
      <c r="CO45" s="296"/>
      <c r="CP45" s="276"/>
      <c r="CQ45" s="802"/>
      <c r="CR45" s="802"/>
    </row>
    <row r="46" spans="1:96">
      <c r="A46" s="772"/>
      <c r="B46" s="773">
        <f>'Exhibit 3 (Rent Schedule)'!A34</f>
        <v>0</v>
      </c>
      <c r="C46" s="774" t="str">
        <f>IF(OR(B46="MR",B46&lt;=0,B46="EO"),"",VLOOKUP(AJ46,'Income-Rent Tool HTC'!$D$28:$J$35,(O46+2),FALSE))</f>
        <v/>
      </c>
      <c r="D46" s="773">
        <f>'Exhibit 3 (Rent Schedule)'!B34</f>
        <v>0</v>
      </c>
      <c r="E46" s="774" t="str">
        <f>IF(OR(D46="MR",D46&lt;=0,D46="EO"),"",VLOOKUP(AK46,'Income-Rent Tool HOME'!$D$28:$J$35,(O46+2),FALSE))</f>
        <v/>
      </c>
      <c r="F46" s="773">
        <f>'Exhibit 3 (Rent Schedule)'!E34</f>
        <v>0</v>
      </c>
      <c r="G46" s="774" t="str">
        <f>IF(OR(F46="MR",F46&lt;=0,F46="EO"),"",VLOOKUP(AL46,'Income-Rent Tool NHTF'!$D$28:$J$35,(O46+2),FALSE))</f>
        <v/>
      </c>
      <c r="H46" s="773">
        <f>'Exhibit 3 (Rent Schedule)'!D34</f>
        <v>0</v>
      </c>
      <c r="I46" s="774" t="str">
        <f>IF(OR(H46="MR",H46&lt;=0,H46="EO"),"",VLOOKUP(AM46,'Income-Rent Tool MRB'!$D$28:$J$35,(O46+2),FALSE))</f>
        <v/>
      </c>
      <c r="J46" s="773">
        <f>'Exhibit 3 (Rent Schedule)'!C34</f>
        <v>0</v>
      </c>
      <c r="K46" s="774" t="str">
        <f>IF(OR(J46="MR",J46&lt;=0,J46="EO"),"",VLOOKUP(AN46,'Income-Rent Tool NSP'!$D$28:$J$35,(O46+2),FALSE))</f>
        <v/>
      </c>
      <c r="L46" s="773">
        <f>'Rent Schedule'!F34</f>
        <v>0</v>
      </c>
      <c r="M46" s="775"/>
      <c r="N46" s="776">
        <f>'Rent Schedule'!G34</f>
        <v>0</v>
      </c>
      <c r="O46" s="776">
        <f>'Rent Schedule'!H34</f>
        <v>0</v>
      </c>
      <c r="P46" s="776">
        <f>'Rent Schedule'!I34</f>
        <v>0</v>
      </c>
      <c r="Q46" s="777">
        <f>'Rent Schedule'!J34</f>
        <v>0</v>
      </c>
      <c r="R46" s="299">
        <f t="shared" si="50"/>
        <v>0</v>
      </c>
      <c r="S46" s="1067">
        <f t="shared" si="55"/>
        <v>0</v>
      </c>
      <c r="T46" s="970">
        <f t="shared" si="19"/>
        <v>0</v>
      </c>
      <c r="U46" s="969" t="str">
        <f t="shared" si="3"/>
        <v/>
      </c>
      <c r="V46" s="799" t="e">
        <f t="shared" si="56"/>
        <v>#DIV/0!</v>
      </c>
      <c r="W46" s="971">
        <f>'Rent Schedule'!N34</f>
        <v>0</v>
      </c>
      <c r="X46" s="965"/>
      <c r="Y46" s="779"/>
      <c r="Z46" s="801">
        <f t="shared" si="57"/>
        <v>0</v>
      </c>
      <c r="AA46" s="781" t="str">
        <f t="shared" si="58"/>
        <v/>
      </c>
      <c r="AB46" s="782" t="str">
        <f t="shared" si="59"/>
        <v/>
      </c>
      <c r="AC46" s="783" t="str">
        <f t="shared" si="60"/>
        <v/>
      </c>
      <c r="AD46" s="300" t="str">
        <f t="shared" si="61"/>
        <v/>
      </c>
      <c r="AE46" s="1069"/>
      <c r="AF46" s="784" t="e">
        <f t="shared" si="62"/>
        <v>#DIV/0!</v>
      </c>
      <c r="AG46" s="300" t="str">
        <f t="shared" si="63"/>
        <v/>
      </c>
      <c r="AH46" s="301"/>
      <c r="AI46" s="302"/>
      <c r="AJ46" s="785" t="str">
        <f>IF(B46="tc20%",'Income-Rent Tool HTC'!$D$28, IF(B46="tc30%",'Income-Rent Tool HTC'!$D$29,IF(B46="tc40%",'Income-Rent Tool HTC'!$D$30,IF(B46="tc50%",'Income-Rent Tool HTC'!$D$31,IF(B46="tc60%",'Income-Rent Tool HTC'!$D$32,IF(B46="tc65%",'Income-Rent Tool HTC'!$D$33,IF(B46="tc70%",'Income-Rent Tool HTC'!$D$34,IF(B46="tc80%",'Income-Rent Tool HTC'!$D$35,""))))))))</f>
        <v/>
      </c>
      <c r="AK46" s="786" t="str">
        <f>IF(D46="30%/30%",'Income-Rent Tool HOME'!$D$29,IF(D46="40%/40%",'Income-Rent Tool HOME'!$D$30,IF(D46="lh/50%",'Income-Rent Tool HOME'!$D$31,IF(D46="hh/60%",'Income-Rent Tool HOME'!$D$32,IF(D46="hh/80%",'Income-Rent Tool HOME'!$D$35,"")))))</f>
        <v/>
      </c>
      <c r="AL46" s="786" t="str">
        <f>IF(F46="15%/15%",'Income-Rent Tool NHTF'!$D$29,IF(F46="30%/30%",'Income-Rent Tool NHTF'!$D$30,""))</f>
        <v/>
      </c>
      <c r="AM46" s="786" t="str">
        <f>IF(H46="mrb20%",'Income-Rent Tool MRB'!$D$28,IF(H46="mrb30%",'Income-Rent Tool MRB'!$D$29,IF(H46="mrb40%",'Income-Rent Tool MRB'!$D$30,IF(H46="mrb50%",'Income-Rent Tool MRB'!$D$31,IF(H46="mrb60%",'Income-Rent Tool MRB'!$D$32,IF(H46="mrb70%",'Income-Rent Tool MRB'!$D$34,IF(H46="mrb80%",'Income-Rent Tool MRB'!$D$35,"")))))))</f>
        <v/>
      </c>
      <c r="AN46" s="786" t="str">
        <f>IF(J46="30%/30%",'Income-Rent Tool NSP'!$D$29,IF(J46="40%/40%",'Income-Rent Tool NSP'!$D$30,IF(J46="lh/50%",'Income-Rent Tool NSP'!$D$31,IF(J46="hh/60%",'Income-Rent Tool NSP'!$D$32,IF(J46="hh/80%",'Income-Rent Tool NSP'!$D$35,"")))))</f>
        <v/>
      </c>
      <c r="AO46" s="787"/>
      <c r="AP46" s="788">
        <f t="shared" si="51"/>
        <v>0</v>
      </c>
      <c r="AQ46" s="789">
        <f t="shared" si="52"/>
        <v>0</v>
      </c>
      <c r="AR46" s="788">
        <f t="shared" si="53"/>
        <v>0</v>
      </c>
      <c r="AS46" s="790">
        <f t="shared" si="54"/>
        <v>0</v>
      </c>
      <c r="AT46" s="791">
        <f t="shared" si="11"/>
        <v>0</v>
      </c>
      <c r="AU46" s="791">
        <f t="shared" si="12"/>
        <v>0</v>
      </c>
      <c r="AV46" s="791">
        <f t="shared" si="13"/>
        <v>0</v>
      </c>
      <c r="AW46" s="791">
        <f t="shared" si="14"/>
        <v>0</v>
      </c>
      <c r="AX46" s="791">
        <f t="shared" si="15"/>
        <v>0</v>
      </c>
      <c r="AY46" s="669"/>
      <c r="AZ46" s="791">
        <f t="shared" si="64"/>
        <v>0</v>
      </c>
      <c r="BA46" s="792">
        <f t="shared" si="65"/>
        <v>0</v>
      </c>
      <c r="BB46" s="792">
        <f t="shared" si="66"/>
        <v>0</v>
      </c>
      <c r="BC46" s="793">
        <f t="shared" si="67"/>
        <v>0</v>
      </c>
      <c r="BD46" s="791">
        <f t="shared" si="68"/>
        <v>0</v>
      </c>
      <c r="BE46" s="669"/>
      <c r="BF46" s="669"/>
      <c r="BG46" s="794"/>
      <c r="BH46" s="795">
        <f t="shared" si="69"/>
        <v>0</v>
      </c>
      <c r="BI46" s="795">
        <f t="shared" si="70"/>
        <v>0</v>
      </c>
      <c r="BJ46" s="796"/>
      <c r="BK46" s="795" t="str">
        <f t="shared" si="71"/>
        <v>NA</v>
      </c>
      <c r="BL46" s="797">
        <f t="shared" si="72"/>
        <v>0</v>
      </c>
      <c r="BM46" s="791">
        <f t="shared" si="73"/>
        <v>0</v>
      </c>
      <c r="BN46" s="798">
        <f t="shared" si="74"/>
        <v>0</v>
      </c>
      <c r="BO46" s="790">
        <f t="shared" si="75"/>
        <v>0</v>
      </c>
      <c r="CD46" s="284"/>
      <c r="CE46" s="288" t="s">
        <v>111</v>
      </c>
      <c r="CF46" s="284"/>
      <c r="CG46" s="284"/>
      <c r="CH46" s="289"/>
      <c r="CI46" s="289"/>
      <c r="CJ46" s="290"/>
      <c r="CK46" s="291"/>
      <c r="CL46" s="292"/>
      <c r="CM46" s="293"/>
      <c r="CN46" s="293"/>
      <c r="CO46" s="296"/>
      <c r="CP46" s="276"/>
      <c r="CQ46" s="802"/>
      <c r="CR46" s="802"/>
    </row>
    <row r="47" spans="1:96">
      <c r="A47" s="772"/>
      <c r="B47" s="773">
        <f>'Exhibit 3 (Rent Schedule)'!A35</f>
        <v>0</v>
      </c>
      <c r="C47" s="774" t="str">
        <f>IF(OR(B47="MR",B47&lt;=0,B47="EO"),"",VLOOKUP(AJ47,'Income-Rent Tool HTC'!$D$28:$J$35,(O47+2),FALSE))</f>
        <v/>
      </c>
      <c r="D47" s="773">
        <f>'Exhibit 3 (Rent Schedule)'!B35</f>
        <v>0</v>
      </c>
      <c r="E47" s="774" t="str">
        <f>IF(OR(D47="MR",D47&lt;=0,D47="EO"),"",VLOOKUP(AK47,'Income-Rent Tool HOME'!$D$28:$J$35,(O47+2),FALSE))</f>
        <v/>
      </c>
      <c r="F47" s="773">
        <f>'Exhibit 3 (Rent Schedule)'!E35</f>
        <v>0</v>
      </c>
      <c r="G47" s="774" t="str">
        <f>IF(OR(F47="MR",F47&lt;=0,F47="EO"),"",VLOOKUP(AL47,'Income-Rent Tool NHTF'!$D$28:$J$35,(O47+2),FALSE))</f>
        <v/>
      </c>
      <c r="H47" s="773">
        <f>'Exhibit 3 (Rent Schedule)'!D35</f>
        <v>0</v>
      </c>
      <c r="I47" s="774" t="str">
        <f>IF(OR(H47="MR",H47&lt;=0,H47="EO"),"",VLOOKUP(AM47,'Income-Rent Tool MRB'!$D$28:$J$35,(O47+2),FALSE))</f>
        <v/>
      </c>
      <c r="J47" s="773">
        <f>'Exhibit 3 (Rent Schedule)'!C35</f>
        <v>0</v>
      </c>
      <c r="K47" s="774" t="str">
        <f>IF(OR(J47="MR",J47&lt;=0,J47="EO"),"",VLOOKUP(AN47,'Income-Rent Tool NSP'!$D$28:$J$35,(O47+2),FALSE))</f>
        <v/>
      </c>
      <c r="L47" s="773">
        <f>'Rent Schedule'!F35</f>
        <v>0</v>
      </c>
      <c r="M47" s="775"/>
      <c r="N47" s="776">
        <f>'Rent Schedule'!G35</f>
        <v>0</v>
      </c>
      <c r="O47" s="776">
        <f>'Rent Schedule'!H35</f>
        <v>0</v>
      </c>
      <c r="P47" s="776">
        <f>'Rent Schedule'!I35</f>
        <v>0</v>
      </c>
      <c r="Q47" s="777">
        <f>'Rent Schedule'!J35</f>
        <v>0</v>
      </c>
      <c r="R47" s="299">
        <f t="shared" si="50"/>
        <v>0</v>
      </c>
      <c r="S47" s="1067">
        <f t="shared" si="55"/>
        <v>0</v>
      </c>
      <c r="T47" s="970">
        <f t="shared" si="19"/>
        <v>0</v>
      </c>
      <c r="U47" s="969" t="str">
        <f t="shared" si="3"/>
        <v/>
      </c>
      <c r="V47" s="799" t="e">
        <f t="shared" si="56"/>
        <v>#DIV/0!</v>
      </c>
      <c r="W47" s="971">
        <f>'Rent Schedule'!N35</f>
        <v>0</v>
      </c>
      <c r="X47" s="965"/>
      <c r="Y47" s="779"/>
      <c r="Z47" s="801">
        <f t="shared" si="57"/>
        <v>0</v>
      </c>
      <c r="AA47" s="781" t="str">
        <f t="shared" si="58"/>
        <v/>
      </c>
      <c r="AB47" s="782" t="str">
        <f t="shared" si="59"/>
        <v/>
      </c>
      <c r="AC47" s="783" t="str">
        <f t="shared" si="60"/>
        <v/>
      </c>
      <c r="AD47" s="300" t="str">
        <f t="shared" si="61"/>
        <v/>
      </c>
      <c r="AE47" s="1069"/>
      <c r="AF47" s="784" t="e">
        <f t="shared" si="62"/>
        <v>#DIV/0!</v>
      </c>
      <c r="AG47" s="300" t="str">
        <f t="shared" si="63"/>
        <v/>
      </c>
      <c r="AH47" s="301"/>
      <c r="AI47" s="302"/>
      <c r="AJ47" s="785" t="str">
        <f>IF(B47="tc20%",'Income-Rent Tool HTC'!$D$28, IF(B47="tc30%",'Income-Rent Tool HTC'!$D$29,IF(B47="tc40%",'Income-Rent Tool HTC'!$D$30,IF(B47="tc50%",'Income-Rent Tool HTC'!$D$31,IF(B47="tc60%",'Income-Rent Tool HTC'!$D$32,IF(B47="tc65%",'Income-Rent Tool HTC'!$D$33,IF(B47="tc70%",'Income-Rent Tool HTC'!$D$34,IF(B47="tc80%",'Income-Rent Tool HTC'!$D$35,""))))))))</f>
        <v/>
      </c>
      <c r="AK47" s="786" t="str">
        <f>IF(D47="30%/30%",'Income-Rent Tool HOME'!$D$29,IF(D47="40%/40%",'Income-Rent Tool HOME'!$D$30,IF(D47="lh/50%",'Income-Rent Tool HOME'!$D$31,IF(D47="hh/60%",'Income-Rent Tool HOME'!$D$32,IF(D47="hh/80%",'Income-Rent Tool HOME'!$D$35,"")))))</f>
        <v/>
      </c>
      <c r="AL47" s="786" t="str">
        <f>IF(F47="15%/15%",'Income-Rent Tool NHTF'!$D$29,IF(F47="30%/30%",'Income-Rent Tool NHTF'!$D$30,""))</f>
        <v/>
      </c>
      <c r="AM47" s="786" t="str">
        <f>IF(H47="mrb20%",'Income-Rent Tool MRB'!$D$28,IF(H47="mrb30%",'Income-Rent Tool MRB'!$D$29,IF(H47="mrb40%",'Income-Rent Tool MRB'!$D$30,IF(H47="mrb50%",'Income-Rent Tool MRB'!$D$31,IF(H47="mrb60%",'Income-Rent Tool MRB'!$D$32,IF(H47="mrb70%",'Income-Rent Tool MRB'!$D$34,IF(H47="mrb80%",'Income-Rent Tool MRB'!$D$35,"")))))))</f>
        <v/>
      </c>
      <c r="AN47" s="786" t="str">
        <f>IF(J47="30%/30%",'Income-Rent Tool NSP'!$D$29,IF(J47="40%/40%",'Income-Rent Tool NSP'!$D$30,IF(J47="lh/50%",'Income-Rent Tool NSP'!$D$31,IF(J47="hh/60%",'Income-Rent Tool NSP'!$D$32,IF(J47="hh/80%",'Income-Rent Tool NSP'!$D$35,"")))))</f>
        <v/>
      </c>
      <c r="AO47" s="787"/>
      <c r="AP47" s="788">
        <f t="shared" si="51"/>
        <v>0</v>
      </c>
      <c r="AQ47" s="789">
        <f t="shared" si="52"/>
        <v>0</v>
      </c>
      <c r="AR47" s="788">
        <f t="shared" si="53"/>
        <v>0</v>
      </c>
      <c r="AS47" s="790">
        <f t="shared" si="54"/>
        <v>0</v>
      </c>
      <c r="AT47" s="791">
        <f t="shared" si="11"/>
        <v>0</v>
      </c>
      <c r="AU47" s="791">
        <f t="shared" si="12"/>
        <v>0</v>
      </c>
      <c r="AV47" s="791">
        <f t="shared" si="13"/>
        <v>0</v>
      </c>
      <c r="AW47" s="791">
        <f t="shared" si="14"/>
        <v>0</v>
      </c>
      <c r="AX47" s="791">
        <f t="shared" si="15"/>
        <v>0</v>
      </c>
      <c r="AY47" s="669"/>
      <c r="AZ47" s="791">
        <f t="shared" si="64"/>
        <v>0</v>
      </c>
      <c r="BA47" s="792">
        <f t="shared" si="65"/>
        <v>0</v>
      </c>
      <c r="BB47" s="792">
        <f t="shared" si="66"/>
        <v>0</v>
      </c>
      <c r="BC47" s="793">
        <f t="shared" si="67"/>
        <v>0</v>
      </c>
      <c r="BD47" s="791">
        <f t="shared" si="68"/>
        <v>0</v>
      </c>
      <c r="BE47" s="669"/>
      <c r="BF47" s="669"/>
      <c r="BG47" s="794"/>
      <c r="BH47" s="795">
        <f t="shared" si="69"/>
        <v>0</v>
      </c>
      <c r="BI47" s="795">
        <f t="shared" si="70"/>
        <v>0</v>
      </c>
      <c r="BJ47" s="796"/>
      <c r="BK47" s="795" t="str">
        <f t="shared" si="71"/>
        <v>NA</v>
      </c>
      <c r="BL47" s="797">
        <f t="shared" si="72"/>
        <v>0</v>
      </c>
      <c r="BM47" s="791">
        <f t="shared" si="73"/>
        <v>0</v>
      </c>
      <c r="BN47" s="798">
        <f t="shared" si="74"/>
        <v>0</v>
      </c>
      <c r="BO47" s="790">
        <f t="shared" si="75"/>
        <v>0</v>
      </c>
      <c r="CD47" s="284"/>
      <c r="CE47" s="288" t="s">
        <v>113</v>
      </c>
      <c r="CF47" s="284"/>
      <c r="CG47" s="284"/>
      <c r="CH47" s="289"/>
      <c r="CI47" s="289"/>
      <c r="CJ47" s="290"/>
      <c r="CK47" s="291"/>
      <c r="CL47" s="292"/>
      <c r="CM47" s="293"/>
      <c r="CN47" s="293"/>
      <c r="CO47" s="296"/>
      <c r="CP47" s="276"/>
      <c r="CQ47" s="802"/>
      <c r="CR47" s="802"/>
    </row>
    <row r="48" spans="1:96">
      <c r="A48" s="772"/>
      <c r="B48" s="773">
        <f>'Exhibit 3 (Rent Schedule)'!A36</f>
        <v>0</v>
      </c>
      <c r="C48" s="774" t="str">
        <f>IF(OR(B48="MR",B48&lt;=0,B48="EO"),"",VLOOKUP(AJ48,'Income-Rent Tool HTC'!$D$28:$J$35,(O48+2),FALSE))</f>
        <v/>
      </c>
      <c r="D48" s="773">
        <f>'Exhibit 3 (Rent Schedule)'!B36</f>
        <v>0</v>
      </c>
      <c r="E48" s="774" t="str">
        <f>IF(OR(D48="MR",D48&lt;=0,D48="EO"),"",VLOOKUP(AK48,'Income-Rent Tool HOME'!$D$28:$J$35,(O48+2),FALSE))</f>
        <v/>
      </c>
      <c r="F48" s="773">
        <f>'Exhibit 3 (Rent Schedule)'!E36</f>
        <v>0</v>
      </c>
      <c r="G48" s="774" t="str">
        <f>IF(OR(F48="MR",F48&lt;=0,F48="EO"),"",VLOOKUP(AL48,'Income-Rent Tool NHTF'!$D$28:$J$35,(O48+2),FALSE))</f>
        <v/>
      </c>
      <c r="H48" s="773">
        <f>'Exhibit 3 (Rent Schedule)'!D36</f>
        <v>0</v>
      </c>
      <c r="I48" s="774" t="str">
        <f>IF(OR(H48="MR",H48&lt;=0,H48="EO"),"",VLOOKUP(AM48,'Income-Rent Tool MRB'!$D$28:$J$35,(O48+2),FALSE))</f>
        <v/>
      </c>
      <c r="J48" s="773">
        <f>'Exhibit 3 (Rent Schedule)'!C36</f>
        <v>0</v>
      </c>
      <c r="K48" s="774" t="str">
        <f>IF(OR(J48="MR",J48&lt;=0,J48="EO"),"",VLOOKUP(AN48,'Income-Rent Tool NSP'!$D$28:$J$35,(O48+2),FALSE))</f>
        <v/>
      </c>
      <c r="L48" s="773">
        <f>'Rent Schedule'!F36</f>
        <v>0</v>
      </c>
      <c r="M48" s="775"/>
      <c r="N48" s="776">
        <f>'Rent Schedule'!G36</f>
        <v>0</v>
      </c>
      <c r="O48" s="776">
        <f>'Rent Schedule'!H36</f>
        <v>0</v>
      </c>
      <c r="P48" s="776">
        <f>'Rent Schedule'!I36</f>
        <v>0</v>
      </c>
      <c r="Q48" s="777">
        <f>'Rent Schedule'!J36</f>
        <v>0</v>
      </c>
      <c r="R48" s="299">
        <f t="shared" si="50"/>
        <v>0</v>
      </c>
      <c r="S48" s="1067">
        <f t="shared" si="55"/>
        <v>0</v>
      </c>
      <c r="T48" s="970">
        <f t="shared" si="19"/>
        <v>0</v>
      </c>
      <c r="U48" s="969" t="str">
        <f t="shared" si="3"/>
        <v/>
      </c>
      <c r="V48" s="799" t="e">
        <f t="shared" si="56"/>
        <v>#DIV/0!</v>
      </c>
      <c r="W48" s="971">
        <f>'Rent Schedule'!N36</f>
        <v>0</v>
      </c>
      <c r="X48" s="965"/>
      <c r="Y48" s="779"/>
      <c r="Z48" s="801">
        <f t="shared" si="57"/>
        <v>0</v>
      </c>
      <c r="AA48" s="781" t="str">
        <f t="shared" si="58"/>
        <v/>
      </c>
      <c r="AB48" s="782" t="str">
        <f t="shared" si="59"/>
        <v/>
      </c>
      <c r="AC48" s="783" t="str">
        <f t="shared" si="60"/>
        <v/>
      </c>
      <c r="AD48" s="300" t="str">
        <f t="shared" si="61"/>
        <v/>
      </c>
      <c r="AE48" s="1069"/>
      <c r="AF48" s="784" t="e">
        <f t="shared" si="62"/>
        <v>#DIV/0!</v>
      </c>
      <c r="AG48" s="300" t="str">
        <f t="shared" si="63"/>
        <v/>
      </c>
      <c r="AH48" s="301"/>
      <c r="AI48" s="302"/>
      <c r="AJ48" s="785" t="str">
        <f>IF(B48="tc20%",'Income-Rent Tool HTC'!$D$28, IF(B48="tc30%",'Income-Rent Tool HTC'!$D$29,IF(B48="tc40%",'Income-Rent Tool HTC'!$D$30,IF(B48="tc50%",'Income-Rent Tool HTC'!$D$31,IF(B48="tc60%",'Income-Rent Tool HTC'!$D$32,IF(B48="tc65%",'Income-Rent Tool HTC'!$D$33,IF(B48="tc70%",'Income-Rent Tool HTC'!$D$34,IF(B48="tc80%",'Income-Rent Tool HTC'!$D$35,""))))))))</f>
        <v/>
      </c>
      <c r="AK48" s="786" t="str">
        <f>IF(D48="30%/30%",'Income-Rent Tool HOME'!$D$29,IF(D48="40%/40%",'Income-Rent Tool HOME'!$D$30,IF(D48="lh/50%",'Income-Rent Tool HOME'!$D$31,IF(D48="hh/60%",'Income-Rent Tool HOME'!$D$32,IF(D48="hh/80%",'Income-Rent Tool HOME'!$D$35,"")))))</f>
        <v/>
      </c>
      <c r="AL48" s="786" t="str">
        <f>IF(F48="15%/15%",'Income-Rent Tool NHTF'!$D$29,IF(F48="30%/30%",'Income-Rent Tool NHTF'!$D$30,""))</f>
        <v/>
      </c>
      <c r="AM48" s="786" t="str">
        <f>IF(H48="mrb20%",'Income-Rent Tool MRB'!$D$28,IF(H48="mrb30%",'Income-Rent Tool MRB'!$D$29,IF(H48="mrb40%",'Income-Rent Tool MRB'!$D$30,IF(H48="mrb50%",'Income-Rent Tool MRB'!$D$31,IF(H48="mrb60%",'Income-Rent Tool MRB'!$D$32,IF(H48="mrb70%",'Income-Rent Tool MRB'!$D$34,IF(H48="mrb80%",'Income-Rent Tool MRB'!$D$35,"")))))))</f>
        <v/>
      </c>
      <c r="AN48" s="786" t="str">
        <f>IF(J48="30%/30%",'Income-Rent Tool NSP'!$D$29,IF(J48="40%/40%",'Income-Rent Tool NSP'!$D$30,IF(J48="lh/50%",'Income-Rent Tool NSP'!$D$31,IF(J48="hh/60%",'Income-Rent Tool NSP'!$D$32,IF(J48="hh/80%",'Income-Rent Tool NSP'!$D$35,"")))))</f>
        <v/>
      </c>
      <c r="AO48" s="787"/>
      <c r="AP48" s="788">
        <f t="shared" si="51"/>
        <v>0</v>
      </c>
      <c r="AQ48" s="789">
        <f t="shared" si="52"/>
        <v>0</v>
      </c>
      <c r="AR48" s="788">
        <f t="shared" si="53"/>
        <v>0</v>
      </c>
      <c r="AS48" s="790">
        <f t="shared" si="54"/>
        <v>0</v>
      </c>
      <c r="AT48" s="791">
        <f t="shared" si="11"/>
        <v>0</v>
      </c>
      <c r="AU48" s="791">
        <f t="shared" si="12"/>
        <v>0</v>
      </c>
      <c r="AV48" s="791">
        <f t="shared" si="13"/>
        <v>0</v>
      </c>
      <c r="AW48" s="791">
        <f t="shared" si="14"/>
        <v>0</v>
      </c>
      <c r="AX48" s="791">
        <f t="shared" si="15"/>
        <v>0</v>
      </c>
      <c r="AY48" s="669"/>
      <c r="AZ48" s="791">
        <f t="shared" si="64"/>
        <v>0</v>
      </c>
      <c r="BA48" s="792">
        <f t="shared" si="65"/>
        <v>0</v>
      </c>
      <c r="BB48" s="792">
        <f t="shared" si="66"/>
        <v>0</v>
      </c>
      <c r="BC48" s="793">
        <f t="shared" si="67"/>
        <v>0</v>
      </c>
      <c r="BD48" s="791">
        <f t="shared" si="68"/>
        <v>0</v>
      </c>
      <c r="BE48" s="669"/>
      <c r="BF48" s="669"/>
      <c r="BG48" s="794"/>
      <c r="BH48" s="795">
        <f t="shared" si="69"/>
        <v>0</v>
      </c>
      <c r="BI48" s="795">
        <f t="shared" si="70"/>
        <v>0</v>
      </c>
      <c r="BJ48" s="796"/>
      <c r="BK48" s="795" t="str">
        <f t="shared" si="71"/>
        <v>NA</v>
      </c>
      <c r="BL48" s="797">
        <f t="shared" si="72"/>
        <v>0</v>
      </c>
      <c r="BM48" s="791">
        <f t="shared" si="73"/>
        <v>0</v>
      </c>
      <c r="BN48" s="798">
        <f t="shared" si="74"/>
        <v>0</v>
      </c>
      <c r="BO48" s="790">
        <f t="shared" si="75"/>
        <v>0</v>
      </c>
      <c r="CD48" s="284"/>
      <c r="CE48" s="288" t="s">
        <v>116</v>
      </c>
      <c r="CF48" s="276"/>
      <c r="CG48" s="284"/>
      <c r="CH48" s="289"/>
      <c r="CI48" s="289"/>
      <c r="CJ48" s="290"/>
      <c r="CK48" s="291"/>
      <c r="CL48" s="292"/>
      <c r="CM48" s="293"/>
      <c r="CN48" s="293"/>
      <c r="CO48" s="296"/>
      <c r="CP48" s="276"/>
      <c r="CQ48" s="802"/>
      <c r="CR48" s="802"/>
    </row>
    <row r="49" spans="1:96">
      <c r="A49" s="772"/>
      <c r="B49" s="773">
        <f>'Exhibit 3 (Rent Schedule)'!A37</f>
        <v>0</v>
      </c>
      <c r="C49" s="774" t="str">
        <f>IF(OR(B49="MR",B49&lt;=0,B49="EO"),"",VLOOKUP(AJ49,'Income-Rent Tool HTC'!$D$28:$J$35,(O49+2),FALSE))</f>
        <v/>
      </c>
      <c r="D49" s="773">
        <f>'Exhibit 3 (Rent Schedule)'!B37</f>
        <v>0</v>
      </c>
      <c r="E49" s="774" t="str">
        <f>IF(OR(D49="MR",D49&lt;=0,D49="EO"),"",VLOOKUP(AK49,'Income-Rent Tool HOME'!$D$28:$J$35,(O49+2),FALSE))</f>
        <v/>
      </c>
      <c r="F49" s="773">
        <f>'Exhibit 3 (Rent Schedule)'!E37</f>
        <v>0</v>
      </c>
      <c r="G49" s="774" t="str">
        <f>IF(OR(F49="MR",F49&lt;=0,F49="EO"),"",VLOOKUP(AL49,'Income-Rent Tool NHTF'!$D$28:$J$35,(O49+2),FALSE))</f>
        <v/>
      </c>
      <c r="H49" s="773">
        <f>'Exhibit 3 (Rent Schedule)'!D37</f>
        <v>0</v>
      </c>
      <c r="I49" s="774" t="str">
        <f>IF(OR(H49="MR",H49&lt;=0,H49="EO"),"",VLOOKUP(AM49,'Income-Rent Tool MRB'!$D$28:$J$35,(O49+2),FALSE))</f>
        <v/>
      </c>
      <c r="J49" s="773">
        <f>'Exhibit 3 (Rent Schedule)'!C37</f>
        <v>0</v>
      </c>
      <c r="K49" s="774" t="str">
        <f>IF(OR(J49="MR",J49&lt;=0,J49="EO"),"",VLOOKUP(AN49,'Income-Rent Tool NSP'!$D$28:$J$35,(O49+2),FALSE))</f>
        <v/>
      </c>
      <c r="L49" s="773">
        <f>'Rent Schedule'!F37</f>
        <v>0</v>
      </c>
      <c r="M49" s="775"/>
      <c r="N49" s="776">
        <f>'Rent Schedule'!G37</f>
        <v>0</v>
      </c>
      <c r="O49" s="776">
        <f>'Rent Schedule'!H37</f>
        <v>0</v>
      </c>
      <c r="P49" s="776">
        <f>'Rent Schedule'!I37</f>
        <v>0</v>
      </c>
      <c r="Q49" s="777">
        <f>'Rent Schedule'!J37</f>
        <v>0</v>
      </c>
      <c r="R49" s="299">
        <f t="shared" si="50"/>
        <v>0</v>
      </c>
      <c r="S49" s="1067">
        <f t="shared" si="55"/>
        <v>0</v>
      </c>
      <c r="T49" s="970">
        <f t="shared" si="19"/>
        <v>0</v>
      </c>
      <c r="U49" s="969" t="str">
        <f t="shared" si="3"/>
        <v/>
      </c>
      <c r="V49" s="799" t="e">
        <f t="shared" si="56"/>
        <v>#DIV/0!</v>
      </c>
      <c r="W49" s="971">
        <f>'Rent Schedule'!N37</f>
        <v>0</v>
      </c>
      <c r="X49" s="965"/>
      <c r="Y49" s="779"/>
      <c r="Z49" s="801">
        <f t="shared" si="57"/>
        <v>0</v>
      </c>
      <c r="AA49" s="781" t="str">
        <f t="shared" si="58"/>
        <v/>
      </c>
      <c r="AB49" s="782" t="str">
        <f t="shared" si="59"/>
        <v/>
      </c>
      <c r="AC49" s="783" t="str">
        <f t="shared" si="60"/>
        <v/>
      </c>
      <c r="AD49" s="300" t="str">
        <f t="shared" si="61"/>
        <v/>
      </c>
      <c r="AE49" s="1069"/>
      <c r="AF49" s="784" t="e">
        <f t="shared" si="62"/>
        <v>#DIV/0!</v>
      </c>
      <c r="AG49" s="300" t="str">
        <f t="shared" si="63"/>
        <v/>
      </c>
      <c r="AH49" s="301"/>
      <c r="AI49" s="302"/>
      <c r="AJ49" s="785" t="str">
        <f>IF(B49="tc20%",'Income-Rent Tool HTC'!$D$28, IF(B49="tc30%",'Income-Rent Tool HTC'!$D$29,IF(B49="tc40%",'Income-Rent Tool HTC'!$D$30,IF(B49="tc50%",'Income-Rent Tool HTC'!$D$31,IF(B49="tc60%",'Income-Rent Tool HTC'!$D$32,IF(B49="tc65%",'Income-Rent Tool HTC'!$D$33,IF(B49="tc70%",'Income-Rent Tool HTC'!$D$34,IF(B49="tc80%",'Income-Rent Tool HTC'!$D$35,""))))))))</f>
        <v/>
      </c>
      <c r="AK49" s="786" t="str">
        <f>IF(D49="30%/30%",'Income-Rent Tool HOME'!$D$29,IF(D49="40%/40%",'Income-Rent Tool HOME'!$D$30,IF(D49="lh/50%",'Income-Rent Tool HOME'!$D$31,IF(D49="hh/60%",'Income-Rent Tool HOME'!$D$32,IF(D49="hh/80%",'Income-Rent Tool HOME'!$D$35,"")))))</f>
        <v/>
      </c>
      <c r="AL49" s="786" t="str">
        <f>IF(F49="15%/15%",'Income-Rent Tool NHTF'!$D$29,IF(F49="30%/30%",'Income-Rent Tool NHTF'!$D$30,""))</f>
        <v/>
      </c>
      <c r="AM49" s="786" t="str">
        <f>IF(H49="mrb20%",'Income-Rent Tool MRB'!$D$28,IF(H49="mrb30%",'Income-Rent Tool MRB'!$D$29,IF(H49="mrb40%",'Income-Rent Tool MRB'!$D$30,IF(H49="mrb50%",'Income-Rent Tool MRB'!$D$31,IF(H49="mrb60%",'Income-Rent Tool MRB'!$D$32,IF(H49="mrb70%",'Income-Rent Tool MRB'!$D$34,IF(H49="mrb80%",'Income-Rent Tool MRB'!$D$35,"")))))))</f>
        <v/>
      </c>
      <c r="AN49" s="786" t="str">
        <f>IF(J49="30%/30%",'Income-Rent Tool NSP'!$D$29,IF(J49="40%/40%",'Income-Rent Tool NSP'!$D$30,IF(J49="lh/50%",'Income-Rent Tool NSP'!$D$31,IF(J49="hh/60%",'Income-Rent Tool NSP'!$D$32,IF(J49="hh/80%",'Income-Rent Tool NSP'!$D$35,"")))))</f>
        <v/>
      </c>
      <c r="AO49" s="787"/>
      <c r="AP49" s="788">
        <f t="shared" si="51"/>
        <v>0</v>
      </c>
      <c r="AQ49" s="789">
        <f t="shared" si="52"/>
        <v>0</v>
      </c>
      <c r="AR49" s="788">
        <f t="shared" si="53"/>
        <v>0</v>
      </c>
      <c r="AS49" s="790">
        <f t="shared" si="54"/>
        <v>0</v>
      </c>
      <c r="AT49" s="791">
        <f t="shared" si="11"/>
        <v>0</v>
      </c>
      <c r="AU49" s="791">
        <f t="shared" si="12"/>
        <v>0</v>
      </c>
      <c r="AV49" s="791">
        <f t="shared" si="13"/>
        <v>0</v>
      </c>
      <c r="AW49" s="791">
        <f t="shared" si="14"/>
        <v>0</v>
      </c>
      <c r="AX49" s="791">
        <f t="shared" si="15"/>
        <v>0</v>
      </c>
      <c r="AY49" s="669"/>
      <c r="AZ49" s="791">
        <f t="shared" si="64"/>
        <v>0</v>
      </c>
      <c r="BA49" s="792">
        <f t="shared" si="65"/>
        <v>0</v>
      </c>
      <c r="BB49" s="792">
        <f t="shared" si="66"/>
        <v>0</v>
      </c>
      <c r="BC49" s="793">
        <f t="shared" si="67"/>
        <v>0</v>
      </c>
      <c r="BD49" s="791">
        <f t="shared" si="68"/>
        <v>0</v>
      </c>
      <c r="BE49" s="669"/>
      <c r="BF49" s="669"/>
      <c r="BG49" s="794"/>
      <c r="BH49" s="795">
        <f t="shared" si="69"/>
        <v>0</v>
      </c>
      <c r="BI49" s="795">
        <f t="shared" si="70"/>
        <v>0</v>
      </c>
      <c r="BJ49" s="796"/>
      <c r="BK49" s="795" t="str">
        <f t="shared" si="71"/>
        <v>NA</v>
      </c>
      <c r="BL49" s="797">
        <f t="shared" si="72"/>
        <v>0</v>
      </c>
      <c r="BM49" s="791">
        <f t="shared" si="73"/>
        <v>0</v>
      </c>
      <c r="BN49" s="798">
        <f t="shared" si="74"/>
        <v>0</v>
      </c>
      <c r="BO49" s="790">
        <f t="shared" si="75"/>
        <v>0</v>
      </c>
      <c r="CD49" s="284"/>
      <c r="CE49" s="288" t="s">
        <v>118</v>
      </c>
      <c r="CF49" s="284"/>
      <c r="CG49" s="284"/>
      <c r="CH49" s="289"/>
      <c r="CI49" s="289"/>
      <c r="CJ49" s="290"/>
      <c r="CK49" s="291"/>
      <c r="CL49" s="292"/>
      <c r="CM49" s="293"/>
      <c r="CN49" s="293"/>
      <c r="CO49" s="296"/>
      <c r="CP49" s="276"/>
      <c r="CQ49" s="802"/>
      <c r="CR49" s="802"/>
    </row>
    <row r="50" spans="1:96">
      <c r="A50" s="772"/>
      <c r="B50" s="773">
        <f>'Exhibit 3 (Rent Schedule)'!A38</f>
        <v>0</v>
      </c>
      <c r="C50" s="774" t="str">
        <f>IF(OR(B50="MR",B50&lt;=0,B50="EO"),"",VLOOKUP(AJ50,'Income-Rent Tool HTC'!$D$28:$J$35,(O50+2),FALSE))</f>
        <v/>
      </c>
      <c r="D50" s="773">
        <f>'Exhibit 3 (Rent Schedule)'!B38</f>
        <v>0</v>
      </c>
      <c r="E50" s="774" t="str">
        <f>IF(OR(D50="MR",D50&lt;=0,D50="EO"),"",VLOOKUP(AK50,'Income-Rent Tool HOME'!$D$28:$J$35,(O50+2),FALSE))</f>
        <v/>
      </c>
      <c r="F50" s="773">
        <f>'Exhibit 3 (Rent Schedule)'!E38</f>
        <v>0</v>
      </c>
      <c r="G50" s="774" t="str">
        <f>IF(OR(F50="MR",F50&lt;=0,F50="EO"),"",VLOOKUP(AL50,'Income-Rent Tool NHTF'!$D$28:$J$35,(O50+2),FALSE))</f>
        <v/>
      </c>
      <c r="H50" s="773">
        <f>'Exhibit 3 (Rent Schedule)'!D38</f>
        <v>0</v>
      </c>
      <c r="I50" s="774" t="str">
        <f>IF(OR(H50="MR",H50&lt;=0,H50="EO"),"",VLOOKUP(AM50,'Income-Rent Tool MRB'!$D$28:$J$35,(O50+2),FALSE))</f>
        <v/>
      </c>
      <c r="J50" s="773">
        <f>'Exhibit 3 (Rent Schedule)'!C38</f>
        <v>0</v>
      </c>
      <c r="K50" s="774" t="str">
        <f>IF(OR(J50="MR",J50&lt;=0,J50="EO"),"",VLOOKUP(AN50,'Income-Rent Tool NSP'!$D$28:$J$35,(O50+2),FALSE))</f>
        <v/>
      </c>
      <c r="L50" s="773">
        <f>'Rent Schedule'!F38</f>
        <v>0</v>
      </c>
      <c r="M50" s="775"/>
      <c r="N50" s="776">
        <f>'Rent Schedule'!G38</f>
        <v>0</v>
      </c>
      <c r="O50" s="776">
        <f>'Rent Schedule'!H38</f>
        <v>0</v>
      </c>
      <c r="P50" s="776">
        <f>'Rent Schedule'!I38</f>
        <v>0</v>
      </c>
      <c r="Q50" s="777">
        <f>'Rent Schedule'!J38</f>
        <v>0</v>
      </c>
      <c r="R50" s="299">
        <f t="shared" si="50"/>
        <v>0</v>
      </c>
      <c r="S50" s="1067">
        <f t="shared" si="55"/>
        <v>0</v>
      </c>
      <c r="T50" s="970">
        <f t="shared" si="19"/>
        <v>0</v>
      </c>
      <c r="U50" s="969" t="str">
        <f t="shared" si="3"/>
        <v/>
      </c>
      <c r="V50" s="799" t="e">
        <f t="shared" si="56"/>
        <v>#DIV/0!</v>
      </c>
      <c r="W50" s="971">
        <f>'Rent Schedule'!N38</f>
        <v>0</v>
      </c>
      <c r="X50" s="965"/>
      <c r="Y50" s="779"/>
      <c r="Z50" s="801">
        <f t="shared" si="57"/>
        <v>0</v>
      </c>
      <c r="AA50" s="781" t="str">
        <f t="shared" si="58"/>
        <v/>
      </c>
      <c r="AB50" s="782" t="str">
        <f t="shared" si="59"/>
        <v/>
      </c>
      <c r="AC50" s="783" t="str">
        <f t="shared" si="60"/>
        <v/>
      </c>
      <c r="AD50" s="300" t="str">
        <f t="shared" si="61"/>
        <v/>
      </c>
      <c r="AE50" s="1069"/>
      <c r="AF50" s="784" t="e">
        <f t="shared" si="62"/>
        <v>#DIV/0!</v>
      </c>
      <c r="AG50" s="300" t="str">
        <f t="shared" si="63"/>
        <v/>
      </c>
      <c r="AH50" s="301"/>
      <c r="AI50" s="302"/>
      <c r="AJ50" s="785" t="str">
        <f>IF(B50="tc20%",'Income-Rent Tool HTC'!$D$28, IF(B50="tc30%",'Income-Rent Tool HTC'!$D$29,IF(B50="tc40%",'Income-Rent Tool HTC'!$D$30,IF(B50="tc50%",'Income-Rent Tool HTC'!$D$31,IF(B50="tc60%",'Income-Rent Tool HTC'!$D$32,IF(B50="tc65%",'Income-Rent Tool HTC'!$D$33,IF(B50="tc70%",'Income-Rent Tool HTC'!$D$34,IF(B50="tc80%",'Income-Rent Tool HTC'!$D$35,""))))))))</f>
        <v/>
      </c>
      <c r="AK50" s="786" t="str">
        <f>IF(D50="30%/30%",'Income-Rent Tool HOME'!$D$29,IF(D50="40%/40%",'Income-Rent Tool HOME'!$D$30,IF(D50="lh/50%",'Income-Rent Tool HOME'!$D$31,IF(D50="hh/60%",'Income-Rent Tool HOME'!$D$32,IF(D50="hh/80%",'Income-Rent Tool HOME'!$D$35,"")))))</f>
        <v/>
      </c>
      <c r="AL50" s="786" t="str">
        <f>IF(F50="15%/15%",'Income-Rent Tool NHTF'!$D$29,IF(F50="30%/30%",'Income-Rent Tool NHTF'!$D$30,""))</f>
        <v/>
      </c>
      <c r="AM50" s="786" t="str">
        <f>IF(H50="mrb20%",'Income-Rent Tool MRB'!$D$28,IF(H50="mrb30%",'Income-Rent Tool MRB'!$D$29,IF(H50="mrb40%",'Income-Rent Tool MRB'!$D$30,IF(H50="mrb50%",'Income-Rent Tool MRB'!$D$31,IF(H50="mrb60%",'Income-Rent Tool MRB'!$D$32,IF(H50="mrb70%",'Income-Rent Tool MRB'!$D$34,IF(H50="mrb80%",'Income-Rent Tool MRB'!$D$35,"")))))))</f>
        <v/>
      </c>
      <c r="AN50" s="786" t="str">
        <f>IF(J50="30%/30%",'Income-Rent Tool NSP'!$D$29,IF(J50="40%/40%",'Income-Rent Tool NSP'!$D$30,IF(J50="lh/50%",'Income-Rent Tool NSP'!$D$31,IF(J50="hh/60%",'Income-Rent Tool NSP'!$D$32,IF(J50="hh/80%",'Income-Rent Tool NSP'!$D$35,"")))))</f>
        <v/>
      </c>
      <c r="AO50" s="787"/>
      <c r="AP50" s="788">
        <f t="shared" si="51"/>
        <v>0</v>
      </c>
      <c r="AQ50" s="789">
        <f t="shared" si="52"/>
        <v>0</v>
      </c>
      <c r="AR50" s="788">
        <f t="shared" si="53"/>
        <v>0</v>
      </c>
      <c r="AS50" s="790">
        <f t="shared" si="54"/>
        <v>0</v>
      </c>
      <c r="AT50" s="791">
        <f t="shared" si="11"/>
        <v>0</v>
      </c>
      <c r="AU50" s="791">
        <f t="shared" si="12"/>
        <v>0</v>
      </c>
      <c r="AV50" s="791">
        <f t="shared" si="13"/>
        <v>0</v>
      </c>
      <c r="AW50" s="791">
        <f t="shared" si="14"/>
        <v>0</v>
      </c>
      <c r="AX50" s="791">
        <f t="shared" si="15"/>
        <v>0</v>
      </c>
      <c r="AY50" s="669"/>
      <c r="AZ50" s="791">
        <f t="shared" si="64"/>
        <v>0</v>
      </c>
      <c r="BA50" s="792">
        <f t="shared" si="65"/>
        <v>0</v>
      </c>
      <c r="BB50" s="792">
        <f t="shared" si="66"/>
        <v>0</v>
      </c>
      <c r="BC50" s="793">
        <f t="shared" si="67"/>
        <v>0</v>
      </c>
      <c r="BD50" s="791">
        <f t="shared" si="68"/>
        <v>0</v>
      </c>
      <c r="BE50" s="669"/>
      <c r="BF50" s="669"/>
      <c r="BG50" s="794"/>
      <c r="BH50" s="795">
        <f t="shared" si="69"/>
        <v>0</v>
      </c>
      <c r="BI50" s="795">
        <f t="shared" si="70"/>
        <v>0</v>
      </c>
      <c r="BJ50" s="796"/>
      <c r="BK50" s="795" t="str">
        <f t="shared" si="71"/>
        <v>NA</v>
      </c>
      <c r="BL50" s="797">
        <f t="shared" si="72"/>
        <v>0</v>
      </c>
      <c r="BM50" s="791">
        <f t="shared" si="73"/>
        <v>0</v>
      </c>
      <c r="BN50" s="798">
        <f t="shared" si="74"/>
        <v>0</v>
      </c>
      <c r="BO50" s="790">
        <f t="shared" si="75"/>
        <v>0</v>
      </c>
      <c r="CD50" s="284"/>
      <c r="CE50" s="288" t="s">
        <v>121</v>
      </c>
      <c r="CF50" s="284"/>
      <c r="CG50" s="284"/>
      <c r="CH50" s="289"/>
      <c r="CI50" s="289"/>
      <c r="CJ50" s="290"/>
      <c r="CK50" s="291"/>
      <c r="CL50" s="292"/>
      <c r="CM50" s="293"/>
      <c r="CN50" s="293"/>
      <c r="CO50" s="296"/>
      <c r="CP50" s="276"/>
      <c r="CQ50" s="802"/>
      <c r="CR50" s="802"/>
    </row>
    <row r="51" spans="1:96">
      <c r="A51" s="772"/>
      <c r="B51" s="773">
        <f>'Exhibit 3 (Rent Schedule)'!A39</f>
        <v>0</v>
      </c>
      <c r="C51" s="774" t="str">
        <f>IF(OR(B51="MR",B51&lt;=0,B51="EO"),"",VLOOKUP(AJ51,'Income-Rent Tool HTC'!$D$28:$J$35,(O51+2),FALSE))</f>
        <v/>
      </c>
      <c r="D51" s="773">
        <f>'Exhibit 3 (Rent Schedule)'!B39</f>
        <v>0</v>
      </c>
      <c r="E51" s="774" t="str">
        <f>IF(OR(D51="MR",D51&lt;=0,D51="EO"),"",VLOOKUP(AK51,'Income-Rent Tool HOME'!$D$28:$J$35,(O51+2),FALSE))</f>
        <v/>
      </c>
      <c r="F51" s="773">
        <f>'Exhibit 3 (Rent Schedule)'!E39</f>
        <v>0</v>
      </c>
      <c r="G51" s="774" t="str">
        <f>IF(OR(F51="MR",F51&lt;=0,F51="EO"),"",VLOOKUP(AL51,'Income-Rent Tool NHTF'!$D$28:$J$35,(O51+2),FALSE))</f>
        <v/>
      </c>
      <c r="H51" s="773">
        <f>'Exhibit 3 (Rent Schedule)'!D39</f>
        <v>0</v>
      </c>
      <c r="I51" s="774" t="str">
        <f>IF(OR(H51="MR",H51&lt;=0,H51="EO"),"",VLOOKUP(AM51,'Income-Rent Tool MRB'!$D$28:$J$35,(O51+2),FALSE))</f>
        <v/>
      </c>
      <c r="J51" s="773">
        <f>'Exhibit 3 (Rent Schedule)'!C39</f>
        <v>0</v>
      </c>
      <c r="K51" s="774" t="str">
        <f>IF(OR(J51="MR",J51&lt;=0,J51="EO"),"",VLOOKUP(AN51,'Income-Rent Tool NSP'!$D$28:$J$35,(O51+2),FALSE))</f>
        <v/>
      </c>
      <c r="L51" s="773">
        <f>'Rent Schedule'!F39</f>
        <v>0</v>
      </c>
      <c r="M51" s="775"/>
      <c r="N51" s="776">
        <f>'Rent Schedule'!G39</f>
        <v>0</v>
      </c>
      <c r="O51" s="776">
        <f>'Rent Schedule'!H39</f>
        <v>0</v>
      </c>
      <c r="P51" s="776">
        <f>'Rent Schedule'!I39</f>
        <v>0</v>
      </c>
      <c r="Q51" s="777">
        <f>'Rent Schedule'!J39</f>
        <v>0</v>
      </c>
      <c r="R51" s="299">
        <f t="shared" si="50"/>
        <v>0</v>
      </c>
      <c r="S51" s="1067">
        <f t="shared" si="55"/>
        <v>0</v>
      </c>
      <c r="T51" s="970">
        <f t="shared" si="19"/>
        <v>0</v>
      </c>
      <c r="U51" s="969" t="str">
        <f t="shared" si="3"/>
        <v/>
      </c>
      <c r="V51" s="799" t="e">
        <f t="shared" si="56"/>
        <v>#DIV/0!</v>
      </c>
      <c r="W51" s="971">
        <f>'Rent Schedule'!N39</f>
        <v>0</v>
      </c>
      <c r="X51" s="965"/>
      <c r="Y51" s="779"/>
      <c r="Z51" s="801">
        <f t="shared" si="57"/>
        <v>0</v>
      </c>
      <c r="AA51" s="781" t="str">
        <f t="shared" si="58"/>
        <v/>
      </c>
      <c r="AB51" s="782" t="str">
        <f t="shared" si="59"/>
        <v/>
      </c>
      <c r="AC51" s="783" t="str">
        <f t="shared" si="60"/>
        <v/>
      </c>
      <c r="AD51" s="300" t="str">
        <f t="shared" si="61"/>
        <v/>
      </c>
      <c r="AE51" s="1069"/>
      <c r="AF51" s="784" t="e">
        <f t="shared" si="62"/>
        <v>#DIV/0!</v>
      </c>
      <c r="AG51" s="300" t="str">
        <f t="shared" si="63"/>
        <v/>
      </c>
      <c r="AH51" s="301"/>
      <c r="AI51" s="302"/>
      <c r="AJ51" s="785" t="str">
        <f>IF(B51="tc20%",'Income-Rent Tool HTC'!$D$28, IF(B51="tc30%",'Income-Rent Tool HTC'!$D$29,IF(B51="tc40%",'Income-Rent Tool HTC'!$D$30,IF(B51="tc50%",'Income-Rent Tool HTC'!$D$31,IF(B51="tc60%",'Income-Rent Tool HTC'!$D$32,IF(B51="tc65%",'Income-Rent Tool HTC'!$D$33,IF(B51="tc70%",'Income-Rent Tool HTC'!$D$34,IF(B51="tc80%",'Income-Rent Tool HTC'!$D$35,""))))))))</f>
        <v/>
      </c>
      <c r="AK51" s="786" t="str">
        <f>IF(D51="30%/30%",'Income-Rent Tool HOME'!$D$29,IF(D51="40%/40%",'Income-Rent Tool HOME'!$D$30,IF(D51="lh/50%",'Income-Rent Tool HOME'!$D$31,IF(D51="hh/60%",'Income-Rent Tool HOME'!$D$32,IF(D51="hh/80%",'Income-Rent Tool HOME'!$D$35,"")))))</f>
        <v/>
      </c>
      <c r="AL51" s="786" t="str">
        <f>IF(F51="15%/15%",'Income-Rent Tool NHTF'!$D$29,IF(F51="30%/30%",'Income-Rent Tool NHTF'!$D$30,""))</f>
        <v/>
      </c>
      <c r="AM51" s="786" t="str">
        <f>IF(H51="mrb20%",'Income-Rent Tool MRB'!$D$28,IF(H51="mrb30%",'Income-Rent Tool MRB'!$D$29,IF(H51="mrb40%",'Income-Rent Tool MRB'!$D$30,IF(H51="mrb50%",'Income-Rent Tool MRB'!$D$31,IF(H51="mrb60%",'Income-Rent Tool MRB'!$D$32,IF(H51="mrb70%",'Income-Rent Tool MRB'!$D$34,IF(H51="mrb80%",'Income-Rent Tool MRB'!$D$35,"")))))))</f>
        <v/>
      </c>
      <c r="AN51" s="786" t="str">
        <f>IF(J51="30%/30%",'Income-Rent Tool NSP'!$D$29,IF(J51="40%/40%",'Income-Rent Tool NSP'!$D$30,IF(J51="lh/50%",'Income-Rent Tool NSP'!$D$31,IF(J51="hh/60%",'Income-Rent Tool NSP'!$D$32,IF(J51="hh/80%",'Income-Rent Tool NSP'!$D$35,"")))))</f>
        <v/>
      </c>
      <c r="AO51" s="787"/>
      <c r="AP51" s="788">
        <f t="shared" si="51"/>
        <v>0</v>
      </c>
      <c r="AQ51" s="789">
        <f t="shared" si="52"/>
        <v>0</v>
      </c>
      <c r="AR51" s="788">
        <f t="shared" si="53"/>
        <v>0</v>
      </c>
      <c r="AS51" s="790">
        <f t="shared" si="54"/>
        <v>0</v>
      </c>
      <c r="AT51" s="791">
        <f t="shared" si="11"/>
        <v>0</v>
      </c>
      <c r="AU51" s="791">
        <f t="shared" si="12"/>
        <v>0</v>
      </c>
      <c r="AV51" s="791">
        <f t="shared" si="13"/>
        <v>0</v>
      </c>
      <c r="AW51" s="791">
        <f t="shared" si="14"/>
        <v>0</v>
      </c>
      <c r="AX51" s="791">
        <f t="shared" si="15"/>
        <v>0</v>
      </c>
      <c r="AY51" s="669"/>
      <c r="AZ51" s="791">
        <f t="shared" si="64"/>
        <v>0</v>
      </c>
      <c r="BA51" s="792">
        <f t="shared" si="65"/>
        <v>0</v>
      </c>
      <c r="BB51" s="792">
        <f t="shared" si="66"/>
        <v>0</v>
      </c>
      <c r="BC51" s="793">
        <f t="shared" si="67"/>
        <v>0</v>
      </c>
      <c r="BD51" s="791">
        <f t="shared" si="68"/>
        <v>0</v>
      </c>
      <c r="BE51" s="669"/>
      <c r="BF51" s="669"/>
      <c r="BG51" s="794"/>
      <c r="BH51" s="795">
        <f t="shared" si="69"/>
        <v>0</v>
      </c>
      <c r="BI51" s="795">
        <f t="shared" si="70"/>
        <v>0</v>
      </c>
      <c r="BJ51" s="796"/>
      <c r="BK51" s="795" t="str">
        <f t="shared" si="71"/>
        <v>NA</v>
      </c>
      <c r="BL51" s="797">
        <f t="shared" si="72"/>
        <v>0</v>
      </c>
      <c r="BM51" s="791">
        <f t="shared" si="73"/>
        <v>0</v>
      </c>
      <c r="BN51" s="798">
        <f t="shared" si="74"/>
        <v>0</v>
      </c>
      <c r="BO51" s="790">
        <f t="shared" si="75"/>
        <v>0</v>
      </c>
      <c r="CD51" s="284"/>
      <c r="CE51" s="288" t="s">
        <v>123</v>
      </c>
      <c r="CF51" s="284"/>
      <c r="CG51" s="284"/>
      <c r="CH51" s="289"/>
      <c r="CI51" s="289"/>
      <c r="CJ51" s="290"/>
      <c r="CK51" s="291"/>
      <c r="CL51" s="292"/>
      <c r="CM51" s="293"/>
      <c r="CN51" s="293"/>
      <c r="CO51" s="296"/>
      <c r="CP51" s="276"/>
      <c r="CQ51" s="802"/>
      <c r="CR51" s="802"/>
    </row>
    <row r="52" spans="1:96">
      <c r="A52" s="772"/>
      <c r="B52" s="773">
        <f>'Exhibit 3 (Rent Schedule)'!A40</f>
        <v>0</v>
      </c>
      <c r="C52" s="774" t="str">
        <f>IF(OR(B52="MR",B52&lt;=0,B52="EO"),"",VLOOKUP(AJ52,'Income-Rent Tool HTC'!$D$28:$J$35,(O52+2),FALSE))</f>
        <v/>
      </c>
      <c r="D52" s="773">
        <f>'Exhibit 3 (Rent Schedule)'!B40</f>
        <v>0</v>
      </c>
      <c r="E52" s="774" t="str">
        <f>IF(OR(D52="MR",D52&lt;=0,D52="EO"),"",VLOOKUP(AK52,'Income-Rent Tool HOME'!$D$28:$J$35,(O52+2),FALSE))</f>
        <v/>
      </c>
      <c r="F52" s="773">
        <f>'Exhibit 3 (Rent Schedule)'!E40</f>
        <v>0</v>
      </c>
      <c r="G52" s="774" t="str">
        <f>IF(OR(F52="MR",F52&lt;=0,F52="EO"),"",VLOOKUP(AL52,'Income-Rent Tool NHTF'!$D$28:$J$35,(O52+2),FALSE))</f>
        <v/>
      </c>
      <c r="H52" s="773">
        <f>'Exhibit 3 (Rent Schedule)'!D40</f>
        <v>0</v>
      </c>
      <c r="I52" s="774" t="str">
        <f>IF(OR(H52="MR",H52&lt;=0,H52="EO"),"",VLOOKUP(AM52,'Income-Rent Tool MRB'!$D$28:$J$35,(O52+2),FALSE))</f>
        <v/>
      </c>
      <c r="J52" s="773">
        <f>'Exhibit 3 (Rent Schedule)'!C40</f>
        <v>0</v>
      </c>
      <c r="K52" s="774" t="str">
        <f>IF(OR(J52="MR",J52&lt;=0,J52="EO"),"",VLOOKUP(AN52,'Income-Rent Tool NSP'!$D$28:$J$35,(O52+2),FALSE))</f>
        <v/>
      </c>
      <c r="L52" s="773">
        <f>'Rent Schedule'!F40</f>
        <v>0</v>
      </c>
      <c r="M52" s="775"/>
      <c r="N52" s="776">
        <f>'Rent Schedule'!G40</f>
        <v>0</v>
      </c>
      <c r="O52" s="776">
        <f>'Rent Schedule'!H40</f>
        <v>0</v>
      </c>
      <c r="P52" s="776">
        <f>'Rent Schedule'!I40</f>
        <v>0</v>
      </c>
      <c r="Q52" s="777">
        <f>'Rent Schedule'!J40</f>
        <v>0</v>
      </c>
      <c r="R52" s="299">
        <f t="shared" si="50"/>
        <v>0</v>
      </c>
      <c r="S52" s="1067">
        <f t="shared" si="55"/>
        <v>0</v>
      </c>
      <c r="T52" s="970">
        <f t="shared" si="19"/>
        <v>0</v>
      </c>
      <c r="U52" s="969" t="str">
        <f t="shared" si="3"/>
        <v/>
      </c>
      <c r="V52" s="799" t="e">
        <f t="shared" si="56"/>
        <v>#DIV/0!</v>
      </c>
      <c r="W52" s="971">
        <f>'Rent Schedule'!N40</f>
        <v>0</v>
      </c>
      <c r="X52" s="965"/>
      <c r="Y52" s="779"/>
      <c r="Z52" s="801">
        <f t="shared" si="57"/>
        <v>0</v>
      </c>
      <c r="AA52" s="781" t="str">
        <f t="shared" si="58"/>
        <v/>
      </c>
      <c r="AB52" s="782" t="str">
        <f t="shared" si="59"/>
        <v/>
      </c>
      <c r="AC52" s="783" t="str">
        <f t="shared" si="60"/>
        <v/>
      </c>
      <c r="AD52" s="300" t="str">
        <f t="shared" si="61"/>
        <v/>
      </c>
      <c r="AE52" s="1069"/>
      <c r="AF52" s="784" t="e">
        <f t="shared" si="62"/>
        <v>#DIV/0!</v>
      </c>
      <c r="AG52" s="300" t="str">
        <f t="shared" si="63"/>
        <v/>
      </c>
      <c r="AH52" s="301"/>
      <c r="AI52" s="302"/>
      <c r="AJ52" s="785" t="str">
        <f>IF(B52="tc20%",'Income-Rent Tool HTC'!$D$28, IF(B52="tc30%",'Income-Rent Tool HTC'!$D$29,IF(B52="tc40%",'Income-Rent Tool HTC'!$D$30,IF(B52="tc50%",'Income-Rent Tool HTC'!$D$31,IF(B52="tc60%",'Income-Rent Tool HTC'!$D$32,IF(B52="tc65%",'Income-Rent Tool HTC'!$D$33,IF(B52="tc70%",'Income-Rent Tool HTC'!$D$34,IF(B52="tc80%",'Income-Rent Tool HTC'!$D$35,""))))))))</f>
        <v/>
      </c>
      <c r="AK52" s="786" t="str">
        <f>IF(D52="30%/30%",'Income-Rent Tool HOME'!$D$29,IF(D52="40%/40%",'Income-Rent Tool HOME'!$D$30,IF(D52="lh/50%",'Income-Rent Tool HOME'!$D$31,IF(D52="hh/60%",'Income-Rent Tool HOME'!$D$32,IF(D52="hh/80%",'Income-Rent Tool HOME'!$D$35,"")))))</f>
        <v/>
      </c>
      <c r="AL52" s="786" t="str">
        <f>IF(F52="15%/15%",'Income-Rent Tool NHTF'!$D$29,IF(F52="30%/30%",'Income-Rent Tool NHTF'!$D$30,""))</f>
        <v/>
      </c>
      <c r="AM52" s="786" t="str">
        <f>IF(H52="mrb20%",'Income-Rent Tool MRB'!$D$28,IF(H52="mrb30%",'Income-Rent Tool MRB'!$D$29,IF(H52="mrb40%",'Income-Rent Tool MRB'!$D$30,IF(H52="mrb50%",'Income-Rent Tool MRB'!$D$31,IF(H52="mrb60%",'Income-Rent Tool MRB'!$D$32,IF(H52="mrb70%",'Income-Rent Tool MRB'!$D$34,IF(H52="mrb80%",'Income-Rent Tool MRB'!$D$35,"")))))))</f>
        <v/>
      </c>
      <c r="AN52" s="786" t="str">
        <f>IF(J52="30%/30%",'Income-Rent Tool NSP'!$D$29,IF(J52="40%/40%",'Income-Rent Tool NSP'!$D$30,IF(J52="lh/50%",'Income-Rent Tool NSP'!$D$31,IF(J52="hh/60%",'Income-Rent Tool NSP'!$D$32,IF(J52="hh/80%",'Income-Rent Tool NSP'!$D$35,"")))))</f>
        <v/>
      </c>
      <c r="AO52" s="787"/>
      <c r="AP52" s="788">
        <f t="shared" si="51"/>
        <v>0</v>
      </c>
      <c r="AQ52" s="789">
        <f t="shared" si="52"/>
        <v>0</v>
      </c>
      <c r="AR52" s="788">
        <f t="shared" si="53"/>
        <v>0</v>
      </c>
      <c r="AS52" s="790">
        <f t="shared" si="54"/>
        <v>0</v>
      </c>
      <c r="AT52" s="791">
        <f t="shared" si="11"/>
        <v>0</v>
      </c>
      <c r="AU52" s="791">
        <f t="shared" si="12"/>
        <v>0</v>
      </c>
      <c r="AV52" s="791">
        <f t="shared" si="13"/>
        <v>0</v>
      </c>
      <c r="AW52" s="791">
        <f t="shared" si="14"/>
        <v>0</v>
      </c>
      <c r="AX52" s="791">
        <f t="shared" si="15"/>
        <v>0</v>
      </c>
      <c r="AY52" s="669"/>
      <c r="AZ52" s="791">
        <f t="shared" si="64"/>
        <v>0</v>
      </c>
      <c r="BA52" s="792">
        <f t="shared" si="65"/>
        <v>0</v>
      </c>
      <c r="BB52" s="792">
        <f t="shared" si="66"/>
        <v>0</v>
      </c>
      <c r="BC52" s="793">
        <f t="shared" si="67"/>
        <v>0</v>
      </c>
      <c r="BD52" s="791">
        <f t="shared" si="68"/>
        <v>0</v>
      </c>
      <c r="BE52" s="669"/>
      <c r="BF52" s="669"/>
      <c r="BG52" s="794"/>
      <c r="BH52" s="795">
        <f t="shared" si="69"/>
        <v>0</v>
      </c>
      <c r="BI52" s="795">
        <f t="shared" si="70"/>
        <v>0</v>
      </c>
      <c r="BJ52" s="796"/>
      <c r="BK52" s="795" t="str">
        <f t="shared" si="71"/>
        <v>NA</v>
      </c>
      <c r="BL52" s="797">
        <f t="shared" si="72"/>
        <v>0</v>
      </c>
      <c r="BM52" s="791">
        <f t="shared" si="73"/>
        <v>0</v>
      </c>
      <c r="BN52" s="798">
        <f t="shared" si="74"/>
        <v>0</v>
      </c>
      <c r="BO52" s="790">
        <f t="shared" si="75"/>
        <v>0</v>
      </c>
      <c r="CD52" s="284"/>
      <c r="CE52" s="288" t="s">
        <v>125</v>
      </c>
      <c r="CF52" s="284"/>
      <c r="CG52" s="284"/>
      <c r="CH52" s="285"/>
      <c r="CI52" s="285"/>
      <c r="CJ52" s="290"/>
      <c r="CK52" s="291"/>
      <c r="CL52" s="292"/>
      <c r="CM52" s="293"/>
      <c r="CN52" s="293"/>
      <c r="CO52" s="296" t="s">
        <v>145</v>
      </c>
      <c r="CP52" s="276"/>
      <c r="CQ52" s="802"/>
      <c r="CR52" s="802"/>
    </row>
    <row r="53" spans="1:96">
      <c r="A53" s="772"/>
      <c r="B53" s="773">
        <f>'Exhibit 3 (Rent Schedule)'!A41</f>
        <v>0</v>
      </c>
      <c r="C53" s="774" t="str">
        <f>IF(OR(B53="MR",B53&lt;=0,B53="EO"),"",VLOOKUP(AJ53,'Income-Rent Tool HTC'!$D$28:$J$35,(O53+2),FALSE))</f>
        <v/>
      </c>
      <c r="D53" s="773">
        <f>'Exhibit 3 (Rent Schedule)'!B41</f>
        <v>0</v>
      </c>
      <c r="E53" s="774" t="str">
        <f>IF(OR(D53="MR",D53&lt;=0,D53="EO"),"",VLOOKUP(AK53,'Income-Rent Tool HOME'!$D$28:$J$35,(O53+2),FALSE))</f>
        <v/>
      </c>
      <c r="F53" s="773">
        <f>'Exhibit 3 (Rent Schedule)'!E41</f>
        <v>0</v>
      </c>
      <c r="G53" s="774" t="str">
        <f>IF(OR(F53="MR",F53&lt;=0,F53="EO"),"",VLOOKUP(AL53,'Income-Rent Tool NHTF'!$D$28:$J$35,(O53+2),FALSE))</f>
        <v/>
      </c>
      <c r="H53" s="773">
        <f>'Exhibit 3 (Rent Schedule)'!D41</f>
        <v>0</v>
      </c>
      <c r="I53" s="774" t="str">
        <f>IF(OR(H53="MR",H53&lt;=0,H53="EO"),"",VLOOKUP(AM53,'Income-Rent Tool MRB'!$D$28:$J$35,(O53+2),FALSE))</f>
        <v/>
      </c>
      <c r="J53" s="773">
        <f>'Exhibit 3 (Rent Schedule)'!C41</f>
        <v>0</v>
      </c>
      <c r="K53" s="774" t="str">
        <f>IF(OR(J53="MR",J53&lt;=0,J53="EO"),"",VLOOKUP(AN53,'Income-Rent Tool NSP'!$D$28:$J$35,(O53+2),FALSE))</f>
        <v/>
      </c>
      <c r="L53" s="773">
        <f>'Rent Schedule'!F41</f>
        <v>0</v>
      </c>
      <c r="M53" s="775"/>
      <c r="N53" s="776">
        <f>'Rent Schedule'!G41</f>
        <v>0</v>
      </c>
      <c r="O53" s="776">
        <f>'Rent Schedule'!H41</f>
        <v>0</v>
      </c>
      <c r="P53" s="776">
        <f>'Rent Schedule'!I41</f>
        <v>0</v>
      </c>
      <c r="Q53" s="777">
        <f>'Rent Schedule'!J41</f>
        <v>0</v>
      </c>
      <c r="R53" s="299">
        <f t="shared" si="50"/>
        <v>0</v>
      </c>
      <c r="S53" s="1067">
        <f t="shared" si="55"/>
        <v>0</v>
      </c>
      <c r="T53" s="970">
        <f t="shared" si="19"/>
        <v>0</v>
      </c>
      <c r="U53" s="969" t="str">
        <f t="shared" si="3"/>
        <v/>
      </c>
      <c r="V53" s="799" t="e">
        <f t="shared" si="56"/>
        <v>#DIV/0!</v>
      </c>
      <c r="W53" s="971">
        <f>'Rent Schedule'!N41</f>
        <v>0</v>
      </c>
      <c r="X53" s="965"/>
      <c r="Y53" s="779"/>
      <c r="Z53" s="801">
        <f t="shared" si="57"/>
        <v>0</v>
      </c>
      <c r="AA53" s="781" t="str">
        <f t="shared" si="58"/>
        <v/>
      </c>
      <c r="AB53" s="782" t="str">
        <f t="shared" si="59"/>
        <v/>
      </c>
      <c r="AC53" s="783" t="str">
        <f t="shared" si="60"/>
        <v/>
      </c>
      <c r="AD53" s="300" t="str">
        <f t="shared" si="61"/>
        <v/>
      </c>
      <c r="AE53" s="1069"/>
      <c r="AF53" s="784" t="e">
        <f t="shared" si="62"/>
        <v>#DIV/0!</v>
      </c>
      <c r="AG53" s="300" t="str">
        <f t="shared" si="63"/>
        <v/>
      </c>
      <c r="AH53" s="301"/>
      <c r="AI53" s="302"/>
      <c r="AJ53" s="785" t="str">
        <f>IF(B53="tc20%",'Income-Rent Tool HTC'!$D$28, IF(B53="tc30%",'Income-Rent Tool HTC'!$D$29,IF(B53="tc40%",'Income-Rent Tool HTC'!$D$30,IF(B53="tc50%",'Income-Rent Tool HTC'!$D$31,IF(B53="tc60%",'Income-Rent Tool HTC'!$D$32,IF(B53="tc65%",'Income-Rent Tool HTC'!$D$33,IF(B53="tc70%",'Income-Rent Tool HTC'!$D$34,IF(B53="tc80%",'Income-Rent Tool HTC'!$D$35,""))))))))</f>
        <v/>
      </c>
      <c r="AK53" s="786" t="str">
        <f>IF(D53="30%/30%",'Income-Rent Tool HOME'!$D$29,IF(D53="40%/40%",'Income-Rent Tool HOME'!$D$30,IF(D53="lh/50%",'Income-Rent Tool HOME'!$D$31,IF(D53="hh/60%",'Income-Rent Tool HOME'!$D$32,IF(D53="hh/80%",'Income-Rent Tool HOME'!$D$35,"")))))</f>
        <v/>
      </c>
      <c r="AL53" s="786" t="str">
        <f>IF(F53="15%/15%",'Income-Rent Tool NHTF'!$D$29,IF(F53="30%/30%",'Income-Rent Tool NHTF'!$D$30,""))</f>
        <v/>
      </c>
      <c r="AM53" s="786" t="str">
        <f>IF(H53="mrb20%",'Income-Rent Tool MRB'!$D$28,IF(H53="mrb30%",'Income-Rent Tool MRB'!$D$29,IF(H53="mrb40%",'Income-Rent Tool MRB'!$D$30,IF(H53="mrb50%",'Income-Rent Tool MRB'!$D$31,IF(H53="mrb60%",'Income-Rent Tool MRB'!$D$32,IF(H53="mrb70%",'Income-Rent Tool MRB'!$D$34,IF(H53="mrb80%",'Income-Rent Tool MRB'!$D$35,"")))))))</f>
        <v/>
      </c>
      <c r="AN53" s="786" t="str">
        <f>IF(J53="30%/30%",'Income-Rent Tool NSP'!$D$29,IF(J53="40%/40%",'Income-Rent Tool NSP'!$D$30,IF(J53="lh/50%",'Income-Rent Tool NSP'!$D$31,IF(J53="hh/60%",'Income-Rent Tool NSP'!$D$32,IF(J53="hh/80%",'Income-Rent Tool NSP'!$D$35,"")))))</f>
        <v/>
      </c>
      <c r="AO53" s="787"/>
      <c r="AP53" s="788">
        <f t="shared" si="51"/>
        <v>0</v>
      </c>
      <c r="AQ53" s="789">
        <f t="shared" si="52"/>
        <v>0</v>
      </c>
      <c r="AR53" s="788">
        <f t="shared" si="53"/>
        <v>0</v>
      </c>
      <c r="AS53" s="790">
        <f t="shared" si="54"/>
        <v>0</v>
      </c>
      <c r="AT53" s="791">
        <f t="shared" si="11"/>
        <v>0</v>
      </c>
      <c r="AU53" s="791">
        <f t="shared" si="12"/>
        <v>0</v>
      </c>
      <c r="AV53" s="791">
        <f t="shared" si="13"/>
        <v>0</v>
      </c>
      <c r="AW53" s="791">
        <f t="shared" si="14"/>
        <v>0</v>
      </c>
      <c r="AX53" s="791">
        <f t="shared" si="15"/>
        <v>0</v>
      </c>
      <c r="AY53" s="669"/>
      <c r="AZ53" s="791">
        <f t="shared" si="64"/>
        <v>0</v>
      </c>
      <c r="BA53" s="792">
        <f t="shared" si="65"/>
        <v>0</v>
      </c>
      <c r="BB53" s="792">
        <f t="shared" si="66"/>
        <v>0</v>
      </c>
      <c r="BC53" s="793">
        <f t="shared" si="67"/>
        <v>0</v>
      </c>
      <c r="BD53" s="791">
        <f t="shared" si="68"/>
        <v>0</v>
      </c>
      <c r="BE53" s="669"/>
      <c r="BF53" s="669"/>
      <c r="BG53" s="794"/>
      <c r="BH53" s="795">
        <f t="shared" si="69"/>
        <v>0</v>
      </c>
      <c r="BI53" s="795">
        <f t="shared" si="70"/>
        <v>0</v>
      </c>
      <c r="BJ53" s="796"/>
      <c r="BK53" s="795" t="str">
        <f t="shared" si="71"/>
        <v>NA</v>
      </c>
      <c r="BL53" s="797">
        <f t="shared" si="72"/>
        <v>0</v>
      </c>
      <c r="BM53" s="791">
        <f t="shared" si="73"/>
        <v>0</v>
      </c>
      <c r="BN53" s="798">
        <f t="shared" si="74"/>
        <v>0</v>
      </c>
      <c r="BO53" s="790">
        <f t="shared" si="75"/>
        <v>0</v>
      </c>
      <c r="CD53" s="284"/>
      <c r="CE53" s="288" t="s">
        <v>127</v>
      </c>
      <c r="CF53" s="284"/>
      <c r="CG53" s="284"/>
      <c r="CH53" s="289"/>
      <c r="CI53" s="285"/>
      <c r="CJ53" s="290"/>
      <c r="CK53" s="291"/>
      <c r="CL53" s="292"/>
      <c r="CM53" s="293"/>
      <c r="CN53" s="293"/>
      <c r="CO53" s="296" t="s">
        <v>148</v>
      </c>
      <c r="CP53" s="276"/>
      <c r="CQ53" s="802"/>
      <c r="CR53" s="802"/>
    </row>
    <row r="54" spans="1:96">
      <c r="A54" s="772"/>
      <c r="B54" s="773">
        <f>'Exhibit 3 (Rent Schedule)'!A42</f>
        <v>0</v>
      </c>
      <c r="C54" s="774" t="str">
        <f>IF(OR(B54="MR",B54&lt;=0,B54="EO"),"",VLOOKUP(AJ54,'Income-Rent Tool HTC'!$D$28:$J$35,(O54+2),FALSE))</f>
        <v/>
      </c>
      <c r="D54" s="773">
        <f>'Exhibit 3 (Rent Schedule)'!B42</f>
        <v>0</v>
      </c>
      <c r="E54" s="774" t="str">
        <f>IF(OR(D54="MR",D54&lt;=0,D54="EO"),"",VLOOKUP(AK54,'Income-Rent Tool HOME'!$D$28:$J$35,(O54+2),FALSE))</f>
        <v/>
      </c>
      <c r="F54" s="773">
        <f>'Exhibit 3 (Rent Schedule)'!E42</f>
        <v>0</v>
      </c>
      <c r="G54" s="774" t="str">
        <f>IF(OR(F54="MR",F54&lt;=0,F54="EO"),"",VLOOKUP(AL54,'Income-Rent Tool NHTF'!$D$28:$J$35,(O54+2),FALSE))</f>
        <v/>
      </c>
      <c r="H54" s="773">
        <f>'Exhibit 3 (Rent Schedule)'!D42</f>
        <v>0</v>
      </c>
      <c r="I54" s="774" t="str">
        <f>IF(OR(H54="MR",H54&lt;=0,H54="EO"),"",VLOOKUP(AM54,'Income-Rent Tool MRB'!$D$28:$J$35,(O54+2),FALSE))</f>
        <v/>
      </c>
      <c r="J54" s="773">
        <f>'Exhibit 3 (Rent Schedule)'!C42</f>
        <v>0</v>
      </c>
      <c r="K54" s="774" t="str">
        <f>IF(OR(J54="MR",J54&lt;=0,J54="EO"),"",VLOOKUP(AN54,'Income-Rent Tool NSP'!$D$28:$J$35,(O54+2),FALSE))</f>
        <v/>
      </c>
      <c r="L54" s="773">
        <f>'Rent Schedule'!F42</f>
        <v>0</v>
      </c>
      <c r="M54" s="775"/>
      <c r="N54" s="776">
        <f>'Rent Schedule'!G42</f>
        <v>0</v>
      </c>
      <c r="O54" s="776">
        <f>'Rent Schedule'!H42</f>
        <v>0</v>
      </c>
      <c r="P54" s="776">
        <f>'Rent Schedule'!I42</f>
        <v>0</v>
      </c>
      <c r="Q54" s="777">
        <f>'Rent Schedule'!J42</f>
        <v>0</v>
      </c>
      <c r="R54" s="299">
        <f t="shared" si="50"/>
        <v>0</v>
      </c>
      <c r="S54" s="1067">
        <f t="shared" si="55"/>
        <v>0</v>
      </c>
      <c r="T54" s="970">
        <f t="shared" si="19"/>
        <v>0</v>
      </c>
      <c r="U54" s="969" t="str">
        <f t="shared" si="3"/>
        <v/>
      </c>
      <c r="V54" s="799" t="e">
        <f t="shared" si="56"/>
        <v>#DIV/0!</v>
      </c>
      <c r="W54" s="971">
        <f>'Rent Schedule'!N42</f>
        <v>0</v>
      </c>
      <c r="X54" s="965"/>
      <c r="Y54" s="779"/>
      <c r="Z54" s="801">
        <f t="shared" si="57"/>
        <v>0</v>
      </c>
      <c r="AA54" s="781" t="str">
        <f t="shared" si="58"/>
        <v/>
      </c>
      <c r="AB54" s="782" t="str">
        <f t="shared" si="59"/>
        <v/>
      </c>
      <c r="AC54" s="783" t="str">
        <f t="shared" si="60"/>
        <v/>
      </c>
      <c r="AD54" s="300" t="str">
        <f t="shared" si="61"/>
        <v/>
      </c>
      <c r="AE54" s="1069"/>
      <c r="AF54" s="784" t="e">
        <f t="shared" si="62"/>
        <v>#DIV/0!</v>
      </c>
      <c r="AG54" s="300" t="str">
        <f t="shared" si="63"/>
        <v/>
      </c>
      <c r="AH54" s="301"/>
      <c r="AI54" s="302"/>
      <c r="AJ54" s="785" t="str">
        <f>IF(B54="tc20%",'Income-Rent Tool HTC'!$D$28, IF(B54="tc30%",'Income-Rent Tool HTC'!$D$29,IF(B54="tc40%",'Income-Rent Tool HTC'!$D$30,IF(B54="tc50%",'Income-Rent Tool HTC'!$D$31,IF(B54="tc60%",'Income-Rent Tool HTC'!$D$32,IF(B54="tc65%",'Income-Rent Tool HTC'!$D$33,IF(B54="tc70%",'Income-Rent Tool HTC'!$D$34,IF(B54="tc80%",'Income-Rent Tool HTC'!$D$35,""))))))))</f>
        <v/>
      </c>
      <c r="AK54" s="786" t="str">
        <f>IF(D54="30%/30%",'Income-Rent Tool HOME'!$D$29,IF(D54="40%/40%",'Income-Rent Tool HOME'!$D$30,IF(D54="lh/50%",'Income-Rent Tool HOME'!$D$31,IF(D54="hh/60%",'Income-Rent Tool HOME'!$D$32,IF(D54="hh/80%",'Income-Rent Tool HOME'!$D$35,"")))))</f>
        <v/>
      </c>
      <c r="AL54" s="786" t="str">
        <f>IF(F54="15%/15%",'Income-Rent Tool NHTF'!$D$29,IF(F54="30%/30%",'Income-Rent Tool NHTF'!$D$30,""))</f>
        <v/>
      </c>
      <c r="AM54" s="786" t="str">
        <f>IF(H54="mrb20%",'Income-Rent Tool MRB'!$D$28,IF(H54="mrb30%",'Income-Rent Tool MRB'!$D$29,IF(H54="mrb40%",'Income-Rent Tool MRB'!$D$30,IF(H54="mrb50%",'Income-Rent Tool MRB'!$D$31,IF(H54="mrb60%",'Income-Rent Tool MRB'!$D$32,IF(H54="mrb70%",'Income-Rent Tool MRB'!$D$34,IF(H54="mrb80%",'Income-Rent Tool MRB'!$D$35,"")))))))</f>
        <v/>
      </c>
      <c r="AN54" s="786" t="str">
        <f>IF(J54="30%/30%",'Income-Rent Tool NSP'!$D$29,IF(J54="40%/40%",'Income-Rent Tool NSP'!$D$30,IF(J54="lh/50%",'Income-Rent Tool NSP'!$D$31,IF(J54="hh/60%",'Income-Rent Tool NSP'!$D$32,IF(J54="hh/80%",'Income-Rent Tool NSP'!$D$35,"")))))</f>
        <v/>
      </c>
      <c r="AO54" s="787"/>
      <c r="AP54" s="788">
        <f t="shared" si="51"/>
        <v>0</v>
      </c>
      <c r="AQ54" s="789">
        <f t="shared" si="52"/>
        <v>0</v>
      </c>
      <c r="AR54" s="788">
        <f t="shared" si="53"/>
        <v>0</v>
      </c>
      <c r="AS54" s="790">
        <f t="shared" si="54"/>
        <v>0</v>
      </c>
      <c r="AT54" s="791">
        <f t="shared" si="11"/>
        <v>0</v>
      </c>
      <c r="AU54" s="791">
        <f t="shared" si="12"/>
        <v>0</v>
      </c>
      <c r="AV54" s="791">
        <f t="shared" si="13"/>
        <v>0</v>
      </c>
      <c r="AW54" s="791">
        <f t="shared" si="14"/>
        <v>0</v>
      </c>
      <c r="AX54" s="791">
        <f t="shared" si="15"/>
        <v>0</v>
      </c>
      <c r="AY54" s="669"/>
      <c r="AZ54" s="791">
        <f t="shared" si="64"/>
        <v>0</v>
      </c>
      <c r="BA54" s="792">
        <f t="shared" si="65"/>
        <v>0</v>
      </c>
      <c r="BB54" s="792">
        <f t="shared" si="66"/>
        <v>0</v>
      </c>
      <c r="BC54" s="793">
        <f t="shared" si="67"/>
        <v>0</v>
      </c>
      <c r="BD54" s="791">
        <f t="shared" si="68"/>
        <v>0</v>
      </c>
      <c r="BE54" s="669"/>
      <c r="BF54" s="669"/>
      <c r="BG54" s="794"/>
      <c r="BH54" s="795">
        <f t="shared" si="69"/>
        <v>0</v>
      </c>
      <c r="BI54" s="795">
        <f t="shared" si="70"/>
        <v>0</v>
      </c>
      <c r="BJ54" s="796"/>
      <c r="BK54" s="795" t="str">
        <f t="shared" si="71"/>
        <v>NA</v>
      </c>
      <c r="BL54" s="797">
        <f t="shared" si="72"/>
        <v>0</v>
      </c>
      <c r="BM54" s="791">
        <f t="shared" si="73"/>
        <v>0</v>
      </c>
      <c r="BN54" s="798">
        <f t="shared" si="74"/>
        <v>0</v>
      </c>
      <c r="BO54" s="790">
        <f t="shared" si="75"/>
        <v>0</v>
      </c>
      <c r="CD54" s="284"/>
      <c r="CE54" s="288" t="s">
        <v>129</v>
      </c>
      <c r="CF54" s="276"/>
      <c r="CG54" s="284"/>
      <c r="CH54" s="289"/>
      <c r="CI54" s="289"/>
      <c r="CJ54" s="290"/>
      <c r="CK54" s="291"/>
      <c r="CL54" s="292"/>
      <c r="CM54" s="293"/>
      <c r="CN54" s="293"/>
      <c r="CO54" s="296" t="s">
        <v>162</v>
      </c>
      <c r="CP54" s="276"/>
      <c r="CQ54" s="802"/>
      <c r="CR54" s="802"/>
    </row>
    <row r="55" spans="1:96">
      <c r="A55" s="772"/>
      <c r="B55" s="773">
        <f>'Exhibit 3 (Rent Schedule)'!A43</f>
        <v>0</v>
      </c>
      <c r="C55" s="774" t="str">
        <f>IF(OR(B55="MR",B55&lt;=0,B55="EO"),"",VLOOKUP(AJ55,'Income-Rent Tool HTC'!$D$28:$J$35,(O55+2),FALSE))</f>
        <v/>
      </c>
      <c r="D55" s="773">
        <f>'Exhibit 3 (Rent Schedule)'!B43</f>
        <v>0</v>
      </c>
      <c r="E55" s="774" t="str">
        <f>IF(OR(D55="MR",D55&lt;=0,D55="EO"),"",VLOOKUP(AK55,'Income-Rent Tool HOME'!$D$28:$J$35,(O55+2),FALSE))</f>
        <v/>
      </c>
      <c r="F55" s="773">
        <f>'Exhibit 3 (Rent Schedule)'!E43</f>
        <v>0</v>
      </c>
      <c r="G55" s="774" t="str">
        <f>IF(OR(F55="MR",F55&lt;=0,F55="EO"),"",VLOOKUP(AL55,'Income-Rent Tool NHTF'!$D$28:$J$35,(O55+2),FALSE))</f>
        <v/>
      </c>
      <c r="H55" s="773">
        <f>'Exhibit 3 (Rent Schedule)'!D43</f>
        <v>0</v>
      </c>
      <c r="I55" s="774" t="str">
        <f>IF(OR(H55="MR",H55&lt;=0,H55="EO"),"",VLOOKUP(AM55,'Income-Rent Tool MRB'!$D$28:$J$35,(O55+2),FALSE))</f>
        <v/>
      </c>
      <c r="J55" s="773">
        <f>'Exhibit 3 (Rent Schedule)'!C43</f>
        <v>0</v>
      </c>
      <c r="K55" s="774" t="str">
        <f>IF(OR(J55="MR",J55&lt;=0,J55="EO"),"",VLOOKUP(AN55,'Income-Rent Tool NSP'!$D$28:$J$35,(O55+2),FALSE))</f>
        <v/>
      </c>
      <c r="L55" s="773">
        <f>'Rent Schedule'!F43</f>
        <v>0</v>
      </c>
      <c r="M55" s="775"/>
      <c r="N55" s="776">
        <f>'Rent Schedule'!G43</f>
        <v>0</v>
      </c>
      <c r="O55" s="776">
        <f>'Rent Schedule'!H43</f>
        <v>0</v>
      </c>
      <c r="P55" s="776">
        <f>'Rent Schedule'!I43</f>
        <v>0</v>
      </c>
      <c r="Q55" s="777">
        <f>'Rent Schedule'!J43</f>
        <v>0</v>
      </c>
      <c r="R55" s="299">
        <f t="shared" si="50"/>
        <v>0</v>
      </c>
      <c r="S55" s="1067">
        <f t="shared" si="55"/>
        <v>0</v>
      </c>
      <c r="T55" s="970">
        <f t="shared" si="19"/>
        <v>0</v>
      </c>
      <c r="U55" s="969" t="str">
        <f t="shared" si="3"/>
        <v/>
      </c>
      <c r="V55" s="799" t="e">
        <f t="shared" si="56"/>
        <v>#DIV/0!</v>
      </c>
      <c r="W55" s="971">
        <f>'Rent Schedule'!N43</f>
        <v>0</v>
      </c>
      <c r="X55" s="965"/>
      <c r="Y55" s="779"/>
      <c r="Z55" s="801">
        <f t="shared" si="57"/>
        <v>0</v>
      </c>
      <c r="AA55" s="781" t="str">
        <f t="shared" si="58"/>
        <v/>
      </c>
      <c r="AB55" s="782" t="str">
        <f t="shared" si="59"/>
        <v/>
      </c>
      <c r="AC55" s="783" t="str">
        <f t="shared" si="60"/>
        <v/>
      </c>
      <c r="AD55" s="300" t="str">
        <f t="shared" si="61"/>
        <v/>
      </c>
      <c r="AE55" s="1069"/>
      <c r="AF55" s="784" t="e">
        <f t="shared" si="62"/>
        <v>#DIV/0!</v>
      </c>
      <c r="AG55" s="300" t="str">
        <f t="shared" si="63"/>
        <v/>
      </c>
      <c r="AH55" s="301"/>
      <c r="AI55" s="302"/>
      <c r="AJ55" s="785" t="str">
        <f>IF(B55="tc20%",'Income-Rent Tool HTC'!$D$28, IF(B55="tc30%",'Income-Rent Tool HTC'!$D$29,IF(B55="tc40%",'Income-Rent Tool HTC'!$D$30,IF(B55="tc50%",'Income-Rent Tool HTC'!$D$31,IF(B55="tc60%",'Income-Rent Tool HTC'!$D$32,IF(B55="tc65%",'Income-Rent Tool HTC'!$D$33,IF(B55="tc70%",'Income-Rent Tool HTC'!$D$34,IF(B55="tc80%",'Income-Rent Tool HTC'!$D$35,""))))))))</f>
        <v/>
      </c>
      <c r="AK55" s="786" t="str">
        <f>IF(D55="30%/30%",'Income-Rent Tool HOME'!$D$29,IF(D55="40%/40%",'Income-Rent Tool HOME'!$D$30,IF(D55="lh/50%",'Income-Rent Tool HOME'!$D$31,IF(D55="hh/60%",'Income-Rent Tool HOME'!$D$32,IF(D55="hh/80%",'Income-Rent Tool HOME'!$D$35,"")))))</f>
        <v/>
      </c>
      <c r="AL55" s="786" t="str">
        <f>IF(F55="15%/15%",'Income-Rent Tool NHTF'!$D$29,IF(F55="30%/30%",'Income-Rent Tool NHTF'!$D$30,""))</f>
        <v/>
      </c>
      <c r="AM55" s="786" t="str">
        <f>IF(H55="mrb20%",'Income-Rent Tool MRB'!$D$28,IF(H55="mrb30%",'Income-Rent Tool MRB'!$D$29,IF(H55="mrb40%",'Income-Rent Tool MRB'!$D$30,IF(H55="mrb50%",'Income-Rent Tool MRB'!$D$31,IF(H55="mrb60%",'Income-Rent Tool MRB'!$D$32,IF(H55="mrb70%",'Income-Rent Tool MRB'!$D$34,IF(H55="mrb80%",'Income-Rent Tool MRB'!$D$35,"")))))))</f>
        <v/>
      </c>
      <c r="AN55" s="786" t="str">
        <f>IF(J55="30%/30%",'Income-Rent Tool NSP'!$D$29,IF(J55="40%/40%",'Income-Rent Tool NSP'!$D$30,IF(J55="lh/50%",'Income-Rent Tool NSP'!$D$31,IF(J55="hh/60%",'Income-Rent Tool NSP'!$D$32,IF(J55="hh/80%",'Income-Rent Tool NSP'!$D$35,"")))))</f>
        <v/>
      </c>
      <c r="AO55" s="787"/>
      <c r="AP55" s="788">
        <f t="shared" si="51"/>
        <v>0</v>
      </c>
      <c r="AQ55" s="789">
        <f t="shared" si="52"/>
        <v>0</v>
      </c>
      <c r="AR55" s="788">
        <f t="shared" si="53"/>
        <v>0</v>
      </c>
      <c r="AS55" s="790">
        <f t="shared" si="54"/>
        <v>0</v>
      </c>
      <c r="AT55" s="791">
        <f t="shared" si="11"/>
        <v>0</v>
      </c>
      <c r="AU55" s="791">
        <f t="shared" si="12"/>
        <v>0</v>
      </c>
      <c r="AV55" s="791">
        <f t="shared" si="13"/>
        <v>0</v>
      </c>
      <c r="AW55" s="791">
        <f t="shared" si="14"/>
        <v>0</v>
      </c>
      <c r="AX55" s="791">
        <f t="shared" si="15"/>
        <v>0</v>
      </c>
      <c r="AY55" s="669"/>
      <c r="AZ55" s="791">
        <f t="shared" si="64"/>
        <v>0</v>
      </c>
      <c r="BA55" s="792">
        <f t="shared" si="65"/>
        <v>0</v>
      </c>
      <c r="BB55" s="792">
        <f t="shared" si="66"/>
        <v>0</v>
      </c>
      <c r="BC55" s="793">
        <f t="shared" si="67"/>
        <v>0</v>
      </c>
      <c r="BD55" s="791">
        <f t="shared" si="68"/>
        <v>0</v>
      </c>
      <c r="BE55" s="669"/>
      <c r="BF55" s="669"/>
      <c r="BG55" s="794"/>
      <c r="BH55" s="795">
        <f t="shared" si="69"/>
        <v>0</v>
      </c>
      <c r="BI55" s="795">
        <f t="shared" si="70"/>
        <v>0</v>
      </c>
      <c r="BJ55" s="796"/>
      <c r="BK55" s="795" t="str">
        <f t="shared" si="71"/>
        <v>NA</v>
      </c>
      <c r="BL55" s="797">
        <f t="shared" si="72"/>
        <v>0</v>
      </c>
      <c r="BM55" s="791">
        <f t="shared" si="73"/>
        <v>0</v>
      </c>
      <c r="BN55" s="798">
        <f t="shared" si="74"/>
        <v>0</v>
      </c>
      <c r="BO55" s="790">
        <f t="shared" si="75"/>
        <v>0</v>
      </c>
      <c r="CD55" s="284"/>
      <c r="CE55" s="288" t="s">
        <v>132</v>
      </c>
      <c r="CF55" s="284"/>
      <c r="CG55" s="284"/>
      <c r="CH55" s="285"/>
      <c r="CI55" s="289"/>
      <c r="CJ55" s="290"/>
      <c r="CK55" s="291"/>
      <c r="CL55" s="292"/>
      <c r="CM55" s="293"/>
      <c r="CN55" s="293"/>
      <c r="CO55" s="296" t="s">
        <v>164</v>
      </c>
      <c r="CP55" s="276"/>
      <c r="CQ55" s="802"/>
      <c r="CR55" s="802"/>
    </row>
    <row r="56" spans="1:96">
      <c r="A56" s="772"/>
      <c r="B56" s="773">
        <f>'Exhibit 3 (Rent Schedule)'!A44</f>
        <v>0</v>
      </c>
      <c r="C56" s="774" t="str">
        <f>IF(OR(B56="MR",B56&lt;=0,B56="EO"),"",VLOOKUP(AJ56,'Income-Rent Tool HTC'!$D$28:$J$35,(O56+2),FALSE))</f>
        <v/>
      </c>
      <c r="D56" s="773">
        <f>'Exhibit 3 (Rent Schedule)'!B44</f>
        <v>0</v>
      </c>
      <c r="E56" s="774" t="str">
        <f>IF(OR(D56="MR",D56&lt;=0,D56="EO"),"",VLOOKUP(AK56,'Income-Rent Tool HOME'!$D$28:$J$35,(O56+2),FALSE))</f>
        <v/>
      </c>
      <c r="F56" s="773">
        <f>'Exhibit 3 (Rent Schedule)'!E44</f>
        <v>0</v>
      </c>
      <c r="G56" s="774" t="str">
        <f>IF(OR(F56="MR",F56&lt;=0,F56="EO"),"",VLOOKUP(AL56,'Income-Rent Tool NHTF'!$D$28:$J$35,(O56+2),FALSE))</f>
        <v/>
      </c>
      <c r="H56" s="773">
        <f>'Exhibit 3 (Rent Schedule)'!D44</f>
        <v>0</v>
      </c>
      <c r="I56" s="774" t="str">
        <f>IF(OR(H56="MR",H56&lt;=0,H56="EO"),"",VLOOKUP(AM56,'Income-Rent Tool MRB'!$D$28:$J$35,(O56+2),FALSE))</f>
        <v/>
      </c>
      <c r="J56" s="773">
        <f>'Exhibit 3 (Rent Schedule)'!C44</f>
        <v>0</v>
      </c>
      <c r="K56" s="774" t="str">
        <f>IF(OR(J56="MR",J56&lt;=0,J56="EO"),"",VLOOKUP(AN56,'Income-Rent Tool NSP'!$D$28:$J$35,(O56+2),FALSE))</f>
        <v/>
      </c>
      <c r="L56" s="773">
        <f>'Rent Schedule'!F44</f>
        <v>0</v>
      </c>
      <c r="M56" s="775"/>
      <c r="N56" s="776">
        <f>'Rent Schedule'!G44</f>
        <v>0</v>
      </c>
      <c r="O56" s="776">
        <f>'Rent Schedule'!H44</f>
        <v>0</v>
      </c>
      <c r="P56" s="776">
        <f>'Rent Schedule'!I44</f>
        <v>0</v>
      </c>
      <c r="Q56" s="777">
        <f>'Rent Schedule'!J44</f>
        <v>0</v>
      </c>
      <c r="R56" s="299">
        <f t="shared" si="50"/>
        <v>0</v>
      </c>
      <c r="S56" s="1067">
        <f t="shared" si="55"/>
        <v>0</v>
      </c>
      <c r="T56" s="970">
        <f t="shared" si="19"/>
        <v>0</v>
      </c>
      <c r="U56" s="969" t="str">
        <f t="shared" si="3"/>
        <v/>
      </c>
      <c r="V56" s="799" t="e">
        <f t="shared" si="56"/>
        <v>#DIV/0!</v>
      </c>
      <c r="W56" s="971">
        <f>'Rent Schedule'!N44</f>
        <v>0</v>
      </c>
      <c r="X56" s="965"/>
      <c r="Y56" s="779"/>
      <c r="Z56" s="801">
        <f t="shared" si="57"/>
        <v>0</v>
      </c>
      <c r="AA56" s="781" t="str">
        <f t="shared" si="58"/>
        <v/>
      </c>
      <c r="AB56" s="782" t="str">
        <f t="shared" si="59"/>
        <v/>
      </c>
      <c r="AC56" s="783" t="str">
        <f t="shared" si="60"/>
        <v/>
      </c>
      <c r="AD56" s="300" t="str">
        <f t="shared" si="61"/>
        <v/>
      </c>
      <c r="AE56" s="1069"/>
      <c r="AF56" s="784" t="e">
        <f t="shared" si="62"/>
        <v>#DIV/0!</v>
      </c>
      <c r="AG56" s="300" t="str">
        <f t="shared" si="63"/>
        <v/>
      </c>
      <c r="AH56" s="301"/>
      <c r="AI56" s="302"/>
      <c r="AJ56" s="785" t="str">
        <f>IF(B56="tc20%",'Income-Rent Tool HTC'!$D$28, IF(B56="tc30%",'Income-Rent Tool HTC'!$D$29,IF(B56="tc40%",'Income-Rent Tool HTC'!$D$30,IF(B56="tc50%",'Income-Rent Tool HTC'!$D$31,IF(B56="tc60%",'Income-Rent Tool HTC'!$D$32,IF(B56="tc65%",'Income-Rent Tool HTC'!$D$33,IF(B56="tc70%",'Income-Rent Tool HTC'!$D$34,IF(B56="tc80%",'Income-Rent Tool HTC'!$D$35,""))))))))</f>
        <v/>
      </c>
      <c r="AK56" s="786" t="str">
        <f>IF(D56="30%/30%",'Income-Rent Tool HOME'!$D$29,IF(D56="40%/40%",'Income-Rent Tool HOME'!$D$30,IF(D56="lh/50%",'Income-Rent Tool HOME'!$D$31,IF(D56="hh/60%",'Income-Rent Tool HOME'!$D$32,IF(D56="hh/80%",'Income-Rent Tool HOME'!$D$35,"")))))</f>
        <v/>
      </c>
      <c r="AL56" s="786" t="str">
        <f>IF(F56="15%/15%",'Income-Rent Tool NHTF'!$D$29,IF(F56="30%/30%",'Income-Rent Tool NHTF'!$D$30,""))</f>
        <v/>
      </c>
      <c r="AM56" s="786" t="str">
        <f>IF(H56="mrb20%",'Income-Rent Tool MRB'!$D$28,IF(H56="mrb30%",'Income-Rent Tool MRB'!$D$29,IF(H56="mrb40%",'Income-Rent Tool MRB'!$D$30,IF(H56="mrb50%",'Income-Rent Tool MRB'!$D$31,IF(H56="mrb60%",'Income-Rent Tool MRB'!$D$32,IF(H56="mrb70%",'Income-Rent Tool MRB'!$D$34,IF(H56="mrb80%",'Income-Rent Tool MRB'!$D$35,"")))))))</f>
        <v/>
      </c>
      <c r="AN56" s="786" t="str">
        <f>IF(J56="30%/30%",'Income-Rent Tool NSP'!$D$29,IF(J56="40%/40%",'Income-Rent Tool NSP'!$D$30,IF(J56="lh/50%",'Income-Rent Tool NSP'!$D$31,IF(J56="hh/60%",'Income-Rent Tool NSP'!$D$32,IF(J56="hh/80%",'Income-Rent Tool NSP'!$D$35,"")))))</f>
        <v/>
      </c>
      <c r="AO56" s="787"/>
      <c r="AP56" s="788">
        <f t="shared" si="51"/>
        <v>0</v>
      </c>
      <c r="AQ56" s="789">
        <f t="shared" si="52"/>
        <v>0</v>
      </c>
      <c r="AR56" s="788">
        <f t="shared" si="53"/>
        <v>0</v>
      </c>
      <c r="AS56" s="790">
        <f t="shared" si="54"/>
        <v>0</v>
      </c>
      <c r="AT56" s="791">
        <f t="shared" si="11"/>
        <v>0</v>
      </c>
      <c r="AU56" s="791">
        <f t="shared" si="12"/>
        <v>0</v>
      </c>
      <c r="AV56" s="791">
        <f t="shared" si="13"/>
        <v>0</v>
      </c>
      <c r="AW56" s="791">
        <f t="shared" si="14"/>
        <v>0</v>
      </c>
      <c r="AX56" s="791">
        <f t="shared" si="15"/>
        <v>0</v>
      </c>
      <c r="AY56" s="669"/>
      <c r="AZ56" s="791">
        <f t="shared" si="64"/>
        <v>0</v>
      </c>
      <c r="BA56" s="792">
        <f t="shared" si="65"/>
        <v>0</v>
      </c>
      <c r="BB56" s="792">
        <f t="shared" si="66"/>
        <v>0</v>
      </c>
      <c r="BC56" s="793">
        <f t="shared" si="67"/>
        <v>0</v>
      </c>
      <c r="BD56" s="791">
        <f t="shared" si="68"/>
        <v>0</v>
      </c>
      <c r="BE56" s="669"/>
      <c r="BF56" s="669"/>
      <c r="BG56" s="794"/>
      <c r="BH56" s="795">
        <f t="shared" si="69"/>
        <v>0</v>
      </c>
      <c r="BI56" s="795">
        <f t="shared" si="70"/>
        <v>0</v>
      </c>
      <c r="BJ56" s="796"/>
      <c r="BK56" s="795" t="str">
        <f t="shared" si="71"/>
        <v>NA</v>
      </c>
      <c r="BL56" s="797">
        <f t="shared" si="72"/>
        <v>0</v>
      </c>
      <c r="BM56" s="791">
        <f t="shared" si="73"/>
        <v>0</v>
      </c>
      <c r="BN56" s="798">
        <f t="shared" si="74"/>
        <v>0</v>
      </c>
      <c r="BO56" s="790">
        <f t="shared" si="75"/>
        <v>0</v>
      </c>
      <c r="CD56" s="284"/>
      <c r="CE56" s="288" t="s">
        <v>134</v>
      </c>
      <c r="CF56" s="284"/>
      <c r="CG56" s="284"/>
      <c r="CH56" s="285"/>
      <c r="CI56" s="289"/>
      <c r="CJ56" s="290"/>
      <c r="CK56" s="291"/>
      <c r="CL56" s="292"/>
      <c r="CM56" s="293"/>
      <c r="CN56" s="293"/>
      <c r="CO56" s="296"/>
      <c r="CP56" s="276"/>
      <c r="CQ56" s="802"/>
      <c r="CR56" s="802"/>
    </row>
    <row r="57" spans="1:96">
      <c r="A57" s="772"/>
      <c r="B57" s="773">
        <f>'Exhibit 3 (Rent Schedule)'!A45</f>
        <v>0</v>
      </c>
      <c r="C57" s="774" t="str">
        <f>IF(OR(B57="MR",B57&lt;=0,B57="EO"),"",VLOOKUP(AJ57,'Income-Rent Tool HTC'!$D$28:$J$35,(O57+2),FALSE))</f>
        <v/>
      </c>
      <c r="D57" s="773">
        <f>'Exhibit 3 (Rent Schedule)'!B45</f>
        <v>0</v>
      </c>
      <c r="E57" s="774" t="str">
        <f>IF(OR(D57="MR",D57&lt;=0,D57="EO"),"",VLOOKUP(AK57,'Income-Rent Tool HOME'!$D$28:$J$35,(O57+2),FALSE))</f>
        <v/>
      </c>
      <c r="F57" s="773">
        <f>'Exhibit 3 (Rent Schedule)'!E45</f>
        <v>0</v>
      </c>
      <c r="G57" s="774" t="str">
        <f>IF(OR(F57="MR",F57&lt;=0,F57="EO"),"",VLOOKUP(AL57,'Income-Rent Tool NHTF'!$D$28:$J$35,(O57+2),FALSE))</f>
        <v/>
      </c>
      <c r="H57" s="773">
        <f>'Exhibit 3 (Rent Schedule)'!D45</f>
        <v>0</v>
      </c>
      <c r="I57" s="774" t="str">
        <f>IF(OR(H57="MR",H57&lt;=0,H57="EO"),"",VLOOKUP(AM57,'Income-Rent Tool MRB'!$D$28:$J$35,(O57+2),FALSE))</f>
        <v/>
      </c>
      <c r="J57" s="773">
        <f>'Exhibit 3 (Rent Schedule)'!C45</f>
        <v>0</v>
      </c>
      <c r="K57" s="774" t="str">
        <f>IF(OR(J57="MR",J57&lt;=0,J57="EO"),"",VLOOKUP(AN57,'Income-Rent Tool NSP'!$D$28:$J$35,(O57+2),FALSE))</f>
        <v/>
      </c>
      <c r="L57" s="773">
        <f>'Rent Schedule'!F45</f>
        <v>0</v>
      </c>
      <c r="M57" s="775"/>
      <c r="N57" s="776">
        <f>'Rent Schedule'!G45</f>
        <v>0</v>
      </c>
      <c r="O57" s="776">
        <f>'Rent Schedule'!H45</f>
        <v>0</v>
      </c>
      <c r="P57" s="776">
        <f>'Rent Schedule'!I45</f>
        <v>0</v>
      </c>
      <c r="Q57" s="777">
        <f>'Rent Schedule'!J45</f>
        <v>0</v>
      </c>
      <c r="R57" s="299">
        <f t="shared" si="50"/>
        <v>0</v>
      </c>
      <c r="S57" s="1067">
        <f t="shared" si="55"/>
        <v>0</v>
      </c>
      <c r="T57" s="970">
        <f t="shared" si="19"/>
        <v>0</v>
      </c>
      <c r="U57" s="969" t="str">
        <f t="shared" si="3"/>
        <v/>
      </c>
      <c r="V57" s="799" t="e">
        <f t="shared" si="56"/>
        <v>#DIV/0!</v>
      </c>
      <c r="W57" s="971">
        <f>'Rent Schedule'!N45</f>
        <v>0</v>
      </c>
      <c r="X57" s="965"/>
      <c r="Y57" s="779"/>
      <c r="Z57" s="801">
        <f t="shared" si="57"/>
        <v>0</v>
      </c>
      <c r="AA57" s="781" t="str">
        <f t="shared" si="58"/>
        <v/>
      </c>
      <c r="AB57" s="782" t="str">
        <f t="shared" si="59"/>
        <v/>
      </c>
      <c r="AC57" s="783" t="str">
        <f t="shared" si="60"/>
        <v/>
      </c>
      <c r="AD57" s="300" t="str">
        <f t="shared" si="61"/>
        <v/>
      </c>
      <c r="AE57" s="1069"/>
      <c r="AF57" s="784" t="e">
        <f t="shared" si="62"/>
        <v>#DIV/0!</v>
      </c>
      <c r="AG57" s="300" t="str">
        <f t="shared" si="63"/>
        <v/>
      </c>
      <c r="AH57" s="301"/>
      <c r="AI57" s="302"/>
      <c r="AJ57" s="785" t="str">
        <f>IF(B57="tc20%",'Income-Rent Tool HTC'!$D$28, IF(B57="tc30%",'Income-Rent Tool HTC'!$D$29,IF(B57="tc40%",'Income-Rent Tool HTC'!$D$30,IF(B57="tc50%",'Income-Rent Tool HTC'!$D$31,IF(B57="tc60%",'Income-Rent Tool HTC'!$D$32,IF(B57="tc65%",'Income-Rent Tool HTC'!$D$33,IF(B57="tc70%",'Income-Rent Tool HTC'!$D$34,IF(B57="tc80%",'Income-Rent Tool HTC'!$D$35,""))))))))</f>
        <v/>
      </c>
      <c r="AK57" s="786" t="str">
        <f>IF(D57="30%/30%",'Income-Rent Tool HOME'!$D$29,IF(D57="40%/40%",'Income-Rent Tool HOME'!$D$30,IF(D57="lh/50%",'Income-Rent Tool HOME'!$D$31,IF(D57="hh/60%",'Income-Rent Tool HOME'!$D$32,IF(D57="hh/80%",'Income-Rent Tool HOME'!$D$35,"")))))</f>
        <v/>
      </c>
      <c r="AL57" s="786" t="str">
        <f>IF(F57="15%/15%",'Income-Rent Tool NHTF'!$D$29,IF(F57="30%/30%",'Income-Rent Tool NHTF'!$D$30,""))</f>
        <v/>
      </c>
      <c r="AM57" s="786" t="str">
        <f>IF(H57="mrb20%",'Income-Rent Tool MRB'!$D$28,IF(H57="mrb30%",'Income-Rent Tool MRB'!$D$29,IF(H57="mrb40%",'Income-Rent Tool MRB'!$D$30,IF(H57="mrb50%",'Income-Rent Tool MRB'!$D$31,IF(H57="mrb60%",'Income-Rent Tool MRB'!$D$32,IF(H57="mrb70%",'Income-Rent Tool MRB'!$D$34,IF(H57="mrb80%",'Income-Rent Tool MRB'!$D$35,"")))))))</f>
        <v/>
      </c>
      <c r="AN57" s="786" t="str">
        <f>IF(J57="30%/30%",'Income-Rent Tool NSP'!$D$29,IF(J57="40%/40%",'Income-Rent Tool NSP'!$D$30,IF(J57="lh/50%",'Income-Rent Tool NSP'!$D$31,IF(J57="hh/60%",'Income-Rent Tool NSP'!$D$32,IF(J57="hh/80%",'Income-Rent Tool NSP'!$D$35,"")))))</f>
        <v/>
      </c>
      <c r="AO57" s="787"/>
      <c r="AP57" s="788">
        <f t="shared" si="51"/>
        <v>0</v>
      </c>
      <c r="AQ57" s="789">
        <f t="shared" si="52"/>
        <v>0</v>
      </c>
      <c r="AR57" s="788">
        <f t="shared" si="53"/>
        <v>0</v>
      </c>
      <c r="AS57" s="790">
        <f t="shared" si="54"/>
        <v>0</v>
      </c>
      <c r="AT57" s="791">
        <f t="shared" si="11"/>
        <v>0</v>
      </c>
      <c r="AU57" s="791">
        <f t="shared" si="12"/>
        <v>0</v>
      </c>
      <c r="AV57" s="791">
        <f t="shared" si="13"/>
        <v>0</v>
      </c>
      <c r="AW57" s="791">
        <f t="shared" si="14"/>
        <v>0</v>
      </c>
      <c r="AX57" s="791">
        <f t="shared" si="15"/>
        <v>0</v>
      </c>
      <c r="AY57" s="669"/>
      <c r="AZ57" s="791">
        <f t="shared" si="64"/>
        <v>0</v>
      </c>
      <c r="BA57" s="792">
        <f t="shared" si="65"/>
        <v>0</v>
      </c>
      <c r="BB57" s="792">
        <f t="shared" si="66"/>
        <v>0</v>
      </c>
      <c r="BC57" s="793">
        <f t="shared" si="67"/>
        <v>0</v>
      </c>
      <c r="BD57" s="791">
        <f t="shared" si="68"/>
        <v>0</v>
      </c>
      <c r="BE57" s="669"/>
      <c r="BF57" s="669"/>
      <c r="BG57" s="794"/>
      <c r="BH57" s="795">
        <f t="shared" si="69"/>
        <v>0</v>
      </c>
      <c r="BI57" s="795">
        <f t="shared" si="70"/>
        <v>0</v>
      </c>
      <c r="BJ57" s="796"/>
      <c r="BK57" s="795" t="str">
        <f t="shared" si="71"/>
        <v>NA</v>
      </c>
      <c r="BL57" s="797">
        <f t="shared" si="72"/>
        <v>0</v>
      </c>
      <c r="BM57" s="791">
        <f t="shared" si="73"/>
        <v>0</v>
      </c>
      <c r="BN57" s="798">
        <f t="shared" si="74"/>
        <v>0</v>
      </c>
      <c r="BO57" s="790">
        <f t="shared" si="75"/>
        <v>0</v>
      </c>
      <c r="CD57" s="284"/>
      <c r="CE57" s="288" t="s">
        <v>137</v>
      </c>
      <c r="CF57" s="284"/>
      <c r="CG57" s="284"/>
      <c r="CH57" s="285"/>
      <c r="CI57" s="289"/>
      <c r="CJ57" s="290"/>
      <c r="CK57" s="291"/>
      <c r="CL57" s="292"/>
      <c r="CM57" s="293"/>
      <c r="CN57" s="293"/>
      <c r="CO57" s="296"/>
      <c r="CP57" s="276"/>
      <c r="CQ57" s="802"/>
      <c r="CR57" s="802"/>
    </row>
    <row r="58" spans="1:96">
      <c r="A58" s="772"/>
      <c r="B58" s="773">
        <f>'Exhibit 3 (Rent Schedule)'!A46</f>
        <v>0</v>
      </c>
      <c r="C58" s="774" t="str">
        <f>IF(OR(B58="MR",B58&lt;=0,B58="EO"),"",VLOOKUP(AJ58,'Income-Rent Tool HTC'!$D$28:$J$35,(O58+2),FALSE))</f>
        <v/>
      </c>
      <c r="D58" s="773">
        <f>'Exhibit 3 (Rent Schedule)'!B46</f>
        <v>0</v>
      </c>
      <c r="E58" s="774" t="str">
        <f>IF(OR(D58="MR",D58&lt;=0,D58="EO"),"",VLOOKUP(AK58,'Income-Rent Tool HOME'!$D$28:$J$35,(O58+2),FALSE))</f>
        <v/>
      </c>
      <c r="F58" s="773">
        <f>'Exhibit 3 (Rent Schedule)'!E46</f>
        <v>0</v>
      </c>
      <c r="G58" s="774" t="str">
        <f>IF(OR(F58="MR",F58&lt;=0,F58="EO"),"",VLOOKUP(AL58,'Income-Rent Tool NHTF'!$D$28:$J$35,(O58+2),FALSE))</f>
        <v/>
      </c>
      <c r="H58" s="773">
        <f>'Exhibit 3 (Rent Schedule)'!D46</f>
        <v>0</v>
      </c>
      <c r="I58" s="774" t="str">
        <f>IF(OR(H58="MR",H58&lt;=0,H58="EO"),"",VLOOKUP(AM58,'Income-Rent Tool MRB'!$D$28:$J$35,(O58+2),FALSE))</f>
        <v/>
      </c>
      <c r="J58" s="773">
        <f>'Exhibit 3 (Rent Schedule)'!C46</f>
        <v>0</v>
      </c>
      <c r="K58" s="774" t="str">
        <f>IF(OR(J58="MR",J58&lt;=0,J58="EO"),"",VLOOKUP(AN58,'Income-Rent Tool NSP'!$D$28:$J$35,(O58+2),FALSE))</f>
        <v/>
      </c>
      <c r="L58" s="773">
        <f>'Rent Schedule'!F46</f>
        <v>0</v>
      </c>
      <c r="M58" s="775"/>
      <c r="N58" s="776">
        <f>'Rent Schedule'!G46</f>
        <v>0</v>
      </c>
      <c r="O58" s="776">
        <f>'Rent Schedule'!H46</f>
        <v>0</v>
      </c>
      <c r="P58" s="776">
        <f>'Rent Schedule'!I46</f>
        <v>0</v>
      </c>
      <c r="Q58" s="777">
        <f>'Rent Schedule'!J46</f>
        <v>0</v>
      </c>
      <c r="R58" s="299">
        <f t="shared" si="50"/>
        <v>0</v>
      </c>
      <c r="S58" s="1067">
        <f t="shared" si="55"/>
        <v>0</v>
      </c>
      <c r="T58" s="970">
        <f t="shared" si="19"/>
        <v>0</v>
      </c>
      <c r="U58" s="969" t="str">
        <f t="shared" si="3"/>
        <v/>
      </c>
      <c r="V58" s="799" t="e">
        <f t="shared" si="56"/>
        <v>#DIV/0!</v>
      </c>
      <c r="W58" s="971">
        <f>'Rent Schedule'!N46</f>
        <v>0</v>
      </c>
      <c r="X58" s="965"/>
      <c r="Y58" s="779"/>
      <c r="Z58" s="801">
        <f t="shared" si="57"/>
        <v>0</v>
      </c>
      <c r="AA58" s="781" t="str">
        <f t="shared" si="58"/>
        <v/>
      </c>
      <c r="AB58" s="782" t="str">
        <f t="shared" si="59"/>
        <v/>
      </c>
      <c r="AC58" s="783" t="str">
        <f t="shared" si="60"/>
        <v/>
      </c>
      <c r="AD58" s="300" t="str">
        <f t="shared" si="61"/>
        <v/>
      </c>
      <c r="AE58" s="1069"/>
      <c r="AF58" s="784" t="e">
        <f t="shared" si="62"/>
        <v>#DIV/0!</v>
      </c>
      <c r="AG58" s="300" t="str">
        <f t="shared" si="63"/>
        <v/>
      </c>
      <c r="AH58" s="301"/>
      <c r="AI58" s="302"/>
      <c r="AJ58" s="785" t="str">
        <f>IF(B58="tc20%",'Income-Rent Tool HTC'!$D$28, IF(B58="tc30%",'Income-Rent Tool HTC'!$D$29,IF(B58="tc40%",'Income-Rent Tool HTC'!$D$30,IF(B58="tc50%",'Income-Rent Tool HTC'!$D$31,IF(B58="tc60%",'Income-Rent Tool HTC'!$D$32,IF(B58="tc65%",'Income-Rent Tool HTC'!$D$33,IF(B58="tc70%",'Income-Rent Tool HTC'!$D$34,IF(B58="tc80%",'Income-Rent Tool HTC'!$D$35,""))))))))</f>
        <v/>
      </c>
      <c r="AK58" s="786" t="str">
        <f>IF(D58="30%/30%",'Income-Rent Tool HOME'!$D$29,IF(D58="40%/40%",'Income-Rent Tool HOME'!$D$30,IF(D58="lh/50%",'Income-Rent Tool HOME'!$D$31,IF(D58="hh/60%",'Income-Rent Tool HOME'!$D$32,IF(D58="hh/80%",'Income-Rent Tool HOME'!$D$35,"")))))</f>
        <v/>
      </c>
      <c r="AL58" s="786" t="str">
        <f>IF(F58="15%/15%",'Income-Rent Tool NHTF'!$D$29,IF(F58="30%/30%",'Income-Rent Tool NHTF'!$D$30,""))</f>
        <v/>
      </c>
      <c r="AM58" s="786" t="str">
        <f>IF(H58="mrb20%",'Income-Rent Tool MRB'!$D$28,IF(H58="mrb30%",'Income-Rent Tool MRB'!$D$29,IF(H58="mrb40%",'Income-Rent Tool MRB'!$D$30,IF(H58="mrb50%",'Income-Rent Tool MRB'!$D$31,IF(H58="mrb60%",'Income-Rent Tool MRB'!$D$32,IF(H58="mrb70%",'Income-Rent Tool MRB'!$D$34,IF(H58="mrb80%",'Income-Rent Tool MRB'!$D$35,"")))))))</f>
        <v/>
      </c>
      <c r="AN58" s="786" t="str">
        <f>IF(J58="30%/30%",'Income-Rent Tool NSP'!$D$29,IF(J58="40%/40%",'Income-Rent Tool NSP'!$D$30,IF(J58="lh/50%",'Income-Rent Tool NSP'!$D$31,IF(J58="hh/60%",'Income-Rent Tool NSP'!$D$32,IF(J58="hh/80%",'Income-Rent Tool NSP'!$D$35,"")))))</f>
        <v/>
      </c>
      <c r="AO58" s="787"/>
      <c r="AP58" s="788">
        <f t="shared" si="51"/>
        <v>0</v>
      </c>
      <c r="AQ58" s="789">
        <f t="shared" si="52"/>
        <v>0</v>
      </c>
      <c r="AR58" s="788">
        <f t="shared" si="53"/>
        <v>0</v>
      </c>
      <c r="AS58" s="790">
        <f t="shared" si="54"/>
        <v>0</v>
      </c>
      <c r="AT58" s="791">
        <f t="shared" si="11"/>
        <v>0</v>
      </c>
      <c r="AU58" s="791">
        <f t="shared" si="12"/>
        <v>0</v>
      </c>
      <c r="AV58" s="791">
        <f t="shared" si="13"/>
        <v>0</v>
      </c>
      <c r="AW58" s="791">
        <f t="shared" si="14"/>
        <v>0</v>
      </c>
      <c r="AX58" s="791">
        <f t="shared" si="15"/>
        <v>0</v>
      </c>
      <c r="AY58" s="669"/>
      <c r="AZ58" s="791">
        <f t="shared" si="64"/>
        <v>0</v>
      </c>
      <c r="BA58" s="792">
        <f t="shared" si="65"/>
        <v>0</v>
      </c>
      <c r="BB58" s="792">
        <f t="shared" si="66"/>
        <v>0</v>
      </c>
      <c r="BC58" s="793">
        <f t="shared" si="67"/>
        <v>0</v>
      </c>
      <c r="BD58" s="791">
        <f t="shared" si="68"/>
        <v>0</v>
      </c>
      <c r="BE58" s="669"/>
      <c r="BF58" s="669"/>
      <c r="BG58" s="794"/>
      <c r="BH58" s="795">
        <f t="shared" si="69"/>
        <v>0</v>
      </c>
      <c r="BI58" s="795">
        <f t="shared" si="70"/>
        <v>0</v>
      </c>
      <c r="BJ58" s="796"/>
      <c r="BK58" s="795" t="str">
        <f t="shared" si="71"/>
        <v>NA</v>
      </c>
      <c r="BL58" s="797">
        <f t="shared" si="72"/>
        <v>0</v>
      </c>
      <c r="BM58" s="791">
        <f t="shared" si="73"/>
        <v>0</v>
      </c>
      <c r="BN58" s="798">
        <f t="shared" si="74"/>
        <v>0</v>
      </c>
      <c r="BO58" s="790">
        <f t="shared" si="75"/>
        <v>0</v>
      </c>
      <c r="CD58" s="284"/>
      <c r="CE58" s="288" t="s">
        <v>139</v>
      </c>
      <c r="CF58" s="284"/>
      <c r="CG58" s="284"/>
      <c r="CH58" s="285"/>
      <c r="CI58" s="289"/>
      <c r="CJ58" s="290"/>
      <c r="CK58" s="291"/>
      <c r="CL58" s="292"/>
      <c r="CM58" s="293"/>
      <c r="CN58" s="293"/>
      <c r="CO58" s="296"/>
      <c r="CP58" s="276"/>
      <c r="CQ58" s="802"/>
      <c r="CR58" s="802"/>
    </row>
    <row r="59" spans="1:96">
      <c r="A59" s="772"/>
      <c r="B59" s="773">
        <f>'Exhibit 3 (Rent Schedule)'!A47</f>
        <v>0</v>
      </c>
      <c r="C59" s="774" t="str">
        <f>IF(OR(B59="MR",B59&lt;=0,B59="EO"),"",VLOOKUP(AJ59,'Income-Rent Tool HTC'!$D$28:$J$35,(O59+2),FALSE))</f>
        <v/>
      </c>
      <c r="D59" s="773">
        <f>'Exhibit 3 (Rent Schedule)'!B47</f>
        <v>0</v>
      </c>
      <c r="E59" s="774" t="str">
        <f>IF(OR(D59="MR",D59&lt;=0,D59="EO"),"",VLOOKUP(AK59,'Income-Rent Tool HOME'!$D$28:$J$35,(O59+2),FALSE))</f>
        <v/>
      </c>
      <c r="F59" s="773">
        <f>'Exhibit 3 (Rent Schedule)'!E47</f>
        <v>0</v>
      </c>
      <c r="G59" s="774" t="str">
        <f>IF(OR(F59="MR",F59&lt;=0,F59="EO"),"",VLOOKUP(AL59,'Income-Rent Tool NHTF'!$D$28:$J$35,(O59+2),FALSE))</f>
        <v/>
      </c>
      <c r="H59" s="773">
        <f>'Exhibit 3 (Rent Schedule)'!D47</f>
        <v>0</v>
      </c>
      <c r="I59" s="774" t="str">
        <f>IF(OR(H59="MR",H59&lt;=0,H59="EO"),"",VLOOKUP(AM59,'Income-Rent Tool MRB'!$D$28:$J$35,(O59+2),FALSE))</f>
        <v/>
      </c>
      <c r="J59" s="773">
        <f>'Exhibit 3 (Rent Schedule)'!C47</f>
        <v>0</v>
      </c>
      <c r="K59" s="774" t="str">
        <f>IF(OR(J59="MR",J59&lt;=0,J59="EO"),"",VLOOKUP(AN59,'Income-Rent Tool NSP'!$D$28:$J$35,(O59+2),FALSE))</f>
        <v/>
      </c>
      <c r="L59" s="773">
        <f>'Rent Schedule'!F47</f>
        <v>0</v>
      </c>
      <c r="M59" s="775"/>
      <c r="N59" s="776">
        <f>'Rent Schedule'!G47</f>
        <v>0</v>
      </c>
      <c r="O59" s="776">
        <f>'Rent Schedule'!H47</f>
        <v>0</v>
      </c>
      <c r="P59" s="776">
        <f>'Rent Schedule'!I47</f>
        <v>0</v>
      </c>
      <c r="Q59" s="777">
        <f>'Rent Schedule'!J47</f>
        <v>0</v>
      </c>
      <c r="R59" s="299">
        <f t="shared" si="50"/>
        <v>0</v>
      </c>
      <c r="S59" s="1067">
        <f t="shared" si="55"/>
        <v>0</v>
      </c>
      <c r="T59" s="970">
        <f t="shared" si="19"/>
        <v>0</v>
      </c>
      <c r="U59" s="969" t="str">
        <f t="shared" si="3"/>
        <v/>
      </c>
      <c r="V59" s="799" t="e">
        <f t="shared" si="56"/>
        <v>#DIV/0!</v>
      </c>
      <c r="W59" s="971">
        <f>'Rent Schedule'!N47</f>
        <v>0</v>
      </c>
      <c r="X59" s="965"/>
      <c r="Y59" s="779"/>
      <c r="Z59" s="801">
        <f t="shared" si="57"/>
        <v>0</v>
      </c>
      <c r="AA59" s="781" t="str">
        <f t="shared" si="58"/>
        <v/>
      </c>
      <c r="AB59" s="782" t="str">
        <f t="shared" si="59"/>
        <v/>
      </c>
      <c r="AC59" s="783" t="str">
        <f t="shared" si="60"/>
        <v/>
      </c>
      <c r="AD59" s="300" t="str">
        <f t="shared" si="61"/>
        <v/>
      </c>
      <c r="AE59" s="1069"/>
      <c r="AF59" s="784" t="e">
        <f t="shared" si="62"/>
        <v>#DIV/0!</v>
      </c>
      <c r="AG59" s="300" t="str">
        <f t="shared" si="63"/>
        <v/>
      </c>
      <c r="AH59" s="301"/>
      <c r="AI59" s="302"/>
      <c r="AJ59" s="785" t="str">
        <f>IF(B59="tc20%",'Income-Rent Tool HTC'!$D$28, IF(B59="tc30%",'Income-Rent Tool HTC'!$D$29,IF(B59="tc40%",'Income-Rent Tool HTC'!$D$30,IF(B59="tc50%",'Income-Rent Tool HTC'!$D$31,IF(B59="tc60%",'Income-Rent Tool HTC'!$D$32,IF(B59="tc65%",'Income-Rent Tool HTC'!$D$33,IF(B59="tc70%",'Income-Rent Tool HTC'!$D$34,IF(B59="tc80%",'Income-Rent Tool HTC'!$D$35,""))))))))</f>
        <v/>
      </c>
      <c r="AK59" s="786" t="str">
        <f>IF(D59="30%/30%",'Income-Rent Tool HOME'!$D$29,IF(D59="40%/40%",'Income-Rent Tool HOME'!$D$30,IF(D59="lh/50%",'Income-Rent Tool HOME'!$D$31,IF(D59="hh/60%",'Income-Rent Tool HOME'!$D$32,IF(D59="hh/80%",'Income-Rent Tool HOME'!$D$35,"")))))</f>
        <v/>
      </c>
      <c r="AL59" s="786" t="str">
        <f>IF(F59="15%/15%",'Income-Rent Tool NHTF'!$D$29,IF(F59="30%/30%",'Income-Rent Tool NHTF'!$D$30,""))</f>
        <v/>
      </c>
      <c r="AM59" s="786" t="str">
        <f>IF(H59="mrb20%",'Income-Rent Tool MRB'!$D$28,IF(H59="mrb30%",'Income-Rent Tool MRB'!$D$29,IF(H59="mrb40%",'Income-Rent Tool MRB'!$D$30,IF(H59="mrb50%",'Income-Rent Tool MRB'!$D$31,IF(H59="mrb60%",'Income-Rent Tool MRB'!$D$32,IF(H59="mrb70%",'Income-Rent Tool MRB'!$D$34,IF(H59="mrb80%",'Income-Rent Tool MRB'!$D$35,"")))))))</f>
        <v/>
      </c>
      <c r="AN59" s="786" t="str">
        <f>IF(J59="30%/30%",'Income-Rent Tool NSP'!$D$29,IF(J59="40%/40%",'Income-Rent Tool NSP'!$D$30,IF(J59="lh/50%",'Income-Rent Tool NSP'!$D$31,IF(J59="hh/60%",'Income-Rent Tool NSP'!$D$32,IF(J59="hh/80%",'Income-Rent Tool NSP'!$D$35,"")))))</f>
        <v/>
      </c>
      <c r="AO59" s="787"/>
      <c r="AP59" s="788">
        <f t="shared" si="51"/>
        <v>0</v>
      </c>
      <c r="AQ59" s="789">
        <f t="shared" si="52"/>
        <v>0</v>
      </c>
      <c r="AR59" s="788">
        <f t="shared" si="53"/>
        <v>0</v>
      </c>
      <c r="AS59" s="790">
        <f t="shared" si="54"/>
        <v>0</v>
      </c>
      <c r="AT59" s="791">
        <f t="shared" si="11"/>
        <v>0</v>
      </c>
      <c r="AU59" s="791">
        <f t="shared" si="12"/>
        <v>0</v>
      </c>
      <c r="AV59" s="791">
        <f t="shared" si="13"/>
        <v>0</v>
      </c>
      <c r="AW59" s="791">
        <f t="shared" si="14"/>
        <v>0</v>
      </c>
      <c r="AX59" s="791">
        <f t="shared" si="15"/>
        <v>0</v>
      </c>
      <c r="AY59" s="669"/>
      <c r="AZ59" s="791">
        <f t="shared" si="64"/>
        <v>0</v>
      </c>
      <c r="BA59" s="792">
        <f t="shared" si="65"/>
        <v>0</v>
      </c>
      <c r="BB59" s="792">
        <f t="shared" si="66"/>
        <v>0</v>
      </c>
      <c r="BC59" s="793">
        <f t="shared" si="67"/>
        <v>0</v>
      </c>
      <c r="BD59" s="791">
        <f t="shared" si="68"/>
        <v>0</v>
      </c>
      <c r="BE59" s="669"/>
      <c r="BF59" s="669"/>
      <c r="BG59" s="794"/>
      <c r="BH59" s="795">
        <f t="shared" si="69"/>
        <v>0</v>
      </c>
      <c r="BI59" s="795">
        <f t="shared" si="70"/>
        <v>0</v>
      </c>
      <c r="BJ59" s="796"/>
      <c r="BK59" s="795" t="str">
        <f t="shared" si="71"/>
        <v>NA</v>
      </c>
      <c r="BL59" s="797">
        <f t="shared" si="72"/>
        <v>0</v>
      </c>
      <c r="BM59" s="791">
        <f t="shared" si="73"/>
        <v>0</v>
      </c>
      <c r="BN59" s="798">
        <f t="shared" si="74"/>
        <v>0</v>
      </c>
      <c r="BO59" s="790">
        <f t="shared" si="75"/>
        <v>0</v>
      </c>
      <c r="CD59" s="284"/>
      <c r="CE59" s="288" t="s">
        <v>141</v>
      </c>
      <c r="CF59" s="284"/>
      <c r="CG59" s="284"/>
      <c r="CH59" s="285"/>
      <c r="CI59" s="289"/>
      <c r="CJ59" s="290"/>
      <c r="CK59" s="291"/>
      <c r="CL59" s="292"/>
      <c r="CM59" s="293"/>
      <c r="CN59" s="293"/>
      <c r="CO59" s="296"/>
      <c r="CP59" s="276"/>
      <c r="CQ59" s="802"/>
      <c r="CR59" s="802"/>
    </row>
    <row r="60" spans="1:96">
      <c r="A60" s="772"/>
      <c r="B60" s="773">
        <f>'Exhibit 3 (Rent Schedule)'!A48</f>
        <v>0</v>
      </c>
      <c r="C60" s="774" t="str">
        <f>IF(OR(B60="MR",B60&lt;=0,B60="EO"),"",VLOOKUP(AJ60,'Income-Rent Tool HTC'!$D$28:$J$35,(O60+2),FALSE))</f>
        <v/>
      </c>
      <c r="D60" s="773">
        <f>'Exhibit 3 (Rent Schedule)'!B48</f>
        <v>0</v>
      </c>
      <c r="E60" s="774" t="str">
        <f>IF(OR(D60="MR",D60&lt;=0,D60="EO"),"",VLOOKUP(AK60,'Income-Rent Tool HOME'!$D$28:$J$35,(O60+2),FALSE))</f>
        <v/>
      </c>
      <c r="F60" s="773">
        <f>'Exhibit 3 (Rent Schedule)'!E48</f>
        <v>0</v>
      </c>
      <c r="G60" s="774" t="str">
        <f>IF(OR(F60="MR",F60&lt;=0,F60="EO"),"",VLOOKUP(AL60,'Income-Rent Tool NHTF'!$D$28:$J$35,(O60+2),FALSE))</f>
        <v/>
      </c>
      <c r="H60" s="773">
        <f>'Exhibit 3 (Rent Schedule)'!D48</f>
        <v>0</v>
      </c>
      <c r="I60" s="774" t="str">
        <f>IF(OR(H60="MR",H60&lt;=0,H60="EO"),"",VLOOKUP(AM60,'Income-Rent Tool MRB'!$D$28:$J$35,(O60+2),FALSE))</f>
        <v/>
      </c>
      <c r="J60" s="773">
        <f>'Exhibit 3 (Rent Schedule)'!C48</f>
        <v>0</v>
      </c>
      <c r="K60" s="774" t="str">
        <f>IF(OR(J60="MR",J60&lt;=0,J60="EO"),"",VLOOKUP(AN60,'Income-Rent Tool NSP'!$D$28:$J$35,(O60+2),FALSE))</f>
        <v/>
      </c>
      <c r="L60" s="773">
        <f>'Rent Schedule'!F48</f>
        <v>0</v>
      </c>
      <c r="M60" s="775"/>
      <c r="N60" s="776">
        <f>'Rent Schedule'!G48</f>
        <v>0</v>
      </c>
      <c r="O60" s="776">
        <f>'Rent Schedule'!H48</f>
        <v>0</v>
      </c>
      <c r="P60" s="776">
        <f>'Rent Schedule'!I48</f>
        <v>0</v>
      </c>
      <c r="Q60" s="777">
        <f>'Rent Schedule'!J48</f>
        <v>0</v>
      </c>
      <c r="R60" s="299">
        <f t="shared" si="50"/>
        <v>0</v>
      </c>
      <c r="S60" s="1067">
        <f t="shared" si="55"/>
        <v>0</v>
      </c>
      <c r="T60" s="970">
        <f t="shared" si="19"/>
        <v>0</v>
      </c>
      <c r="U60" s="969" t="str">
        <f t="shared" si="3"/>
        <v/>
      </c>
      <c r="V60" s="799" t="e">
        <f t="shared" si="56"/>
        <v>#DIV/0!</v>
      </c>
      <c r="W60" s="971">
        <f>'Rent Schedule'!N48</f>
        <v>0</v>
      </c>
      <c r="X60" s="965"/>
      <c r="Y60" s="779"/>
      <c r="Z60" s="801">
        <f t="shared" si="57"/>
        <v>0</v>
      </c>
      <c r="AA60" s="781" t="str">
        <f t="shared" si="58"/>
        <v/>
      </c>
      <c r="AB60" s="782" t="str">
        <f t="shared" si="59"/>
        <v/>
      </c>
      <c r="AC60" s="783" t="str">
        <f t="shared" si="60"/>
        <v/>
      </c>
      <c r="AD60" s="300" t="str">
        <f t="shared" si="61"/>
        <v/>
      </c>
      <c r="AE60" s="1069"/>
      <c r="AF60" s="784" t="e">
        <f t="shared" si="62"/>
        <v>#DIV/0!</v>
      </c>
      <c r="AG60" s="300" t="str">
        <f t="shared" si="63"/>
        <v/>
      </c>
      <c r="AH60" s="301"/>
      <c r="AI60" s="302"/>
      <c r="AJ60" s="785" t="str">
        <f>IF(B60="tc20%",'Income-Rent Tool HTC'!$D$28, IF(B60="tc30%",'Income-Rent Tool HTC'!$D$29,IF(B60="tc40%",'Income-Rent Tool HTC'!$D$30,IF(B60="tc50%",'Income-Rent Tool HTC'!$D$31,IF(B60="tc60%",'Income-Rent Tool HTC'!$D$32,IF(B60="tc65%",'Income-Rent Tool HTC'!$D$33,IF(B60="tc70%",'Income-Rent Tool HTC'!$D$34,IF(B60="tc80%",'Income-Rent Tool HTC'!$D$35,""))))))))</f>
        <v/>
      </c>
      <c r="AK60" s="786" t="str">
        <f>IF(D60="30%/30%",'Income-Rent Tool HOME'!$D$29,IF(D60="40%/40%",'Income-Rent Tool HOME'!$D$30,IF(D60="lh/50%",'Income-Rent Tool HOME'!$D$31,IF(D60="hh/60%",'Income-Rent Tool HOME'!$D$32,IF(D60="hh/80%",'Income-Rent Tool HOME'!$D$35,"")))))</f>
        <v/>
      </c>
      <c r="AL60" s="786" t="str">
        <f>IF(F60="15%/15%",'Income-Rent Tool NHTF'!$D$29,IF(F60="30%/30%",'Income-Rent Tool NHTF'!$D$30,""))</f>
        <v/>
      </c>
      <c r="AM60" s="786" t="str">
        <f>IF(H60="mrb20%",'Income-Rent Tool MRB'!$D$28,IF(H60="mrb30%",'Income-Rent Tool MRB'!$D$29,IF(H60="mrb40%",'Income-Rent Tool MRB'!$D$30,IF(H60="mrb50%",'Income-Rent Tool MRB'!$D$31,IF(H60="mrb60%",'Income-Rent Tool MRB'!$D$32,IF(H60="mrb70%",'Income-Rent Tool MRB'!$D$34,IF(H60="mrb80%",'Income-Rent Tool MRB'!$D$35,"")))))))</f>
        <v/>
      </c>
      <c r="AN60" s="786" t="str">
        <f>IF(J60="30%/30%",'Income-Rent Tool NSP'!$D$29,IF(J60="40%/40%",'Income-Rent Tool NSP'!$D$30,IF(J60="lh/50%",'Income-Rent Tool NSP'!$D$31,IF(J60="hh/60%",'Income-Rent Tool NSP'!$D$32,IF(J60="hh/80%",'Income-Rent Tool NSP'!$D$35,"")))))</f>
        <v/>
      </c>
      <c r="AO60" s="787"/>
      <c r="AP60" s="788">
        <f t="shared" si="51"/>
        <v>0</v>
      </c>
      <c r="AQ60" s="789">
        <f t="shared" si="52"/>
        <v>0</v>
      </c>
      <c r="AR60" s="788">
        <f t="shared" si="53"/>
        <v>0</v>
      </c>
      <c r="AS60" s="790">
        <f t="shared" si="54"/>
        <v>0</v>
      </c>
      <c r="AT60" s="791">
        <f t="shared" si="11"/>
        <v>0</v>
      </c>
      <c r="AU60" s="791">
        <f t="shared" si="12"/>
        <v>0</v>
      </c>
      <c r="AV60" s="791">
        <f t="shared" si="13"/>
        <v>0</v>
      </c>
      <c r="AW60" s="791">
        <f t="shared" si="14"/>
        <v>0</v>
      </c>
      <c r="AX60" s="791">
        <f t="shared" si="15"/>
        <v>0</v>
      </c>
      <c r="AY60" s="669"/>
      <c r="AZ60" s="791">
        <f t="shared" si="64"/>
        <v>0</v>
      </c>
      <c r="BA60" s="792">
        <f t="shared" si="65"/>
        <v>0</v>
      </c>
      <c r="BB60" s="792">
        <f t="shared" si="66"/>
        <v>0</v>
      </c>
      <c r="BC60" s="793">
        <f t="shared" si="67"/>
        <v>0</v>
      </c>
      <c r="BD60" s="791">
        <f t="shared" si="68"/>
        <v>0</v>
      </c>
      <c r="BE60" s="669"/>
      <c r="BF60" s="669"/>
      <c r="BG60" s="794"/>
      <c r="BH60" s="795">
        <f t="shared" si="69"/>
        <v>0</v>
      </c>
      <c r="BI60" s="795">
        <f t="shared" si="70"/>
        <v>0</v>
      </c>
      <c r="BJ60" s="796"/>
      <c r="BK60" s="795" t="str">
        <f t="shared" si="71"/>
        <v>NA</v>
      </c>
      <c r="BL60" s="797">
        <f t="shared" si="72"/>
        <v>0</v>
      </c>
      <c r="BM60" s="791">
        <f t="shared" si="73"/>
        <v>0</v>
      </c>
      <c r="BN60" s="798">
        <f t="shared" si="74"/>
        <v>0</v>
      </c>
      <c r="BO60" s="790">
        <f t="shared" si="75"/>
        <v>0</v>
      </c>
      <c r="CD60" s="284"/>
      <c r="CE60" s="288" t="s">
        <v>144</v>
      </c>
      <c r="CF60" s="284"/>
      <c r="CG60" s="284"/>
      <c r="CH60" s="289"/>
      <c r="CI60" s="285"/>
      <c r="CJ60" s="290"/>
      <c r="CK60" s="291"/>
      <c r="CL60" s="292"/>
      <c r="CM60" s="293"/>
      <c r="CN60" s="293"/>
      <c r="CO60" s="296" t="s">
        <v>167</v>
      </c>
      <c r="CP60" s="276"/>
      <c r="CQ60" s="802"/>
      <c r="CR60" s="802"/>
    </row>
    <row r="61" spans="1:96">
      <c r="A61" s="772"/>
      <c r="B61" s="773">
        <f>'Exhibit 3 (Rent Schedule)'!A49</f>
        <v>0</v>
      </c>
      <c r="C61" s="774" t="str">
        <f>IF(OR(B61="MR",B61&lt;=0,B61="EO"),"",VLOOKUP(AJ61,'Income-Rent Tool HTC'!$D$28:$J$35,(O61+2),FALSE))</f>
        <v/>
      </c>
      <c r="D61" s="773">
        <f>'Exhibit 3 (Rent Schedule)'!B49</f>
        <v>0</v>
      </c>
      <c r="E61" s="774" t="str">
        <f>IF(OR(D61="MR",D61&lt;=0,D61="EO"),"",VLOOKUP(AK61,'Income-Rent Tool HOME'!$D$28:$J$35,(O61+2),FALSE))</f>
        <v/>
      </c>
      <c r="F61" s="773">
        <f>'Exhibit 3 (Rent Schedule)'!E49</f>
        <v>0</v>
      </c>
      <c r="G61" s="774" t="str">
        <f>IF(OR(F61="MR",F61&lt;=0,F61="EO"),"",VLOOKUP(AL61,'Income-Rent Tool NHTF'!$D$28:$J$35,(O61+2),FALSE))</f>
        <v/>
      </c>
      <c r="H61" s="773">
        <f>'Exhibit 3 (Rent Schedule)'!D49</f>
        <v>0</v>
      </c>
      <c r="I61" s="774" t="str">
        <f>IF(OR(H61="MR",H61&lt;=0,H61="EO"),"",VLOOKUP(AM61,'Income-Rent Tool MRB'!$D$28:$J$35,(O61+2),FALSE))</f>
        <v/>
      </c>
      <c r="J61" s="773">
        <f>'Exhibit 3 (Rent Schedule)'!C49</f>
        <v>0</v>
      </c>
      <c r="K61" s="774" t="str">
        <f>IF(OR(J61="MR",J61&lt;=0,J61="EO"),"",VLOOKUP(AN61,'Income-Rent Tool NSP'!$D$28:$J$35,(O61+2),FALSE))</f>
        <v/>
      </c>
      <c r="L61" s="773">
        <f>'Rent Schedule'!F49</f>
        <v>0</v>
      </c>
      <c r="M61" s="775"/>
      <c r="N61" s="776">
        <f>'Rent Schedule'!G49</f>
        <v>0</v>
      </c>
      <c r="O61" s="776">
        <f>'Rent Schedule'!H49</f>
        <v>0</v>
      </c>
      <c r="P61" s="776">
        <f>'Rent Schedule'!I49</f>
        <v>0</v>
      </c>
      <c r="Q61" s="777">
        <f>'Rent Schedule'!J49</f>
        <v>0</v>
      </c>
      <c r="R61" s="299">
        <f t="shared" si="50"/>
        <v>0</v>
      </c>
      <c r="S61" s="1067">
        <f t="shared" si="55"/>
        <v>0</v>
      </c>
      <c r="T61" s="970">
        <f t="shared" si="19"/>
        <v>0</v>
      </c>
      <c r="U61" s="969" t="str">
        <f t="shared" si="3"/>
        <v/>
      </c>
      <c r="V61" s="799" t="e">
        <f t="shared" si="56"/>
        <v>#DIV/0!</v>
      </c>
      <c r="W61" s="971">
        <f>'Rent Schedule'!N49</f>
        <v>0</v>
      </c>
      <c r="X61" s="965"/>
      <c r="Y61" s="779"/>
      <c r="Z61" s="801">
        <f t="shared" si="57"/>
        <v>0</v>
      </c>
      <c r="AA61" s="781" t="str">
        <f t="shared" si="58"/>
        <v/>
      </c>
      <c r="AB61" s="782" t="str">
        <f t="shared" si="59"/>
        <v/>
      </c>
      <c r="AC61" s="783" t="str">
        <f t="shared" si="60"/>
        <v/>
      </c>
      <c r="AD61" s="300" t="str">
        <f t="shared" si="61"/>
        <v/>
      </c>
      <c r="AE61" s="1069"/>
      <c r="AF61" s="784" t="e">
        <f t="shared" si="62"/>
        <v>#DIV/0!</v>
      </c>
      <c r="AG61" s="300" t="str">
        <f t="shared" si="63"/>
        <v/>
      </c>
      <c r="AH61" s="301"/>
      <c r="AI61" s="302"/>
      <c r="AJ61" s="785" t="str">
        <f>IF(B61="tc20%",'Income-Rent Tool HTC'!$D$28, IF(B61="tc30%",'Income-Rent Tool HTC'!$D$29,IF(B61="tc40%",'Income-Rent Tool HTC'!$D$30,IF(B61="tc50%",'Income-Rent Tool HTC'!$D$31,IF(B61="tc60%",'Income-Rent Tool HTC'!$D$32,IF(B61="tc65%",'Income-Rent Tool HTC'!$D$33,IF(B61="tc70%",'Income-Rent Tool HTC'!$D$34,IF(B61="tc80%",'Income-Rent Tool HTC'!$D$35,""))))))))</f>
        <v/>
      </c>
      <c r="AK61" s="786" t="str">
        <f>IF(D61="30%/30%",'Income-Rent Tool HOME'!$D$29,IF(D61="40%/40%",'Income-Rent Tool HOME'!$D$30,IF(D61="lh/50%",'Income-Rent Tool HOME'!$D$31,IF(D61="hh/60%",'Income-Rent Tool HOME'!$D$32,IF(D61="hh/80%",'Income-Rent Tool HOME'!$D$35,"")))))</f>
        <v/>
      </c>
      <c r="AL61" s="786" t="str">
        <f>IF(F61="15%/15%",'Income-Rent Tool NHTF'!$D$29,IF(F61="30%/30%",'Income-Rent Tool NHTF'!$D$30,""))</f>
        <v/>
      </c>
      <c r="AM61" s="786" t="str">
        <f>IF(H61="mrb20%",'Income-Rent Tool MRB'!$D$28,IF(H61="mrb30%",'Income-Rent Tool MRB'!$D$29,IF(H61="mrb40%",'Income-Rent Tool MRB'!$D$30,IF(H61="mrb50%",'Income-Rent Tool MRB'!$D$31,IF(H61="mrb60%",'Income-Rent Tool MRB'!$D$32,IF(H61="mrb70%",'Income-Rent Tool MRB'!$D$34,IF(H61="mrb80%",'Income-Rent Tool MRB'!$D$35,"")))))))</f>
        <v/>
      </c>
      <c r="AN61" s="786" t="str">
        <f>IF(J61="30%/30%",'Income-Rent Tool NSP'!$D$29,IF(J61="40%/40%",'Income-Rent Tool NSP'!$D$30,IF(J61="lh/50%",'Income-Rent Tool NSP'!$D$31,IF(J61="hh/60%",'Income-Rent Tool NSP'!$D$32,IF(J61="hh/80%",'Income-Rent Tool NSP'!$D$35,"")))))</f>
        <v/>
      </c>
      <c r="AO61" s="787"/>
      <c r="AP61" s="788">
        <f t="shared" si="51"/>
        <v>0</v>
      </c>
      <c r="AQ61" s="789">
        <f t="shared" si="52"/>
        <v>0</v>
      </c>
      <c r="AR61" s="788">
        <f t="shared" si="53"/>
        <v>0</v>
      </c>
      <c r="AS61" s="790">
        <f t="shared" si="54"/>
        <v>0</v>
      </c>
      <c r="AT61" s="791">
        <f t="shared" si="11"/>
        <v>0</v>
      </c>
      <c r="AU61" s="791">
        <f t="shared" si="12"/>
        <v>0</v>
      </c>
      <c r="AV61" s="791">
        <f t="shared" si="13"/>
        <v>0</v>
      </c>
      <c r="AW61" s="791">
        <f t="shared" si="14"/>
        <v>0</v>
      </c>
      <c r="AX61" s="791">
        <f t="shared" si="15"/>
        <v>0</v>
      </c>
      <c r="AY61" s="669"/>
      <c r="AZ61" s="791">
        <f t="shared" si="64"/>
        <v>0</v>
      </c>
      <c r="BA61" s="792">
        <f t="shared" si="65"/>
        <v>0</v>
      </c>
      <c r="BB61" s="792">
        <f t="shared" si="66"/>
        <v>0</v>
      </c>
      <c r="BC61" s="793">
        <f t="shared" si="67"/>
        <v>0</v>
      </c>
      <c r="BD61" s="791">
        <f t="shared" si="68"/>
        <v>0</v>
      </c>
      <c r="BE61" s="669"/>
      <c r="BF61" s="669"/>
      <c r="BG61" s="794"/>
      <c r="BH61" s="795">
        <f t="shared" si="69"/>
        <v>0</v>
      </c>
      <c r="BI61" s="795">
        <f t="shared" si="70"/>
        <v>0</v>
      </c>
      <c r="BJ61" s="796"/>
      <c r="BK61" s="795" t="str">
        <f t="shared" si="71"/>
        <v>NA</v>
      </c>
      <c r="BL61" s="797">
        <f t="shared" si="72"/>
        <v>0</v>
      </c>
      <c r="BM61" s="791">
        <f t="shared" si="73"/>
        <v>0</v>
      </c>
      <c r="BN61" s="798">
        <f t="shared" si="74"/>
        <v>0</v>
      </c>
      <c r="BO61" s="790">
        <f t="shared" si="75"/>
        <v>0</v>
      </c>
      <c r="CD61" s="284"/>
      <c r="CE61" s="288" t="s">
        <v>147</v>
      </c>
      <c r="CF61" s="284"/>
      <c r="CG61" s="284"/>
      <c r="CH61" s="285"/>
      <c r="CI61" s="289"/>
      <c r="CJ61" s="290"/>
      <c r="CK61" s="291"/>
      <c r="CL61" s="292"/>
      <c r="CM61" s="293"/>
      <c r="CN61" s="293"/>
      <c r="CO61" s="296" t="s">
        <v>169</v>
      </c>
      <c r="CP61" s="276"/>
      <c r="CQ61" s="802"/>
      <c r="CR61" s="802"/>
    </row>
    <row r="62" spans="1:96">
      <c r="A62" s="772"/>
      <c r="B62" s="773">
        <f>'Exhibit 3 (Rent Schedule)'!A50</f>
        <v>0</v>
      </c>
      <c r="C62" s="774" t="str">
        <f>IF(OR(B62="MR",B62&lt;=0,B62="EO"),"",VLOOKUP(AJ62,'Income-Rent Tool HTC'!$D$28:$J$35,(O62+2),FALSE))</f>
        <v/>
      </c>
      <c r="D62" s="773">
        <f>'Exhibit 3 (Rent Schedule)'!B50</f>
        <v>0</v>
      </c>
      <c r="E62" s="774" t="str">
        <f>IF(OR(D62="MR",D62&lt;=0,D62="EO"),"",VLOOKUP(AK62,'Income-Rent Tool HOME'!$D$28:$J$35,(O62+2),FALSE))</f>
        <v/>
      </c>
      <c r="F62" s="773">
        <f>'Exhibit 3 (Rent Schedule)'!E50</f>
        <v>0</v>
      </c>
      <c r="G62" s="774" t="str">
        <f>IF(OR(F62="MR",F62&lt;=0,F62="EO"),"",VLOOKUP(AL62,'Income-Rent Tool NHTF'!$D$28:$J$35,(O62+2),FALSE))</f>
        <v/>
      </c>
      <c r="H62" s="773">
        <f>'Exhibit 3 (Rent Schedule)'!D50</f>
        <v>0</v>
      </c>
      <c r="I62" s="774" t="str">
        <f>IF(OR(H62="MR",H62&lt;=0,H62="EO"),"",VLOOKUP(AM62,'Income-Rent Tool MRB'!$D$28:$J$35,(O62+2),FALSE))</f>
        <v/>
      </c>
      <c r="J62" s="773">
        <f>'Exhibit 3 (Rent Schedule)'!C50</f>
        <v>0</v>
      </c>
      <c r="K62" s="774" t="str">
        <f>IF(OR(J62="MR",J62&lt;=0,J62="EO"),"",VLOOKUP(AN62,'Income-Rent Tool NSP'!$D$28:$J$35,(O62+2),FALSE))</f>
        <v/>
      </c>
      <c r="L62" s="773">
        <f>'Rent Schedule'!F50</f>
        <v>0</v>
      </c>
      <c r="M62" s="775"/>
      <c r="N62" s="776">
        <f>'Rent Schedule'!G50</f>
        <v>0</v>
      </c>
      <c r="O62" s="776">
        <f>'Rent Schedule'!H50</f>
        <v>0</v>
      </c>
      <c r="P62" s="776">
        <f>'Rent Schedule'!I50</f>
        <v>0</v>
      </c>
      <c r="Q62" s="777">
        <f>'Rent Schedule'!J50</f>
        <v>0</v>
      </c>
      <c r="R62" s="299">
        <f t="shared" si="50"/>
        <v>0</v>
      </c>
      <c r="S62" s="1067">
        <f t="shared" si="55"/>
        <v>0</v>
      </c>
      <c r="T62" s="970">
        <f t="shared" si="19"/>
        <v>0</v>
      </c>
      <c r="U62" s="969" t="str">
        <f t="shared" si="3"/>
        <v/>
      </c>
      <c r="V62" s="799" t="e">
        <f t="shared" si="56"/>
        <v>#DIV/0!</v>
      </c>
      <c r="W62" s="971">
        <f>'Rent Schedule'!N50</f>
        <v>0</v>
      </c>
      <c r="X62" s="965"/>
      <c r="Y62" s="779"/>
      <c r="Z62" s="801">
        <f t="shared" si="57"/>
        <v>0</v>
      </c>
      <c r="AA62" s="781" t="str">
        <f t="shared" si="58"/>
        <v/>
      </c>
      <c r="AB62" s="782" t="str">
        <f t="shared" si="59"/>
        <v/>
      </c>
      <c r="AC62" s="783" t="str">
        <f t="shared" si="60"/>
        <v/>
      </c>
      <c r="AD62" s="300" t="str">
        <f t="shared" si="61"/>
        <v/>
      </c>
      <c r="AE62" s="1069"/>
      <c r="AF62" s="784" t="e">
        <f t="shared" si="62"/>
        <v>#DIV/0!</v>
      </c>
      <c r="AG62" s="300" t="str">
        <f t="shared" si="63"/>
        <v/>
      </c>
      <c r="AH62" s="301"/>
      <c r="AI62" s="302"/>
      <c r="AJ62" s="785" t="str">
        <f>IF(B62="tc20%",'Income-Rent Tool HTC'!$D$28, IF(B62="tc30%",'Income-Rent Tool HTC'!$D$29,IF(B62="tc40%",'Income-Rent Tool HTC'!$D$30,IF(B62="tc50%",'Income-Rent Tool HTC'!$D$31,IF(B62="tc60%",'Income-Rent Tool HTC'!$D$32,IF(B62="tc65%",'Income-Rent Tool HTC'!$D$33,IF(B62="tc70%",'Income-Rent Tool HTC'!$D$34,IF(B62="tc80%",'Income-Rent Tool HTC'!$D$35,""))))))))</f>
        <v/>
      </c>
      <c r="AK62" s="786" t="str">
        <f>IF(D62="30%/30%",'Income-Rent Tool HOME'!$D$29,IF(D62="40%/40%",'Income-Rent Tool HOME'!$D$30,IF(D62="lh/50%",'Income-Rent Tool HOME'!$D$31,IF(D62="hh/60%",'Income-Rent Tool HOME'!$D$32,IF(D62="hh/80%",'Income-Rent Tool HOME'!$D$35,"")))))</f>
        <v/>
      </c>
      <c r="AL62" s="786" t="str">
        <f>IF(F62="15%/15%",'Income-Rent Tool NHTF'!$D$29,IF(F62="30%/30%",'Income-Rent Tool NHTF'!$D$30,""))</f>
        <v/>
      </c>
      <c r="AM62" s="786" t="str">
        <f>IF(H62="mrb20%",'Income-Rent Tool MRB'!$D$28,IF(H62="mrb30%",'Income-Rent Tool MRB'!$D$29,IF(H62="mrb40%",'Income-Rent Tool MRB'!$D$30,IF(H62="mrb50%",'Income-Rent Tool MRB'!$D$31,IF(H62="mrb60%",'Income-Rent Tool MRB'!$D$32,IF(H62="mrb70%",'Income-Rent Tool MRB'!$D$34,IF(H62="mrb80%",'Income-Rent Tool MRB'!$D$35,"")))))))</f>
        <v/>
      </c>
      <c r="AN62" s="786" t="str">
        <f>IF(J62="30%/30%",'Income-Rent Tool NSP'!$D$29,IF(J62="40%/40%",'Income-Rent Tool NSP'!$D$30,IF(J62="lh/50%",'Income-Rent Tool NSP'!$D$31,IF(J62="hh/60%",'Income-Rent Tool NSP'!$D$32,IF(J62="hh/80%",'Income-Rent Tool NSP'!$D$35,"")))))</f>
        <v/>
      </c>
      <c r="AO62" s="787"/>
      <c r="AP62" s="788">
        <f t="shared" si="51"/>
        <v>0</v>
      </c>
      <c r="AQ62" s="789">
        <f t="shared" si="52"/>
        <v>0</v>
      </c>
      <c r="AR62" s="788">
        <f t="shared" si="53"/>
        <v>0</v>
      </c>
      <c r="AS62" s="790">
        <f t="shared" si="54"/>
        <v>0</v>
      </c>
      <c r="AT62" s="791">
        <f t="shared" si="11"/>
        <v>0</v>
      </c>
      <c r="AU62" s="791">
        <f t="shared" si="12"/>
        <v>0</v>
      </c>
      <c r="AV62" s="791">
        <f t="shared" si="13"/>
        <v>0</v>
      </c>
      <c r="AW62" s="791">
        <f t="shared" si="14"/>
        <v>0</v>
      </c>
      <c r="AX62" s="791">
        <f t="shared" si="15"/>
        <v>0</v>
      </c>
      <c r="AY62" s="669"/>
      <c r="AZ62" s="791">
        <f t="shared" si="64"/>
        <v>0</v>
      </c>
      <c r="BA62" s="792">
        <f t="shared" si="65"/>
        <v>0</v>
      </c>
      <c r="BB62" s="792">
        <f t="shared" si="66"/>
        <v>0</v>
      </c>
      <c r="BC62" s="793">
        <f t="shared" si="67"/>
        <v>0</v>
      </c>
      <c r="BD62" s="791">
        <f t="shared" si="68"/>
        <v>0</v>
      </c>
      <c r="BE62" s="669"/>
      <c r="BF62" s="669"/>
      <c r="BG62" s="794"/>
      <c r="BH62" s="795">
        <f t="shared" si="69"/>
        <v>0</v>
      </c>
      <c r="BI62" s="795">
        <f t="shared" si="70"/>
        <v>0</v>
      </c>
      <c r="BJ62" s="796"/>
      <c r="BK62" s="795" t="str">
        <f t="shared" si="71"/>
        <v>NA</v>
      </c>
      <c r="BL62" s="797">
        <f t="shared" si="72"/>
        <v>0</v>
      </c>
      <c r="BM62" s="791">
        <f t="shared" si="73"/>
        <v>0</v>
      </c>
      <c r="BN62" s="798">
        <f t="shared" si="74"/>
        <v>0</v>
      </c>
      <c r="BO62" s="790">
        <f t="shared" si="75"/>
        <v>0</v>
      </c>
      <c r="CD62" s="284"/>
      <c r="CE62" s="288" t="s">
        <v>150</v>
      </c>
      <c r="CF62" s="284"/>
      <c r="CG62" s="284"/>
      <c r="CH62" s="285"/>
      <c r="CI62" s="285"/>
      <c r="CJ62" s="290"/>
      <c r="CK62" s="291"/>
      <c r="CL62" s="292"/>
      <c r="CM62" s="293"/>
      <c r="CN62" s="293"/>
      <c r="CO62" s="296" t="s">
        <v>171</v>
      </c>
      <c r="CP62" s="276"/>
      <c r="CQ62" s="802"/>
      <c r="CR62" s="802"/>
    </row>
    <row r="63" spans="1:96" ht="15" thickBot="1">
      <c r="A63" s="772"/>
      <c r="B63" s="773">
        <f>'Exhibit 3 (Rent Schedule)'!A51</f>
        <v>0</v>
      </c>
      <c r="C63" s="774" t="str">
        <f>IF(OR(B63="MR",B63&lt;=0,B63="EO"),"",VLOOKUP(AJ63,'Income-Rent Tool HTC'!$D$28:$J$35,(O63+2),FALSE))</f>
        <v/>
      </c>
      <c r="D63" s="773">
        <f>'Exhibit 3 (Rent Schedule)'!B51</f>
        <v>0</v>
      </c>
      <c r="E63" s="774" t="str">
        <f>IF(OR(D63="MR",D63&lt;=0,D63="EO"),"",VLOOKUP(AK63,'Income-Rent Tool HOME'!$D$28:$J$35,(O63+2),FALSE))</f>
        <v/>
      </c>
      <c r="F63" s="773">
        <f>'Exhibit 3 (Rent Schedule)'!E51</f>
        <v>0</v>
      </c>
      <c r="G63" s="774" t="str">
        <f>IF(OR(F63="MR",F63&lt;=0,F63="EO"),"",VLOOKUP(AL63,'Income-Rent Tool NHTF'!$D$28:$J$35,(O63+2),FALSE))</f>
        <v/>
      </c>
      <c r="H63" s="773">
        <f>'Exhibit 3 (Rent Schedule)'!D51</f>
        <v>0</v>
      </c>
      <c r="I63" s="774" t="str">
        <f>IF(OR(H63="MR",H63&lt;=0,H63="EO"),"",VLOOKUP(AM63,'Income-Rent Tool MRB'!$D$28:$J$35,(O63+2),FALSE))</f>
        <v/>
      </c>
      <c r="J63" s="773">
        <f>'Exhibit 3 (Rent Schedule)'!C51</f>
        <v>0</v>
      </c>
      <c r="K63" s="774" t="str">
        <f>IF(OR(J63="MR",J63&lt;=0,J63="EO"),"",VLOOKUP(AN63,'Income-Rent Tool NSP'!$D$28:$J$35,(O63+2),FALSE))</f>
        <v/>
      </c>
      <c r="L63" s="773">
        <f>'Rent Schedule'!F51</f>
        <v>0</v>
      </c>
      <c r="M63" s="775"/>
      <c r="N63" s="776">
        <f>'Rent Schedule'!G51</f>
        <v>0</v>
      </c>
      <c r="O63" s="776">
        <f>'Rent Schedule'!H51</f>
        <v>0</v>
      </c>
      <c r="P63" s="776">
        <f>'Rent Schedule'!I51</f>
        <v>0</v>
      </c>
      <c r="Q63" s="777">
        <f>'Rent Schedule'!J51</f>
        <v>0</v>
      </c>
      <c r="R63" s="299">
        <f t="shared" si="50"/>
        <v>0</v>
      </c>
      <c r="S63" s="1067">
        <f t="shared" si="55"/>
        <v>0</v>
      </c>
      <c r="T63" s="970">
        <f t="shared" si="19"/>
        <v>0</v>
      </c>
      <c r="U63" s="969" t="str">
        <f t="shared" si="3"/>
        <v/>
      </c>
      <c r="V63" s="799" t="e">
        <f t="shared" si="56"/>
        <v>#DIV/0!</v>
      </c>
      <c r="W63" s="971">
        <f>'Rent Schedule'!N51</f>
        <v>0</v>
      </c>
      <c r="X63" s="965"/>
      <c r="Y63" s="779"/>
      <c r="Z63" s="801">
        <f t="shared" si="57"/>
        <v>0</v>
      </c>
      <c r="AA63" s="781" t="str">
        <f t="shared" si="58"/>
        <v/>
      </c>
      <c r="AB63" s="782" t="str">
        <f t="shared" si="59"/>
        <v/>
      </c>
      <c r="AC63" s="783" t="str">
        <f t="shared" si="60"/>
        <v/>
      </c>
      <c r="AD63" s="300" t="str">
        <f t="shared" si="61"/>
        <v/>
      </c>
      <c r="AE63" s="1069"/>
      <c r="AF63" s="784" t="e">
        <f t="shared" si="62"/>
        <v>#DIV/0!</v>
      </c>
      <c r="AG63" s="300" t="str">
        <f t="shared" si="63"/>
        <v/>
      </c>
      <c r="AH63" s="301"/>
      <c r="AI63" s="302"/>
      <c r="AJ63" s="785" t="str">
        <f>IF(B63="tc20%",'Income-Rent Tool HTC'!$D$28, IF(B63="tc30%",'Income-Rent Tool HTC'!$D$29,IF(B63="tc40%",'Income-Rent Tool HTC'!$D$30,IF(B63="tc50%",'Income-Rent Tool HTC'!$D$31,IF(B63="tc60%",'Income-Rent Tool HTC'!$D$32,IF(B63="tc65%",'Income-Rent Tool HTC'!$D$33,IF(B63="tc70%",'Income-Rent Tool HTC'!$D$34,IF(B63="tc80%",'Income-Rent Tool HTC'!$D$35,""))))))))</f>
        <v/>
      </c>
      <c r="AK63" s="786" t="str">
        <f>IF(D63="30%/30%",'Income-Rent Tool HOME'!$D$29,IF(D63="40%/40%",'Income-Rent Tool HOME'!$D$30,IF(D63="lh/50%",'Income-Rent Tool HOME'!$D$31,IF(D63="hh/60%",'Income-Rent Tool HOME'!$D$32,IF(D63="hh/80%",'Income-Rent Tool HOME'!$D$35,"")))))</f>
        <v/>
      </c>
      <c r="AL63" s="786" t="str">
        <f>IF(F63="15%/15%",'Income-Rent Tool NHTF'!$D$29,IF(F63="30%/30%",'Income-Rent Tool NHTF'!$D$30,""))</f>
        <v/>
      </c>
      <c r="AM63" s="786" t="str">
        <f>IF(H63="mrb20%",'Income-Rent Tool MRB'!$D$28,IF(H63="mrb30%",'Income-Rent Tool MRB'!$D$29,IF(H63="mrb40%",'Income-Rent Tool MRB'!$D$30,IF(H63="mrb50%",'Income-Rent Tool MRB'!$D$31,IF(H63="mrb60%",'Income-Rent Tool MRB'!$D$32,IF(H63="mrb70%",'Income-Rent Tool MRB'!$D$34,IF(H63="mrb80%",'Income-Rent Tool MRB'!$D$35,"")))))))</f>
        <v/>
      </c>
      <c r="AN63" s="786" t="str">
        <f>IF(J63="30%/30%",'Income-Rent Tool NSP'!$D$29,IF(J63="40%/40%",'Income-Rent Tool NSP'!$D$30,IF(J63="lh/50%",'Income-Rent Tool NSP'!$D$31,IF(J63="hh/60%",'Income-Rent Tool NSP'!$D$32,IF(J63="hh/80%",'Income-Rent Tool NSP'!$D$35,"")))))</f>
        <v/>
      </c>
      <c r="AO63" s="787"/>
      <c r="AP63" s="788">
        <f t="shared" si="51"/>
        <v>0</v>
      </c>
      <c r="AQ63" s="789">
        <f t="shared" si="52"/>
        <v>0</v>
      </c>
      <c r="AR63" s="788">
        <f t="shared" si="53"/>
        <v>0</v>
      </c>
      <c r="AS63" s="790">
        <f t="shared" si="54"/>
        <v>0</v>
      </c>
      <c r="AT63" s="791">
        <f t="shared" si="11"/>
        <v>0</v>
      </c>
      <c r="AU63" s="791">
        <f t="shared" si="12"/>
        <v>0</v>
      </c>
      <c r="AV63" s="791">
        <f t="shared" si="13"/>
        <v>0</v>
      </c>
      <c r="AW63" s="791">
        <f t="shared" si="14"/>
        <v>0</v>
      </c>
      <c r="AX63" s="791">
        <f t="shared" si="15"/>
        <v>0</v>
      </c>
      <c r="AY63" s="669"/>
      <c r="AZ63" s="791">
        <f t="shared" si="64"/>
        <v>0</v>
      </c>
      <c r="BA63" s="792">
        <f t="shared" si="65"/>
        <v>0</v>
      </c>
      <c r="BB63" s="792">
        <f t="shared" si="66"/>
        <v>0</v>
      </c>
      <c r="BC63" s="793">
        <f t="shared" si="67"/>
        <v>0</v>
      </c>
      <c r="BD63" s="791">
        <f t="shared" si="68"/>
        <v>0</v>
      </c>
      <c r="BE63" s="669"/>
      <c r="BF63" s="669"/>
      <c r="BG63" s="794"/>
      <c r="BH63" s="795">
        <f t="shared" si="69"/>
        <v>0</v>
      </c>
      <c r="BI63" s="795">
        <f t="shared" si="70"/>
        <v>0</v>
      </c>
      <c r="BJ63" s="796"/>
      <c r="BK63" s="795" t="str">
        <f t="shared" si="71"/>
        <v>NA</v>
      </c>
      <c r="BL63" s="797">
        <f t="shared" si="72"/>
        <v>0</v>
      </c>
      <c r="BM63" s="791">
        <f t="shared" si="73"/>
        <v>0</v>
      </c>
      <c r="BN63" s="798">
        <f t="shared" si="74"/>
        <v>0</v>
      </c>
      <c r="BO63" s="790">
        <f t="shared" si="75"/>
        <v>0</v>
      </c>
      <c r="CD63" s="284"/>
      <c r="CE63" s="288" t="s">
        <v>151</v>
      </c>
      <c r="CF63" s="284"/>
      <c r="CG63" s="284"/>
      <c r="CH63" s="289"/>
      <c r="CI63" s="289"/>
      <c r="CJ63" s="290"/>
      <c r="CK63" s="291"/>
      <c r="CL63" s="292"/>
      <c r="CM63" s="293"/>
      <c r="CN63" s="293"/>
      <c r="CO63" s="296" t="s">
        <v>175</v>
      </c>
      <c r="CP63" s="276"/>
      <c r="CQ63" s="802"/>
      <c r="CR63" s="802"/>
    </row>
    <row r="64" spans="1:96" ht="16.2" thickBot="1">
      <c r="B64" s="806" t="s">
        <v>1626</v>
      </c>
      <c r="C64" s="807"/>
      <c r="D64" s="807"/>
      <c r="E64" s="807"/>
      <c r="F64" s="807"/>
      <c r="G64" s="807"/>
      <c r="H64" s="807"/>
      <c r="I64" s="807"/>
      <c r="J64" s="807"/>
      <c r="K64" s="807"/>
      <c r="L64" s="807"/>
      <c r="M64" s="808"/>
      <c r="N64" s="809">
        <f>IF(N17="",0,SUM(N17:N63))</f>
        <v>0</v>
      </c>
      <c r="O64" s="810"/>
      <c r="P64" s="811"/>
      <c r="Q64" s="812">
        <f>SUMPRODUCT(N17:N63,Q17:Q63)</f>
        <v>0</v>
      </c>
      <c r="R64" s="813"/>
      <c r="S64" s="814"/>
      <c r="T64" s="306"/>
      <c r="U64" s="307" t="e">
        <f>SUMPRODUCT($N$17:$N$63,U17:U63)/$N$64</f>
        <v>#DIV/0!</v>
      </c>
      <c r="V64" s="308" t="e">
        <f>SUMPRODUCT($N$17:$N$63,W17:W63)/Q64</f>
        <v>#DIV/0!</v>
      </c>
      <c r="W64" s="309" t="e">
        <f>SUMPRODUCT($N$17:$N$63,W17:W63)/$N$64</f>
        <v>#DIV/0!</v>
      </c>
      <c r="X64" s="967"/>
      <c r="Y64" s="963"/>
      <c r="Z64" s="815">
        <f>SUM(Z17:Z63)</f>
        <v>0</v>
      </c>
      <c r="AA64" s="816">
        <f>SUM(AA17:AA63)</f>
        <v>0</v>
      </c>
      <c r="AB64" s="817" t="e">
        <f>IF(N17="",0,AA64/N64)</f>
        <v>#DIV/0!</v>
      </c>
      <c r="AC64" s="310" t="e">
        <f>SUMPRODUCT($N$17:$N$63,AB17:AB63)/$Q$64</f>
        <v>#DIV/0!</v>
      </c>
      <c r="AD64" s="311" t="e">
        <f>SUMPRODUCT($N$17:$N$63,AD17:AD63)/$N$64</f>
        <v>#DIV/0!</v>
      </c>
      <c r="AE64" s="1070" t="e">
        <f>SUMPRODUCT($N$17:$N$63,AE17:AE63)/$N$64</f>
        <v>#DIV/0!</v>
      </c>
      <c r="AF64" s="312" t="e">
        <f>SUMPRODUCT($N$17:$N$63,AE17:AE63)/$Q$64</f>
        <v>#DIV/0!</v>
      </c>
      <c r="AG64" s="311" t="e">
        <f>IF(AE64="","",AE64-AB64)</f>
        <v>#DIV/0!</v>
      </c>
      <c r="AH64" s="301"/>
      <c r="AI64" s="658"/>
      <c r="AJ64" s="818"/>
      <c r="AK64" s="818"/>
      <c r="AL64" s="818"/>
      <c r="AM64" s="818"/>
      <c r="AN64" s="818"/>
      <c r="AO64" s="818"/>
      <c r="AP64" s="819">
        <f>SUMPRODUCT(N17:N63,AP17:AP63)</f>
        <v>0</v>
      </c>
      <c r="AQ64" s="820">
        <f>SUM(AQ17:AQ63)</f>
        <v>0</v>
      </c>
      <c r="AR64" s="818"/>
      <c r="AS64" s="821">
        <f t="shared" ref="AS64:AX64" si="76">SUM(AS17:AS63)</f>
        <v>0</v>
      </c>
      <c r="AT64" s="822">
        <f t="shared" si="76"/>
        <v>0</v>
      </c>
      <c r="AU64" s="822">
        <f t="shared" si="76"/>
        <v>0</v>
      </c>
      <c r="AV64" s="822">
        <f t="shared" si="76"/>
        <v>0</v>
      </c>
      <c r="AW64" s="822">
        <f t="shared" si="76"/>
        <v>0</v>
      </c>
      <c r="AX64" s="822">
        <f t="shared" si="76"/>
        <v>0</v>
      </c>
      <c r="AY64" s="823"/>
      <c r="AZ64" s="822">
        <f>SUM(AZ17:AZ63)</f>
        <v>0</v>
      </c>
      <c r="BA64" s="824">
        <f>SUM(BA17:BA63)</f>
        <v>0</v>
      </c>
      <c r="BB64" s="824">
        <f>SUM(BB17:BB63)</f>
        <v>0</v>
      </c>
      <c r="BC64" s="822">
        <f>SUM(BC17:BC63)</f>
        <v>0</v>
      </c>
      <c r="BD64" s="824">
        <f>SUM(BD17:BD63)</f>
        <v>0</v>
      </c>
      <c r="BE64" s="823"/>
      <c r="BF64" s="823"/>
      <c r="BG64" s="825"/>
      <c r="BH64" s="825"/>
      <c r="BI64" s="825"/>
      <c r="BJ64" s="825"/>
      <c r="BK64" s="825"/>
      <c r="BL64" s="823"/>
      <c r="BM64" s="823"/>
      <c r="BN64" s="823"/>
      <c r="BO64" s="823"/>
      <c r="CD64" s="284"/>
      <c r="CE64" s="288" t="s">
        <v>153</v>
      </c>
      <c r="CF64" s="284"/>
      <c r="CG64" s="284"/>
      <c r="CH64" s="289"/>
      <c r="CI64" s="289"/>
      <c r="CJ64" s="290"/>
      <c r="CK64" s="291"/>
      <c r="CL64" s="292"/>
      <c r="CM64" s="293"/>
      <c r="CN64" s="293"/>
      <c r="CO64" s="296" t="s">
        <v>177</v>
      </c>
      <c r="CP64" s="276"/>
      <c r="CQ64" s="802"/>
      <c r="CR64" s="802"/>
    </row>
    <row r="65" spans="2:96" ht="16.8" thickTop="1" thickBot="1">
      <c r="B65" s="826"/>
      <c r="C65" s="826"/>
      <c r="D65" s="826"/>
      <c r="E65" s="826"/>
      <c r="F65" s="826"/>
      <c r="G65" s="826"/>
      <c r="H65" s="826"/>
      <c r="I65" s="826"/>
      <c r="J65" s="826"/>
      <c r="K65" s="826"/>
      <c r="L65" s="826"/>
      <c r="M65" s="826"/>
      <c r="N65" s="827"/>
      <c r="O65" s="827"/>
      <c r="P65" s="827"/>
      <c r="Q65" s="313"/>
      <c r="R65" s="314"/>
      <c r="S65" s="828"/>
      <c r="T65" s="314"/>
      <c r="U65" s="829"/>
      <c r="V65" s="829"/>
      <c r="W65" s="829"/>
      <c r="X65" s="829"/>
      <c r="Y65" s="829"/>
      <c r="Z65" s="313"/>
      <c r="AA65" s="313"/>
      <c r="AB65" s="829"/>
      <c r="AC65" s="829"/>
      <c r="AD65" s="829"/>
      <c r="AE65" s="829"/>
      <c r="AF65" s="829"/>
      <c r="AG65" s="829"/>
      <c r="AH65" s="830"/>
      <c r="AI65" s="831"/>
      <c r="AJ65" s="818"/>
      <c r="AK65" s="818"/>
      <c r="AL65" s="818"/>
      <c r="AM65" s="818"/>
      <c r="AN65" s="818"/>
      <c r="AO65" s="818"/>
      <c r="AP65" s="832"/>
      <c r="AQ65" s="818"/>
      <c r="AR65" s="818"/>
      <c r="AS65" s="818"/>
      <c r="AT65" s="818"/>
      <c r="AU65" s="818"/>
      <c r="AV65" s="818"/>
      <c r="AW65" s="818"/>
      <c r="AX65" s="818"/>
      <c r="AY65" s="823"/>
      <c r="AZ65" s="823"/>
      <c r="BA65" s="823"/>
      <c r="BB65" s="823"/>
      <c r="BC65" s="823"/>
      <c r="BD65" s="823"/>
      <c r="BE65" s="823"/>
      <c r="BF65" s="823"/>
      <c r="BG65" s="825"/>
      <c r="BH65" s="825"/>
      <c r="BI65" s="825"/>
      <c r="BJ65" s="825"/>
      <c r="BK65" s="825"/>
      <c r="BL65" s="823"/>
      <c r="BM65" s="823"/>
      <c r="BN65" s="823"/>
      <c r="BO65" s="823"/>
      <c r="CD65" s="276"/>
      <c r="CE65" s="288" t="s">
        <v>155</v>
      </c>
      <c r="CF65" s="284"/>
      <c r="CG65" s="276"/>
      <c r="CH65" s="305"/>
      <c r="CI65" s="289"/>
      <c r="CJ65" s="290"/>
      <c r="CK65" s="291"/>
      <c r="CL65" s="292"/>
      <c r="CM65" s="293"/>
      <c r="CN65" s="293"/>
      <c r="CO65" s="296" t="s">
        <v>179</v>
      </c>
      <c r="CP65" s="276"/>
      <c r="CQ65" s="833"/>
      <c r="CR65" s="833"/>
    </row>
    <row r="66" spans="2:96" ht="16.2" thickBot="1">
      <c r="B66" s="806" t="s">
        <v>1627</v>
      </c>
      <c r="C66" s="807"/>
      <c r="D66" s="807"/>
      <c r="E66" s="807"/>
      <c r="F66" s="807"/>
      <c r="G66" s="807"/>
      <c r="H66" s="807"/>
      <c r="I66" s="807"/>
      <c r="J66" s="807"/>
      <c r="K66" s="807"/>
      <c r="L66" s="807"/>
      <c r="M66" s="807"/>
      <c r="N66" s="807"/>
      <c r="O66" s="807"/>
      <c r="P66" s="807"/>
      <c r="Q66" s="807"/>
      <c r="R66" s="807"/>
      <c r="S66" s="807"/>
      <c r="T66" s="807"/>
      <c r="U66" s="807"/>
      <c r="V66" s="807"/>
      <c r="W66" s="808"/>
      <c r="X66" s="834"/>
      <c r="Y66" s="834"/>
      <c r="Z66" s="315">
        <f>Z64*12</f>
        <v>0</v>
      </c>
      <c r="AA66" s="316">
        <f>AA64*12</f>
        <v>0</v>
      </c>
      <c r="AB66" s="835"/>
      <c r="AC66" s="836"/>
      <c r="AD66" s="836"/>
      <c r="AE66" s="836"/>
      <c r="AF66" s="836"/>
      <c r="AG66" s="837"/>
      <c r="AH66" s="838"/>
      <c r="AI66" s="839"/>
      <c r="AJ66" s="818"/>
      <c r="AK66" s="818"/>
      <c r="AL66" s="818"/>
      <c r="AM66" s="818"/>
      <c r="AN66" s="818"/>
      <c r="AO66" s="818"/>
      <c r="AP66" s="818"/>
      <c r="AQ66" s="818"/>
      <c r="AR66" s="818"/>
      <c r="AS66" s="840">
        <f>+AS64*12</f>
        <v>0</v>
      </c>
      <c r="AT66" s="841"/>
      <c r="AU66" s="841"/>
      <c r="AV66" s="841"/>
      <c r="AW66" s="841"/>
      <c r="AX66" s="841"/>
      <c r="AY66" s="841"/>
      <c r="AZ66" s="317" t="e">
        <f>AZ64/N64</f>
        <v>#DIV/0!</v>
      </c>
      <c r="BA66" s="842" t="s">
        <v>1628</v>
      </c>
      <c r="BB66" s="317" t="e">
        <f>BB64/Q64</f>
        <v>#DIV/0!</v>
      </c>
      <c r="BC66" s="842"/>
      <c r="BD66" s="842"/>
      <c r="BE66" s="818"/>
      <c r="BF66" s="818"/>
      <c r="BG66" s="818"/>
      <c r="BH66" s="818"/>
      <c r="BI66" s="818"/>
      <c r="BJ66" s="818"/>
      <c r="BK66" s="818"/>
      <c r="BL66" s="818"/>
      <c r="BM66" s="818"/>
      <c r="BN66" s="818"/>
      <c r="BO66" s="818"/>
      <c r="CD66" s="284"/>
      <c r="CE66" s="288" t="s">
        <v>157</v>
      </c>
      <c r="CF66" s="284"/>
      <c r="CG66" s="284"/>
      <c r="CH66" s="285"/>
      <c r="CI66" s="305"/>
      <c r="CJ66" s="290"/>
      <c r="CK66" s="291"/>
      <c r="CL66" s="292"/>
      <c r="CM66" s="293"/>
      <c r="CN66" s="293"/>
      <c r="CO66" s="296" t="s">
        <v>183</v>
      </c>
      <c r="CP66" s="276"/>
      <c r="CQ66" s="802"/>
      <c r="CR66" s="802"/>
    </row>
    <row r="67" spans="2:96" ht="15" thickTop="1">
      <c r="B67" s="843"/>
      <c r="C67" s="843"/>
      <c r="D67" s="844"/>
      <c r="E67" s="844"/>
      <c r="F67" s="844"/>
      <c r="G67" s="844"/>
      <c r="H67" s="844"/>
      <c r="I67" s="844"/>
      <c r="J67" s="844"/>
      <c r="K67" s="844"/>
      <c r="L67" s="844"/>
      <c r="M67" s="844"/>
      <c r="N67" s="843"/>
      <c r="O67" s="843"/>
      <c r="P67" s="843"/>
      <c r="Q67" s="843"/>
      <c r="R67" s="843"/>
      <c r="S67" s="843"/>
      <c r="T67" s="843"/>
      <c r="U67" s="844"/>
      <c r="V67" s="843"/>
      <c r="W67" s="843"/>
      <c r="X67" s="844"/>
      <c r="Y67" s="844"/>
      <c r="Z67" s="843"/>
      <c r="AA67" s="843"/>
      <c r="AB67" s="843"/>
      <c r="AC67" s="843"/>
      <c r="AD67" s="844"/>
      <c r="AE67" s="843"/>
      <c r="AF67" s="843"/>
      <c r="AG67" s="843"/>
      <c r="AI67" s="831"/>
      <c r="AJ67" s="745"/>
      <c r="AK67" s="745"/>
      <c r="AL67" s="745"/>
      <c r="AM67" s="745"/>
      <c r="AN67" s="745"/>
      <c r="AO67" s="745"/>
      <c r="AP67" s="745"/>
      <c r="AQ67" s="745"/>
      <c r="CD67" s="284"/>
      <c r="CE67" s="288" t="s">
        <v>159</v>
      </c>
      <c r="CF67" s="284"/>
      <c r="CG67" s="284"/>
      <c r="CH67" s="285"/>
      <c r="CI67" s="285"/>
      <c r="CJ67" s="290"/>
      <c r="CK67" s="291"/>
      <c r="CL67" s="292"/>
      <c r="CM67" s="293"/>
      <c r="CN67" s="293"/>
      <c r="CO67" s="296" t="s">
        <v>189</v>
      </c>
      <c r="CP67" s="276"/>
      <c r="CQ67" s="802"/>
      <c r="CR67" s="802"/>
    </row>
    <row r="68" spans="2:96" ht="21">
      <c r="B68" s="843"/>
      <c r="C68" s="843"/>
      <c r="D68" s="844"/>
      <c r="E68" s="844"/>
      <c r="F68" s="844"/>
      <c r="G68" s="844"/>
      <c r="H68" s="844"/>
      <c r="I68" s="844"/>
      <c r="J68" s="844"/>
      <c r="K68" s="844"/>
      <c r="L68" s="844"/>
      <c r="M68" s="844"/>
      <c r="N68" s="843"/>
      <c r="O68" s="843"/>
      <c r="P68" s="843"/>
      <c r="Q68" s="843"/>
      <c r="R68" s="843"/>
      <c r="S68" s="843"/>
      <c r="T68" s="843"/>
      <c r="U68" s="844"/>
      <c r="V68" s="843"/>
      <c r="W68" s="843"/>
      <c r="X68" s="844"/>
      <c r="Y68" s="844"/>
      <c r="Z68" s="843"/>
      <c r="AA68" s="843"/>
      <c r="AB68" s="843"/>
      <c r="AC68" s="843"/>
      <c r="AD68" s="844"/>
      <c r="AE68" s="843"/>
      <c r="AF68" s="843"/>
      <c r="AG68" s="843"/>
      <c r="AH68" s="657"/>
      <c r="AI68" s="831"/>
      <c r="AJ68" s="747"/>
      <c r="AK68" s="747"/>
      <c r="AL68" s="747"/>
      <c r="AM68" s="747"/>
      <c r="AN68" s="747"/>
      <c r="AO68" s="747"/>
      <c r="AP68" s="747"/>
      <c r="AQ68" s="747"/>
      <c r="AR68" s="749"/>
      <c r="AS68" s="749"/>
      <c r="AT68" s="749"/>
      <c r="AU68" s="749"/>
      <c r="AV68" s="749"/>
      <c r="AW68" s="749"/>
      <c r="AX68" s="749"/>
      <c r="AY68" s="749"/>
      <c r="AZ68" s="749"/>
      <c r="BA68" s="749"/>
      <c r="BB68" s="749"/>
      <c r="BC68" s="749"/>
      <c r="BD68" s="749"/>
      <c r="BE68" s="749"/>
      <c r="BF68" s="749"/>
      <c r="BG68" s="749"/>
      <c r="BH68" s="749"/>
      <c r="BI68" s="749"/>
      <c r="BJ68" s="749"/>
      <c r="BK68" s="749"/>
      <c r="BL68" s="749"/>
      <c r="BM68" s="749"/>
      <c r="BN68" s="749"/>
      <c r="BO68" s="750"/>
      <c r="CD68" s="284"/>
      <c r="CE68" s="288" t="s">
        <v>161</v>
      </c>
      <c r="CF68" s="284"/>
      <c r="CG68" s="284"/>
      <c r="CH68" s="289"/>
      <c r="CI68" s="285"/>
      <c r="CJ68" s="290"/>
      <c r="CK68" s="291"/>
      <c r="CL68" s="292"/>
      <c r="CM68" s="293"/>
      <c r="CN68" s="293"/>
      <c r="CO68" s="296" t="s">
        <v>193</v>
      </c>
      <c r="CP68" s="276"/>
      <c r="CQ68" s="802"/>
      <c r="CR68" s="802"/>
    </row>
    <row r="69" spans="2:96">
      <c r="B69" s="843"/>
      <c r="C69" s="843"/>
      <c r="D69" s="844"/>
      <c r="E69" s="844"/>
      <c r="F69" s="844"/>
      <c r="G69" s="844"/>
      <c r="H69" s="844"/>
      <c r="I69" s="844"/>
      <c r="J69" s="844"/>
      <c r="K69" s="844"/>
      <c r="L69" s="844"/>
      <c r="M69" s="844"/>
      <c r="N69" s="843"/>
      <c r="O69" s="843"/>
      <c r="P69" s="843"/>
      <c r="Q69" s="843"/>
      <c r="R69" s="843"/>
      <c r="S69" s="843"/>
      <c r="T69" s="843"/>
      <c r="U69" s="844"/>
      <c r="V69" s="843"/>
      <c r="W69" s="843"/>
      <c r="X69" s="844"/>
      <c r="Y69" s="844"/>
      <c r="Z69" s="843"/>
      <c r="AA69" s="843"/>
      <c r="AB69" s="843"/>
      <c r="AC69" s="843"/>
      <c r="AD69" s="844"/>
      <c r="AE69" s="843"/>
      <c r="AF69" s="843"/>
      <c r="AG69" s="843"/>
      <c r="AI69" s="831"/>
      <c r="AJ69" s="669"/>
      <c r="AK69" s="845"/>
      <c r="AL69" s="846"/>
      <c r="AM69" s="847"/>
      <c r="AN69" s="847"/>
      <c r="AO69" s="847"/>
      <c r="AP69" s="847"/>
      <c r="AQ69" s="847"/>
      <c r="AR69" s="847"/>
      <c r="AS69" s="847"/>
      <c r="AT69" s="847"/>
      <c r="AU69" s="848"/>
      <c r="AV69" s="847"/>
      <c r="AW69" s="847"/>
      <c r="AX69" s="847"/>
      <c r="AY69" s="847"/>
      <c r="AZ69" s="847"/>
      <c r="BA69" s="847"/>
      <c r="BB69" s="847"/>
      <c r="BC69" s="847"/>
      <c r="CD69" s="284"/>
      <c r="CE69" s="288" t="s">
        <v>163</v>
      </c>
      <c r="CF69" s="284"/>
      <c r="CG69" s="284"/>
      <c r="CH69" s="285"/>
      <c r="CI69" s="289"/>
      <c r="CJ69" s="290"/>
      <c r="CK69" s="291"/>
      <c r="CL69" s="292"/>
      <c r="CM69" s="293"/>
      <c r="CN69" s="293"/>
      <c r="CO69" s="296" t="s">
        <v>199</v>
      </c>
      <c r="CP69" s="276"/>
      <c r="CQ69" s="802"/>
      <c r="CR69" s="802"/>
    </row>
    <row r="70" spans="2:96" ht="19.2" customHeight="1">
      <c r="B70" s="843"/>
      <c r="C70" s="843"/>
      <c r="D70" s="844"/>
      <c r="E70" s="844"/>
      <c r="F70" s="844"/>
      <c r="G70" s="844"/>
      <c r="H70" s="844"/>
      <c r="I70" s="844"/>
      <c r="J70" s="844"/>
      <c r="K70" s="844"/>
      <c r="L70" s="844"/>
      <c r="M70" s="844"/>
      <c r="N70" s="843"/>
      <c r="O70" s="843"/>
      <c r="P70" s="843"/>
      <c r="Q70" s="843"/>
      <c r="R70" s="843"/>
      <c r="S70" s="843"/>
      <c r="T70" s="843"/>
      <c r="U70" s="844"/>
      <c r="V70" s="843"/>
      <c r="W70" s="843"/>
      <c r="X70" s="844"/>
      <c r="Y70" s="844"/>
      <c r="Z70" s="843"/>
      <c r="AA70" s="843"/>
      <c r="AB70" s="1068"/>
      <c r="AC70" s="843"/>
      <c r="AD70" s="844"/>
      <c r="AE70" s="843"/>
      <c r="AF70" s="843"/>
      <c r="AG70" s="843"/>
      <c r="AI70" s="831"/>
      <c r="AJ70" s="823"/>
      <c r="AK70" s="849"/>
      <c r="AL70" s="823"/>
      <c r="AM70" s="818"/>
      <c r="AN70" s="818"/>
      <c r="AO70" s="818"/>
      <c r="AP70" s="818"/>
      <c r="AQ70" s="818"/>
      <c r="AR70" s="818"/>
      <c r="AS70" s="818"/>
      <c r="AT70" s="818"/>
      <c r="AU70" s="847"/>
      <c r="AV70" s="847"/>
      <c r="AW70" s="847"/>
      <c r="AX70" s="847"/>
      <c r="AY70" s="847"/>
      <c r="AZ70" s="847"/>
      <c r="BA70" s="847"/>
      <c r="BB70" s="847"/>
      <c r="BC70" s="847"/>
      <c r="CD70" s="284"/>
      <c r="CE70" s="288" t="s">
        <v>165</v>
      </c>
      <c r="CF70" s="284"/>
      <c r="CG70" s="284"/>
      <c r="CH70" s="289"/>
      <c r="CI70" s="285"/>
      <c r="CJ70" s="290"/>
      <c r="CK70" s="291"/>
      <c r="CL70" s="292"/>
      <c r="CM70" s="293"/>
      <c r="CN70" s="293"/>
      <c r="CO70" s="296" t="s">
        <v>201</v>
      </c>
      <c r="CP70" s="276"/>
      <c r="CQ70" s="802"/>
      <c r="CR70" s="802"/>
    </row>
    <row r="71" spans="2:96">
      <c r="B71" s="843"/>
      <c r="C71" s="843"/>
      <c r="D71" s="844"/>
      <c r="E71" s="844"/>
      <c r="F71" s="844"/>
      <c r="G71" s="844"/>
      <c r="H71" s="844"/>
      <c r="I71" s="844"/>
      <c r="J71" s="844"/>
      <c r="K71" s="844"/>
      <c r="L71" s="844"/>
      <c r="M71" s="844"/>
      <c r="N71" s="843"/>
      <c r="O71" s="843"/>
      <c r="P71" s="843"/>
      <c r="Q71" s="843"/>
      <c r="R71" s="843"/>
      <c r="S71" s="843"/>
      <c r="T71" s="843"/>
      <c r="U71" s="844"/>
      <c r="V71" s="843"/>
      <c r="W71" s="843"/>
      <c r="X71" s="844"/>
      <c r="Y71" s="844"/>
      <c r="Z71" s="843"/>
      <c r="AA71" s="843"/>
      <c r="AB71" s="843"/>
      <c r="AC71" s="843"/>
      <c r="AD71" s="844"/>
      <c r="AE71" s="843"/>
      <c r="AF71" s="843"/>
      <c r="AG71" s="843"/>
      <c r="AI71" s="831"/>
      <c r="AJ71" s="669"/>
      <c r="AK71" s="845"/>
      <c r="AL71" s="846"/>
      <c r="AM71" s="847"/>
      <c r="AN71" s="847"/>
      <c r="AO71" s="847"/>
      <c r="AP71" s="847"/>
      <c r="AQ71" s="847"/>
      <c r="AR71" s="847"/>
      <c r="AS71" s="847"/>
      <c r="AT71" s="847"/>
      <c r="AU71" s="847"/>
      <c r="AV71" s="847"/>
      <c r="AW71" s="847"/>
      <c r="AX71" s="847"/>
      <c r="AY71" s="847"/>
      <c r="AZ71" s="847"/>
      <c r="BA71" s="847"/>
      <c r="BB71" s="847"/>
      <c r="BC71" s="847"/>
      <c r="CD71" s="284"/>
      <c r="CE71" s="288" t="s">
        <v>166</v>
      </c>
      <c r="CF71" s="284"/>
      <c r="CG71" s="284"/>
      <c r="CH71" s="285"/>
      <c r="CI71" s="289"/>
      <c r="CJ71" s="290"/>
      <c r="CK71" s="291"/>
      <c r="CL71" s="292"/>
      <c r="CM71" s="293"/>
      <c r="CN71" s="293"/>
      <c r="CO71" s="296" t="s">
        <v>207</v>
      </c>
      <c r="CP71" s="276"/>
      <c r="CQ71" s="802"/>
      <c r="CR71" s="802"/>
    </row>
    <row r="72" spans="2:96">
      <c r="B72" s="843"/>
      <c r="C72" s="843"/>
      <c r="D72" s="844"/>
      <c r="E72" s="844"/>
      <c r="F72" s="844"/>
      <c r="G72" s="844"/>
      <c r="H72" s="844"/>
      <c r="I72" s="844"/>
      <c r="J72" s="844"/>
      <c r="K72" s="844"/>
      <c r="L72" s="844"/>
      <c r="M72" s="844"/>
      <c r="N72" s="843"/>
      <c r="O72" s="843"/>
      <c r="P72" s="843"/>
      <c r="Q72" s="843"/>
      <c r="R72" s="843"/>
      <c r="S72" s="843"/>
      <c r="T72" s="843"/>
      <c r="U72" s="844"/>
      <c r="V72" s="843"/>
      <c r="W72" s="843"/>
      <c r="X72" s="844"/>
      <c r="Y72" s="844"/>
      <c r="Z72" s="843"/>
      <c r="AA72" s="843"/>
      <c r="AB72" s="843"/>
      <c r="AC72" s="843"/>
      <c r="AD72" s="844"/>
      <c r="AE72" s="843"/>
      <c r="AF72" s="843"/>
      <c r="AG72" s="843"/>
      <c r="AI72" s="831"/>
      <c r="AJ72" s="823"/>
      <c r="AK72" s="849"/>
      <c r="AL72" s="823"/>
      <c r="AM72" s="818"/>
      <c r="AN72" s="818"/>
      <c r="AO72" s="818"/>
      <c r="AP72" s="818"/>
      <c r="AQ72" s="818"/>
      <c r="AR72" s="818"/>
      <c r="AS72" s="818"/>
      <c r="AT72" s="818"/>
      <c r="AU72" s="847"/>
      <c r="AV72" s="847"/>
      <c r="AW72" s="847"/>
      <c r="AX72" s="847"/>
      <c r="AY72" s="847"/>
      <c r="AZ72" s="847"/>
      <c r="BA72" s="847"/>
      <c r="BB72" s="847"/>
      <c r="BC72" s="847"/>
      <c r="CD72" s="284"/>
      <c r="CE72" s="288" t="s">
        <v>168</v>
      </c>
      <c r="CF72" s="284"/>
      <c r="CG72" s="284"/>
      <c r="CH72" s="289"/>
      <c r="CI72" s="285"/>
      <c r="CJ72" s="290"/>
      <c r="CK72" s="291"/>
      <c r="CL72" s="292"/>
      <c r="CM72" s="293"/>
      <c r="CN72" s="293"/>
      <c r="CO72" s="296" t="s">
        <v>215</v>
      </c>
      <c r="CP72" s="276"/>
      <c r="CQ72" s="802"/>
      <c r="CR72" s="802"/>
    </row>
    <row r="73" spans="2:96" ht="16.5" customHeight="1">
      <c r="B73" s="843"/>
      <c r="C73" s="843"/>
      <c r="D73" s="844"/>
      <c r="E73" s="844"/>
      <c r="F73" s="844"/>
      <c r="G73" s="844"/>
      <c r="H73" s="844"/>
      <c r="I73" s="844"/>
      <c r="J73" s="844"/>
      <c r="K73" s="844"/>
      <c r="L73" s="844"/>
      <c r="M73" s="844"/>
      <c r="N73" s="843"/>
      <c r="O73" s="843"/>
      <c r="P73" s="843"/>
      <c r="Q73" s="843"/>
      <c r="R73" s="843"/>
      <c r="S73" s="843"/>
      <c r="T73" s="843"/>
      <c r="U73" s="844"/>
      <c r="V73" s="843"/>
      <c r="W73" s="843"/>
      <c r="X73" s="844"/>
      <c r="Y73" s="844"/>
      <c r="Z73" s="843"/>
      <c r="AA73" s="843"/>
      <c r="AB73" s="843"/>
      <c r="AC73" s="843"/>
      <c r="AD73" s="844"/>
      <c r="AE73" s="843"/>
      <c r="AF73" s="843"/>
      <c r="AG73" s="843"/>
      <c r="AI73" s="831"/>
      <c r="AJ73" s="669"/>
      <c r="AK73" s="845"/>
      <c r="AL73" s="846"/>
      <c r="AM73" s="847"/>
      <c r="AN73" s="847"/>
      <c r="AO73" s="847"/>
      <c r="AP73" s="847"/>
      <c r="AQ73" s="847"/>
      <c r="AR73" s="847"/>
      <c r="AS73" s="847"/>
      <c r="AT73" s="847"/>
      <c r="AU73" s="850"/>
      <c r="AV73" s="850"/>
      <c r="AW73" s="850"/>
      <c r="AX73" s="850"/>
      <c r="AY73" s="850"/>
      <c r="AZ73" s="850"/>
      <c r="BA73" s="850"/>
      <c r="BB73" s="850"/>
      <c r="BC73" s="850"/>
      <c r="CD73" s="276"/>
      <c r="CE73" s="288" t="s">
        <v>170</v>
      </c>
      <c r="CF73" s="284"/>
      <c r="CG73" s="284"/>
      <c r="CH73" s="305"/>
      <c r="CI73" s="289"/>
      <c r="CJ73" s="290"/>
      <c r="CK73" s="291"/>
      <c r="CL73" s="292"/>
      <c r="CM73" s="293"/>
      <c r="CN73" s="293"/>
      <c r="CO73" s="296" t="s">
        <v>223</v>
      </c>
      <c r="CP73" s="276"/>
      <c r="CQ73" s="802"/>
      <c r="CR73" s="802"/>
    </row>
    <row r="74" spans="2:96" ht="16.5" customHeight="1">
      <c r="B74" s="843"/>
      <c r="C74" s="843"/>
      <c r="D74" s="844"/>
      <c r="E74" s="844"/>
      <c r="F74" s="844"/>
      <c r="G74" s="844"/>
      <c r="H74" s="844"/>
      <c r="I74" s="844"/>
      <c r="J74" s="844"/>
      <c r="K74" s="844"/>
      <c r="L74" s="844"/>
      <c r="M74" s="844"/>
      <c r="N74" s="843"/>
      <c r="O74" s="843"/>
      <c r="P74" s="843"/>
      <c r="Q74" s="843"/>
      <c r="R74" s="843"/>
      <c r="S74" s="843"/>
      <c r="T74" s="843"/>
      <c r="U74" s="844"/>
      <c r="V74" s="843"/>
      <c r="W74" s="843"/>
      <c r="X74" s="844"/>
      <c r="Y74" s="844"/>
      <c r="Z74" s="843"/>
      <c r="AA74" s="843"/>
      <c r="AB74" s="843"/>
      <c r="AC74" s="843"/>
      <c r="AD74" s="844"/>
      <c r="AE74" s="843"/>
      <c r="AF74" s="843"/>
      <c r="AG74" s="843"/>
      <c r="AI74" s="831"/>
      <c r="AJ74" s="823"/>
      <c r="AK74" s="849"/>
      <c r="AL74" s="823"/>
      <c r="AM74" s="818"/>
      <c r="AN74" s="818"/>
      <c r="AO74" s="818"/>
      <c r="AP74" s="818"/>
      <c r="AQ74" s="818"/>
      <c r="AR74" s="818"/>
      <c r="AS74" s="818"/>
      <c r="AT74" s="818"/>
      <c r="AU74" s="851"/>
      <c r="AV74" s="851"/>
      <c r="AW74" s="852"/>
      <c r="AX74" s="852"/>
      <c r="AY74" s="852"/>
      <c r="AZ74" s="852"/>
      <c r="BA74" s="853"/>
      <c r="BB74" s="853"/>
      <c r="BC74" s="853"/>
      <c r="CD74" s="284"/>
      <c r="CE74" s="288" t="s">
        <v>172</v>
      </c>
      <c r="CF74" s="284"/>
      <c r="CG74" s="284"/>
      <c r="CH74" s="285"/>
      <c r="CI74" s="305"/>
      <c r="CJ74" s="290"/>
      <c r="CK74" s="291"/>
      <c r="CL74" s="292"/>
      <c r="CM74" s="293"/>
      <c r="CN74" s="293"/>
      <c r="CO74" s="296" t="s">
        <v>230</v>
      </c>
      <c r="CP74" s="276"/>
      <c r="CQ74" s="802"/>
      <c r="CR74" s="802"/>
    </row>
    <row r="75" spans="2:96" ht="15.6">
      <c r="B75" s="843"/>
      <c r="C75" s="843"/>
      <c r="D75" s="844"/>
      <c r="E75" s="844"/>
      <c r="F75" s="844"/>
      <c r="G75" s="844"/>
      <c r="H75" s="844"/>
      <c r="I75" s="844"/>
      <c r="J75" s="844"/>
      <c r="K75" s="844"/>
      <c r="L75" s="844"/>
      <c r="M75" s="844"/>
      <c r="N75" s="843"/>
      <c r="O75" s="843"/>
      <c r="P75" s="843"/>
      <c r="Q75" s="843"/>
      <c r="R75" s="843"/>
      <c r="S75" s="843"/>
      <c r="T75" s="843"/>
      <c r="U75" s="844"/>
      <c r="V75" s="843"/>
      <c r="W75" s="843"/>
      <c r="X75" s="844"/>
      <c r="Y75" s="844"/>
      <c r="Z75" s="843"/>
      <c r="AA75" s="843"/>
      <c r="AB75" s="843"/>
      <c r="AC75" s="843"/>
      <c r="AD75" s="844"/>
      <c r="AE75" s="843"/>
      <c r="AF75" s="843"/>
      <c r="AG75" s="843"/>
      <c r="AI75" s="831"/>
      <c r="AJ75" s="669"/>
      <c r="AK75" s="845"/>
      <c r="AL75" s="846"/>
      <c r="AM75" s="847"/>
      <c r="AN75" s="847"/>
      <c r="AO75" s="847"/>
      <c r="AP75" s="847"/>
      <c r="AQ75" s="847"/>
      <c r="AR75" s="847"/>
      <c r="AS75" s="847"/>
      <c r="AT75" s="847"/>
      <c r="AU75" s="854"/>
      <c r="AV75" s="854"/>
      <c r="AW75" s="830"/>
      <c r="AX75" s="830"/>
      <c r="AY75" s="318"/>
      <c r="AZ75" s="830"/>
      <c r="BA75" s="738"/>
      <c r="BB75" s="319"/>
      <c r="BC75" s="855"/>
      <c r="CD75" s="284"/>
      <c r="CE75" s="288" t="s">
        <v>174</v>
      </c>
      <c r="CF75" s="284"/>
      <c r="CG75" s="284"/>
      <c r="CH75" s="289"/>
      <c r="CI75" s="285"/>
      <c r="CJ75" s="290"/>
      <c r="CK75" s="291"/>
      <c r="CL75" s="292"/>
      <c r="CM75" s="293"/>
      <c r="CN75" s="293"/>
      <c r="CO75" s="296" t="s">
        <v>232</v>
      </c>
      <c r="CP75" s="276"/>
      <c r="CQ75" s="802"/>
      <c r="CR75" s="802"/>
    </row>
    <row r="76" spans="2:96">
      <c r="B76" s="843"/>
      <c r="C76" s="843"/>
      <c r="D76" s="844"/>
      <c r="E76" s="844"/>
      <c r="F76" s="844"/>
      <c r="G76" s="844"/>
      <c r="H76" s="844"/>
      <c r="I76" s="844"/>
      <c r="J76" s="844"/>
      <c r="K76" s="844"/>
      <c r="L76" s="844"/>
      <c r="M76" s="844"/>
      <c r="N76" s="843"/>
      <c r="O76" s="843"/>
      <c r="P76" s="843"/>
      <c r="Q76" s="843"/>
      <c r="R76" s="843"/>
      <c r="S76" s="843"/>
      <c r="T76" s="843"/>
      <c r="U76" s="844"/>
      <c r="V76" s="843"/>
      <c r="W76" s="843"/>
      <c r="X76" s="844"/>
      <c r="Y76" s="844"/>
      <c r="Z76" s="843"/>
      <c r="AA76" s="843"/>
      <c r="AB76" s="843"/>
      <c r="AC76" s="843"/>
      <c r="AD76" s="844"/>
      <c r="AE76" s="843"/>
      <c r="AF76" s="843"/>
      <c r="AG76" s="843"/>
      <c r="AI76" s="831"/>
      <c r="AJ76" s="823"/>
      <c r="AK76" s="849"/>
      <c r="AL76" s="823"/>
      <c r="AM76" s="818"/>
      <c r="AN76" s="818"/>
      <c r="AO76" s="818"/>
      <c r="AP76" s="818"/>
      <c r="AQ76" s="818"/>
      <c r="AR76" s="818"/>
      <c r="AS76" s="818"/>
      <c r="AT76" s="818"/>
      <c r="AU76" s="818"/>
      <c r="AV76" s="818"/>
      <c r="AW76" s="830"/>
      <c r="AX76" s="830"/>
      <c r="AY76" s="318"/>
      <c r="AZ76" s="830"/>
      <c r="BA76" s="738"/>
      <c r="BB76" s="319"/>
      <c r="BC76" s="830"/>
      <c r="CD76" s="284"/>
      <c r="CE76" s="288" t="s">
        <v>176</v>
      </c>
      <c r="CF76" s="284"/>
      <c r="CG76" s="284"/>
      <c r="CH76" s="289"/>
      <c r="CI76" s="285"/>
      <c r="CJ76" s="290"/>
      <c r="CK76" s="291"/>
      <c r="CL76" s="292"/>
      <c r="CM76" s="293"/>
      <c r="CN76" s="293"/>
      <c r="CO76" s="296" t="s">
        <v>236</v>
      </c>
      <c r="CP76" s="276"/>
      <c r="CQ76" s="802"/>
      <c r="CR76" s="802"/>
    </row>
    <row r="77" spans="2:96">
      <c r="B77" s="843"/>
      <c r="C77" s="843"/>
      <c r="D77" s="844"/>
      <c r="E77" s="844"/>
      <c r="F77" s="844"/>
      <c r="G77" s="844"/>
      <c r="H77" s="844"/>
      <c r="I77" s="844"/>
      <c r="J77" s="844"/>
      <c r="K77" s="844"/>
      <c r="L77" s="844"/>
      <c r="M77" s="844"/>
      <c r="N77" s="843"/>
      <c r="O77" s="843"/>
      <c r="P77" s="843"/>
      <c r="Q77" s="843"/>
      <c r="R77" s="843"/>
      <c r="S77" s="843"/>
      <c r="T77" s="843"/>
      <c r="U77" s="844"/>
      <c r="V77" s="843"/>
      <c r="W77" s="843"/>
      <c r="X77" s="844"/>
      <c r="Y77" s="844"/>
      <c r="Z77" s="843"/>
      <c r="AA77" s="843"/>
      <c r="AB77" s="843"/>
      <c r="AC77" s="843"/>
      <c r="AD77" s="844"/>
      <c r="AE77" s="843"/>
      <c r="AF77" s="843"/>
      <c r="AG77" s="843"/>
      <c r="AI77" s="831"/>
      <c r="AJ77" s="669"/>
      <c r="AK77" s="845"/>
      <c r="AL77" s="846"/>
      <c r="AM77" s="847"/>
      <c r="AN77" s="847"/>
      <c r="AO77" s="847"/>
      <c r="AP77" s="847"/>
      <c r="AQ77" s="847"/>
      <c r="AR77" s="847"/>
      <c r="AS77" s="847"/>
      <c r="AT77" s="847"/>
      <c r="AU77" s="847"/>
      <c r="AV77" s="847"/>
      <c r="AW77" s="830"/>
      <c r="AX77" s="830"/>
      <c r="AY77" s="318"/>
      <c r="AZ77" s="830"/>
      <c r="BA77" s="738"/>
      <c r="BB77" s="319"/>
      <c r="BC77" s="738"/>
      <c r="CD77" s="284"/>
      <c r="CE77" s="288" t="s">
        <v>178</v>
      </c>
      <c r="CF77" s="284"/>
      <c r="CG77" s="284"/>
      <c r="CH77" s="305"/>
      <c r="CI77" s="289"/>
      <c r="CJ77" s="290"/>
      <c r="CK77" s="291"/>
      <c r="CL77" s="292"/>
      <c r="CM77" s="293"/>
      <c r="CN77" s="293"/>
      <c r="CO77" s="296" t="s">
        <v>238</v>
      </c>
      <c r="CP77" s="276"/>
      <c r="CQ77" s="802"/>
      <c r="CR77" s="802"/>
    </row>
    <row r="78" spans="2:96">
      <c r="B78" s="843"/>
      <c r="C78" s="843"/>
      <c r="D78" s="844"/>
      <c r="E78" s="844"/>
      <c r="F78" s="844"/>
      <c r="G78" s="844"/>
      <c r="H78" s="844"/>
      <c r="I78" s="844"/>
      <c r="J78" s="844"/>
      <c r="K78" s="844"/>
      <c r="L78" s="844"/>
      <c r="M78" s="844"/>
      <c r="N78" s="843"/>
      <c r="O78" s="843"/>
      <c r="P78" s="843"/>
      <c r="Q78" s="843"/>
      <c r="R78" s="843"/>
      <c r="S78" s="843"/>
      <c r="T78" s="843"/>
      <c r="U78" s="844"/>
      <c r="V78" s="843"/>
      <c r="W78" s="843"/>
      <c r="X78" s="844"/>
      <c r="Y78" s="844"/>
      <c r="Z78" s="843"/>
      <c r="AA78" s="843"/>
      <c r="AB78" s="843"/>
      <c r="AC78" s="843"/>
      <c r="AD78" s="844"/>
      <c r="AE78" s="843"/>
      <c r="AF78" s="843"/>
      <c r="AG78" s="843"/>
      <c r="AI78" s="831"/>
      <c r="AJ78" s="669"/>
      <c r="AK78" s="845"/>
      <c r="AL78" s="846"/>
      <c r="AM78" s="856"/>
      <c r="AN78" s="856"/>
      <c r="AO78" s="857"/>
      <c r="AP78" s="857"/>
      <c r="AQ78" s="857"/>
      <c r="AR78" s="857"/>
      <c r="AS78" s="857"/>
      <c r="AT78" s="857"/>
      <c r="AU78" s="857"/>
      <c r="AV78" s="857"/>
      <c r="AW78" s="830"/>
      <c r="AX78" s="858"/>
      <c r="AY78" s="859"/>
      <c r="AZ78" s="830"/>
      <c r="BA78" s="830"/>
      <c r="BB78" s="320"/>
      <c r="BC78" s="738"/>
      <c r="CD78" s="284"/>
      <c r="CE78" s="288" t="s">
        <v>180</v>
      </c>
      <c r="CF78" s="284"/>
      <c r="CG78" s="284"/>
      <c r="CH78" s="285"/>
      <c r="CI78" s="285"/>
      <c r="CJ78" s="290"/>
      <c r="CK78" s="291"/>
      <c r="CL78" s="292"/>
      <c r="CM78" s="293"/>
      <c r="CN78" s="293"/>
      <c r="CO78" s="296" t="s">
        <v>261</v>
      </c>
      <c r="CP78" s="276"/>
      <c r="CQ78" s="802"/>
      <c r="CR78" s="802"/>
    </row>
    <row r="79" spans="2:96">
      <c r="B79" s="843"/>
      <c r="C79" s="843"/>
      <c r="D79" s="844"/>
      <c r="E79" s="844"/>
      <c r="F79" s="844"/>
      <c r="G79" s="844"/>
      <c r="H79" s="844"/>
      <c r="I79" s="844"/>
      <c r="J79" s="844"/>
      <c r="K79" s="844"/>
      <c r="L79" s="844"/>
      <c r="M79" s="844"/>
      <c r="N79" s="843"/>
      <c r="O79" s="843"/>
      <c r="P79" s="843"/>
      <c r="Q79" s="843"/>
      <c r="R79" s="843"/>
      <c r="S79" s="843"/>
      <c r="T79" s="843"/>
      <c r="U79" s="844"/>
      <c r="V79" s="843"/>
      <c r="W79" s="843"/>
      <c r="X79" s="844"/>
      <c r="Y79" s="844"/>
      <c r="Z79" s="843"/>
      <c r="AA79" s="843"/>
      <c r="AB79" s="843"/>
      <c r="AC79" s="843"/>
      <c r="AD79" s="844"/>
      <c r="AE79" s="843"/>
      <c r="AF79" s="843"/>
      <c r="AG79" s="843"/>
      <c r="AI79" s="831"/>
      <c r="AJ79" s="860"/>
      <c r="AK79" s="861"/>
      <c r="AL79" s="862"/>
      <c r="AM79" s="857"/>
      <c r="AN79" s="857"/>
      <c r="AO79" s="863"/>
      <c r="AP79" s="863"/>
      <c r="AQ79" s="863"/>
      <c r="AR79" s="863"/>
      <c r="AS79" s="847"/>
      <c r="AT79" s="847"/>
      <c r="AU79" s="857"/>
      <c r="AV79" s="863"/>
      <c r="AW79" s="830"/>
      <c r="AX79" s="321"/>
      <c r="AY79" s="321"/>
      <c r="AZ79" s="830"/>
      <c r="BA79" s="738"/>
      <c r="BB79" s="320"/>
      <c r="BC79" s="830"/>
      <c r="CD79" s="284"/>
      <c r="CE79" s="288" t="s">
        <v>182</v>
      </c>
      <c r="CF79" s="284"/>
      <c r="CG79" s="284"/>
      <c r="CH79" s="285"/>
      <c r="CI79" s="289"/>
      <c r="CJ79" s="290"/>
      <c r="CK79" s="291"/>
      <c r="CL79" s="292"/>
      <c r="CM79" s="293"/>
      <c r="CN79" s="293"/>
      <c r="CO79" s="296" t="s">
        <v>265</v>
      </c>
      <c r="CP79" s="276"/>
      <c r="CQ79" s="802"/>
      <c r="CR79" s="802"/>
    </row>
    <row r="80" spans="2:96" ht="21" customHeight="1">
      <c r="B80" s="843"/>
      <c r="C80" s="843"/>
      <c r="D80" s="844"/>
      <c r="E80" s="844"/>
      <c r="F80" s="844"/>
      <c r="G80" s="844"/>
      <c r="H80" s="844"/>
      <c r="I80" s="844"/>
      <c r="J80" s="844"/>
      <c r="K80" s="844"/>
      <c r="L80" s="844"/>
      <c r="M80" s="844"/>
      <c r="N80" s="843"/>
      <c r="O80" s="843"/>
      <c r="P80" s="843"/>
      <c r="Q80" s="843"/>
      <c r="R80" s="843"/>
      <c r="S80" s="843"/>
      <c r="T80" s="843"/>
      <c r="U80" s="844"/>
      <c r="V80" s="843"/>
      <c r="W80" s="843"/>
      <c r="X80" s="844"/>
      <c r="Y80" s="844"/>
      <c r="Z80" s="843"/>
      <c r="AA80" s="843"/>
      <c r="AB80" s="843"/>
      <c r="AC80" s="843"/>
      <c r="AD80" s="844"/>
      <c r="AE80" s="843"/>
      <c r="AF80" s="843"/>
      <c r="AG80" s="843"/>
      <c r="AI80" s="831"/>
      <c r="AJ80" s="669"/>
      <c r="AK80" s="864"/>
      <c r="AL80" s="846"/>
      <c r="AM80" s="863"/>
      <c r="AN80" s="863"/>
      <c r="AO80" s="857"/>
      <c r="AP80" s="857"/>
      <c r="AQ80" s="857"/>
      <c r="AR80" s="857"/>
      <c r="AS80" s="857"/>
      <c r="AT80" s="857"/>
      <c r="AU80" s="857"/>
      <c r="AV80" s="857"/>
      <c r="AW80" s="1541"/>
      <c r="AX80" s="1541"/>
      <c r="AY80" s="1541"/>
      <c r="AZ80" s="830"/>
      <c r="BA80" s="738"/>
      <c r="BB80" s="320"/>
      <c r="BC80" s="865"/>
      <c r="CD80" s="284"/>
      <c r="CE80" s="288" t="s">
        <v>184</v>
      </c>
      <c r="CF80" s="284"/>
      <c r="CG80" s="284"/>
      <c r="CH80" s="285"/>
      <c r="CI80" s="305"/>
      <c r="CJ80" s="290"/>
      <c r="CK80" s="291"/>
      <c r="CL80" s="292"/>
      <c r="CM80" s="293"/>
      <c r="CN80" s="293"/>
      <c r="CO80" s="296" t="s">
        <v>277</v>
      </c>
      <c r="CP80" s="276"/>
      <c r="CQ80" s="802"/>
      <c r="CR80" s="802"/>
    </row>
    <row r="81" spans="2:96">
      <c r="B81" s="843"/>
      <c r="C81" s="843"/>
      <c r="D81" s="844"/>
      <c r="E81" s="844"/>
      <c r="F81" s="844"/>
      <c r="G81" s="844"/>
      <c r="H81" s="844"/>
      <c r="I81" s="844"/>
      <c r="J81" s="844"/>
      <c r="K81" s="844"/>
      <c r="L81" s="844"/>
      <c r="M81" s="844"/>
      <c r="N81" s="843"/>
      <c r="O81" s="843"/>
      <c r="P81" s="843"/>
      <c r="Q81" s="843"/>
      <c r="R81" s="843"/>
      <c r="S81" s="843"/>
      <c r="T81" s="843"/>
      <c r="U81" s="844"/>
      <c r="V81" s="843"/>
      <c r="W81" s="843"/>
      <c r="X81" s="844"/>
      <c r="Y81" s="844"/>
      <c r="Z81" s="843"/>
      <c r="AA81" s="843"/>
      <c r="AB81" s="843"/>
      <c r="AC81" s="843"/>
      <c r="AD81" s="844"/>
      <c r="AE81" s="843"/>
      <c r="AF81" s="843"/>
      <c r="AG81" s="843"/>
      <c r="AI81" s="831"/>
      <c r="AJ81" s="823"/>
      <c r="AK81" s="866"/>
      <c r="AL81" s="867"/>
      <c r="AM81" s="857"/>
      <c r="AN81" s="857"/>
      <c r="AO81" s="863"/>
      <c r="AP81" s="863"/>
      <c r="AQ81" s="863"/>
      <c r="AR81" s="863"/>
      <c r="AS81" s="847"/>
      <c r="AT81" s="847"/>
      <c r="AU81" s="857"/>
      <c r="AV81" s="863"/>
      <c r="AW81" s="868"/>
      <c r="AX81" s="868"/>
      <c r="AY81" s="868"/>
      <c r="AZ81" s="869"/>
      <c r="BA81" s="870"/>
      <c r="BB81" s="870"/>
      <c r="BC81" s="870"/>
      <c r="CD81" s="284"/>
      <c r="CE81" s="288" t="s">
        <v>186</v>
      </c>
      <c r="CF81" s="284"/>
      <c r="CG81" s="284"/>
      <c r="CH81" s="285"/>
      <c r="CI81" s="285"/>
      <c r="CJ81" s="290"/>
      <c r="CK81" s="291"/>
      <c r="CL81" s="292"/>
      <c r="CM81" s="293"/>
      <c r="CN81" s="293"/>
      <c r="CO81" s="296" t="s">
        <v>281</v>
      </c>
      <c r="CP81" s="276"/>
      <c r="CQ81" s="802"/>
      <c r="CR81" s="802"/>
    </row>
    <row r="82" spans="2:96" ht="16.5" customHeight="1">
      <c r="B82" s="843"/>
      <c r="C82" s="843"/>
      <c r="D82" s="844"/>
      <c r="E82" s="844"/>
      <c r="F82" s="844"/>
      <c r="G82" s="844"/>
      <c r="H82" s="844"/>
      <c r="I82" s="844"/>
      <c r="J82" s="844"/>
      <c r="K82" s="844"/>
      <c r="L82" s="844"/>
      <c r="M82" s="844"/>
      <c r="N82" s="843"/>
      <c r="O82" s="843"/>
      <c r="P82" s="843"/>
      <c r="Q82" s="843"/>
      <c r="R82" s="843"/>
      <c r="S82" s="843"/>
      <c r="T82" s="843"/>
      <c r="U82" s="844"/>
      <c r="V82" s="843"/>
      <c r="W82" s="843"/>
      <c r="X82" s="844"/>
      <c r="Y82" s="844"/>
      <c r="Z82" s="843"/>
      <c r="AA82" s="843"/>
      <c r="AB82" s="843"/>
      <c r="AC82" s="843"/>
      <c r="AD82" s="844"/>
      <c r="AE82" s="843"/>
      <c r="AF82" s="843"/>
      <c r="AG82" s="843"/>
      <c r="AI82" s="831"/>
      <c r="AJ82" s="871"/>
      <c r="AK82" s="872"/>
      <c r="AL82" s="736"/>
      <c r="AM82" s="857"/>
      <c r="AN82" s="857"/>
      <c r="AO82" s="857"/>
      <c r="AP82" s="857"/>
      <c r="AQ82" s="857"/>
      <c r="AR82" s="857"/>
      <c r="AS82" s="857"/>
      <c r="AT82" s="857"/>
      <c r="AU82" s="857"/>
      <c r="AV82" s="857"/>
      <c r="AW82" s="873"/>
      <c r="AX82" s="873"/>
      <c r="AY82" s="873"/>
      <c r="AZ82" s="874"/>
      <c r="BA82" s="873"/>
      <c r="BB82" s="873"/>
      <c r="BC82" s="873"/>
      <c r="CD82" s="284"/>
      <c r="CE82" s="288" t="s">
        <v>188</v>
      </c>
      <c r="CF82" s="284"/>
      <c r="CG82" s="284"/>
      <c r="CH82" s="285"/>
      <c r="CI82" s="285"/>
      <c r="CJ82" s="290"/>
      <c r="CK82" s="291"/>
      <c r="CL82" s="292"/>
      <c r="CM82" s="293"/>
      <c r="CN82" s="293"/>
      <c r="CO82" s="296" t="s">
        <v>285</v>
      </c>
      <c r="CP82" s="276"/>
      <c r="CQ82" s="802"/>
      <c r="CR82" s="802"/>
    </row>
    <row r="83" spans="2:96" ht="16.5" customHeight="1">
      <c r="B83" s="843"/>
      <c r="C83" s="843"/>
      <c r="D83" s="844"/>
      <c r="E83" s="844"/>
      <c r="F83" s="844"/>
      <c r="G83" s="844"/>
      <c r="H83" s="844"/>
      <c r="I83" s="844"/>
      <c r="J83" s="844"/>
      <c r="K83" s="844"/>
      <c r="L83" s="844"/>
      <c r="M83" s="844"/>
      <c r="N83" s="843"/>
      <c r="O83" s="843"/>
      <c r="P83" s="843"/>
      <c r="Q83" s="843"/>
      <c r="R83" s="843"/>
      <c r="S83" s="843"/>
      <c r="T83" s="843"/>
      <c r="U83" s="844"/>
      <c r="V83" s="843"/>
      <c r="W83" s="843"/>
      <c r="X83" s="844"/>
      <c r="Y83" s="844"/>
      <c r="Z83" s="843"/>
      <c r="AA83" s="843"/>
      <c r="AB83" s="843"/>
      <c r="AC83" s="843"/>
      <c r="AD83" s="844"/>
      <c r="AE83" s="843"/>
      <c r="AF83" s="843"/>
      <c r="AG83" s="843"/>
      <c r="AI83" s="831"/>
      <c r="AJ83" s="871"/>
      <c r="AK83" s="872"/>
      <c r="AL83" s="736"/>
      <c r="AM83" s="875"/>
      <c r="AN83" s="875"/>
      <c r="AO83" s="863"/>
      <c r="AP83" s="863"/>
      <c r="AQ83" s="863"/>
      <c r="AR83" s="863"/>
      <c r="AS83" s="847"/>
      <c r="AT83" s="847"/>
      <c r="AU83" s="857"/>
      <c r="AV83" s="863"/>
      <c r="AW83" s="874"/>
      <c r="AX83" s="874"/>
      <c r="AY83" s="874"/>
      <c r="AZ83" s="874"/>
      <c r="BA83" s="874"/>
      <c r="BB83" s="874"/>
      <c r="BC83" s="874"/>
      <c r="CD83" s="284"/>
      <c r="CE83" s="288" t="s">
        <v>190</v>
      </c>
      <c r="CF83" s="284"/>
      <c r="CG83" s="284"/>
      <c r="CH83" s="285"/>
      <c r="CI83" s="285"/>
      <c r="CJ83" s="290"/>
      <c r="CK83" s="291"/>
      <c r="CL83" s="292"/>
      <c r="CM83" s="293"/>
      <c r="CN83" s="293"/>
      <c r="CO83" s="296" t="s">
        <v>287</v>
      </c>
      <c r="CP83" s="276"/>
      <c r="CQ83" s="802"/>
      <c r="CR83" s="802"/>
    </row>
    <row r="84" spans="2:96" ht="16.5" customHeight="1">
      <c r="B84" s="843"/>
      <c r="C84" s="843"/>
      <c r="D84" s="844"/>
      <c r="E84" s="844"/>
      <c r="F84" s="844"/>
      <c r="G84" s="844"/>
      <c r="H84" s="844"/>
      <c r="I84" s="844"/>
      <c r="J84" s="844"/>
      <c r="K84" s="844"/>
      <c r="L84" s="844"/>
      <c r="M84" s="844"/>
      <c r="N84" s="843"/>
      <c r="O84" s="843"/>
      <c r="P84" s="843"/>
      <c r="Q84" s="843"/>
      <c r="R84" s="843"/>
      <c r="S84" s="843"/>
      <c r="T84" s="843"/>
      <c r="U84" s="844"/>
      <c r="V84" s="843"/>
      <c r="W84" s="843"/>
      <c r="X84" s="844"/>
      <c r="Y84" s="844"/>
      <c r="Z84" s="843"/>
      <c r="AA84" s="843"/>
      <c r="AB84" s="843"/>
      <c r="AC84" s="843"/>
      <c r="AD84" s="844"/>
      <c r="AE84" s="843"/>
      <c r="AF84" s="843"/>
      <c r="AG84" s="843"/>
      <c r="AI84" s="831"/>
      <c r="AJ84" s="871"/>
      <c r="AK84" s="872"/>
      <c r="AL84" s="736"/>
      <c r="AM84" s="725"/>
      <c r="AN84" s="725"/>
      <c r="AO84" s="857"/>
      <c r="AP84" s="857"/>
      <c r="AQ84" s="857"/>
      <c r="AR84" s="857"/>
      <c r="AS84" s="857"/>
      <c r="AT84" s="857"/>
      <c r="AU84" s="857"/>
      <c r="AV84" s="857"/>
      <c r="AW84" s="874"/>
      <c r="AX84" s="876"/>
      <c r="AY84" s="877"/>
      <c r="AZ84" s="740"/>
      <c r="BA84" s="876"/>
      <c r="BB84" s="322"/>
      <c r="BC84" s="323"/>
      <c r="CD84" s="284"/>
      <c r="CE84" s="288" t="s">
        <v>192</v>
      </c>
      <c r="CF84" s="284"/>
      <c r="CG84" s="284"/>
      <c r="CH84" s="285"/>
      <c r="CI84" s="285"/>
      <c r="CJ84" s="290"/>
      <c r="CK84" s="291"/>
      <c r="CL84" s="292"/>
      <c r="CM84" s="293"/>
      <c r="CN84" s="293"/>
      <c r="CO84" s="296" t="s">
        <v>295</v>
      </c>
      <c r="CP84" s="276"/>
      <c r="CQ84" s="802"/>
      <c r="CR84" s="802"/>
    </row>
    <row r="85" spans="2:96" ht="16.5" customHeight="1">
      <c r="B85" s="843"/>
      <c r="C85" s="843"/>
      <c r="D85" s="844"/>
      <c r="E85" s="844"/>
      <c r="F85" s="844"/>
      <c r="G85" s="844"/>
      <c r="H85" s="844"/>
      <c r="I85" s="844"/>
      <c r="J85" s="844"/>
      <c r="K85" s="844"/>
      <c r="L85" s="844"/>
      <c r="M85" s="844"/>
      <c r="N85" s="843"/>
      <c r="O85" s="843"/>
      <c r="P85" s="843"/>
      <c r="Q85" s="843"/>
      <c r="R85" s="843"/>
      <c r="S85" s="843"/>
      <c r="T85" s="843"/>
      <c r="U85" s="844"/>
      <c r="V85" s="843"/>
      <c r="W85" s="843"/>
      <c r="X85" s="844"/>
      <c r="Y85" s="844"/>
      <c r="Z85" s="843"/>
      <c r="AA85" s="843"/>
      <c r="AB85" s="843"/>
      <c r="AC85" s="843"/>
      <c r="AD85" s="844"/>
      <c r="AE85" s="843"/>
      <c r="AF85" s="843"/>
      <c r="AG85" s="843"/>
      <c r="AI85" s="831"/>
      <c r="AJ85" s="871"/>
      <c r="AK85" s="872"/>
      <c r="AL85" s="736"/>
      <c r="AM85" s="857"/>
      <c r="AN85" s="857"/>
      <c r="AO85" s="863"/>
      <c r="AP85" s="863"/>
      <c r="AQ85" s="863"/>
      <c r="AR85" s="863"/>
      <c r="AS85" s="847"/>
      <c r="AT85" s="847"/>
      <c r="AU85" s="857"/>
      <c r="AV85" s="863"/>
      <c r="AW85" s="874"/>
      <c r="AX85" s="876"/>
      <c r="AY85" s="877"/>
      <c r="AZ85" s="878"/>
      <c r="BA85" s="876"/>
      <c r="BB85" s="322"/>
      <c r="BC85" s="323"/>
      <c r="CD85" s="284"/>
      <c r="CE85" s="288" t="s">
        <v>194</v>
      </c>
      <c r="CF85" s="284"/>
      <c r="CG85" s="284"/>
      <c r="CH85" s="285"/>
      <c r="CI85" s="285"/>
      <c r="CJ85" s="290"/>
      <c r="CK85" s="291"/>
      <c r="CL85" s="292"/>
      <c r="CM85" s="293"/>
      <c r="CN85" s="293"/>
      <c r="CO85" s="296" t="s">
        <v>305</v>
      </c>
      <c r="CP85" s="284"/>
      <c r="CQ85" s="802"/>
      <c r="CR85" s="802"/>
    </row>
    <row r="86" spans="2:96" ht="16.5" customHeight="1">
      <c r="B86" s="843"/>
      <c r="C86" s="843"/>
      <c r="D86" s="844"/>
      <c r="E86" s="844"/>
      <c r="F86" s="844"/>
      <c r="G86" s="844"/>
      <c r="H86" s="844"/>
      <c r="I86" s="844"/>
      <c r="J86" s="844"/>
      <c r="K86" s="844"/>
      <c r="L86" s="844"/>
      <c r="M86" s="844"/>
      <c r="N86" s="843"/>
      <c r="O86" s="843"/>
      <c r="P86" s="843"/>
      <c r="Q86" s="843"/>
      <c r="R86" s="843"/>
      <c r="S86" s="843"/>
      <c r="T86" s="843"/>
      <c r="U86" s="844"/>
      <c r="V86" s="843"/>
      <c r="W86" s="843"/>
      <c r="X86" s="844"/>
      <c r="Y86" s="844"/>
      <c r="Z86" s="843"/>
      <c r="AA86" s="843"/>
      <c r="AB86" s="843"/>
      <c r="AC86" s="843"/>
      <c r="AD86" s="844"/>
      <c r="AE86" s="843"/>
      <c r="AF86" s="843"/>
      <c r="AG86" s="843"/>
      <c r="AI86" s="831"/>
      <c r="AJ86" s="871"/>
      <c r="AK86" s="872"/>
      <c r="AL86" s="736"/>
      <c r="AM86" s="857"/>
      <c r="AN86" s="857"/>
      <c r="AO86" s="857"/>
      <c r="AP86" s="857"/>
      <c r="AQ86" s="857"/>
      <c r="AR86" s="857"/>
      <c r="AS86" s="857"/>
      <c r="AT86" s="857"/>
      <c r="AU86" s="857"/>
      <c r="AV86" s="857"/>
      <c r="AW86" s="874"/>
      <c r="AX86" s="876"/>
      <c r="AY86" s="877"/>
      <c r="AZ86" s="740"/>
      <c r="BA86" s="876"/>
      <c r="BB86" s="322"/>
      <c r="BC86" s="323"/>
      <c r="CD86" s="284"/>
      <c r="CE86" s="288" t="s">
        <v>196</v>
      </c>
      <c r="CF86" s="284"/>
      <c r="CG86" s="284"/>
      <c r="CH86" s="285"/>
      <c r="CI86" s="285"/>
      <c r="CJ86" s="290"/>
      <c r="CK86" s="291"/>
      <c r="CL86" s="292"/>
      <c r="CM86" s="293"/>
      <c r="CN86" s="293"/>
      <c r="CO86" s="296" t="s">
        <v>307</v>
      </c>
      <c r="CP86" s="284"/>
      <c r="CQ86" s="802"/>
      <c r="CR86" s="802"/>
    </row>
    <row r="87" spans="2:96" ht="16.5" customHeight="1">
      <c r="B87" s="843"/>
      <c r="C87" s="843"/>
      <c r="D87" s="844"/>
      <c r="E87" s="844"/>
      <c r="F87" s="844"/>
      <c r="G87" s="844"/>
      <c r="H87" s="844"/>
      <c r="I87" s="844"/>
      <c r="J87" s="844"/>
      <c r="K87" s="844"/>
      <c r="L87" s="844"/>
      <c r="M87" s="844"/>
      <c r="N87" s="843"/>
      <c r="O87" s="843"/>
      <c r="P87" s="843"/>
      <c r="Q87" s="843"/>
      <c r="R87" s="843"/>
      <c r="S87" s="843"/>
      <c r="T87" s="843"/>
      <c r="U87" s="844"/>
      <c r="V87" s="843"/>
      <c r="W87" s="843"/>
      <c r="X87" s="844"/>
      <c r="Y87" s="844"/>
      <c r="Z87" s="843"/>
      <c r="AA87" s="843"/>
      <c r="AB87" s="843"/>
      <c r="AC87" s="843"/>
      <c r="AD87" s="844"/>
      <c r="AE87" s="843"/>
      <c r="AF87" s="843"/>
      <c r="AG87" s="843"/>
      <c r="AI87" s="831"/>
      <c r="AJ87" s="871"/>
      <c r="AK87" s="872"/>
      <c r="AL87" s="736"/>
      <c r="AM87" s="857"/>
      <c r="AN87" s="857"/>
      <c r="AO87" s="863"/>
      <c r="AP87" s="863"/>
      <c r="AQ87" s="863"/>
      <c r="AR87" s="863"/>
      <c r="AS87" s="847"/>
      <c r="AT87" s="847"/>
      <c r="AU87" s="857"/>
      <c r="AV87" s="863"/>
      <c r="AW87" s="874"/>
      <c r="AX87" s="876"/>
      <c r="AY87" s="877"/>
      <c r="AZ87" s="740"/>
      <c r="BA87" s="876"/>
      <c r="BB87" s="322"/>
      <c r="BC87" s="323"/>
      <c r="CD87" s="284"/>
      <c r="CE87" s="288" t="s">
        <v>198</v>
      </c>
      <c r="CF87" s="284"/>
      <c r="CG87" s="284"/>
      <c r="CH87" s="285"/>
      <c r="CI87" s="285"/>
      <c r="CJ87" s="290"/>
      <c r="CK87" s="291"/>
      <c r="CL87" s="292"/>
      <c r="CM87" s="293"/>
      <c r="CN87" s="293"/>
      <c r="CO87" s="296" t="s">
        <v>309</v>
      </c>
      <c r="CP87" s="276"/>
      <c r="CQ87" s="802"/>
      <c r="CR87" s="802"/>
    </row>
    <row r="88" spans="2:96" ht="16.5" customHeight="1">
      <c r="B88" s="843"/>
      <c r="C88" s="843"/>
      <c r="D88" s="844"/>
      <c r="E88" s="844"/>
      <c r="F88" s="844"/>
      <c r="G88" s="844"/>
      <c r="H88" s="844"/>
      <c r="I88" s="844"/>
      <c r="J88" s="844"/>
      <c r="K88" s="844"/>
      <c r="L88" s="844"/>
      <c r="M88" s="844"/>
      <c r="N88" s="843"/>
      <c r="O88" s="843"/>
      <c r="P88" s="843"/>
      <c r="Q88" s="843"/>
      <c r="R88" s="843"/>
      <c r="S88" s="843"/>
      <c r="T88" s="843"/>
      <c r="U88" s="844"/>
      <c r="V88" s="843"/>
      <c r="W88" s="843"/>
      <c r="X88" s="844"/>
      <c r="Y88" s="844"/>
      <c r="Z88" s="843"/>
      <c r="AA88" s="843"/>
      <c r="AB88" s="843"/>
      <c r="AC88" s="843"/>
      <c r="AD88" s="844"/>
      <c r="AE88" s="843"/>
      <c r="AF88" s="843"/>
      <c r="AG88" s="843"/>
      <c r="AI88" s="831"/>
      <c r="AJ88" s="871"/>
      <c r="AK88" s="872"/>
      <c r="AL88" s="736"/>
      <c r="AM88" s="857"/>
      <c r="AN88" s="857"/>
      <c r="AO88" s="857"/>
      <c r="AP88" s="857"/>
      <c r="AQ88" s="857"/>
      <c r="AR88" s="857"/>
      <c r="AS88" s="857"/>
      <c r="AT88" s="857"/>
      <c r="AU88" s="857"/>
      <c r="AV88" s="857"/>
      <c r="AW88" s="874"/>
      <c r="AX88" s="876"/>
      <c r="AY88" s="877"/>
      <c r="AZ88" s="878"/>
      <c r="BA88" s="876"/>
      <c r="BB88" s="322"/>
      <c r="BC88" s="323"/>
      <c r="CD88" s="284"/>
      <c r="CE88" s="288" t="s">
        <v>200</v>
      </c>
      <c r="CF88" s="284"/>
      <c r="CG88" s="284"/>
      <c r="CH88" s="285"/>
      <c r="CI88" s="285"/>
      <c r="CJ88" s="290"/>
      <c r="CK88" s="291"/>
      <c r="CL88" s="292"/>
      <c r="CM88" s="293"/>
      <c r="CN88" s="293"/>
      <c r="CO88" s="296" t="s">
        <v>79</v>
      </c>
      <c r="CP88" s="276"/>
      <c r="CQ88" s="802"/>
      <c r="CR88" s="802"/>
    </row>
    <row r="89" spans="2:96" ht="16.5" customHeight="1">
      <c r="B89" s="843"/>
      <c r="C89" s="843"/>
      <c r="D89" s="844"/>
      <c r="E89" s="844"/>
      <c r="F89" s="844"/>
      <c r="G89" s="844"/>
      <c r="H89" s="844"/>
      <c r="I89" s="844"/>
      <c r="J89" s="844"/>
      <c r="K89" s="844"/>
      <c r="L89" s="844"/>
      <c r="M89" s="844"/>
      <c r="N89" s="843"/>
      <c r="O89" s="843"/>
      <c r="P89" s="843"/>
      <c r="Q89" s="843"/>
      <c r="R89" s="843"/>
      <c r="S89" s="843"/>
      <c r="T89" s="843"/>
      <c r="U89" s="844"/>
      <c r="V89" s="843"/>
      <c r="W89" s="843"/>
      <c r="X89" s="844"/>
      <c r="Y89" s="844"/>
      <c r="Z89" s="843"/>
      <c r="AA89" s="843"/>
      <c r="AB89" s="843"/>
      <c r="AC89" s="843"/>
      <c r="AD89" s="844"/>
      <c r="AE89" s="843"/>
      <c r="AF89" s="843"/>
      <c r="AG89" s="843"/>
      <c r="AI89" s="831"/>
      <c r="AJ89" s="871"/>
      <c r="AK89" s="872"/>
      <c r="AL89" s="736"/>
      <c r="AM89" s="857"/>
      <c r="AN89" s="857"/>
      <c r="AO89" s="863"/>
      <c r="AP89" s="863"/>
      <c r="AQ89" s="863"/>
      <c r="AR89" s="863"/>
      <c r="AS89" s="847"/>
      <c r="AT89" s="847"/>
      <c r="AU89" s="857"/>
      <c r="AV89" s="863"/>
      <c r="AW89" s="874"/>
      <c r="AX89" s="876"/>
      <c r="AY89" s="877"/>
      <c r="AZ89" s="878"/>
      <c r="BA89" s="876"/>
      <c r="BB89" s="322"/>
      <c r="BC89" s="323"/>
      <c r="CD89" s="284"/>
      <c r="CE89" s="288" t="s">
        <v>202</v>
      </c>
      <c r="CF89" s="284"/>
      <c r="CG89" s="284"/>
      <c r="CH89" s="285"/>
      <c r="CI89" s="285"/>
      <c r="CJ89" s="290"/>
      <c r="CK89" s="291"/>
      <c r="CL89" s="292"/>
      <c r="CM89" s="293"/>
      <c r="CN89" s="293"/>
      <c r="CO89" s="296" t="s">
        <v>320</v>
      </c>
      <c r="CP89" s="276"/>
      <c r="CQ89" s="802"/>
      <c r="CR89" s="802"/>
    </row>
    <row r="90" spans="2:96" ht="16.5" customHeight="1">
      <c r="B90" s="843"/>
      <c r="C90" s="843"/>
      <c r="D90" s="844"/>
      <c r="E90" s="844"/>
      <c r="F90" s="844"/>
      <c r="G90" s="844"/>
      <c r="H90" s="844"/>
      <c r="I90" s="844"/>
      <c r="J90" s="844"/>
      <c r="K90" s="844"/>
      <c r="L90" s="844"/>
      <c r="M90" s="844"/>
      <c r="N90" s="843"/>
      <c r="O90" s="843"/>
      <c r="P90" s="843"/>
      <c r="Q90" s="843"/>
      <c r="R90" s="843"/>
      <c r="S90" s="843"/>
      <c r="T90" s="843"/>
      <c r="U90" s="844"/>
      <c r="V90" s="843"/>
      <c r="W90" s="843"/>
      <c r="X90" s="844"/>
      <c r="Y90" s="844"/>
      <c r="Z90" s="843"/>
      <c r="AA90" s="843"/>
      <c r="AB90" s="843"/>
      <c r="AC90" s="843"/>
      <c r="AD90" s="844"/>
      <c r="AE90" s="843"/>
      <c r="AF90" s="843"/>
      <c r="AG90" s="843"/>
      <c r="AI90" s="831"/>
      <c r="AJ90" s="871"/>
      <c r="AK90" s="872"/>
      <c r="AL90" s="736"/>
      <c r="AM90" s="857"/>
      <c r="AN90" s="857"/>
      <c r="AO90" s="857"/>
      <c r="AP90" s="857"/>
      <c r="AQ90" s="857"/>
      <c r="AR90" s="857"/>
      <c r="AS90" s="857"/>
      <c r="AT90" s="857"/>
      <c r="AU90" s="857"/>
      <c r="AV90" s="857"/>
      <c r="AW90" s="874"/>
      <c r="AX90" s="876"/>
      <c r="AY90" s="877"/>
      <c r="AZ90" s="879"/>
      <c r="BA90" s="876"/>
      <c r="BB90" s="322"/>
      <c r="BC90" s="323"/>
      <c r="CD90" s="284"/>
      <c r="CE90" s="288" t="s">
        <v>204</v>
      </c>
      <c r="CF90" s="284"/>
      <c r="CG90" s="284"/>
      <c r="CH90" s="285"/>
      <c r="CI90" s="285"/>
      <c r="CJ90" s="290"/>
      <c r="CK90" s="291"/>
      <c r="CL90" s="292"/>
      <c r="CM90" s="293"/>
      <c r="CN90" s="293"/>
      <c r="CO90" s="296" t="s">
        <v>324</v>
      </c>
      <c r="CP90" s="276"/>
      <c r="CQ90" s="802"/>
      <c r="CR90" s="802"/>
    </row>
    <row r="91" spans="2:96" ht="16.5" customHeight="1">
      <c r="B91" s="843"/>
      <c r="C91" s="843"/>
      <c r="D91" s="844"/>
      <c r="E91" s="844"/>
      <c r="F91" s="844"/>
      <c r="G91" s="844"/>
      <c r="H91" s="844"/>
      <c r="I91" s="844"/>
      <c r="J91" s="844"/>
      <c r="K91" s="844"/>
      <c r="L91" s="844"/>
      <c r="M91" s="844"/>
      <c r="N91" s="843"/>
      <c r="O91" s="843"/>
      <c r="P91" s="843"/>
      <c r="Q91" s="843"/>
      <c r="R91" s="843"/>
      <c r="S91" s="843"/>
      <c r="T91" s="843"/>
      <c r="U91" s="844"/>
      <c r="V91" s="843"/>
      <c r="W91" s="843"/>
      <c r="X91" s="844"/>
      <c r="Y91" s="844"/>
      <c r="Z91" s="843"/>
      <c r="AA91" s="843"/>
      <c r="AB91" s="843"/>
      <c r="AC91" s="843"/>
      <c r="AD91" s="844"/>
      <c r="AE91" s="843"/>
      <c r="AF91" s="843"/>
      <c r="AG91" s="843"/>
      <c r="AI91" s="831"/>
      <c r="AJ91" s="871"/>
      <c r="AK91" s="872"/>
      <c r="AL91" s="736"/>
      <c r="AM91" s="857"/>
      <c r="AN91" s="857"/>
      <c r="AO91" s="863"/>
      <c r="AP91" s="863"/>
      <c r="AQ91" s="863"/>
      <c r="AR91" s="863"/>
      <c r="AS91" s="847"/>
      <c r="AT91" s="847"/>
      <c r="AU91" s="857"/>
      <c r="AV91" s="863"/>
      <c r="AW91" s="874"/>
      <c r="AX91" s="876"/>
      <c r="AY91" s="877"/>
      <c r="AZ91" s="324"/>
      <c r="BA91" s="876"/>
      <c r="BB91" s="322"/>
      <c r="BC91" s="323"/>
      <c r="CD91" s="284"/>
      <c r="CE91" s="288" t="s">
        <v>206</v>
      </c>
      <c r="CF91" s="284"/>
      <c r="CG91" s="284"/>
      <c r="CH91" s="285"/>
      <c r="CI91" s="285"/>
      <c r="CJ91" s="325"/>
      <c r="CK91" s="291"/>
      <c r="CL91" s="292"/>
      <c r="CM91" s="293"/>
      <c r="CN91" s="293"/>
      <c r="CO91" s="296" t="s">
        <v>334</v>
      </c>
      <c r="CP91" s="276"/>
      <c r="CQ91" s="802"/>
      <c r="CR91" s="802"/>
    </row>
    <row r="92" spans="2:96" ht="16.5" customHeight="1">
      <c r="B92" s="843"/>
      <c r="C92" s="843"/>
      <c r="D92" s="844"/>
      <c r="E92" s="844"/>
      <c r="F92" s="844"/>
      <c r="G92" s="844"/>
      <c r="H92" s="844"/>
      <c r="I92" s="844"/>
      <c r="J92" s="844"/>
      <c r="K92" s="844"/>
      <c r="L92" s="844"/>
      <c r="M92" s="844"/>
      <c r="N92" s="843"/>
      <c r="O92" s="843"/>
      <c r="P92" s="843"/>
      <c r="Q92" s="843"/>
      <c r="R92" s="843"/>
      <c r="S92" s="843"/>
      <c r="T92" s="843"/>
      <c r="U92" s="844"/>
      <c r="V92" s="843"/>
      <c r="W92" s="843"/>
      <c r="X92" s="844"/>
      <c r="Y92" s="844"/>
      <c r="Z92" s="843"/>
      <c r="AA92" s="843"/>
      <c r="AB92" s="843"/>
      <c r="AC92" s="843"/>
      <c r="AD92" s="844"/>
      <c r="AE92" s="843"/>
      <c r="AF92" s="843"/>
      <c r="AG92" s="843"/>
      <c r="AI92" s="831"/>
      <c r="AJ92" s="871"/>
      <c r="AK92" s="872"/>
      <c r="AL92" s="736"/>
      <c r="AM92" s="857"/>
      <c r="AN92" s="857"/>
      <c r="AO92" s="857"/>
      <c r="AP92" s="857"/>
      <c r="AQ92" s="857"/>
      <c r="AR92" s="857"/>
      <c r="AS92" s="857"/>
      <c r="AT92" s="857"/>
      <c r="AU92" s="857"/>
      <c r="AV92" s="857"/>
      <c r="AW92" s="874"/>
      <c r="AX92" s="876"/>
      <c r="AY92" s="877"/>
      <c r="AZ92" s="879"/>
      <c r="BA92" s="876"/>
      <c r="BB92" s="322"/>
      <c r="BC92" s="323"/>
      <c r="CD92" s="284"/>
      <c r="CE92" s="288" t="s">
        <v>208</v>
      </c>
      <c r="CF92" s="284"/>
      <c r="CG92" s="284"/>
      <c r="CH92" s="285"/>
      <c r="CI92" s="285"/>
      <c r="CJ92" s="290"/>
      <c r="CK92" s="291"/>
      <c r="CL92" s="292"/>
      <c r="CM92" s="293"/>
      <c r="CN92" s="293"/>
      <c r="CO92" s="296" t="s">
        <v>336</v>
      </c>
      <c r="CP92" s="276"/>
      <c r="CQ92" s="802"/>
      <c r="CR92" s="802"/>
    </row>
    <row r="93" spans="2:96" ht="16.5" customHeight="1">
      <c r="B93" s="843"/>
      <c r="C93" s="843"/>
      <c r="D93" s="844"/>
      <c r="E93" s="844"/>
      <c r="F93" s="844"/>
      <c r="G93" s="844"/>
      <c r="H93" s="844"/>
      <c r="I93" s="844"/>
      <c r="J93" s="844"/>
      <c r="K93" s="844"/>
      <c r="L93" s="844"/>
      <c r="M93" s="844"/>
      <c r="N93" s="843"/>
      <c r="O93" s="843"/>
      <c r="P93" s="843"/>
      <c r="Q93" s="843"/>
      <c r="R93" s="843"/>
      <c r="S93" s="843"/>
      <c r="T93" s="843"/>
      <c r="U93" s="844"/>
      <c r="V93" s="843"/>
      <c r="W93" s="843"/>
      <c r="X93" s="844"/>
      <c r="Y93" s="844"/>
      <c r="Z93" s="843"/>
      <c r="AA93" s="843"/>
      <c r="AB93" s="843"/>
      <c r="AC93" s="843"/>
      <c r="AD93" s="844"/>
      <c r="AE93" s="843"/>
      <c r="AF93" s="843"/>
      <c r="AG93" s="843"/>
      <c r="AI93" s="831"/>
      <c r="AJ93" s="871"/>
      <c r="AK93" s="872"/>
      <c r="AL93" s="736"/>
      <c r="AM93" s="857"/>
      <c r="AN93" s="857"/>
      <c r="AO93" s="863"/>
      <c r="AP93" s="863"/>
      <c r="AQ93" s="863"/>
      <c r="AR93" s="863"/>
      <c r="AS93" s="847"/>
      <c r="AT93" s="847"/>
      <c r="AU93" s="857"/>
      <c r="AV93" s="863"/>
      <c r="AW93" s="873"/>
      <c r="AX93" s="876"/>
      <c r="AY93" s="877"/>
      <c r="AZ93" s="324"/>
      <c r="BA93" s="323"/>
      <c r="BB93" s="323"/>
      <c r="BC93" s="323"/>
      <c r="CD93" s="284"/>
      <c r="CE93" s="288" t="s">
        <v>210</v>
      </c>
      <c r="CF93" s="284"/>
      <c r="CG93" s="284"/>
      <c r="CH93" s="285"/>
      <c r="CI93" s="285"/>
      <c r="CJ93" s="290"/>
      <c r="CK93" s="291"/>
      <c r="CL93" s="292"/>
      <c r="CM93" s="293"/>
      <c r="CN93" s="293"/>
      <c r="CO93" s="296" t="s">
        <v>340</v>
      </c>
      <c r="CP93" s="276"/>
      <c r="CQ93" s="802"/>
      <c r="CR93" s="802"/>
    </row>
    <row r="94" spans="2:96" ht="16.5" customHeight="1">
      <c r="B94" s="843"/>
      <c r="C94" s="843"/>
      <c r="D94" s="844"/>
      <c r="E94" s="844"/>
      <c r="F94" s="844"/>
      <c r="G94" s="844"/>
      <c r="H94" s="844"/>
      <c r="I94" s="844"/>
      <c r="J94" s="844"/>
      <c r="K94" s="844"/>
      <c r="L94" s="844"/>
      <c r="M94" s="844"/>
      <c r="N94" s="843"/>
      <c r="O94" s="843"/>
      <c r="P94" s="843"/>
      <c r="Q94" s="843"/>
      <c r="R94" s="843"/>
      <c r="S94" s="843"/>
      <c r="T94" s="843"/>
      <c r="U94" s="844"/>
      <c r="V94" s="843"/>
      <c r="W94" s="843"/>
      <c r="X94" s="844"/>
      <c r="Y94" s="844"/>
      <c r="Z94" s="843"/>
      <c r="AA94" s="843"/>
      <c r="AB94" s="843"/>
      <c r="AC94" s="843"/>
      <c r="AD94" s="844"/>
      <c r="AE94" s="843"/>
      <c r="AF94" s="843"/>
      <c r="AG94" s="843"/>
      <c r="AI94" s="831"/>
      <c r="AJ94" s="871"/>
      <c r="AK94" s="872"/>
      <c r="AL94" s="736"/>
      <c r="AM94" s="857"/>
      <c r="AN94" s="857"/>
      <c r="AO94" s="857"/>
      <c r="AP94" s="857"/>
      <c r="AQ94" s="857"/>
      <c r="AR94" s="857"/>
      <c r="AS94" s="857"/>
      <c r="AT94" s="857"/>
      <c r="AU94" s="857"/>
      <c r="AV94" s="857"/>
      <c r="AW94" s="873"/>
      <c r="AX94" s="876"/>
      <c r="AY94" s="877"/>
      <c r="AZ94" s="880"/>
      <c r="BA94" s="326"/>
      <c r="BB94" s="740"/>
      <c r="BC94" s="881"/>
      <c r="CD94" s="284"/>
      <c r="CE94" s="288" t="s">
        <v>212</v>
      </c>
      <c r="CF94" s="284"/>
      <c r="CG94" s="284"/>
      <c r="CH94" s="285"/>
      <c r="CI94" s="285"/>
      <c r="CJ94" s="290"/>
      <c r="CK94" s="291"/>
      <c r="CL94" s="292"/>
      <c r="CM94" s="293"/>
      <c r="CN94" s="293"/>
      <c r="CO94" s="296" t="s">
        <v>348</v>
      </c>
      <c r="CP94" s="276"/>
      <c r="CQ94" s="802"/>
      <c r="CR94" s="802"/>
    </row>
    <row r="95" spans="2:96" ht="16.5" customHeight="1">
      <c r="B95" s="843"/>
      <c r="C95" s="843"/>
      <c r="D95" s="844"/>
      <c r="E95" s="844"/>
      <c r="F95" s="844"/>
      <c r="G95" s="844"/>
      <c r="H95" s="844"/>
      <c r="I95" s="844"/>
      <c r="J95" s="844"/>
      <c r="K95" s="844"/>
      <c r="L95" s="844"/>
      <c r="M95" s="844"/>
      <c r="N95" s="843"/>
      <c r="O95" s="843"/>
      <c r="P95" s="843"/>
      <c r="Q95" s="843"/>
      <c r="R95" s="843"/>
      <c r="S95" s="843"/>
      <c r="T95" s="843"/>
      <c r="U95" s="844"/>
      <c r="V95" s="843"/>
      <c r="W95" s="843"/>
      <c r="X95" s="844"/>
      <c r="Y95" s="844"/>
      <c r="Z95" s="843"/>
      <c r="AA95" s="843"/>
      <c r="AB95" s="843"/>
      <c r="AC95" s="843"/>
      <c r="AD95" s="844"/>
      <c r="AE95" s="843"/>
      <c r="AF95" s="843"/>
      <c r="AG95" s="843"/>
      <c r="AI95" s="831"/>
      <c r="AJ95" s="871"/>
      <c r="AK95" s="872"/>
      <c r="AL95" s="736"/>
      <c r="AM95" s="857"/>
      <c r="AN95" s="857"/>
      <c r="AO95" s="863"/>
      <c r="AP95" s="863"/>
      <c r="AQ95" s="863"/>
      <c r="AR95" s="863"/>
      <c r="AS95" s="847"/>
      <c r="AT95" s="847"/>
      <c r="AU95" s="857"/>
      <c r="AV95" s="863"/>
      <c r="AW95" s="874"/>
      <c r="AX95" s="874"/>
      <c r="AY95" s="876"/>
      <c r="AZ95" s="882"/>
      <c r="BA95" s="882"/>
      <c r="BB95" s="874"/>
      <c r="BC95" s="883"/>
      <c r="CD95" s="284"/>
      <c r="CE95" s="288" t="s">
        <v>214</v>
      </c>
      <c r="CF95" s="284"/>
      <c r="CG95" s="284"/>
      <c r="CH95" s="285"/>
      <c r="CI95" s="285"/>
      <c r="CJ95" s="290"/>
      <c r="CK95" s="291"/>
      <c r="CL95" s="292"/>
      <c r="CM95" s="293"/>
      <c r="CN95" s="293"/>
      <c r="CO95" s="296" t="s">
        <v>354</v>
      </c>
      <c r="CP95" s="276"/>
      <c r="CQ95" s="802"/>
      <c r="CR95" s="802"/>
    </row>
    <row r="96" spans="2:96" ht="16.5" customHeight="1">
      <c r="B96" s="843"/>
      <c r="C96" s="843"/>
      <c r="D96" s="844"/>
      <c r="E96" s="844"/>
      <c r="F96" s="844"/>
      <c r="G96" s="844"/>
      <c r="H96" s="844"/>
      <c r="I96" s="844"/>
      <c r="J96" s="844"/>
      <c r="K96" s="844"/>
      <c r="L96" s="844"/>
      <c r="M96" s="844"/>
      <c r="N96" s="843"/>
      <c r="O96" s="843"/>
      <c r="P96" s="843"/>
      <c r="Q96" s="843"/>
      <c r="R96" s="843"/>
      <c r="S96" s="843"/>
      <c r="T96" s="843"/>
      <c r="U96" s="844"/>
      <c r="V96" s="843"/>
      <c r="W96" s="843"/>
      <c r="X96" s="844"/>
      <c r="Y96" s="844"/>
      <c r="Z96" s="843"/>
      <c r="AA96" s="843"/>
      <c r="AB96" s="843"/>
      <c r="AC96" s="843"/>
      <c r="AD96" s="844"/>
      <c r="AE96" s="843"/>
      <c r="AF96" s="843"/>
      <c r="AG96" s="843"/>
      <c r="AI96" s="831"/>
      <c r="AJ96" s="871"/>
      <c r="AK96" s="872"/>
      <c r="AL96" s="736"/>
      <c r="AM96" s="843"/>
      <c r="AN96" s="843"/>
      <c r="AO96" s="857"/>
      <c r="AP96" s="857"/>
      <c r="AQ96" s="857"/>
      <c r="AR96" s="857"/>
      <c r="AS96" s="857"/>
      <c r="AT96" s="857"/>
      <c r="AU96" s="857"/>
      <c r="AV96" s="857"/>
      <c r="AW96" s="874"/>
      <c r="AX96" s="874"/>
      <c r="AY96" s="876"/>
      <c r="AZ96" s="874"/>
      <c r="BA96" s="874"/>
      <c r="BB96" s="874"/>
      <c r="BC96" s="884"/>
      <c r="CD96" s="284"/>
      <c r="CE96" s="288" t="s">
        <v>216</v>
      </c>
      <c r="CF96" s="284"/>
      <c r="CG96" s="284"/>
      <c r="CH96" s="285"/>
      <c r="CI96" s="285"/>
      <c r="CJ96" s="290"/>
      <c r="CK96" s="291"/>
      <c r="CL96" s="292"/>
      <c r="CM96" s="293"/>
      <c r="CN96" s="293"/>
      <c r="CO96" s="296" t="s">
        <v>358</v>
      </c>
      <c r="CP96" s="276"/>
      <c r="CQ96" s="802"/>
      <c r="CR96" s="802"/>
    </row>
    <row r="97" spans="2:96" ht="16.5" customHeight="1">
      <c r="B97" s="843"/>
      <c r="C97" s="843"/>
      <c r="D97" s="844"/>
      <c r="E97" s="844"/>
      <c r="F97" s="844"/>
      <c r="G97" s="844"/>
      <c r="H97" s="844"/>
      <c r="I97" s="844"/>
      <c r="J97" s="844"/>
      <c r="K97" s="844"/>
      <c r="L97" s="844"/>
      <c r="M97" s="844"/>
      <c r="N97" s="843"/>
      <c r="O97" s="843"/>
      <c r="P97" s="843"/>
      <c r="Q97" s="843"/>
      <c r="R97" s="843"/>
      <c r="S97" s="843"/>
      <c r="T97" s="843"/>
      <c r="U97" s="844"/>
      <c r="V97" s="843"/>
      <c r="W97" s="843"/>
      <c r="X97" s="844"/>
      <c r="Y97" s="844"/>
      <c r="Z97" s="843"/>
      <c r="AA97" s="843"/>
      <c r="AB97" s="843"/>
      <c r="AC97" s="843"/>
      <c r="AD97" s="844"/>
      <c r="AE97" s="843"/>
      <c r="AF97" s="843"/>
      <c r="AG97" s="843"/>
      <c r="AI97" s="831"/>
      <c r="AJ97" s="871"/>
      <c r="AK97" s="872"/>
      <c r="AL97" s="736"/>
      <c r="AM97" s="847"/>
      <c r="AN97" s="847"/>
      <c r="AO97" s="863"/>
      <c r="AP97" s="863"/>
      <c r="AQ97" s="863"/>
      <c r="AR97" s="863"/>
      <c r="AS97" s="847"/>
      <c r="AT97" s="847"/>
      <c r="AU97" s="857"/>
      <c r="AV97" s="863"/>
      <c r="AW97" s="874"/>
      <c r="AX97" s="874"/>
      <c r="AY97" s="326"/>
      <c r="AZ97" s="874"/>
      <c r="BA97" s="874"/>
      <c r="BB97" s="874"/>
      <c r="BC97" s="874"/>
      <c r="CD97" s="284"/>
      <c r="CE97" s="288" t="s">
        <v>218</v>
      </c>
      <c r="CF97" s="284"/>
      <c r="CG97" s="284"/>
      <c r="CH97" s="285"/>
      <c r="CI97" s="285"/>
      <c r="CJ97" s="290"/>
      <c r="CK97" s="291"/>
      <c r="CL97" s="292"/>
      <c r="CM97" s="293"/>
      <c r="CN97" s="293"/>
      <c r="CO97" s="296" t="s">
        <v>360</v>
      </c>
      <c r="CP97" s="276"/>
      <c r="CQ97" s="802"/>
      <c r="CR97" s="802"/>
    </row>
    <row r="98" spans="2:96">
      <c r="B98" s="843"/>
      <c r="C98" s="843"/>
      <c r="D98" s="844"/>
      <c r="E98" s="844"/>
      <c r="F98" s="844"/>
      <c r="G98" s="844"/>
      <c r="H98" s="844"/>
      <c r="I98" s="844"/>
      <c r="J98" s="844"/>
      <c r="K98" s="844"/>
      <c r="L98" s="844"/>
      <c r="M98" s="844"/>
      <c r="N98" s="843"/>
      <c r="O98" s="843"/>
      <c r="P98" s="843"/>
      <c r="Q98" s="843"/>
      <c r="R98" s="843"/>
      <c r="S98" s="843"/>
      <c r="T98" s="843"/>
      <c r="U98" s="844"/>
      <c r="V98" s="843"/>
      <c r="W98" s="843"/>
      <c r="X98" s="844"/>
      <c r="Y98" s="844"/>
      <c r="Z98" s="843"/>
      <c r="AA98" s="843"/>
      <c r="AB98" s="843"/>
      <c r="AC98" s="843"/>
      <c r="AD98" s="844"/>
      <c r="AE98" s="843"/>
      <c r="AF98" s="843"/>
      <c r="AG98" s="843"/>
      <c r="AI98" s="831"/>
      <c r="AJ98" s="871"/>
      <c r="AK98" s="872"/>
      <c r="AL98" s="736"/>
      <c r="AM98" s="847"/>
      <c r="AN98" s="847"/>
      <c r="AO98" s="885"/>
      <c r="AP98" s="885"/>
      <c r="AQ98" s="885"/>
      <c r="AR98" s="885"/>
      <c r="AS98" s="857"/>
      <c r="AT98" s="857"/>
      <c r="AU98" s="886"/>
      <c r="AV98" s="327"/>
      <c r="AW98" s="874"/>
      <c r="AX98" s="874"/>
      <c r="AY98" s="876"/>
      <c r="AZ98" s="874"/>
      <c r="BA98" s="874"/>
      <c r="BB98" s="874"/>
      <c r="BC98" s="874"/>
      <c r="CD98" s="284"/>
      <c r="CE98" s="288" t="s">
        <v>220</v>
      </c>
      <c r="CF98" s="284"/>
      <c r="CG98" s="284"/>
      <c r="CH98" s="285"/>
      <c r="CI98" s="285"/>
      <c r="CJ98" s="290"/>
      <c r="CK98" s="291"/>
      <c r="CL98" s="292"/>
      <c r="CM98" s="293"/>
      <c r="CN98" s="293"/>
      <c r="CO98" s="296" t="s">
        <v>364</v>
      </c>
      <c r="CP98" s="276"/>
      <c r="CQ98" s="802"/>
      <c r="CR98" s="802"/>
    </row>
    <row r="99" spans="2:96">
      <c r="B99" s="843"/>
      <c r="C99" s="843"/>
      <c r="D99" s="844"/>
      <c r="E99" s="844"/>
      <c r="F99" s="844"/>
      <c r="G99" s="844"/>
      <c r="H99" s="844"/>
      <c r="I99" s="844"/>
      <c r="J99" s="844"/>
      <c r="K99" s="844"/>
      <c r="L99" s="844"/>
      <c r="M99" s="844"/>
      <c r="N99" s="843"/>
      <c r="O99" s="843"/>
      <c r="P99" s="843"/>
      <c r="Q99" s="843"/>
      <c r="R99" s="843"/>
      <c r="S99" s="843"/>
      <c r="T99" s="843"/>
      <c r="U99" s="844"/>
      <c r="V99" s="843"/>
      <c r="W99" s="843"/>
      <c r="X99" s="844"/>
      <c r="Y99" s="844"/>
      <c r="Z99" s="843"/>
      <c r="AA99" s="843"/>
      <c r="AB99" s="843"/>
      <c r="AC99" s="843"/>
      <c r="AD99" s="844"/>
      <c r="AE99" s="843"/>
      <c r="AF99" s="843"/>
      <c r="AG99" s="843"/>
      <c r="AI99" s="831"/>
      <c r="AJ99" s="871"/>
      <c r="AK99" s="872"/>
      <c r="AL99" s="736"/>
      <c r="AM99" s="847"/>
      <c r="AN99" s="847"/>
      <c r="AO99" s="885"/>
      <c r="AP99" s="885"/>
      <c r="AQ99" s="885"/>
      <c r="AR99" s="885"/>
      <c r="AS99" s="885"/>
      <c r="AT99" s="885"/>
      <c r="AU99" s="885"/>
      <c r="AV99" s="887"/>
      <c r="AW99" s="874"/>
      <c r="AX99" s="874"/>
      <c r="AY99" s="876"/>
      <c r="AZ99" s="874"/>
      <c r="BA99" s="874"/>
      <c r="BB99" s="874"/>
      <c r="BC99" s="874"/>
      <c r="CD99" s="284"/>
      <c r="CE99" s="288" t="s">
        <v>222</v>
      </c>
      <c r="CF99" s="284"/>
      <c r="CG99" s="284"/>
      <c r="CH99" s="285"/>
      <c r="CI99" s="285"/>
      <c r="CJ99" s="290"/>
      <c r="CK99" s="291"/>
      <c r="CL99" s="292"/>
      <c r="CM99" s="293"/>
      <c r="CN99" s="293"/>
      <c r="CO99" s="296" t="s">
        <v>368</v>
      </c>
      <c r="CP99" s="276"/>
      <c r="CQ99" s="802"/>
      <c r="CR99" s="802"/>
    </row>
    <row r="100" spans="2:96">
      <c r="B100" s="843"/>
      <c r="C100" s="843"/>
      <c r="D100" s="844"/>
      <c r="E100" s="844"/>
      <c r="F100" s="844"/>
      <c r="G100" s="844"/>
      <c r="H100" s="844"/>
      <c r="I100" s="844"/>
      <c r="J100" s="844"/>
      <c r="K100" s="844"/>
      <c r="L100" s="844"/>
      <c r="M100" s="844"/>
      <c r="N100" s="843"/>
      <c r="O100" s="843"/>
      <c r="P100" s="843"/>
      <c r="Q100" s="843"/>
      <c r="R100" s="843"/>
      <c r="S100" s="843"/>
      <c r="T100" s="843"/>
      <c r="U100" s="844"/>
      <c r="V100" s="843"/>
      <c r="W100" s="843"/>
      <c r="X100" s="844"/>
      <c r="Y100" s="844"/>
      <c r="Z100" s="843"/>
      <c r="AA100" s="843"/>
      <c r="AB100" s="843"/>
      <c r="AC100" s="843"/>
      <c r="AD100" s="844"/>
      <c r="AE100" s="843"/>
      <c r="AF100" s="843"/>
      <c r="AG100" s="843"/>
      <c r="AI100" s="831"/>
      <c r="AJ100" s="871"/>
      <c r="AK100" s="872"/>
      <c r="AL100" s="736"/>
      <c r="AM100" s="847"/>
      <c r="AN100" s="847"/>
      <c r="AO100" s="847"/>
      <c r="AP100" s="847"/>
      <c r="AQ100" s="847"/>
      <c r="AR100" s="847"/>
      <c r="AS100" s="847"/>
      <c r="AT100" s="847"/>
      <c r="AU100" s="847"/>
      <c r="AV100" s="888"/>
      <c r="AW100" s="847"/>
      <c r="AX100" s="847"/>
      <c r="AY100" s="889"/>
      <c r="AZ100" s="847"/>
      <c r="BA100" s="847"/>
      <c r="BB100" s="847"/>
      <c r="BC100" s="847"/>
      <c r="CD100" s="284"/>
      <c r="CE100" s="288" t="s">
        <v>224</v>
      </c>
      <c r="CF100" s="284"/>
      <c r="CG100" s="284"/>
      <c r="CH100" s="285"/>
      <c r="CI100" s="285"/>
      <c r="CJ100" s="290"/>
      <c r="CK100" s="291"/>
      <c r="CL100" s="292"/>
      <c r="CM100" s="293"/>
      <c r="CN100" s="293"/>
      <c r="CO100" s="296" t="s">
        <v>370</v>
      </c>
      <c r="CP100" s="276"/>
      <c r="CQ100" s="802"/>
      <c r="CR100" s="802"/>
    </row>
    <row r="101" spans="2:96">
      <c r="B101" s="843"/>
      <c r="C101" s="843"/>
      <c r="D101" s="844"/>
      <c r="E101" s="844"/>
      <c r="F101" s="844"/>
      <c r="G101" s="844"/>
      <c r="H101" s="844"/>
      <c r="I101" s="844"/>
      <c r="J101" s="844"/>
      <c r="K101" s="844"/>
      <c r="L101" s="844"/>
      <c r="M101" s="844"/>
      <c r="N101" s="843"/>
      <c r="O101" s="843"/>
      <c r="P101" s="843"/>
      <c r="Q101" s="843"/>
      <c r="R101" s="843"/>
      <c r="S101" s="843"/>
      <c r="T101" s="843"/>
      <c r="U101" s="844"/>
      <c r="V101" s="843"/>
      <c r="W101" s="843"/>
      <c r="X101" s="844"/>
      <c r="Y101" s="844"/>
      <c r="Z101" s="843"/>
      <c r="AA101" s="843"/>
      <c r="AB101" s="843"/>
      <c r="AC101" s="843"/>
      <c r="AD101" s="844"/>
      <c r="AE101" s="843"/>
      <c r="AF101" s="843"/>
      <c r="AG101" s="843"/>
      <c r="AI101" s="831"/>
      <c r="AJ101" s="871"/>
      <c r="AK101" s="872"/>
      <c r="AL101" s="736"/>
      <c r="AM101" s="890"/>
      <c r="AN101" s="890"/>
      <c r="AO101" s="847"/>
      <c r="AP101" s="847"/>
      <c r="AQ101" s="847"/>
      <c r="AR101" s="847"/>
      <c r="AS101" s="847"/>
      <c r="AT101" s="847"/>
      <c r="AU101" s="847"/>
      <c r="AV101" s="888"/>
      <c r="AW101" s="847"/>
      <c r="AX101" s="847"/>
      <c r="AY101" s="889"/>
      <c r="AZ101" s="847"/>
      <c r="BA101" s="847"/>
      <c r="BB101" s="847"/>
      <c r="BC101" s="847"/>
      <c r="CD101" s="284"/>
      <c r="CE101" s="288" t="s">
        <v>226</v>
      </c>
      <c r="CF101" s="284"/>
      <c r="CG101" s="284"/>
      <c r="CH101" s="285"/>
      <c r="CI101" s="285"/>
      <c r="CJ101" s="290"/>
      <c r="CK101" s="291"/>
      <c r="CL101" s="292"/>
      <c r="CM101" s="293"/>
      <c r="CN101" s="293"/>
      <c r="CO101" s="296" t="s">
        <v>374</v>
      </c>
      <c r="CP101" s="284"/>
      <c r="CQ101" s="802"/>
      <c r="CR101" s="802"/>
    </row>
    <row r="102" spans="2:96">
      <c r="B102" s="843"/>
      <c r="C102" s="843"/>
      <c r="D102" s="844"/>
      <c r="E102" s="844"/>
      <c r="F102" s="844"/>
      <c r="G102" s="844"/>
      <c r="H102" s="844"/>
      <c r="I102" s="844"/>
      <c r="J102" s="844"/>
      <c r="K102" s="844"/>
      <c r="L102" s="844"/>
      <c r="M102" s="844"/>
      <c r="N102" s="843"/>
      <c r="O102" s="843"/>
      <c r="P102" s="843"/>
      <c r="Q102" s="843"/>
      <c r="R102" s="843"/>
      <c r="S102" s="843"/>
      <c r="T102" s="843"/>
      <c r="U102" s="844"/>
      <c r="V102" s="843"/>
      <c r="W102" s="843"/>
      <c r="X102" s="844"/>
      <c r="Y102" s="844"/>
      <c r="Z102" s="843"/>
      <c r="AA102" s="843"/>
      <c r="AB102" s="843"/>
      <c r="AC102" s="843"/>
      <c r="AD102" s="844"/>
      <c r="AE102" s="843"/>
      <c r="AF102" s="843"/>
      <c r="AG102" s="843"/>
      <c r="AI102" s="831"/>
      <c r="AJ102" s="871"/>
      <c r="AK102" s="872"/>
      <c r="AL102" s="736"/>
      <c r="AM102" s="818"/>
      <c r="AN102" s="818"/>
      <c r="AO102" s="847"/>
      <c r="AP102" s="738"/>
      <c r="AQ102" s="738"/>
      <c r="AR102" s="847"/>
      <c r="AS102" s="847"/>
      <c r="AT102" s="847"/>
      <c r="AU102" s="847"/>
      <c r="AV102" s="847"/>
      <c r="AW102" s="818"/>
      <c r="AX102" s="818"/>
      <c r="AY102" s="818"/>
      <c r="AZ102" s="818"/>
      <c r="BA102" s="818"/>
      <c r="BB102" s="818"/>
      <c r="BC102" s="847"/>
      <c r="CD102" s="284"/>
      <c r="CE102" s="288" t="s">
        <v>227</v>
      </c>
      <c r="CF102" s="284"/>
      <c r="CG102" s="284"/>
      <c r="CH102" s="285"/>
      <c r="CI102" s="285"/>
      <c r="CJ102" s="290"/>
      <c r="CK102" s="291"/>
      <c r="CL102" s="292"/>
      <c r="CM102" s="293"/>
      <c r="CN102" s="293"/>
      <c r="CO102" s="296" t="s">
        <v>385</v>
      </c>
      <c r="CP102" s="284"/>
      <c r="CQ102" s="802"/>
      <c r="CR102" s="802"/>
    </row>
    <row r="103" spans="2:96">
      <c r="B103" s="843"/>
      <c r="C103" s="843"/>
      <c r="D103" s="844"/>
      <c r="E103" s="844"/>
      <c r="F103" s="844"/>
      <c r="G103" s="844"/>
      <c r="H103" s="844"/>
      <c r="I103" s="844"/>
      <c r="J103" s="844"/>
      <c r="K103" s="844"/>
      <c r="L103" s="844"/>
      <c r="M103" s="844"/>
      <c r="N103" s="843"/>
      <c r="O103" s="843"/>
      <c r="P103" s="843"/>
      <c r="Q103" s="843"/>
      <c r="R103" s="843"/>
      <c r="S103" s="843"/>
      <c r="T103" s="843"/>
      <c r="U103" s="844"/>
      <c r="V103" s="843"/>
      <c r="W103" s="843"/>
      <c r="X103" s="844"/>
      <c r="Y103" s="844"/>
      <c r="Z103" s="843"/>
      <c r="AA103" s="843"/>
      <c r="AB103" s="843"/>
      <c r="AC103" s="843"/>
      <c r="AD103" s="844"/>
      <c r="AE103" s="843"/>
      <c r="AF103" s="843"/>
      <c r="AG103" s="843"/>
      <c r="AI103" s="831"/>
      <c r="AJ103" s="871"/>
      <c r="AK103" s="872"/>
      <c r="AL103" s="736"/>
      <c r="CD103" s="284"/>
      <c r="CE103" s="288" t="s">
        <v>229</v>
      </c>
      <c r="CF103" s="284"/>
      <c r="CG103" s="284"/>
      <c r="CH103" s="285"/>
      <c r="CI103" s="285"/>
      <c r="CJ103" s="290"/>
      <c r="CK103" s="291"/>
      <c r="CL103" s="292"/>
      <c r="CM103" s="293"/>
      <c r="CN103" s="293"/>
      <c r="CO103" s="296" t="s">
        <v>387</v>
      </c>
      <c r="CP103" s="276"/>
      <c r="CQ103" s="802"/>
      <c r="CR103" s="802"/>
    </row>
    <row r="104" spans="2:96">
      <c r="B104" s="843"/>
      <c r="C104" s="843"/>
      <c r="D104" s="844"/>
      <c r="E104" s="844"/>
      <c r="F104" s="844"/>
      <c r="G104" s="844"/>
      <c r="H104" s="844"/>
      <c r="I104" s="844"/>
      <c r="J104" s="844"/>
      <c r="K104" s="844"/>
      <c r="L104" s="844"/>
      <c r="M104" s="844"/>
      <c r="N104" s="843"/>
      <c r="O104" s="843"/>
      <c r="P104" s="843"/>
      <c r="Q104" s="843"/>
      <c r="R104" s="843"/>
      <c r="S104" s="843"/>
      <c r="T104" s="843"/>
      <c r="U104" s="844"/>
      <c r="V104" s="843"/>
      <c r="W104" s="843"/>
      <c r="X104" s="844"/>
      <c r="Y104" s="844"/>
      <c r="Z104" s="843"/>
      <c r="AA104" s="843"/>
      <c r="AB104" s="843"/>
      <c r="AC104" s="843"/>
      <c r="AD104" s="844"/>
      <c r="AE104" s="843"/>
      <c r="AF104" s="843"/>
      <c r="AG104" s="843"/>
      <c r="AI104" s="831"/>
      <c r="AJ104" s="871"/>
      <c r="AK104" s="872"/>
      <c r="AL104" s="736"/>
      <c r="CD104" s="284"/>
      <c r="CE104" s="288" t="s">
        <v>231</v>
      </c>
      <c r="CF104" s="284"/>
      <c r="CG104" s="284"/>
      <c r="CH104" s="285"/>
      <c r="CI104" s="285"/>
      <c r="CJ104" s="290"/>
      <c r="CK104" s="291"/>
      <c r="CL104" s="292"/>
      <c r="CM104" s="293"/>
      <c r="CN104" s="293"/>
      <c r="CO104" s="296" t="s">
        <v>1629</v>
      </c>
      <c r="CP104" s="276"/>
      <c r="CQ104" s="802"/>
      <c r="CR104" s="802"/>
    </row>
    <row r="105" spans="2:96">
      <c r="B105" s="843"/>
      <c r="C105" s="843"/>
      <c r="D105" s="844"/>
      <c r="E105" s="844"/>
      <c r="F105" s="844"/>
      <c r="G105" s="844"/>
      <c r="H105" s="844"/>
      <c r="I105" s="844"/>
      <c r="J105" s="844"/>
      <c r="K105" s="844"/>
      <c r="L105" s="844"/>
      <c r="M105" s="844"/>
      <c r="N105" s="843"/>
      <c r="O105" s="843"/>
      <c r="P105" s="843"/>
      <c r="Q105" s="843"/>
      <c r="R105" s="843"/>
      <c r="S105" s="843"/>
      <c r="T105" s="843"/>
      <c r="U105" s="844"/>
      <c r="V105" s="843"/>
      <c r="W105" s="843"/>
      <c r="X105" s="844"/>
      <c r="Y105" s="844"/>
      <c r="Z105" s="843"/>
      <c r="AA105" s="843"/>
      <c r="AB105" s="843"/>
      <c r="AC105" s="843"/>
      <c r="AD105" s="844"/>
      <c r="AE105" s="843"/>
      <c r="AF105" s="843"/>
      <c r="AG105" s="843"/>
      <c r="AI105" s="831"/>
      <c r="AJ105" s="871"/>
      <c r="AK105" s="872"/>
      <c r="AL105" s="736"/>
      <c r="CD105" s="284"/>
      <c r="CE105" s="288" t="s">
        <v>233</v>
      </c>
      <c r="CF105" s="284"/>
      <c r="CG105" s="284"/>
      <c r="CH105" s="285"/>
      <c r="CI105" s="285"/>
      <c r="CJ105" s="290"/>
      <c r="CK105" s="291"/>
      <c r="CL105" s="292"/>
      <c r="CM105" s="293"/>
      <c r="CN105" s="293"/>
      <c r="CO105" s="296" t="s">
        <v>1630</v>
      </c>
      <c r="CP105" s="276"/>
      <c r="CQ105" s="802"/>
      <c r="CR105" s="802"/>
    </row>
    <row r="106" spans="2:96">
      <c r="B106" s="843"/>
      <c r="C106" s="843"/>
      <c r="D106" s="844"/>
      <c r="E106" s="844"/>
      <c r="F106" s="844"/>
      <c r="G106" s="844"/>
      <c r="H106" s="844"/>
      <c r="I106" s="844"/>
      <c r="J106" s="844"/>
      <c r="K106" s="844"/>
      <c r="L106" s="844"/>
      <c r="M106" s="844"/>
      <c r="N106" s="843"/>
      <c r="O106" s="843"/>
      <c r="P106" s="843"/>
      <c r="Q106" s="843"/>
      <c r="R106" s="843"/>
      <c r="S106" s="843"/>
      <c r="T106" s="843"/>
      <c r="U106" s="844"/>
      <c r="V106" s="843"/>
      <c r="W106" s="843"/>
      <c r="X106" s="844"/>
      <c r="Y106" s="844"/>
      <c r="Z106" s="843"/>
      <c r="AA106" s="843"/>
      <c r="AB106" s="843"/>
      <c r="AC106" s="843"/>
      <c r="AD106" s="844"/>
      <c r="AE106" s="843"/>
      <c r="AF106" s="843"/>
      <c r="AG106" s="843"/>
      <c r="AI106" s="831"/>
      <c r="AJ106" s="871"/>
      <c r="AK106" s="872"/>
      <c r="AL106" s="736"/>
      <c r="CD106" s="284"/>
      <c r="CE106" s="288" t="s">
        <v>235</v>
      </c>
      <c r="CF106" s="284"/>
      <c r="CG106" s="284"/>
      <c r="CH106" s="285"/>
      <c r="CI106" s="285"/>
      <c r="CJ106" s="290"/>
      <c r="CK106" s="291"/>
      <c r="CL106" s="292"/>
      <c r="CM106" s="293"/>
      <c r="CN106" s="293"/>
      <c r="CO106" s="296" t="s">
        <v>395</v>
      </c>
      <c r="CP106" s="276"/>
      <c r="CQ106" s="802"/>
      <c r="CR106" s="802"/>
    </row>
    <row r="107" spans="2:96">
      <c r="B107" s="843"/>
      <c r="C107" s="843"/>
      <c r="D107" s="844"/>
      <c r="E107" s="844"/>
      <c r="F107" s="844"/>
      <c r="G107" s="844"/>
      <c r="H107" s="844"/>
      <c r="I107" s="844"/>
      <c r="J107" s="844"/>
      <c r="K107" s="844"/>
      <c r="L107" s="844"/>
      <c r="M107" s="844"/>
      <c r="N107" s="843"/>
      <c r="O107" s="843"/>
      <c r="P107" s="843"/>
      <c r="Q107" s="843"/>
      <c r="R107" s="843"/>
      <c r="S107" s="843"/>
      <c r="T107" s="843"/>
      <c r="U107" s="844"/>
      <c r="V107" s="843"/>
      <c r="W107" s="843"/>
      <c r="X107" s="844"/>
      <c r="Y107" s="844"/>
      <c r="Z107" s="843"/>
      <c r="AA107" s="843"/>
      <c r="AB107" s="843"/>
      <c r="AC107" s="843"/>
      <c r="AD107" s="844"/>
      <c r="AE107" s="843"/>
      <c r="AF107" s="843"/>
      <c r="AG107" s="843"/>
      <c r="AI107" s="831"/>
      <c r="AJ107" s="871"/>
      <c r="AK107" s="872"/>
      <c r="AL107" s="736"/>
      <c r="CD107" s="284"/>
      <c r="CE107" s="288" t="s">
        <v>237</v>
      </c>
      <c r="CF107" s="284"/>
      <c r="CG107" s="284"/>
      <c r="CH107" s="285"/>
      <c r="CI107" s="285"/>
      <c r="CJ107" s="290"/>
      <c r="CK107" s="291"/>
      <c r="CL107" s="292"/>
      <c r="CM107" s="293"/>
      <c r="CN107" s="293"/>
      <c r="CO107" s="296" t="s">
        <v>397</v>
      </c>
      <c r="CP107" s="276"/>
      <c r="CQ107" s="802"/>
      <c r="CR107" s="802"/>
    </row>
    <row r="108" spans="2:96">
      <c r="B108" s="843"/>
      <c r="C108" s="843"/>
      <c r="D108" s="844"/>
      <c r="E108" s="844"/>
      <c r="F108" s="844"/>
      <c r="G108" s="844"/>
      <c r="H108" s="844"/>
      <c r="I108" s="844"/>
      <c r="J108" s="844"/>
      <c r="K108" s="844"/>
      <c r="L108" s="844"/>
      <c r="M108" s="844"/>
      <c r="N108" s="843"/>
      <c r="O108" s="843"/>
      <c r="P108" s="843"/>
      <c r="Q108" s="843"/>
      <c r="R108" s="843"/>
      <c r="S108" s="843"/>
      <c r="T108" s="843"/>
      <c r="U108" s="844"/>
      <c r="V108" s="843"/>
      <c r="W108" s="843"/>
      <c r="X108" s="844"/>
      <c r="Y108" s="844"/>
      <c r="Z108" s="843"/>
      <c r="AA108" s="843"/>
      <c r="AB108" s="843"/>
      <c r="AC108" s="843"/>
      <c r="AD108" s="844"/>
      <c r="AE108" s="843"/>
      <c r="AF108" s="843"/>
      <c r="AG108" s="843"/>
      <c r="AI108" s="831"/>
      <c r="AJ108" s="871"/>
      <c r="AK108" s="872"/>
      <c r="AL108" s="736"/>
      <c r="CD108" s="284"/>
      <c r="CE108" s="288" t="s">
        <v>239</v>
      </c>
      <c r="CF108" s="284"/>
      <c r="CG108" s="284"/>
      <c r="CH108" s="285"/>
      <c r="CI108" s="285"/>
      <c r="CJ108" s="290"/>
      <c r="CK108" s="291"/>
      <c r="CL108" s="292"/>
      <c r="CM108" s="293"/>
      <c r="CN108" s="293"/>
      <c r="CO108" s="296" t="s">
        <v>1631</v>
      </c>
      <c r="CP108" s="276"/>
      <c r="CQ108" s="802"/>
      <c r="CR108" s="802"/>
    </row>
    <row r="109" spans="2:96">
      <c r="B109" s="843"/>
      <c r="C109" s="843"/>
      <c r="D109" s="844"/>
      <c r="E109" s="844"/>
      <c r="F109" s="844"/>
      <c r="G109" s="844"/>
      <c r="H109" s="844"/>
      <c r="I109" s="844"/>
      <c r="J109" s="844"/>
      <c r="K109" s="844"/>
      <c r="L109" s="844"/>
      <c r="M109" s="844"/>
      <c r="N109" s="843"/>
      <c r="O109" s="843"/>
      <c r="P109" s="843"/>
      <c r="Q109" s="843"/>
      <c r="R109" s="843"/>
      <c r="S109" s="843"/>
      <c r="T109" s="843"/>
      <c r="U109" s="844"/>
      <c r="V109" s="843"/>
      <c r="W109" s="843"/>
      <c r="X109" s="844"/>
      <c r="Y109" s="844"/>
      <c r="Z109" s="843"/>
      <c r="AA109" s="843"/>
      <c r="AB109" s="843"/>
      <c r="AC109" s="843"/>
      <c r="AD109" s="844"/>
      <c r="AE109" s="843"/>
      <c r="AF109" s="843"/>
      <c r="AG109" s="843"/>
      <c r="AI109" s="831"/>
      <c r="AJ109" s="871"/>
      <c r="AK109" s="872"/>
      <c r="AL109" s="736"/>
      <c r="CD109" s="284"/>
      <c r="CE109" s="288" t="s">
        <v>241</v>
      </c>
      <c r="CF109" s="284"/>
      <c r="CG109" s="284"/>
      <c r="CH109" s="285"/>
      <c r="CI109" s="285"/>
      <c r="CJ109" s="290"/>
      <c r="CK109" s="291"/>
      <c r="CL109" s="292"/>
      <c r="CM109" s="293"/>
      <c r="CN109" s="293"/>
      <c r="CO109" s="296" t="s">
        <v>405</v>
      </c>
      <c r="CP109" s="276"/>
      <c r="CQ109" s="802"/>
      <c r="CR109" s="802"/>
    </row>
    <row r="110" spans="2:96">
      <c r="B110" s="843"/>
      <c r="C110" s="843"/>
      <c r="D110" s="844"/>
      <c r="E110" s="844"/>
      <c r="F110" s="844"/>
      <c r="G110" s="844"/>
      <c r="H110" s="844"/>
      <c r="I110" s="844"/>
      <c r="J110" s="844"/>
      <c r="K110" s="844"/>
      <c r="L110" s="844"/>
      <c r="M110" s="844"/>
      <c r="N110" s="843"/>
      <c r="O110" s="843"/>
      <c r="P110" s="843"/>
      <c r="Q110" s="843"/>
      <c r="R110" s="843"/>
      <c r="S110" s="843"/>
      <c r="T110" s="843"/>
      <c r="U110" s="844"/>
      <c r="V110" s="843"/>
      <c r="W110" s="843"/>
      <c r="X110" s="844"/>
      <c r="Y110" s="844"/>
      <c r="Z110" s="843"/>
      <c r="AA110" s="843"/>
      <c r="AB110" s="843"/>
      <c r="AC110" s="843"/>
      <c r="AD110" s="844"/>
      <c r="AE110" s="843"/>
      <c r="AF110" s="843"/>
      <c r="AG110" s="843"/>
      <c r="AI110" s="831"/>
      <c r="AJ110" s="871"/>
      <c r="AK110" s="872"/>
      <c r="AL110" s="736"/>
      <c r="CD110" s="284"/>
      <c r="CE110" s="288" t="s">
        <v>243</v>
      </c>
      <c r="CF110" s="284"/>
      <c r="CG110" s="284"/>
      <c r="CH110" s="285"/>
      <c r="CI110" s="285"/>
      <c r="CJ110" s="325"/>
      <c r="CK110" s="291"/>
      <c r="CL110" s="292"/>
      <c r="CM110" s="293"/>
      <c r="CN110" s="293"/>
      <c r="CO110" s="296" t="s">
        <v>407</v>
      </c>
      <c r="CP110" s="276"/>
      <c r="CQ110" s="802"/>
      <c r="CR110" s="802"/>
    </row>
    <row r="111" spans="2:96">
      <c r="B111" s="843"/>
      <c r="C111" s="843"/>
      <c r="D111" s="844"/>
      <c r="E111" s="844"/>
      <c r="F111" s="844"/>
      <c r="G111" s="844"/>
      <c r="H111" s="844"/>
      <c r="I111" s="844"/>
      <c r="J111" s="844"/>
      <c r="K111" s="844"/>
      <c r="L111" s="844"/>
      <c r="M111" s="844"/>
      <c r="N111" s="843"/>
      <c r="O111" s="843"/>
      <c r="P111" s="843"/>
      <c r="Q111" s="843"/>
      <c r="R111" s="843"/>
      <c r="S111" s="843"/>
      <c r="T111" s="843"/>
      <c r="U111" s="844"/>
      <c r="V111" s="843"/>
      <c r="W111" s="843"/>
      <c r="X111" s="844"/>
      <c r="Y111" s="844"/>
      <c r="Z111" s="843"/>
      <c r="AA111" s="843"/>
      <c r="AB111" s="843"/>
      <c r="AC111" s="843"/>
      <c r="AD111" s="844"/>
      <c r="AE111" s="843"/>
      <c r="AF111" s="843"/>
      <c r="AG111" s="843"/>
      <c r="AI111" s="831"/>
      <c r="CD111" s="284"/>
      <c r="CE111" s="288" t="s">
        <v>245</v>
      </c>
      <c r="CF111" s="284"/>
      <c r="CG111" s="284"/>
      <c r="CH111" s="285"/>
      <c r="CI111" s="285"/>
      <c r="CJ111" s="290"/>
      <c r="CK111" s="291"/>
      <c r="CL111" s="292"/>
      <c r="CM111" s="293"/>
      <c r="CN111" s="293"/>
      <c r="CO111" s="296" t="s">
        <v>411</v>
      </c>
      <c r="CP111" s="276"/>
      <c r="CQ111" s="802"/>
      <c r="CR111" s="802"/>
    </row>
    <row r="112" spans="2:96">
      <c r="B112" s="843"/>
      <c r="C112" s="843"/>
      <c r="D112" s="844"/>
      <c r="E112" s="844"/>
      <c r="F112" s="844"/>
      <c r="G112" s="844"/>
      <c r="H112" s="844"/>
      <c r="I112" s="844"/>
      <c r="J112" s="844"/>
      <c r="K112" s="844"/>
      <c r="L112" s="844"/>
      <c r="M112" s="844"/>
      <c r="N112" s="843"/>
      <c r="O112" s="843"/>
      <c r="P112" s="843"/>
      <c r="Q112" s="843"/>
      <c r="R112" s="843"/>
      <c r="S112" s="843"/>
      <c r="T112" s="843"/>
      <c r="U112" s="844"/>
      <c r="V112" s="843"/>
      <c r="W112" s="843"/>
      <c r="X112" s="844"/>
      <c r="Y112" s="844"/>
      <c r="Z112" s="843"/>
      <c r="AA112" s="843"/>
      <c r="AB112" s="843"/>
      <c r="AC112" s="843"/>
      <c r="AD112" s="844"/>
      <c r="AE112" s="843"/>
      <c r="AF112" s="843"/>
      <c r="AG112" s="843"/>
      <c r="AI112" s="831"/>
      <c r="CD112" s="284"/>
      <c r="CE112" s="288" t="s">
        <v>247</v>
      </c>
      <c r="CF112" s="284"/>
      <c r="CG112" s="284"/>
      <c r="CH112" s="285"/>
      <c r="CI112" s="285"/>
      <c r="CJ112" s="290"/>
      <c r="CK112" s="291"/>
      <c r="CL112" s="292"/>
      <c r="CM112" s="293"/>
      <c r="CN112" s="293"/>
      <c r="CO112" s="296" t="s">
        <v>413</v>
      </c>
      <c r="CP112" s="276"/>
      <c r="CQ112" s="802"/>
      <c r="CR112" s="802"/>
    </row>
    <row r="113" spans="2:96">
      <c r="B113" s="843"/>
      <c r="C113" s="843"/>
      <c r="D113" s="844"/>
      <c r="E113" s="844"/>
      <c r="F113" s="844"/>
      <c r="G113" s="844"/>
      <c r="H113" s="844"/>
      <c r="I113" s="844"/>
      <c r="J113" s="844"/>
      <c r="K113" s="844"/>
      <c r="L113" s="844"/>
      <c r="M113" s="844"/>
      <c r="N113" s="843"/>
      <c r="O113" s="843"/>
      <c r="P113" s="843"/>
      <c r="Q113" s="843"/>
      <c r="R113" s="843"/>
      <c r="S113" s="843"/>
      <c r="T113" s="843"/>
      <c r="U113" s="844"/>
      <c r="V113" s="843"/>
      <c r="W113" s="843"/>
      <c r="X113" s="844"/>
      <c r="Y113" s="844"/>
      <c r="Z113" s="843"/>
      <c r="AA113" s="843"/>
      <c r="AB113" s="843"/>
      <c r="AC113" s="843"/>
      <c r="AD113" s="844"/>
      <c r="AE113" s="843"/>
      <c r="AF113" s="843"/>
      <c r="AG113" s="843"/>
      <c r="AI113" s="831"/>
      <c r="CD113" s="284"/>
      <c r="CE113" s="288" t="s">
        <v>249</v>
      </c>
      <c r="CF113" s="284"/>
      <c r="CG113" s="284"/>
      <c r="CH113" s="285"/>
      <c r="CI113" s="285"/>
      <c r="CJ113" s="290"/>
      <c r="CK113" s="291"/>
      <c r="CL113" s="292"/>
      <c r="CM113" s="293"/>
      <c r="CN113" s="293"/>
      <c r="CO113" s="296" t="s">
        <v>415</v>
      </c>
      <c r="CP113" s="276"/>
      <c r="CQ113" s="802"/>
      <c r="CR113" s="802"/>
    </row>
    <row r="114" spans="2:96" ht="15.75" customHeight="1">
      <c r="B114" s="843"/>
      <c r="C114" s="843"/>
      <c r="D114" s="844"/>
      <c r="E114" s="844"/>
      <c r="F114" s="844"/>
      <c r="G114" s="844"/>
      <c r="H114" s="844"/>
      <c r="I114" s="844"/>
      <c r="J114" s="844"/>
      <c r="K114" s="844"/>
      <c r="L114" s="844"/>
      <c r="M114" s="844"/>
      <c r="N114" s="843"/>
      <c r="O114" s="843"/>
      <c r="P114" s="843"/>
      <c r="Q114" s="843"/>
      <c r="R114" s="843"/>
      <c r="S114" s="843"/>
      <c r="T114" s="843"/>
      <c r="U114" s="844"/>
      <c r="V114" s="843"/>
      <c r="W114" s="843"/>
      <c r="X114" s="844"/>
      <c r="Y114" s="844"/>
      <c r="Z114" s="843"/>
      <c r="AA114" s="843"/>
      <c r="AB114" s="843"/>
      <c r="AC114" s="843"/>
      <c r="AD114" s="844"/>
      <c r="AE114" s="843"/>
      <c r="AF114" s="843"/>
      <c r="AG114" s="843"/>
      <c r="AI114" s="831"/>
      <c r="CD114" s="284"/>
      <c r="CE114" s="288" t="s">
        <v>251</v>
      </c>
      <c r="CF114" s="284"/>
      <c r="CG114" s="284"/>
      <c r="CH114" s="285"/>
      <c r="CI114" s="285"/>
      <c r="CJ114" s="290"/>
      <c r="CK114" s="291"/>
      <c r="CL114" s="292"/>
      <c r="CM114" s="293"/>
      <c r="CN114" s="293"/>
      <c r="CO114" s="296" t="s">
        <v>421</v>
      </c>
      <c r="CP114" s="276"/>
      <c r="CQ114" s="802"/>
      <c r="CR114" s="802"/>
    </row>
    <row r="115" spans="2:96" ht="15.75" customHeight="1">
      <c r="B115" s="843"/>
      <c r="C115" s="843"/>
      <c r="D115" s="844"/>
      <c r="E115" s="844"/>
      <c r="F115" s="844"/>
      <c r="G115" s="844"/>
      <c r="H115" s="844"/>
      <c r="I115" s="844"/>
      <c r="J115" s="844"/>
      <c r="K115" s="844"/>
      <c r="L115" s="844"/>
      <c r="M115" s="844"/>
      <c r="N115" s="843"/>
      <c r="O115" s="843"/>
      <c r="P115" s="843"/>
      <c r="Q115" s="843"/>
      <c r="R115" s="843"/>
      <c r="S115" s="843"/>
      <c r="T115" s="843"/>
      <c r="U115" s="844"/>
      <c r="V115" s="843"/>
      <c r="W115" s="843"/>
      <c r="X115" s="844"/>
      <c r="Y115" s="844"/>
      <c r="Z115" s="843"/>
      <c r="AA115" s="843"/>
      <c r="AB115" s="843"/>
      <c r="AC115" s="843"/>
      <c r="AD115" s="844"/>
      <c r="AE115" s="843"/>
      <c r="AF115" s="843"/>
      <c r="AG115" s="843"/>
      <c r="AI115" s="831"/>
      <c r="AK115" s="843"/>
      <c r="AL115" s="843"/>
      <c r="AM115" s="843"/>
      <c r="AN115" s="843"/>
      <c r="AO115" s="843"/>
      <c r="AP115" s="843"/>
      <c r="AQ115" s="843"/>
      <c r="AR115" s="843"/>
      <c r="AS115" s="843"/>
      <c r="AT115" s="843"/>
      <c r="AU115" s="843"/>
      <c r="AV115" s="843"/>
      <c r="AW115" s="843"/>
      <c r="AX115" s="843"/>
      <c r="AY115" s="843"/>
      <c r="AZ115" s="843"/>
      <c r="BA115" s="843"/>
      <c r="BB115" s="843"/>
      <c r="BC115" s="843"/>
      <c r="BD115" s="843"/>
      <c r="BE115" s="843"/>
      <c r="BF115" s="843"/>
      <c r="BG115" s="843"/>
      <c r="BH115" s="843"/>
      <c r="CD115" s="284"/>
      <c r="CE115" s="288" t="s">
        <v>252</v>
      </c>
      <c r="CF115" s="284"/>
      <c r="CG115" s="284"/>
      <c r="CH115" s="285"/>
      <c r="CI115" s="285"/>
      <c r="CJ115" s="290"/>
      <c r="CK115" s="291"/>
      <c r="CL115" s="292"/>
      <c r="CM115" s="293"/>
      <c r="CN115" s="293"/>
      <c r="CO115" s="296" t="s">
        <v>427</v>
      </c>
      <c r="CP115" s="276"/>
      <c r="CQ115" s="802"/>
      <c r="CR115" s="802"/>
    </row>
    <row r="116" spans="2:96" ht="15.75" customHeight="1">
      <c r="B116" s="843"/>
      <c r="C116" s="843"/>
      <c r="D116" s="844"/>
      <c r="E116" s="844"/>
      <c r="F116" s="844"/>
      <c r="G116" s="844"/>
      <c r="H116" s="844"/>
      <c r="I116" s="844"/>
      <c r="J116" s="844"/>
      <c r="K116" s="844"/>
      <c r="L116" s="844"/>
      <c r="M116" s="844"/>
      <c r="N116" s="843"/>
      <c r="O116" s="843"/>
      <c r="P116" s="843"/>
      <c r="Q116" s="843"/>
      <c r="R116" s="843"/>
      <c r="S116" s="843"/>
      <c r="T116" s="843"/>
      <c r="U116" s="844"/>
      <c r="V116" s="843"/>
      <c r="W116" s="843"/>
      <c r="X116" s="844"/>
      <c r="Y116" s="844"/>
      <c r="Z116" s="843"/>
      <c r="AA116" s="843"/>
      <c r="AB116" s="843"/>
      <c r="AC116" s="843"/>
      <c r="AD116" s="844"/>
      <c r="AE116" s="843"/>
      <c r="AF116" s="843"/>
      <c r="AG116" s="843"/>
      <c r="AI116" s="831"/>
      <c r="AK116" s="843"/>
      <c r="AL116" s="843"/>
      <c r="AM116" s="843"/>
      <c r="AN116" s="843"/>
      <c r="AO116" s="843"/>
      <c r="AP116" s="843"/>
      <c r="AQ116" s="843"/>
      <c r="AR116" s="843"/>
      <c r="AS116" s="843"/>
      <c r="AT116" s="843"/>
      <c r="AU116" s="843"/>
      <c r="AV116" s="843"/>
      <c r="AW116" s="843"/>
      <c r="AX116" s="843"/>
      <c r="AY116" s="843"/>
      <c r="AZ116" s="843"/>
      <c r="BA116" s="843"/>
      <c r="BB116" s="843"/>
      <c r="BC116" s="843"/>
      <c r="BD116" s="843"/>
      <c r="BE116" s="843"/>
      <c r="BF116" s="843"/>
      <c r="BG116" s="843"/>
      <c r="BH116" s="843"/>
      <c r="CD116" s="284"/>
      <c r="CE116" s="288" t="s">
        <v>254</v>
      </c>
      <c r="CF116" s="284"/>
      <c r="CG116" s="284"/>
      <c r="CH116" s="285"/>
      <c r="CI116" s="285"/>
      <c r="CJ116" s="290"/>
      <c r="CK116" s="291"/>
      <c r="CL116" s="292"/>
      <c r="CM116" s="293"/>
      <c r="CN116" s="293"/>
      <c r="CO116" s="296" t="s">
        <v>429</v>
      </c>
      <c r="CP116" s="276"/>
      <c r="CQ116" s="802"/>
      <c r="CR116" s="802"/>
    </row>
    <row r="117" spans="2:96" ht="15.75" customHeight="1">
      <c r="B117" s="843"/>
      <c r="C117" s="843"/>
      <c r="D117" s="844"/>
      <c r="E117" s="844"/>
      <c r="F117" s="844"/>
      <c r="G117" s="844"/>
      <c r="H117" s="844"/>
      <c r="I117" s="844"/>
      <c r="J117" s="844"/>
      <c r="K117" s="844"/>
      <c r="L117" s="844"/>
      <c r="M117" s="844"/>
      <c r="N117" s="843"/>
      <c r="O117" s="843"/>
      <c r="P117" s="843"/>
      <c r="Q117" s="843"/>
      <c r="R117" s="843"/>
      <c r="S117" s="843"/>
      <c r="T117" s="843"/>
      <c r="U117" s="844"/>
      <c r="V117" s="843"/>
      <c r="W117" s="843"/>
      <c r="X117" s="844"/>
      <c r="Y117" s="844"/>
      <c r="Z117" s="843"/>
      <c r="AA117" s="843"/>
      <c r="AB117" s="843"/>
      <c r="AC117" s="843"/>
      <c r="AD117" s="844"/>
      <c r="AE117" s="843"/>
      <c r="AF117" s="843"/>
      <c r="AG117" s="843"/>
      <c r="AI117" s="831"/>
      <c r="AK117" s="843"/>
      <c r="AL117" s="843"/>
      <c r="AM117" s="843"/>
      <c r="AN117" s="843"/>
      <c r="AO117" s="843"/>
      <c r="AP117" s="843"/>
      <c r="AQ117" s="843"/>
      <c r="AR117" s="843"/>
      <c r="AS117" s="843"/>
      <c r="AT117" s="843"/>
      <c r="AU117" s="843"/>
      <c r="AV117" s="843"/>
      <c r="AW117" s="843"/>
      <c r="AX117" s="843"/>
      <c r="AY117" s="843"/>
      <c r="AZ117" s="843"/>
      <c r="BA117" s="843"/>
      <c r="BB117" s="843"/>
      <c r="BC117" s="843"/>
      <c r="BD117" s="843"/>
      <c r="BE117" s="843"/>
      <c r="BF117" s="843"/>
      <c r="BG117" s="843"/>
      <c r="BH117" s="843"/>
      <c r="CD117" s="284"/>
      <c r="CE117" s="288" t="s">
        <v>256</v>
      </c>
      <c r="CF117" s="284"/>
      <c r="CG117" s="284"/>
      <c r="CH117" s="285"/>
      <c r="CI117" s="285"/>
      <c r="CJ117" s="290"/>
      <c r="CK117" s="291"/>
      <c r="CL117" s="292"/>
      <c r="CM117" s="293"/>
      <c r="CN117" s="293"/>
      <c r="CO117" s="296" t="s">
        <v>437</v>
      </c>
      <c r="CP117" s="284"/>
      <c r="CQ117" s="802"/>
      <c r="CR117" s="802"/>
    </row>
    <row r="118" spans="2:96" ht="15.75" customHeight="1">
      <c r="B118" s="843"/>
      <c r="C118" s="843"/>
      <c r="D118" s="844"/>
      <c r="E118" s="844"/>
      <c r="F118" s="844"/>
      <c r="G118" s="844"/>
      <c r="H118" s="844"/>
      <c r="I118" s="844"/>
      <c r="J118" s="844"/>
      <c r="K118" s="844"/>
      <c r="L118" s="844"/>
      <c r="M118" s="844"/>
      <c r="N118" s="843"/>
      <c r="O118" s="843"/>
      <c r="P118" s="843"/>
      <c r="Q118" s="843"/>
      <c r="R118" s="843"/>
      <c r="S118" s="843"/>
      <c r="T118" s="843"/>
      <c r="U118" s="844"/>
      <c r="V118" s="843"/>
      <c r="W118" s="843"/>
      <c r="X118" s="844"/>
      <c r="Y118" s="844"/>
      <c r="Z118" s="843"/>
      <c r="AA118" s="843"/>
      <c r="AB118" s="843"/>
      <c r="AC118" s="843"/>
      <c r="AD118" s="844"/>
      <c r="AE118" s="843"/>
      <c r="AF118" s="843"/>
      <c r="AG118" s="843"/>
      <c r="AI118" s="831"/>
      <c r="AK118" s="843"/>
      <c r="AL118" s="843"/>
      <c r="AM118" s="843"/>
      <c r="AN118" s="843"/>
      <c r="AO118" s="843"/>
      <c r="AP118" s="843"/>
      <c r="AQ118" s="843"/>
      <c r="AR118" s="843"/>
      <c r="AS118" s="843"/>
      <c r="AT118" s="843"/>
      <c r="AU118" s="843"/>
      <c r="AV118" s="843"/>
      <c r="AW118" s="843"/>
      <c r="AX118" s="843"/>
      <c r="AY118" s="843"/>
      <c r="AZ118" s="843"/>
      <c r="BA118" s="843"/>
      <c r="BB118" s="843"/>
      <c r="BC118" s="843"/>
      <c r="BD118" s="843"/>
      <c r="BE118" s="843"/>
      <c r="BF118" s="843"/>
      <c r="BG118" s="843"/>
      <c r="BH118" s="843"/>
      <c r="CD118" s="284"/>
      <c r="CE118" s="288" t="s">
        <v>258</v>
      </c>
      <c r="CF118" s="284"/>
      <c r="CG118" s="284"/>
      <c r="CH118" s="285"/>
      <c r="CI118" s="285"/>
      <c r="CJ118" s="290"/>
      <c r="CK118" s="291"/>
      <c r="CL118" s="292"/>
      <c r="CM118" s="293"/>
      <c r="CN118" s="293"/>
      <c r="CO118" s="296" t="s">
        <v>439</v>
      </c>
      <c r="CP118" s="284"/>
      <c r="CQ118" s="802"/>
      <c r="CR118" s="802"/>
    </row>
    <row r="119" spans="2:96" ht="15.75" customHeight="1">
      <c r="B119" s="843"/>
      <c r="C119" s="843"/>
      <c r="D119" s="844"/>
      <c r="E119" s="844"/>
      <c r="F119" s="844"/>
      <c r="G119" s="844"/>
      <c r="H119" s="844"/>
      <c r="I119" s="844"/>
      <c r="J119" s="844"/>
      <c r="K119" s="844"/>
      <c r="L119" s="844"/>
      <c r="M119" s="844"/>
      <c r="N119" s="843"/>
      <c r="O119" s="843"/>
      <c r="P119" s="843"/>
      <c r="Q119" s="843"/>
      <c r="R119" s="843"/>
      <c r="S119" s="843"/>
      <c r="T119" s="843"/>
      <c r="U119" s="844"/>
      <c r="V119" s="843"/>
      <c r="W119" s="843"/>
      <c r="X119" s="844"/>
      <c r="Y119" s="844"/>
      <c r="Z119" s="843"/>
      <c r="AA119" s="843"/>
      <c r="AB119" s="843"/>
      <c r="AC119" s="843"/>
      <c r="AD119" s="844"/>
      <c r="AE119" s="843"/>
      <c r="AF119" s="843"/>
      <c r="AG119" s="843"/>
      <c r="AI119" s="831"/>
      <c r="AK119" s="843"/>
      <c r="AL119" s="843"/>
      <c r="AM119" s="843"/>
      <c r="AN119" s="843"/>
      <c r="AO119" s="843"/>
      <c r="AP119" s="843"/>
      <c r="AQ119" s="843"/>
      <c r="AR119" s="843"/>
      <c r="AS119" s="843"/>
      <c r="AT119" s="843"/>
      <c r="AU119" s="843"/>
      <c r="AV119" s="843"/>
      <c r="AW119" s="843"/>
      <c r="AX119" s="843"/>
      <c r="AY119" s="843"/>
      <c r="AZ119" s="843"/>
      <c r="BA119" s="843"/>
      <c r="BB119" s="843"/>
      <c r="BC119" s="843"/>
      <c r="BD119" s="843"/>
      <c r="BE119" s="843"/>
      <c r="BF119" s="843"/>
      <c r="BG119" s="843"/>
      <c r="BH119" s="843"/>
      <c r="CD119" s="284"/>
      <c r="CE119" s="288" t="s">
        <v>260</v>
      </c>
      <c r="CF119" s="284"/>
      <c r="CG119" s="284"/>
      <c r="CH119" s="285"/>
      <c r="CI119" s="285"/>
      <c r="CJ119" s="290"/>
      <c r="CK119" s="291"/>
      <c r="CL119" s="292"/>
      <c r="CM119" s="293"/>
      <c r="CN119" s="293"/>
      <c r="CO119" s="296" t="s">
        <v>445</v>
      </c>
      <c r="CP119" s="276"/>
      <c r="CQ119" s="802"/>
      <c r="CR119" s="802"/>
    </row>
    <row r="120" spans="2:96" ht="15.75" customHeight="1">
      <c r="B120" s="843"/>
      <c r="C120" s="843"/>
      <c r="D120" s="844"/>
      <c r="E120" s="844"/>
      <c r="F120" s="844"/>
      <c r="G120" s="844"/>
      <c r="H120" s="844"/>
      <c r="I120" s="844"/>
      <c r="J120" s="844"/>
      <c r="K120" s="844"/>
      <c r="L120" s="844"/>
      <c r="M120" s="844"/>
      <c r="N120" s="843"/>
      <c r="O120" s="843"/>
      <c r="P120" s="843"/>
      <c r="Q120" s="843"/>
      <c r="R120" s="843"/>
      <c r="S120" s="843"/>
      <c r="T120" s="843"/>
      <c r="U120" s="844"/>
      <c r="V120" s="843"/>
      <c r="W120" s="843"/>
      <c r="X120" s="844"/>
      <c r="Y120" s="844"/>
      <c r="Z120" s="843"/>
      <c r="AA120" s="843"/>
      <c r="AB120" s="843"/>
      <c r="AC120" s="843"/>
      <c r="AD120" s="844"/>
      <c r="AE120" s="843"/>
      <c r="AF120" s="843"/>
      <c r="AG120" s="843"/>
      <c r="AI120" s="831"/>
      <c r="AK120" s="843"/>
      <c r="AL120" s="843"/>
      <c r="AM120" s="843"/>
      <c r="AN120" s="843"/>
      <c r="AO120" s="843"/>
      <c r="AP120" s="843"/>
      <c r="AQ120" s="843"/>
      <c r="AR120" s="843"/>
      <c r="AS120" s="843"/>
      <c r="AT120" s="843"/>
      <c r="AU120" s="843"/>
      <c r="AV120" s="843"/>
      <c r="AW120" s="843"/>
      <c r="AX120" s="843"/>
      <c r="AY120" s="843"/>
      <c r="AZ120" s="843"/>
      <c r="BA120" s="843"/>
      <c r="BB120" s="843"/>
      <c r="BC120" s="843"/>
      <c r="BD120" s="843"/>
      <c r="BE120" s="843"/>
      <c r="BF120" s="843"/>
      <c r="BG120" s="843"/>
      <c r="BH120" s="843"/>
      <c r="CD120" s="284"/>
      <c r="CE120" s="288" t="s">
        <v>262</v>
      </c>
      <c r="CF120" s="284"/>
      <c r="CG120" s="284"/>
      <c r="CH120" s="285"/>
      <c r="CI120" s="285"/>
      <c r="CJ120" s="290"/>
      <c r="CK120" s="291"/>
      <c r="CL120" s="292"/>
      <c r="CM120" s="293"/>
      <c r="CN120" s="293"/>
      <c r="CO120" s="296" t="s">
        <v>447</v>
      </c>
      <c r="CP120" s="276"/>
      <c r="CQ120" s="802"/>
      <c r="CR120" s="802"/>
    </row>
    <row r="121" spans="2:96" ht="15.75" customHeight="1">
      <c r="B121" s="843"/>
      <c r="C121" s="843"/>
      <c r="D121" s="844"/>
      <c r="E121" s="844"/>
      <c r="F121" s="844"/>
      <c r="G121" s="844"/>
      <c r="H121" s="844"/>
      <c r="I121" s="844"/>
      <c r="J121" s="844"/>
      <c r="K121" s="844"/>
      <c r="L121" s="844"/>
      <c r="M121" s="844"/>
      <c r="N121" s="843"/>
      <c r="O121" s="843"/>
      <c r="P121" s="843"/>
      <c r="Q121" s="843"/>
      <c r="R121" s="843"/>
      <c r="S121" s="843"/>
      <c r="T121" s="843"/>
      <c r="U121" s="844"/>
      <c r="V121" s="843"/>
      <c r="W121" s="843"/>
      <c r="X121" s="844"/>
      <c r="Y121" s="844"/>
      <c r="Z121" s="843"/>
      <c r="AA121" s="843"/>
      <c r="AB121" s="843"/>
      <c r="AC121" s="843"/>
      <c r="AD121" s="844"/>
      <c r="AE121" s="843"/>
      <c r="AF121" s="843"/>
      <c r="AG121" s="843"/>
      <c r="AI121" s="831"/>
      <c r="AK121" s="843"/>
      <c r="AL121" s="843"/>
      <c r="AM121" s="843"/>
      <c r="AN121" s="843"/>
      <c r="AO121" s="843"/>
      <c r="AP121" s="843"/>
      <c r="AQ121" s="843"/>
      <c r="AR121" s="843"/>
      <c r="AS121" s="843"/>
      <c r="AT121" s="843"/>
      <c r="AU121" s="843"/>
      <c r="AV121" s="843"/>
      <c r="AW121" s="843"/>
      <c r="AX121" s="843"/>
      <c r="AY121" s="843"/>
      <c r="AZ121" s="843"/>
      <c r="BA121" s="843"/>
      <c r="BB121" s="843"/>
      <c r="BC121" s="843"/>
      <c r="BD121" s="843"/>
      <c r="BE121" s="843"/>
      <c r="BF121" s="843"/>
      <c r="BG121" s="843"/>
      <c r="BH121" s="843"/>
      <c r="CD121" s="284"/>
      <c r="CE121" s="288" t="s">
        <v>264</v>
      </c>
      <c r="CF121" s="284"/>
      <c r="CG121" s="284"/>
      <c r="CH121" s="285"/>
      <c r="CI121" s="285"/>
      <c r="CJ121" s="290"/>
      <c r="CK121" s="291"/>
      <c r="CL121" s="292"/>
      <c r="CM121" s="293"/>
      <c r="CN121" s="293"/>
      <c r="CO121" s="296" t="s">
        <v>453</v>
      </c>
      <c r="CP121" s="276"/>
      <c r="CQ121" s="802"/>
      <c r="CR121" s="802"/>
    </row>
    <row r="122" spans="2:96" ht="15.75" customHeight="1">
      <c r="B122" s="843"/>
      <c r="C122" s="843"/>
      <c r="D122" s="844"/>
      <c r="E122" s="844"/>
      <c r="F122" s="844"/>
      <c r="G122" s="844"/>
      <c r="H122" s="844"/>
      <c r="I122" s="844"/>
      <c r="J122" s="844"/>
      <c r="K122" s="844"/>
      <c r="L122" s="844"/>
      <c r="M122" s="844"/>
      <c r="N122" s="843"/>
      <c r="O122" s="843"/>
      <c r="P122" s="843"/>
      <c r="Q122" s="843"/>
      <c r="R122" s="843"/>
      <c r="S122" s="843"/>
      <c r="T122" s="843"/>
      <c r="U122" s="844"/>
      <c r="V122" s="843"/>
      <c r="W122" s="843"/>
      <c r="X122" s="844"/>
      <c r="Y122" s="844"/>
      <c r="Z122" s="843"/>
      <c r="AA122" s="843"/>
      <c r="AB122" s="843"/>
      <c r="AC122" s="843"/>
      <c r="AD122" s="844"/>
      <c r="AE122" s="843"/>
      <c r="AF122" s="843"/>
      <c r="AG122" s="843"/>
      <c r="AI122" s="831"/>
      <c r="AK122" s="843"/>
      <c r="AL122" s="843"/>
      <c r="AM122" s="843"/>
      <c r="AN122" s="843"/>
      <c r="AO122" s="843"/>
      <c r="AP122" s="843"/>
      <c r="AQ122" s="843"/>
      <c r="AR122" s="843"/>
      <c r="AS122" s="843"/>
      <c r="AT122" s="843"/>
      <c r="AU122" s="843"/>
      <c r="AV122" s="843"/>
      <c r="AW122" s="843"/>
      <c r="AX122" s="843"/>
      <c r="AY122" s="843"/>
      <c r="AZ122" s="843"/>
      <c r="BA122" s="843"/>
      <c r="BB122" s="843"/>
      <c r="BC122" s="843"/>
      <c r="BD122" s="843"/>
      <c r="BE122" s="843"/>
      <c r="BF122" s="843"/>
      <c r="BG122" s="843"/>
      <c r="BH122" s="843"/>
      <c r="CD122" s="284"/>
      <c r="CE122" s="288" t="s">
        <v>266</v>
      </c>
      <c r="CF122" s="284"/>
      <c r="CG122" s="284"/>
      <c r="CH122" s="285"/>
      <c r="CI122" s="285"/>
      <c r="CJ122" s="290"/>
      <c r="CK122" s="291"/>
      <c r="CL122" s="292"/>
      <c r="CM122" s="293"/>
      <c r="CN122" s="293"/>
      <c r="CO122" s="296" t="s">
        <v>455</v>
      </c>
      <c r="CP122" s="276"/>
      <c r="CQ122" s="802"/>
      <c r="CR122" s="802"/>
    </row>
    <row r="123" spans="2:96" ht="15.75" customHeight="1">
      <c r="B123" s="843"/>
      <c r="C123" s="843"/>
      <c r="D123" s="844"/>
      <c r="E123" s="844"/>
      <c r="F123" s="844"/>
      <c r="G123" s="844"/>
      <c r="H123" s="844"/>
      <c r="I123" s="844"/>
      <c r="J123" s="844"/>
      <c r="K123" s="844"/>
      <c r="L123" s="844"/>
      <c r="M123" s="844"/>
      <c r="N123" s="843"/>
      <c r="O123" s="843"/>
      <c r="P123" s="843"/>
      <c r="Q123" s="843"/>
      <c r="R123" s="843"/>
      <c r="S123" s="843"/>
      <c r="T123" s="843"/>
      <c r="U123" s="844"/>
      <c r="V123" s="843"/>
      <c r="W123" s="843"/>
      <c r="X123" s="844"/>
      <c r="Y123" s="844"/>
      <c r="Z123" s="843"/>
      <c r="AA123" s="843"/>
      <c r="AB123" s="843"/>
      <c r="AC123" s="843"/>
      <c r="AD123" s="844"/>
      <c r="AE123" s="843"/>
      <c r="AF123" s="843"/>
      <c r="AG123" s="843"/>
      <c r="AI123" s="831"/>
      <c r="AK123" s="843"/>
      <c r="AL123" s="843"/>
      <c r="AM123" s="843"/>
      <c r="AN123" s="843"/>
      <c r="AO123" s="843"/>
      <c r="AP123" s="843"/>
      <c r="AQ123" s="843"/>
      <c r="AR123" s="843"/>
      <c r="AS123" s="843"/>
      <c r="AT123" s="843"/>
      <c r="AU123" s="843"/>
      <c r="AV123" s="843"/>
      <c r="AW123" s="843"/>
      <c r="AX123" s="843"/>
      <c r="AY123" s="843"/>
      <c r="AZ123" s="843"/>
      <c r="BA123" s="843"/>
      <c r="BB123" s="843"/>
      <c r="BC123" s="843"/>
      <c r="BD123" s="843"/>
      <c r="BE123" s="843"/>
      <c r="BF123" s="843"/>
      <c r="BG123" s="843"/>
      <c r="BH123" s="843"/>
      <c r="CD123" s="284"/>
      <c r="CE123" s="288" t="s">
        <v>268</v>
      </c>
      <c r="CF123" s="284"/>
      <c r="CG123" s="284"/>
      <c r="CH123" s="285"/>
      <c r="CI123" s="285"/>
      <c r="CJ123" s="290"/>
      <c r="CK123" s="291"/>
      <c r="CL123" s="292"/>
      <c r="CM123" s="293"/>
      <c r="CN123" s="293"/>
      <c r="CO123" s="296" t="s">
        <v>457</v>
      </c>
      <c r="CP123" s="276"/>
      <c r="CQ123" s="802"/>
      <c r="CR123" s="802"/>
    </row>
    <row r="124" spans="2:96" ht="15.75" customHeight="1">
      <c r="B124" s="843"/>
      <c r="C124" s="843"/>
      <c r="D124" s="844"/>
      <c r="E124" s="844"/>
      <c r="F124" s="844"/>
      <c r="G124" s="844"/>
      <c r="H124" s="844"/>
      <c r="I124" s="844"/>
      <c r="J124" s="844"/>
      <c r="K124" s="844"/>
      <c r="L124" s="844"/>
      <c r="M124" s="844"/>
      <c r="N124" s="843"/>
      <c r="O124" s="843"/>
      <c r="P124" s="843"/>
      <c r="Q124" s="843"/>
      <c r="R124" s="843"/>
      <c r="S124" s="843"/>
      <c r="T124" s="843"/>
      <c r="U124" s="844"/>
      <c r="V124" s="843"/>
      <c r="W124" s="843"/>
      <c r="X124" s="844"/>
      <c r="Y124" s="844"/>
      <c r="Z124" s="843"/>
      <c r="AA124" s="843"/>
      <c r="AB124" s="843"/>
      <c r="AC124" s="843"/>
      <c r="AD124" s="844"/>
      <c r="AE124" s="843"/>
      <c r="AF124" s="843"/>
      <c r="AG124" s="843"/>
      <c r="AI124" s="831"/>
      <c r="AK124" s="843"/>
      <c r="AL124" s="843"/>
      <c r="AM124" s="843"/>
      <c r="AN124" s="843"/>
      <c r="AO124" s="843"/>
      <c r="AP124" s="843"/>
      <c r="AQ124" s="843"/>
      <c r="AR124" s="843"/>
      <c r="AS124" s="843"/>
      <c r="AT124" s="843"/>
      <c r="AU124" s="843"/>
      <c r="AV124" s="843"/>
      <c r="AW124" s="843"/>
      <c r="AX124" s="843"/>
      <c r="AY124" s="843"/>
      <c r="AZ124" s="843"/>
      <c r="BA124" s="843"/>
      <c r="BB124" s="843"/>
      <c r="BC124" s="843"/>
      <c r="BD124" s="843"/>
      <c r="BE124" s="843"/>
      <c r="BF124" s="843"/>
      <c r="BG124" s="843"/>
      <c r="BH124" s="843"/>
      <c r="CD124" s="284"/>
      <c r="CE124" s="288" t="s">
        <v>270</v>
      </c>
      <c r="CF124" s="284"/>
      <c r="CG124" s="284"/>
      <c r="CH124" s="285"/>
      <c r="CI124" s="285"/>
      <c r="CJ124" s="290"/>
      <c r="CK124" s="291"/>
      <c r="CL124" s="292"/>
      <c r="CM124" s="293"/>
      <c r="CN124" s="293"/>
      <c r="CO124" s="296" t="s">
        <v>459</v>
      </c>
      <c r="CP124" s="276"/>
      <c r="CQ124" s="802"/>
      <c r="CR124" s="802"/>
    </row>
    <row r="125" spans="2:96" ht="15.75" customHeight="1">
      <c r="B125" s="843"/>
      <c r="C125" s="843"/>
      <c r="D125" s="844"/>
      <c r="E125" s="844"/>
      <c r="F125" s="844"/>
      <c r="G125" s="844"/>
      <c r="H125" s="844"/>
      <c r="I125" s="844"/>
      <c r="J125" s="844"/>
      <c r="K125" s="844"/>
      <c r="L125" s="844"/>
      <c r="M125" s="844"/>
      <c r="N125" s="843"/>
      <c r="O125" s="843"/>
      <c r="P125" s="843"/>
      <c r="Q125" s="843"/>
      <c r="R125" s="843"/>
      <c r="S125" s="843"/>
      <c r="T125" s="843"/>
      <c r="U125" s="844"/>
      <c r="V125" s="843"/>
      <c r="W125" s="843"/>
      <c r="X125" s="844"/>
      <c r="Y125" s="844"/>
      <c r="Z125" s="843"/>
      <c r="AA125" s="843"/>
      <c r="AB125" s="843"/>
      <c r="AC125" s="843"/>
      <c r="AD125" s="844"/>
      <c r="AE125" s="843"/>
      <c r="AF125" s="843"/>
      <c r="AG125" s="843"/>
      <c r="AI125" s="831"/>
      <c r="AK125" s="843"/>
      <c r="AL125" s="843"/>
      <c r="AM125" s="843"/>
      <c r="AN125" s="843"/>
      <c r="AO125" s="843"/>
      <c r="AP125" s="843"/>
      <c r="AQ125" s="843"/>
      <c r="AR125" s="843"/>
      <c r="AS125" s="843"/>
      <c r="AT125" s="843"/>
      <c r="AU125" s="843"/>
      <c r="AV125" s="843"/>
      <c r="AW125" s="843"/>
      <c r="AX125" s="843"/>
      <c r="AY125" s="843"/>
      <c r="AZ125" s="843"/>
      <c r="BA125" s="843"/>
      <c r="BB125" s="843"/>
      <c r="BC125" s="843"/>
      <c r="BD125" s="843"/>
      <c r="BE125" s="843"/>
      <c r="BF125" s="843"/>
      <c r="BG125" s="843"/>
      <c r="BH125" s="843"/>
      <c r="CD125" s="284"/>
      <c r="CE125" s="288" t="s">
        <v>272</v>
      </c>
      <c r="CF125" s="284"/>
      <c r="CG125" s="284"/>
      <c r="CH125" s="285"/>
      <c r="CI125" s="285"/>
      <c r="CJ125" s="290"/>
      <c r="CK125" s="291"/>
      <c r="CL125" s="292"/>
      <c r="CM125" s="293"/>
      <c r="CN125" s="293"/>
      <c r="CO125" s="296" t="s">
        <v>461</v>
      </c>
      <c r="CP125" s="276"/>
      <c r="CQ125" s="802"/>
      <c r="CR125" s="802"/>
    </row>
    <row r="126" spans="2:96" ht="15.75" customHeight="1">
      <c r="B126" s="843"/>
      <c r="C126" s="843"/>
      <c r="D126" s="844"/>
      <c r="E126" s="844"/>
      <c r="F126" s="844"/>
      <c r="G126" s="844"/>
      <c r="H126" s="844"/>
      <c r="I126" s="844"/>
      <c r="J126" s="844"/>
      <c r="K126" s="844"/>
      <c r="L126" s="844"/>
      <c r="M126" s="844"/>
      <c r="N126" s="843"/>
      <c r="O126" s="843"/>
      <c r="P126" s="843"/>
      <c r="Q126" s="843"/>
      <c r="R126" s="843"/>
      <c r="S126" s="843"/>
      <c r="T126" s="843"/>
      <c r="U126" s="844"/>
      <c r="V126" s="843"/>
      <c r="W126" s="843"/>
      <c r="X126" s="844"/>
      <c r="Y126" s="844"/>
      <c r="Z126" s="843"/>
      <c r="AA126" s="843"/>
      <c r="AB126" s="843"/>
      <c r="AC126" s="843"/>
      <c r="AD126" s="844"/>
      <c r="AE126" s="843"/>
      <c r="AF126" s="843"/>
      <c r="AG126" s="843"/>
      <c r="AI126" s="831"/>
      <c r="AK126" s="843"/>
      <c r="AL126" s="843"/>
      <c r="AM126" s="843"/>
      <c r="AN126" s="843"/>
      <c r="AO126" s="843"/>
      <c r="AP126" s="843"/>
      <c r="AQ126" s="843"/>
      <c r="AR126" s="843"/>
      <c r="AS126" s="843"/>
      <c r="AT126" s="843"/>
      <c r="AU126" s="843"/>
      <c r="AV126" s="843"/>
      <c r="AW126" s="843"/>
      <c r="AX126" s="843"/>
      <c r="AY126" s="843"/>
      <c r="AZ126" s="843"/>
      <c r="BA126" s="843"/>
      <c r="BB126" s="843"/>
      <c r="BC126" s="843"/>
      <c r="BD126" s="843"/>
      <c r="BE126" s="843"/>
      <c r="BF126" s="843"/>
      <c r="BG126" s="843"/>
      <c r="BH126" s="843"/>
      <c r="CD126" s="284"/>
      <c r="CE126" s="288" t="s">
        <v>274</v>
      </c>
      <c r="CF126" s="284"/>
      <c r="CG126" s="284"/>
      <c r="CH126" s="285"/>
      <c r="CI126" s="285"/>
      <c r="CJ126" s="290"/>
      <c r="CK126" s="291"/>
      <c r="CL126" s="292"/>
      <c r="CM126" s="293"/>
      <c r="CN126" s="293"/>
      <c r="CO126" s="296" t="s">
        <v>1632</v>
      </c>
      <c r="CP126" s="276"/>
      <c r="CQ126" s="802"/>
      <c r="CR126" s="802"/>
    </row>
    <row r="127" spans="2:96" ht="15.75" customHeight="1">
      <c r="B127" s="843"/>
      <c r="C127" s="843"/>
      <c r="D127" s="844"/>
      <c r="E127" s="844"/>
      <c r="F127" s="844"/>
      <c r="G127" s="844"/>
      <c r="H127" s="844"/>
      <c r="I127" s="844"/>
      <c r="J127" s="844"/>
      <c r="K127" s="844"/>
      <c r="L127" s="844"/>
      <c r="M127" s="844"/>
      <c r="N127" s="843"/>
      <c r="O127" s="843"/>
      <c r="P127" s="843"/>
      <c r="Q127" s="843"/>
      <c r="R127" s="843"/>
      <c r="S127" s="843"/>
      <c r="T127" s="843"/>
      <c r="U127" s="844"/>
      <c r="V127" s="843"/>
      <c r="W127" s="843"/>
      <c r="X127" s="844"/>
      <c r="Y127" s="844"/>
      <c r="Z127" s="843"/>
      <c r="AA127" s="843"/>
      <c r="AB127" s="843"/>
      <c r="AC127" s="843"/>
      <c r="AD127" s="844"/>
      <c r="AE127" s="843"/>
      <c r="AF127" s="843"/>
      <c r="AG127" s="843"/>
      <c r="AI127" s="831"/>
      <c r="AK127" s="843"/>
      <c r="AL127" s="843"/>
      <c r="AM127" s="843"/>
      <c r="AN127" s="843"/>
      <c r="AO127" s="843"/>
      <c r="AP127" s="843"/>
      <c r="AQ127" s="843"/>
      <c r="AR127" s="843"/>
      <c r="AS127" s="843"/>
      <c r="AT127" s="843"/>
      <c r="AU127" s="843"/>
      <c r="AV127" s="843"/>
      <c r="AW127" s="843"/>
      <c r="AX127" s="843"/>
      <c r="AY127" s="843"/>
      <c r="AZ127" s="843"/>
      <c r="BA127" s="843"/>
      <c r="BB127" s="843"/>
      <c r="BC127" s="843"/>
      <c r="BD127" s="843"/>
      <c r="BE127" s="843"/>
      <c r="BF127" s="843"/>
      <c r="BG127" s="843"/>
      <c r="BH127" s="843"/>
      <c r="CD127" s="284"/>
      <c r="CE127" s="288" t="s">
        <v>276</v>
      </c>
      <c r="CF127" s="284"/>
      <c r="CG127" s="284"/>
      <c r="CH127" s="285"/>
      <c r="CI127" s="285"/>
      <c r="CJ127" s="290"/>
      <c r="CK127" s="291"/>
      <c r="CL127" s="292"/>
      <c r="CM127" s="293"/>
      <c r="CN127" s="293"/>
      <c r="CO127" s="296" t="s">
        <v>465</v>
      </c>
      <c r="CP127" s="276"/>
      <c r="CQ127" s="802"/>
      <c r="CR127" s="802"/>
    </row>
    <row r="128" spans="2:96" ht="15.75" customHeight="1">
      <c r="B128" s="843"/>
      <c r="C128" s="843"/>
      <c r="D128" s="844"/>
      <c r="E128" s="844"/>
      <c r="F128" s="844"/>
      <c r="G128" s="844"/>
      <c r="H128" s="844"/>
      <c r="I128" s="844"/>
      <c r="J128" s="844"/>
      <c r="K128" s="844"/>
      <c r="L128" s="844"/>
      <c r="M128" s="844"/>
      <c r="N128" s="843"/>
      <c r="O128" s="843"/>
      <c r="P128" s="843"/>
      <c r="Q128" s="843"/>
      <c r="R128" s="843"/>
      <c r="S128" s="843"/>
      <c r="T128" s="843"/>
      <c r="U128" s="844"/>
      <c r="V128" s="843"/>
      <c r="W128" s="843"/>
      <c r="X128" s="844"/>
      <c r="Y128" s="844"/>
      <c r="Z128" s="843"/>
      <c r="AA128" s="843"/>
      <c r="AB128" s="843"/>
      <c r="AC128" s="843"/>
      <c r="AD128" s="844"/>
      <c r="AE128" s="843"/>
      <c r="AF128" s="843"/>
      <c r="AG128" s="843"/>
      <c r="AI128" s="831"/>
      <c r="AK128" s="843"/>
      <c r="AL128" s="843"/>
      <c r="AM128" s="843"/>
      <c r="AN128" s="843"/>
      <c r="AO128" s="843"/>
      <c r="AP128" s="843"/>
      <c r="AQ128" s="843"/>
      <c r="AR128" s="843"/>
      <c r="AS128" s="843"/>
      <c r="AT128" s="843"/>
      <c r="AU128" s="843"/>
      <c r="AV128" s="843"/>
      <c r="AW128" s="843"/>
      <c r="AX128" s="843"/>
      <c r="AY128" s="843"/>
      <c r="AZ128" s="843"/>
      <c r="BA128" s="843"/>
      <c r="BB128" s="843"/>
      <c r="BC128" s="843"/>
      <c r="BD128" s="843"/>
      <c r="BE128" s="843"/>
      <c r="BF128" s="843"/>
      <c r="BG128" s="843"/>
      <c r="BH128" s="843"/>
      <c r="CD128" s="284"/>
      <c r="CE128" s="288" t="s">
        <v>278</v>
      </c>
      <c r="CF128" s="284"/>
      <c r="CG128" s="284"/>
      <c r="CH128" s="285"/>
      <c r="CI128" s="285"/>
      <c r="CJ128" s="290"/>
      <c r="CK128" s="291"/>
      <c r="CL128" s="292"/>
      <c r="CM128" s="293"/>
      <c r="CN128" s="293"/>
      <c r="CO128" s="296" t="s">
        <v>471</v>
      </c>
      <c r="CP128" s="276"/>
      <c r="CQ128" s="802"/>
      <c r="CR128" s="802"/>
    </row>
    <row r="129" spans="2:103" s="891" customFormat="1">
      <c r="B129" s="843"/>
      <c r="C129" s="843"/>
      <c r="D129" s="844"/>
      <c r="E129" s="844"/>
      <c r="F129" s="844"/>
      <c r="G129" s="844"/>
      <c r="H129" s="844"/>
      <c r="I129" s="844"/>
      <c r="J129" s="844"/>
      <c r="K129" s="844"/>
      <c r="L129" s="844"/>
      <c r="M129" s="844"/>
      <c r="N129" s="843"/>
      <c r="O129" s="843"/>
      <c r="P129" s="843"/>
      <c r="Q129" s="843"/>
      <c r="R129" s="843"/>
      <c r="S129" s="843"/>
      <c r="T129" s="843"/>
      <c r="U129" s="844"/>
      <c r="V129" s="843"/>
      <c r="W129" s="843"/>
      <c r="X129" s="844"/>
      <c r="Y129" s="844"/>
      <c r="Z129" s="843"/>
      <c r="AA129" s="843"/>
      <c r="AB129" s="843"/>
      <c r="AC129" s="843"/>
      <c r="AD129" s="844"/>
      <c r="AE129" s="843"/>
      <c r="AF129" s="843"/>
      <c r="AG129" s="843"/>
      <c r="AH129"/>
      <c r="AI129" s="831"/>
      <c r="AK129" s="843"/>
      <c r="AL129" s="843"/>
      <c r="AM129" s="843"/>
      <c r="AN129" s="843"/>
      <c r="AO129" s="843"/>
      <c r="AP129" s="843"/>
      <c r="AQ129" s="843"/>
      <c r="AR129" s="843"/>
      <c r="AS129" s="843"/>
      <c r="AT129" s="843"/>
      <c r="AU129" s="843"/>
      <c r="AV129" s="843"/>
      <c r="AW129" s="843"/>
      <c r="AX129" s="843"/>
      <c r="AY129" s="843"/>
      <c r="AZ129" s="843"/>
      <c r="BA129" s="843"/>
      <c r="BB129" s="843"/>
      <c r="BC129" s="843"/>
      <c r="BD129" s="843"/>
      <c r="BE129" s="843"/>
      <c r="BF129" s="843"/>
      <c r="BG129" s="843"/>
      <c r="BH129" s="843"/>
      <c r="BI129"/>
      <c r="CD129" s="284"/>
      <c r="CE129" s="288" t="s">
        <v>280</v>
      </c>
      <c r="CF129" s="284"/>
      <c r="CG129" s="284"/>
      <c r="CH129" s="285"/>
      <c r="CI129" s="285"/>
      <c r="CJ129" s="290"/>
      <c r="CK129" s="291"/>
      <c r="CL129" s="292"/>
      <c r="CM129" s="293"/>
      <c r="CN129" s="293"/>
      <c r="CO129" s="296" t="s">
        <v>475</v>
      </c>
      <c r="CP129" s="276"/>
      <c r="CQ129" s="802"/>
      <c r="CR129" s="802"/>
      <c r="CS129" s="892"/>
      <c r="CT129" s="892"/>
      <c r="CU129" s="892"/>
      <c r="CV129" s="892"/>
      <c r="CW129" s="892"/>
      <c r="CX129" s="892"/>
      <c r="CY129" s="892"/>
    </row>
    <row r="130" spans="2:103">
      <c r="B130" s="843"/>
      <c r="C130" s="843"/>
      <c r="D130" s="844"/>
      <c r="E130" s="844"/>
      <c r="F130" s="844"/>
      <c r="G130" s="844"/>
      <c r="H130" s="844"/>
      <c r="I130" s="844"/>
      <c r="J130" s="844"/>
      <c r="K130" s="844"/>
      <c r="L130" s="844"/>
      <c r="M130" s="844"/>
      <c r="N130" s="843"/>
      <c r="O130" s="843"/>
      <c r="P130" s="843"/>
      <c r="Q130" s="843"/>
      <c r="R130" s="843"/>
      <c r="S130" s="843"/>
      <c r="T130" s="843"/>
      <c r="U130" s="844"/>
      <c r="V130" s="843"/>
      <c r="W130" s="843"/>
      <c r="X130" s="844"/>
      <c r="Y130" s="844"/>
      <c r="Z130" s="843"/>
      <c r="AA130" s="843"/>
      <c r="AB130" s="843"/>
      <c r="AC130" s="843"/>
      <c r="AD130" s="844"/>
      <c r="AE130" s="843"/>
      <c r="AF130" s="843"/>
      <c r="AG130" s="843"/>
      <c r="AI130" s="831"/>
      <c r="AK130" s="843"/>
      <c r="AL130" s="843"/>
      <c r="AM130" s="843"/>
      <c r="AN130" s="843"/>
      <c r="AO130" s="843"/>
      <c r="AP130" s="843"/>
      <c r="AQ130" s="843"/>
      <c r="AR130" s="843"/>
      <c r="AS130" s="843"/>
      <c r="AT130" s="843"/>
      <c r="AU130" s="843"/>
      <c r="AV130" s="843"/>
      <c r="AW130" s="843"/>
      <c r="AX130" s="843"/>
      <c r="AY130" s="843"/>
      <c r="AZ130" s="843"/>
      <c r="BA130" s="843"/>
      <c r="BB130" s="843"/>
      <c r="BC130" s="843"/>
      <c r="BD130" s="843"/>
      <c r="BE130" s="843"/>
      <c r="BF130" s="843"/>
      <c r="BG130" s="843"/>
      <c r="BH130" s="843"/>
      <c r="CD130" s="284"/>
      <c r="CE130" s="288" t="s">
        <v>282</v>
      </c>
      <c r="CF130" s="284"/>
      <c r="CG130" s="284"/>
      <c r="CH130" s="285"/>
      <c r="CI130" s="285"/>
      <c r="CJ130" s="290"/>
      <c r="CK130" s="291"/>
      <c r="CL130" s="292"/>
      <c r="CM130" s="293"/>
      <c r="CN130" s="293"/>
      <c r="CO130" s="296" t="s">
        <v>481</v>
      </c>
      <c r="CP130" s="276"/>
      <c r="CQ130" s="802"/>
      <c r="CR130" s="802"/>
    </row>
    <row r="131" spans="2:103">
      <c r="B131" s="843"/>
      <c r="C131" s="843"/>
      <c r="D131" s="844"/>
      <c r="E131" s="844"/>
      <c r="F131" s="844"/>
      <c r="G131" s="844"/>
      <c r="H131" s="844"/>
      <c r="I131" s="844"/>
      <c r="J131" s="844"/>
      <c r="K131" s="844"/>
      <c r="L131" s="844"/>
      <c r="M131" s="844"/>
      <c r="N131" s="843"/>
      <c r="O131" s="843"/>
      <c r="P131" s="843"/>
      <c r="Q131" s="843"/>
      <c r="R131" s="843"/>
      <c r="S131" s="843"/>
      <c r="T131" s="843"/>
      <c r="U131" s="844"/>
      <c r="V131" s="843"/>
      <c r="W131" s="843"/>
      <c r="X131" s="844"/>
      <c r="Y131" s="844"/>
      <c r="Z131" s="843"/>
      <c r="AA131" s="843"/>
      <c r="AB131" s="843"/>
      <c r="AC131" s="843"/>
      <c r="AD131" s="844"/>
      <c r="AE131" s="843"/>
      <c r="AF131" s="843"/>
      <c r="AG131" s="843"/>
      <c r="AI131" s="831"/>
      <c r="AK131" s="843"/>
      <c r="AL131" s="843"/>
      <c r="AM131" s="843"/>
      <c r="AN131" s="843"/>
      <c r="AO131" s="843"/>
      <c r="AP131" s="843"/>
      <c r="AQ131" s="843"/>
      <c r="AR131" s="843"/>
      <c r="AS131" s="843"/>
      <c r="AT131" s="843"/>
      <c r="AU131" s="843"/>
      <c r="AV131" s="843"/>
      <c r="AW131" s="843"/>
      <c r="AX131" s="843"/>
      <c r="AY131" s="843"/>
      <c r="AZ131" s="843"/>
      <c r="BA131" s="843"/>
      <c r="BB131" s="843"/>
      <c r="BC131" s="843"/>
      <c r="BD131" s="843"/>
      <c r="BE131" s="843"/>
      <c r="BF131" s="843"/>
      <c r="BG131" s="843"/>
      <c r="BH131" s="843"/>
      <c r="CD131" s="284"/>
      <c r="CE131" s="288" t="s">
        <v>284</v>
      </c>
      <c r="CF131" s="284"/>
      <c r="CG131" s="284"/>
      <c r="CH131" s="285"/>
      <c r="CI131" s="285"/>
      <c r="CJ131" s="290"/>
      <c r="CK131" s="291"/>
      <c r="CL131" s="292"/>
      <c r="CM131" s="293"/>
      <c r="CN131" s="293"/>
      <c r="CO131" s="296" t="s">
        <v>493</v>
      </c>
      <c r="CP131" s="276"/>
      <c r="CQ131" s="802"/>
      <c r="CR131" s="802"/>
    </row>
    <row r="132" spans="2:103" ht="15.75" customHeight="1">
      <c r="B132" s="843"/>
      <c r="C132" s="843"/>
      <c r="D132" s="844"/>
      <c r="E132" s="844"/>
      <c r="F132" s="844"/>
      <c r="G132" s="844"/>
      <c r="H132" s="844"/>
      <c r="I132" s="844"/>
      <c r="J132" s="844"/>
      <c r="K132" s="844"/>
      <c r="L132" s="844"/>
      <c r="M132" s="844"/>
      <c r="N132" s="843"/>
      <c r="O132" s="843"/>
      <c r="P132" s="843"/>
      <c r="Q132" s="843"/>
      <c r="R132" s="843"/>
      <c r="S132" s="843"/>
      <c r="T132" s="843"/>
      <c r="U132" s="844"/>
      <c r="V132" s="843"/>
      <c r="W132" s="843"/>
      <c r="X132" s="844"/>
      <c r="Y132" s="844"/>
      <c r="Z132" s="843"/>
      <c r="AA132" s="843"/>
      <c r="AB132" s="843"/>
      <c r="AC132" s="843"/>
      <c r="AD132" s="844"/>
      <c r="AE132" s="843"/>
      <c r="AF132" s="843"/>
      <c r="AG132" s="843"/>
      <c r="AI132" s="831"/>
      <c r="AK132" s="843"/>
      <c r="AL132" s="843"/>
      <c r="AM132" s="843"/>
      <c r="AN132" s="843"/>
      <c r="AO132" s="843"/>
      <c r="AP132" s="843"/>
      <c r="AQ132" s="843"/>
      <c r="AR132" s="843"/>
      <c r="AS132" s="843"/>
      <c r="AT132" s="843"/>
      <c r="AU132" s="843"/>
      <c r="AV132" s="843"/>
      <c r="AW132" s="843"/>
      <c r="AX132" s="843"/>
      <c r="AY132" s="843"/>
      <c r="AZ132" s="843"/>
      <c r="BA132" s="843"/>
      <c r="BB132" s="843"/>
      <c r="BC132" s="843"/>
      <c r="BD132" s="843"/>
      <c r="BE132" s="843"/>
      <c r="BF132" s="843"/>
      <c r="BG132" s="843"/>
      <c r="BH132" s="843"/>
      <c r="CD132" s="284"/>
      <c r="CE132" s="288" t="s">
        <v>286</v>
      </c>
      <c r="CF132" s="284"/>
      <c r="CG132" s="284"/>
      <c r="CH132" s="285"/>
      <c r="CI132" s="285"/>
      <c r="CJ132" s="290"/>
      <c r="CK132" s="291"/>
      <c r="CL132" s="292"/>
      <c r="CM132" s="293"/>
      <c r="CN132" s="293"/>
      <c r="CO132" s="296" t="s">
        <v>497</v>
      </c>
      <c r="CP132" s="276"/>
      <c r="CQ132" s="802"/>
      <c r="CR132" s="802"/>
    </row>
    <row r="133" spans="2:103" ht="15.75" customHeight="1">
      <c r="B133" s="843"/>
      <c r="C133" s="843"/>
      <c r="D133" s="844"/>
      <c r="E133" s="844"/>
      <c r="F133" s="844"/>
      <c r="G133" s="844"/>
      <c r="H133" s="844"/>
      <c r="I133" s="844"/>
      <c r="J133" s="844"/>
      <c r="K133" s="844"/>
      <c r="L133" s="844"/>
      <c r="M133" s="844"/>
      <c r="N133" s="843"/>
      <c r="O133" s="843"/>
      <c r="P133" s="843"/>
      <c r="Q133" s="843"/>
      <c r="R133" s="843"/>
      <c r="S133" s="843"/>
      <c r="T133" s="843"/>
      <c r="U133" s="844"/>
      <c r="V133" s="843"/>
      <c r="W133" s="843"/>
      <c r="X133" s="844"/>
      <c r="Y133" s="844"/>
      <c r="Z133" s="843"/>
      <c r="AA133" s="843"/>
      <c r="AB133" s="843"/>
      <c r="AC133" s="843"/>
      <c r="AD133" s="844"/>
      <c r="AE133" s="843"/>
      <c r="AF133" s="843"/>
      <c r="AG133" s="843"/>
      <c r="AI133" s="831"/>
      <c r="AK133" s="843"/>
      <c r="AL133" s="843"/>
      <c r="AM133" s="843"/>
      <c r="AN133" s="843"/>
      <c r="AO133" s="843"/>
      <c r="AP133" s="843"/>
      <c r="AQ133" s="843"/>
      <c r="AR133" s="843"/>
      <c r="AS133" s="843"/>
      <c r="AT133" s="843"/>
      <c r="AU133" s="843"/>
      <c r="AV133" s="843"/>
      <c r="AW133" s="843"/>
      <c r="AX133" s="843"/>
      <c r="AY133" s="843"/>
      <c r="AZ133" s="843"/>
      <c r="BA133" s="843"/>
      <c r="BB133" s="843"/>
      <c r="BC133" s="843"/>
      <c r="BD133" s="843"/>
      <c r="BE133" s="843"/>
      <c r="BF133" s="843"/>
      <c r="BG133" s="843"/>
      <c r="BH133" s="843"/>
      <c r="CD133" s="284"/>
      <c r="CE133" s="288" t="s">
        <v>288</v>
      </c>
      <c r="CF133" s="284"/>
      <c r="CG133" s="284"/>
      <c r="CH133" s="285"/>
      <c r="CI133" s="285"/>
      <c r="CJ133" s="290"/>
      <c r="CK133" s="291"/>
      <c r="CL133" s="292"/>
      <c r="CM133" s="293"/>
      <c r="CN133" s="293"/>
      <c r="CO133" s="296" t="s">
        <v>501</v>
      </c>
      <c r="CP133" s="284"/>
      <c r="CQ133" s="802"/>
      <c r="CR133" s="802"/>
    </row>
    <row r="134" spans="2:103" ht="15.75" customHeight="1">
      <c r="B134" s="843"/>
      <c r="C134" s="843"/>
      <c r="D134" s="844"/>
      <c r="E134" s="844"/>
      <c r="F134" s="844"/>
      <c r="G134" s="844"/>
      <c r="H134" s="844"/>
      <c r="I134" s="844"/>
      <c r="J134" s="844"/>
      <c r="K134" s="844"/>
      <c r="L134" s="844"/>
      <c r="M134" s="844"/>
      <c r="N134" s="843"/>
      <c r="O134" s="843"/>
      <c r="P134" s="843"/>
      <c r="Q134" s="843"/>
      <c r="R134" s="843"/>
      <c r="S134" s="843"/>
      <c r="T134" s="843"/>
      <c r="U134" s="844"/>
      <c r="V134" s="843"/>
      <c r="W134" s="843"/>
      <c r="X134" s="844"/>
      <c r="Y134" s="844"/>
      <c r="Z134" s="843"/>
      <c r="AA134" s="843"/>
      <c r="AB134" s="843"/>
      <c r="AC134" s="843"/>
      <c r="AD134" s="844"/>
      <c r="AE134" s="843"/>
      <c r="AF134" s="843"/>
      <c r="AG134" s="843"/>
      <c r="AI134" s="831"/>
      <c r="AK134" s="843"/>
      <c r="AL134" s="843"/>
      <c r="AM134" s="843"/>
      <c r="AN134" s="843"/>
      <c r="AO134" s="843"/>
      <c r="AP134" s="843"/>
      <c r="AQ134" s="843"/>
      <c r="AR134" s="843"/>
      <c r="AS134" s="843"/>
      <c r="AT134" s="843"/>
      <c r="AU134" s="843"/>
      <c r="AV134" s="843"/>
      <c r="AW134" s="843"/>
      <c r="AX134" s="843"/>
      <c r="AY134" s="843"/>
      <c r="AZ134" s="843"/>
      <c r="BA134" s="843"/>
      <c r="BB134" s="843"/>
      <c r="BC134" s="843"/>
      <c r="BD134" s="843"/>
      <c r="BE134" s="843"/>
      <c r="BF134" s="843"/>
      <c r="BG134" s="843"/>
      <c r="BH134" s="843"/>
      <c r="CD134" s="284"/>
      <c r="CE134" s="288" t="s">
        <v>290</v>
      </c>
      <c r="CF134" s="284"/>
      <c r="CG134" s="284"/>
      <c r="CH134" s="285"/>
      <c r="CI134" s="285"/>
      <c r="CJ134" s="290"/>
      <c r="CK134" s="291"/>
      <c r="CL134" s="292"/>
      <c r="CM134" s="293"/>
      <c r="CN134" s="293"/>
      <c r="CO134" s="296" t="s">
        <v>505</v>
      </c>
      <c r="CP134" s="284"/>
      <c r="CQ134" s="802"/>
      <c r="CR134" s="802"/>
    </row>
    <row r="135" spans="2:103" ht="15.75" customHeight="1">
      <c r="B135" s="843"/>
      <c r="C135" s="843"/>
      <c r="D135" s="844"/>
      <c r="E135" s="844"/>
      <c r="F135" s="844"/>
      <c r="G135" s="844"/>
      <c r="H135" s="844"/>
      <c r="I135" s="844"/>
      <c r="J135" s="844"/>
      <c r="K135" s="844"/>
      <c r="L135" s="844"/>
      <c r="M135" s="844"/>
      <c r="N135" s="843"/>
      <c r="O135" s="843"/>
      <c r="P135" s="843"/>
      <c r="Q135" s="843"/>
      <c r="R135" s="843"/>
      <c r="S135" s="843"/>
      <c r="T135" s="843"/>
      <c r="U135" s="844"/>
      <c r="V135" s="843"/>
      <c r="W135" s="843"/>
      <c r="X135" s="844"/>
      <c r="Y135" s="844"/>
      <c r="Z135" s="843"/>
      <c r="AA135" s="843"/>
      <c r="AB135" s="843"/>
      <c r="AC135" s="843"/>
      <c r="AD135" s="844"/>
      <c r="AE135" s="843"/>
      <c r="AF135" s="843"/>
      <c r="AG135" s="843"/>
      <c r="AI135" s="831"/>
      <c r="AK135" s="843"/>
      <c r="AL135" s="843"/>
      <c r="AM135" s="843"/>
      <c r="AN135" s="843"/>
      <c r="AO135" s="843"/>
      <c r="AP135" s="843"/>
      <c r="AQ135" s="843"/>
      <c r="AR135" s="843"/>
      <c r="AS135" s="843"/>
      <c r="AT135" s="843"/>
      <c r="AU135" s="843"/>
      <c r="AV135" s="843"/>
      <c r="AW135" s="843"/>
      <c r="AX135" s="843"/>
      <c r="AY135" s="843"/>
      <c r="AZ135" s="843"/>
      <c r="BA135" s="843"/>
      <c r="BB135" s="843"/>
      <c r="BC135" s="843"/>
      <c r="BD135" s="843"/>
      <c r="BE135" s="843"/>
      <c r="BF135" s="843"/>
      <c r="BG135" s="843"/>
      <c r="BH135" s="843"/>
      <c r="CD135" s="284"/>
      <c r="CE135" s="288" t="s">
        <v>292</v>
      </c>
      <c r="CF135" s="284"/>
      <c r="CG135" s="284"/>
      <c r="CH135" s="285"/>
      <c r="CI135" s="285"/>
      <c r="CJ135" s="290"/>
      <c r="CK135" s="291"/>
      <c r="CL135" s="292"/>
      <c r="CM135" s="293"/>
      <c r="CN135" s="293"/>
      <c r="CO135" s="296" t="s">
        <v>507</v>
      </c>
      <c r="CP135" s="276"/>
      <c r="CQ135" s="802"/>
      <c r="CR135" s="802"/>
    </row>
    <row r="136" spans="2:103" ht="15.75" customHeight="1">
      <c r="B136" s="843"/>
      <c r="C136" s="843"/>
      <c r="D136" s="844"/>
      <c r="E136" s="844"/>
      <c r="F136" s="844"/>
      <c r="G136" s="844"/>
      <c r="H136" s="844"/>
      <c r="I136" s="844"/>
      <c r="J136" s="844"/>
      <c r="K136" s="844"/>
      <c r="L136" s="844"/>
      <c r="M136" s="844"/>
      <c r="N136" s="843"/>
      <c r="O136" s="843"/>
      <c r="P136" s="843"/>
      <c r="Q136" s="843"/>
      <c r="R136" s="843"/>
      <c r="S136" s="843"/>
      <c r="T136" s="843"/>
      <c r="U136" s="844"/>
      <c r="V136" s="843"/>
      <c r="W136" s="843"/>
      <c r="X136" s="844"/>
      <c r="Y136" s="844"/>
      <c r="Z136" s="843"/>
      <c r="AA136" s="843"/>
      <c r="AB136" s="843"/>
      <c r="AC136" s="843"/>
      <c r="AD136" s="844"/>
      <c r="AE136" s="843"/>
      <c r="AF136" s="843"/>
      <c r="AG136" s="843"/>
      <c r="AI136" s="831"/>
      <c r="AK136" s="843"/>
      <c r="AL136" s="843"/>
      <c r="AM136" s="843"/>
      <c r="AN136" s="843"/>
      <c r="AO136" s="843"/>
      <c r="AP136" s="843"/>
      <c r="AQ136" s="843"/>
      <c r="AR136" s="843"/>
      <c r="AS136" s="843"/>
      <c r="AT136" s="843"/>
      <c r="AU136" s="843"/>
      <c r="AV136" s="843"/>
      <c r="AW136" s="843"/>
      <c r="AX136" s="843"/>
      <c r="AY136" s="843"/>
      <c r="AZ136" s="843"/>
      <c r="BA136" s="843"/>
      <c r="BB136" s="843"/>
      <c r="BC136" s="843"/>
      <c r="BD136" s="843"/>
      <c r="BE136" s="843"/>
      <c r="BF136" s="843"/>
      <c r="BG136" s="843"/>
      <c r="BH136" s="843"/>
      <c r="CD136" s="284"/>
      <c r="CE136" s="288" t="s">
        <v>294</v>
      </c>
      <c r="CF136" s="284"/>
      <c r="CG136" s="284"/>
      <c r="CH136" s="285"/>
      <c r="CI136" s="285"/>
      <c r="CJ136" s="290"/>
      <c r="CK136" s="291"/>
      <c r="CL136" s="292"/>
      <c r="CM136" s="293"/>
      <c r="CN136" s="293"/>
      <c r="CO136" s="296" t="s">
        <v>155</v>
      </c>
      <c r="CP136" s="276"/>
      <c r="CQ136" s="802"/>
      <c r="CR136" s="802"/>
    </row>
    <row r="137" spans="2:103" ht="15.75" customHeight="1">
      <c r="B137" s="843"/>
      <c r="C137" s="843"/>
      <c r="D137" s="844"/>
      <c r="E137" s="844"/>
      <c r="F137" s="844"/>
      <c r="G137" s="844"/>
      <c r="H137" s="844"/>
      <c r="I137" s="844"/>
      <c r="J137" s="844"/>
      <c r="K137" s="844"/>
      <c r="L137" s="844"/>
      <c r="M137" s="844"/>
      <c r="N137" s="843"/>
      <c r="O137" s="843"/>
      <c r="P137" s="843"/>
      <c r="Q137" s="843"/>
      <c r="R137" s="843"/>
      <c r="S137" s="843"/>
      <c r="T137" s="843"/>
      <c r="U137" s="844"/>
      <c r="V137" s="843"/>
      <c r="W137" s="843"/>
      <c r="X137" s="844"/>
      <c r="Y137" s="844"/>
      <c r="Z137" s="843"/>
      <c r="AA137" s="843"/>
      <c r="AB137" s="843"/>
      <c r="AC137" s="843"/>
      <c r="AD137" s="844"/>
      <c r="AE137" s="843"/>
      <c r="AF137" s="843"/>
      <c r="AG137" s="843"/>
      <c r="AI137" s="831"/>
      <c r="AK137" s="843"/>
      <c r="AL137" s="843"/>
      <c r="AM137" s="843"/>
      <c r="AN137" s="843"/>
      <c r="AO137" s="843"/>
      <c r="AP137" s="843"/>
      <c r="AQ137" s="843"/>
      <c r="AR137" s="843"/>
      <c r="AS137" s="843"/>
      <c r="AT137" s="843"/>
      <c r="AU137" s="843"/>
      <c r="AV137" s="843"/>
      <c r="AW137" s="843"/>
      <c r="AX137" s="843"/>
      <c r="AY137" s="843"/>
      <c r="AZ137" s="843"/>
      <c r="BA137" s="843"/>
      <c r="BB137" s="843"/>
      <c r="BC137" s="843"/>
      <c r="BD137" s="843"/>
      <c r="BE137" s="843"/>
      <c r="BF137" s="843"/>
      <c r="BG137" s="843"/>
      <c r="BH137" s="843"/>
      <c r="CD137" s="284"/>
      <c r="CE137" s="288" t="s">
        <v>296</v>
      </c>
      <c r="CF137" s="284"/>
      <c r="CG137" s="284"/>
      <c r="CH137" s="285"/>
      <c r="CI137" s="285"/>
      <c r="CJ137" s="290"/>
      <c r="CK137" s="291"/>
      <c r="CL137" s="292"/>
      <c r="CM137" s="293"/>
      <c r="CN137" s="293"/>
      <c r="CO137" s="296" t="s">
        <v>512</v>
      </c>
      <c r="CP137" s="276"/>
      <c r="CQ137" s="802"/>
      <c r="CR137" s="802"/>
    </row>
    <row r="138" spans="2:103" ht="15.75" customHeight="1">
      <c r="B138" s="843"/>
      <c r="C138" s="843"/>
      <c r="D138" s="844"/>
      <c r="E138" s="844"/>
      <c r="F138" s="844"/>
      <c r="G138" s="844"/>
      <c r="H138" s="844"/>
      <c r="I138" s="844"/>
      <c r="J138" s="844"/>
      <c r="K138" s="844"/>
      <c r="L138" s="844"/>
      <c r="M138" s="844"/>
      <c r="N138" s="843"/>
      <c r="O138" s="843"/>
      <c r="P138" s="843"/>
      <c r="Q138" s="843"/>
      <c r="R138" s="843"/>
      <c r="S138" s="843"/>
      <c r="T138" s="843"/>
      <c r="U138" s="844"/>
      <c r="V138" s="843"/>
      <c r="W138" s="843"/>
      <c r="X138" s="844"/>
      <c r="Y138" s="844"/>
      <c r="Z138" s="843"/>
      <c r="AA138" s="843"/>
      <c r="AB138" s="843"/>
      <c r="AC138" s="843"/>
      <c r="AD138" s="844"/>
      <c r="AE138" s="843"/>
      <c r="AF138" s="843"/>
      <c r="AG138" s="843"/>
      <c r="AI138" s="831"/>
      <c r="AK138" s="843"/>
      <c r="AL138" s="843"/>
      <c r="AM138" s="843"/>
      <c r="AN138" s="843"/>
      <c r="AO138" s="843"/>
      <c r="AP138" s="843"/>
      <c r="AQ138" s="843"/>
      <c r="AR138" s="843"/>
      <c r="AS138" s="843"/>
      <c r="AT138" s="843"/>
      <c r="AU138" s="843"/>
      <c r="AV138" s="843"/>
      <c r="AW138" s="843"/>
      <c r="AX138" s="843"/>
      <c r="AY138" s="843"/>
      <c r="AZ138" s="843"/>
      <c r="BA138" s="843"/>
      <c r="BB138" s="843"/>
      <c r="BC138" s="843"/>
      <c r="BD138" s="843"/>
      <c r="BE138" s="843"/>
      <c r="BF138" s="843"/>
      <c r="BG138" s="843"/>
      <c r="BH138" s="843"/>
      <c r="CD138" s="284"/>
      <c r="CE138" s="288" t="s">
        <v>298</v>
      </c>
      <c r="CF138" s="284"/>
      <c r="CG138" s="284"/>
      <c r="CH138" s="285"/>
      <c r="CI138" s="285"/>
      <c r="CJ138" s="290"/>
      <c r="CK138" s="291"/>
      <c r="CL138" s="292"/>
      <c r="CM138" s="293"/>
      <c r="CN138" s="293"/>
      <c r="CO138" s="296" t="s">
        <v>520</v>
      </c>
      <c r="CP138" s="276"/>
      <c r="CQ138" s="802"/>
      <c r="CR138" s="802"/>
    </row>
    <row r="139" spans="2:103" ht="15.75" customHeight="1">
      <c r="B139" s="843"/>
      <c r="C139" s="843"/>
      <c r="D139" s="844"/>
      <c r="E139" s="844"/>
      <c r="F139" s="844"/>
      <c r="G139" s="844"/>
      <c r="H139" s="844"/>
      <c r="I139" s="844"/>
      <c r="J139" s="844"/>
      <c r="K139" s="844"/>
      <c r="L139" s="844"/>
      <c r="M139" s="844"/>
      <c r="N139" s="843"/>
      <c r="O139" s="843"/>
      <c r="P139" s="843"/>
      <c r="Q139" s="843"/>
      <c r="R139" s="843"/>
      <c r="S139" s="843"/>
      <c r="T139" s="843"/>
      <c r="U139" s="844"/>
      <c r="V139" s="843"/>
      <c r="W139" s="843"/>
      <c r="X139" s="844"/>
      <c r="Y139" s="844"/>
      <c r="Z139" s="843"/>
      <c r="AA139" s="843"/>
      <c r="AB139" s="843"/>
      <c r="AC139" s="843"/>
      <c r="AD139" s="844"/>
      <c r="AE139" s="843"/>
      <c r="AF139" s="843"/>
      <c r="AG139" s="843"/>
      <c r="AI139" s="831"/>
      <c r="AK139" s="843"/>
      <c r="AL139" s="843"/>
      <c r="AM139" s="843"/>
      <c r="AN139" s="843"/>
      <c r="AO139" s="843"/>
      <c r="AP139" s="843"/>
      <c r="AQ139" s="843"/>
      <c r="AR139" s="843"/>
      <c r="AS139" s="843"/>
      <c r="AT139" s="843"/>
      <c r="AU139" s="843"/>
      <c r="AV139" s="843"/>
      <c r="AW139" s="843"/>
      <c r="AX139" s="843"/>
      <c r="AY139" s="843"/>
      <c r="AZ139" s="843"/>
      <c r="BA139" s="843"/>
      <c r="BB139" s="843"/>
      <c r="BC139" s="843"/>
      <c r="BD139" s="843"/>
      <c r="BE139" s="843"/>
      <c r="BF139" s="843"/>
      <c r="BG139" s="843"/>
      <c r="BH139" s="843"/>
      <c r="CD139" s="284"/>
      <c r="CE139" s="288" t="s">
        <v>300</v>
      </c>
      <c r="CF139" s="284"/>
      <c r="CG139" s="284"/>
      <c r="CH139" s="285"/>
      <c r="CI139" s="285"/>
      <c r="CJ139" s="290"/>
      <c r="CK139" s="291"/>
      <c r="CL139" s="292"/>
      <c r="CM139" s="293"/>
      <c r="CN139" s="293"/>
      <c r="CO139" s="296" t="s">
        <v>530</v>
      </c>
      <c r="CP139" s="276"/>
      <c r="CQ139" s="802"/>
      <c r="CR139" s="802"/>
    </row>
    <row r="140" spans="2:103" ht="15.75" customHeight="1">
      <c r="B140" s="843"/>
      <c r="C140" s="843"/>
      <c r="D140" s="844"/>
      <c r="E140" s="844"/>
      <c r="F140" s="844"/>
      <c r="G140" s="844"/>
      <c r="H140" s="844"/>
      <c r="I140" s="844"/>
      <c r="J140" s="844"/>
      <c r="K140" s="844"/>
      <c r="L140" s="844"/>
      <c r="M140" s="844"/>
      <c r="N140" s="843"/>
      <c r="O140" s="843"/>
      <c r="P140" s="843"/>
      <c r="Q140" s="843"/>
      <c r="R140" s="843"/>
      <c r="S140" s="843"/>
      <c r="T140" s="843"/>
      <c r="U140" s="844"/>
      <c r="V140" s="843"/>
      <c r="W140" s="843"/>
      <c r="X140" s="844"/>
      <c r="Y140" s="844"/>
      <c r="Z140" s="843"/>
      <c r="AA140" s="843"/>
      <c r="AB140" s="843"/>
      <c r="AC140" s="843"/>
      <c r="AD140" s="844"/>
      <c r="AE140" s="843"/>
      <c r="AF140" s="843"/>
      <c r="AG140" s="843"/>
      <c r="AI140" s="831"/>
      <c r="AK140" s="843"/>
      <c r="AL140" s="843"/>
      <c r="AM140" s="843"/>
      <c r="AN140" s="843"/>
      <c r="AO140" s="843"/>
      <c r="AP140" s="843"/>
      <c r="AQ140" s="843"/>
      <c r="AR140" s="843"/>
      <c r="AS140" s="843"/>
      <c r="AT140" s="843"/>
      <c r="AU140" s="843"/>
      <c r="AV140" s="843"/>
      <c r="AW140" s="843"/>
      <c r="AX140" s="843"/>
      <c r="AY140" s="843"/>
      <c r="AZ140" s="843"/>
      <c r="BA140" s="843"/>
      <c r="BB140" s="843"/>
      <c r="BC140" s="843"/>
      <c r="BD140" s="843"/>
      <c r="BE140" s="843"/>
      <c r="BF140" s="843"/>
      <c r="BG140" s="843"/>
      <c r="BH140" s="843"/>
      <c r="CD140" s="284"/>
      <c r="CE140" s="288" t="s">
        <v>302</v>
      </c>
      <c r="CF140" s="284"/>
      <c r="CG140" s="284"/>
      <c r="CH140" s="285"/>
      <c r="CI140" s="285"/>
      <c r="CJ140" s="290"/>
      <c r="CK140" s="291"/>
      <c r="CL140" s="292"/>
      <c r="CM140" s="293"/>
      <c r="CN140" s="293"/>
      <c r="CO140" s="296" t="s">
        <v>532</v>
      </c>
      <c r="CP140" s="276"/>
      <c r="CQ140" s="802"/>
      <c r="CR140" s="802"/>
    </row>
    <row r="141" spans="2:103" ht="15.75" customHeight="1">
      <c r="B141" s="843"/>
      <c r="C141" s="843"/>
      <c r="D141" s="844"/>
      <c r="E141" s="844"/>
      <c r="F141" s="844"/>
      <c r="G141" s="844"/>
      <c r="H141" s="844"/>
      <c r="I141" s="844"/>
      <c r="J141" s="844"/>
      <c r="K141" s="844"/>
      <c r="L141" s="844"/>
      <c r="M141" s="844"/>
      <c r="N141" s="843"/>
      <c r="O141" s="843"/>
      <c r="P141" s="843"/>
      <c r="Q141" s="843"/>
      <c r="R141" s="843"/>
      <c r="S141" s="843"/>
      <c r="T141" s="843"/>
      <c r="U141" s="844"/>
      <c r="V141" s="843"/>
      <c r="W141" s="843"/>
      <c r="X141" s="844"/>
      <c r="Y141" s="844"/>
      <c r="Z141" s="843"/>
      <c r="AA141" s="843"/>
      <c r="AB141" s="843"/>
      <c r="AC141" s="843"/>
      <c r="AD141" s="844"/>
      <c r="AE141" s="843"/>
      <c r="AF141" s="843"/>
      <c r="AG141" s="843"/>
      <c r="AI141" s="831"/>
      <c r="AK141" s="843"/>
      <c r="AL141" s="843"/>
      <c r="AM141" s="843"/>
      <c r="AN141" s="843"/>
      <c r="AO141" s="843"/>
      <c r="AP141" s="843"/>
      <c r="AQ141" s="843"/>
      <c r="AR141" s="843"/>
      <c r="AS141" s="843"/>
      <c r="AT141" s="843"/>
      <c r="AU141" s="843"/>
      <c r="AV141" s="843"/>
      <c r="AW141" s="843"/>
      <c r="AX141" s="843"/>
      <c r="AY141" s="843"/>
      <c r="AZ141" s="843"/>
      <c r="BA141" s="843"/>
      <c r="BB141" s="843"/>
      <c r="BC141" s="843"/>
      <c r="BD141" s="843"/>
      <c r="BE141" s="843"/>
      <c r="BF141" s="843"/>
      <c r="BG141" s="843"/>
      <c r="BH141" s="843"/>
      <c r="CD141" s="284"/>
      <c r="CE141" s="288" t="s">
        <v>304</v>
      </c>
      <c r="CF141" s="284"/>
      <c r="CG141" s="284"/>
      <c r="CH141" s="285"/>
      <c r="CI141" s="285"/>
      <c r="CJ141" s="290"/>
      <c r="CK141" s="291"/>
      <c r="CL141" s="292"/>
      <c r="CM141" s="293"/>
      <c r="CN141" s="293"/>
      <c r="CO141" s="296" t="s">
        <v>534</v>
      </c>
      <c r="CP141" s="276"/>
      <c r="CQ141" s="802"/>
      <c r="CR141" s="802"/>
    </row>
    <row r="142" spans="2:103" ht="15.75" customHeight="1">
      <c r="B142" s="843"/>
      <c r="C142" s="843"/>
      <c r="D142" s="844"/>
      <c r="E142" s="844"/>
      <c r="F142" s="844"/>
      <c r="G142" s="844"/>
      <c r="H142" s="844"/>
      <c r="I142" s="844"/>
      <c r="J142" s="844"/>
      <c r="K142" s="844"/>
      <c r="L142" s="844"/>
      <c r="M142" s="844"/>
      <c r="N142" s="843"/>
      <c r="O142" s="843"/>
      <c r="P142" s="843"/>
      <c r="Q142" s="843"/>
      <c r="R142" s="843"/>
      <c r="S142" s="843"/>
      <c r="T142" s="843"/>
      <c r="U142" s="844"/>
      <c r="V142" s="843"/>
      <c r="W142" s="843"/>
      <c r="X142" s="844"/>
      <c r="Y142" s="844"/>
      <c r="Z142" s="843"/>
      <c r="AA142" s="843"/>
      <c r="AB142" s="843"/>
      <c r="AC142" s="843"/>
      <c r="AD142" s="844"/>
      <c r="AE142" s="843"/>
      <c r="AF142" s="843"/>
      <c r="AG142" s="843"/>
      <c r="AI142" s="831"/>
      <c r="AK142" s="843"/>
      <c r="AL142" s="843"/>
      <c r="AM142" s="843"/>
      <c r="AN142" s="843"/>
      <c r="AO142" s="843"/>
      <c r="AP142" s="843"/>
      <c r="AQ142" s="843"/>
      <c r="AR142" s="843"/>
      <c r="AS142" s="843"/>
      <c r="AT142" s="843"/>
      <c r="AU142" s="843"/>
      <c r="AV142" s="843"/>
      <c r="AW142" s="843"/>
      <c r="AX142" s="843"/>
      <c r="AY142" s="843"/>
      <c r="AZ142" s="843"/>
      <c r="BA142" s="843"/>
      <c r="BB142" s="843"/>
      <c r="BC142" s="843"/>
      <c r="BD142" s="843"/>
      <c r="BE142" s="843"/>
      <c r="BF142" s="843"/>
      <c r="BG142" s="843"/>
      <c r="BH142" s="843"/>
      <c r="CD142" s="284"/>
      <c r="CE142" s="288" t="s">
        <v>306</v>
      </c>
      <c r="CF142" s="284"/>
      <c r="CG142" s="284"/>
      <c r="CH142" s="285"/>
      <c r="CI142" s="285"/>
      <c r="CJ142" s="290"/>
      <c r="CK142" s="291"/>
      <c r="CL142" s="292"/>
      <c r="CM142" s="293"/>
      <c r="CN142" s="293"/>
      <c r="CO142" s="296" t="s">
        <v>538</v>
      </c>
      <c r="CP142" s="276"/>
      <c r="CQ142" s="802"/>
      <c r="CR142" s="802"/>
    </row>
    <row r="143" spans="2:103" ht="15.75" customHeight="1">
      <c r="B143" s="843"/>
      <c r="C143" s="843"/>
      <c r="D143" s="844"/>
      <c r="E143" s="844"/>
      <c r="F143" s="844"/>
      <c r="G143" s="844"/>
      <c r="H143" s="844"/>
      <c r="I143" s="844"/>
      <c r="J143" s="844"/>
      <c r="K143" s="844"/>
      <c r="L143" s="844"/>
      <c r="M143" s="844"/>
      <c r="N143" s="843"/>
      <c r="O143" s="843"/>
      <c r="P143" s="843"/>
      <c r="Q143" s="843"/>
      <c r="R143" s="843"/>
      <c r="S143" s="843"/>
      <c r="T143" s="843"/>
      <c r="U143" s="844"/>
      <c r="V143" s="843"/>
      <c r="W143" s="843"/>
      <c r="X143" s="844"/>
      <c r="Y143" s="844"/>
      <c r="Z143" s="843"/>
      <c r="AA143" s="843"/>
      <c r="AB143" s="843"/>
      <c r="AC143" s="843"/>
      <c r="AD143" s="844"/>
      <c r="AE143" s="843"/>
      <c r="AF143" s="843"/>
      <c r="AG143" s="843"/>
      <c r="AI143" s="831"/>
      <c r="AK143" s="843"/>
      <c r="AL143" s="843"/>
      <c r="AM143" s="843"/>
      <c r="AN143" s="843"/>
      <c r="AO143" s="843"/>
      <c r="AP143" s="843"/>
      <c r="AQ143" s="843"/>
      <c r="AR143" s="843"/>
      <c r="AS143" s="843"/>
      <c r="AT143" s="843"/>
      <c r="AU143" s="843"/>
      <c r="AV143" s="843"/>
      <c r="AW143" s="843"/>
      <c r="AX143" s="843"/>
      <c r="AY143" s="843"/>
      <c r="AZ143" s="843"/>
      <c r="BA143" s="843"/>
      <c r="BB143" s="843"/>
      <c r="BC143" s="843"/>
      <c r="BD143" s="843"/>
      <c r="BE143" s="843"/>
      <c r="BF143" s="843"/>
      <c r="BG143" s="843"/>
      <c r="BH143" s="843"/>
      <c r="CD143" s="284"/>
      <c r="CE143" s="288" t="s">
        <v>308</v>
      </c>
      <c r="CF143" s="284"/>
      <c r="CG143" s="284"/>
      <c r="CH143" s="285"/>
      <c r="CI143" s="285"/>
      <c r="CJ143" s="290"/>
      <c r="CK143" s="291"/>
      <c r="CL143" s="292"/>
      <c r="CM143" s="293"/>
      <c r="CN143" s="293"/>
      <c r="CO143" s="296" t="s">
        <v>163</v>
      </c>
      <c r="CP143" s="276"/>
      <c r="CQ143" s="802"/>
      <c r="CR143" s="802"/>
    </row>
    <row r="144" spans="2:103" ht="15.75" customHeight="1">
      <c r="B144" s="843"/>
      <c r="C144" s="843"/>
      <c r="D144" s="844"/>
      <c r="E144" s="844"/>
      <c r="F144" s="844"/>
      <c r="G144" s="844"/>
      <c r="H144" s="844"/>
      <c r="I144" s="844"/>
      <c r="J144" s="844"/>
      <c r="K144" s="844"/>
      <c r="L144" s="844"/>
      <c r="M144" s="844"/>
      <c r="N144" s="843"/>
      <c r="O144" s="843"/>
      <c r="P144" s="843"/>
      <c r="Q144" s="843"/>
      <c r="R144" s="843"/>
      <c r="S144" s="843"/>
      <c r="T144" s="843"/>
      <c r="U144" s="844"/>
      <c r="V144" s="843"/>
      <c r="W144" s="843"/>
      <c r="X144" s="844"/>
      <c r="Y144" s="844"/>
      <c r="Z144" s="843"/>
      <c r="AA144" s="843"/>
      <c r="AB144" s="843"/>
      <c r="AC144" s="843"/>
      <c r="AD144" s="844"/>
      <c r="AE144" s="843"/>
      <c r="AF144" s="843"/>
      <c r="AG144" s="843"/>
      <c r="AI144" s="831"/>
      <c r="AK144" s="843"/>
      <c r="AL144" s="843"/>
      <c r="AM144" s="843"/>
      <c r="AN144" s="843"/>
      <c r="AO144" s="843"/>
      <c r="AP144" s="843"/>
      <c r="AQ144" s="843"/>
      <c r="AR144" s="843"/>
      <c r="AS144" s="843"/>
      <c r="AT144" s="843"/>
      <c r="AU144" s="843"/>
      <c r="AV144" s="843"/>
      <c r="AW144" s="843"/>
      <c r="AX144" s="843"/>
      <c r="AY144" s="843"/>
      <c r="AZ144" s="843"/>
      <c r="BA144" s="843"/>
      <c r="BB144" s="843"/>
      <c r="BC144" s="843"/>
      <c r="BD144" s="843"/>
      <c r="BE144" s="843"/>
      <c r="BF144" s="843"/>
      <c r="BG144" s="843"/>
      <c r="BH144" s="843"/>
      <c r="CD144" s="284"/>
      <c r="CE144" s="288" t="s">
        <v>310</v>
      </c>
      <c r="CF144" s="284"/>
      <c r="CG144" s="284"/>
      <c r="CH144" s="285"/>
      <c r="CI144" s="285"/>
      <c r="CJ144" s="290"/>
      <c r="CK144" s="291"/>
      <c r="CL144" s="292"/>
      <c r="CM144" s="293"/>
      <c r="CN144" s="293"/>
      <c r="CO144" s="296" t="s">
        <v>541</v>
      </c>
      <c r="CP144" s="276"/>
      <c r="CQ144" s="802"/>
      <c r="CR144" s="802"/>
    </row>
    <row r="145" spans="2:96" ht="15.75" customHeight="1">
      <c r="B145" s="843"/>
      <c r="C145" s="843"/>
      <c r="D145" s="844"/>
      <c r="E145" s="844"/>
      <c r="F145" s="844"/>
      <c r="G145" s="844"/>
      <c r="H145" s="844"/>
      <c r="I145" s="844"/>
      <c r="J145" s="844"/>
      <c r="K145" s="844"/>
      <c r="L145" s="844"/>
      <c r="M145" s="844"/>
      <c r="N145" s="843"/>
      <c r="O145" s="843"/>
      <c r="P145" s="843"/>
      <c r="Q145" s="843"/>
      <c r="R145" s="843"/>
      <c r="S145" s="843"/>
      <c r="T145" s="843"/>
      <c r="U145" s="844"/>
      <c r="V145" s="843"/>
      <c r="W145" s="843"/>
      <c r="X145" s="844"/>
      <c r="Y145" s="844"/>
      <c r="Z145" s="843"/>
      <c r="AA145" s="843"/>
      <c r="AB145" s="843"/>
      <c r="AC145" s="843"/>
      <c r="AD145" s="844"/>
      <c r="AE145" s="843"/>
      <c r="AF145" s="843"/>
      <c r="AG145" s="843"/>
      <c r="AI145" s="831"/>
      <c r="AK145" s="843"/>
      <c r="AL145" s="843"/>
      <c r="AM145" s="843"/>
      <c r="AN145" s="843"/>
      <c r="AO145" s="843"/>
      <c r="AP145" s="843"/>
      <c r="AQ145" s="843"/>
      <c r="AR145" s="843"/>
      <c r="AS145" s="843"/>
      <c r="AT145" s="843"/>
      <c r="AU145" s="843"/>
      <c r="AV145" s="843"/>
      <c r="AW145" s="843"/>
      <c r="AX145" s="843"/>
      <c r="AY145" s="843"/>
      <c r="AZ145" s="843"/>
      <c r="BA145" s="843"/>
      <c r="BB145" s="843"/>
      <c r="BC145" s="843"/>
      <c r="BD145" s="843"/>
      <c r="BE145" s="843"/>
      <c r="BF145" s="843"/>
      <c r="BG145" s="843"/>
      <c r="BH145" s="843"/>
      <c r="CD145" s="284"/>
      <c r="CE145" s="288" t="s">
        <v>311</v>
      </c>
      <c r="CF145" s="284"/>
      <c r="CG145" s="284"/>
      <c r="CH145" s="285"/>
      <c r="CI145" s="285"/>
      <c r="CJ145" s="290"/>
      <c r="CK145" s="291"/>
      <c r="CL145" s="292"/>
      <c r="CM145" s="293"/>
      <c r="CN145" s="293"/>
      <c r="CO145" s="296" t="s">
        <v>545</v>
      </c>
      <c r="CP145" s="276"/>
      <c r="CQ145" s="802"/>
      <c r="CR145" s="802"/>
    </row>
    <row r="146" spans="2:96" ht="15.75" customHeight="1">
      <c r="B146" s="843"/>
      <c r="C146" s="843"/>
      <c r="D146" s="844"/>
      <c r="E146" s="844"/>
      <c r="F146" s="844"/>
      <c r="G146" s="844"/>
      <c r="H146" s="844"/>
      <c r="I146" s="844"/>
      <c r="J146" s="844"/>
      <c r="K146" s="844"/>
      <c r="L146" s="844"/>
      <c r="M146" s="844"/>
      <c r="N146" s="843"/>
      <c r="O146" s="843"/>
      <c r="P146" s="843"/>
      <c r="Q146" s="843"/>
      <c r="R146" s="843"/>
      <c r="S146" s="843"/>
      <c r="T146" s="843"/>
      <c r="U146" s="844"/>
      <c r="V146" s="843"/>
      <c r="W146" s="843"/>
      <c r="X146" s="844"/>
      <c r="Y146" s="844"/>
      <c r="Z146" s="843"/>
      <c r="AA146" s="843"/>
      <c r="AB146" s="843"/>
      <c r="AC146" s="843"/>
      <c r="AD146" s="844"/>
      <c r="AE146" s="843"/>
      <c r="AF146" s="843"/>
      <c r="AG146" s="843"/>
      <c r="AI146" s="831"/>
      <c r="AK146" s="843"/>
      <c r="AL146" s="843"/>
      <c r="AM146" s="843"/>
      <c r="AN146" s="843"/>
      <c r="AO146" s="843"/>
      <c r="AP146" s="843"/>
      <c r="AQ146" s="843"/>
      <c r="AR146" s="843"/>
      <c r="AS146" s="843"/>
      <c r="AT146" s="843"/>
      <c r="AU146" s="843"/>
      <c r="AV146" s="843"/>
      <c r="AW146" s="843"/>
      <c r="AX146" s="843"/>
      <c r="AY146" s="843"/>
      <c r="AZ146" s="843"/>
      <c r="BA146" s="843"/>
      <c r="BB146" s="843"/>
      <c r="BC146" s="843"/>
      <c r="BD146" s="843"/>
      <c r="BE146" s="843"/>
      <c r="BF146" s="843"/>
      <c r="BG146" s="843"/>
      <c r="BH146" s="843"/>
      <c r="CD146" s="284"/>
      <c r="CE146" s="288" t="s">
        <v>312</v>
      </c>
      <c r="CF146" s="284"/>
      <c r="CG146" s="284"/>
      <c r="CH146" s="285"/>
      <c r="CI146" s="285"/>
      <c r="CJ146" s="290"/>
      <c r="CK146" s="291"/>
      <c r="CL146" s="292"/>
      <c r="CM146" s="293"/>
      <c r="CN146" s="293"/>
      <c r="CO146" s="296" t="s">
        <v>546</v>
      </c>
      <c r="CP146" s="276"/>
      <c r="CQ146" s="802"/>
      <c r="CR146" s="802"/>
    </row>
    <row r="147" spans="2:96" ht="15.75" customHeight="1">
      <c r="B147" s="843"/>
      <c r="C147" s="843"/>
      <c r="D147" s="844"/>
      <c r="E147" s="844"/>
      <c r="F147" s="844"/>
      <c r="G147" s="844"/>
      <c r="H147" s="844"/>
      <c r="I147" s="844"/>
      <c r="J147" s="844"/>
      <c r="K147" s="844"/>
      <c r="L147" s="844"/>
      <c r="M147" s="844"/>
      <c r="N147" s="843"/>
      <c r="O147" s="843"/>
      <c r="P147" s="843"/>
      <c r="Q147" s="843"/>
      <c r="R147" s="843"/>
      <c r="S147" s="843"/>
      <c r="T147" s="843"/>
      <c r="U147" s="844"/>
      <c r="V147" s="843"/>
      <c r="W147" s="843"/>
      <c r="X147" s="844"/>
      <c r="Y147" s="844"/>
      <c r="Z147" s="843"/>
      <c r="AA147" s="843"/>
      <c r="AB147" s="843"/>
      <c r="AC147" s="843"/>
      <c r="AD147" s="844"/>
      <c r="AE147" s="843"/>
      <c r="AF147" s="843"/>
      <c r="AG147" s="843"/>
      <c r="AI147" s="831"/>
      <c r="AK147" s="843"/>
      <c r="AL147" s="843"/>
      <c r="AM147" s="843"/>
      <c r="AN147" s="843"/>
      <c r="AO147" s="843"/>
      <c r="AP147" s="843"/>
      <c r="AQ147" s="843"/>
      <c r="AR147" s="843"/>
      <c r="AS147" s="843"/>
      <c r="AT147" s="843"/>
      <c r="AU147" s="843"/>
      <c r="AV147" s="843"/>
      <c r="AW147" s="843"/>
      <c r="AX147" s="843"/>
      <c r="AY147" s="843"/>
      <c r="AZ147" s="843"/>
      <c r="BA147" s="843"/>
      <c r="BB147" s="843"/>
      <c r="BC147" s="843"/>
      <c r="BD147" s="843"/>
      <c r="BE147" s="843"/>
      <c r="BF147" s="843"/>
      <c r="BG147" s="843"/>
      <c r="BH147" s="843"/>
      <c r="CD147" s="284"/>
      <c r="CE147" s="288" t="s">
        <v>314</v>
      </c>
      <c r="CF147" s="284"/>
      <c r="CG147" s="284"/>
      <c r="CH147" s="285"/>
      <c r="CI147" s="285"/>
      <c r="CJ147" s="290"/>
      <c r="CK147" s="291"/>
      <c r="CL147" s="292"/>
      <c r="CM147" s="293"/>
      <c r="CN147" s="293"/>
      <c r="CO147" s="296" t="s">
        <v>547</v>
      </c>
      <c r="CP147" s="276"/>
      <c r="CQ147" s="802"/>
      <c r="CR147" s="802"/>
    </row>
    <row r="148" spans="2:96" ht="15.75" customHeight="1">
      <c r="B148" s="843"/>
      <c r="C148" s="843"/>
      <c r="D148" s="844"/>
      <c r="E148" s="844"/>
      <c r="F148" s="844"/>
      <c r="G148" s="844"/>
      <c r="H148" s="844"/>
      <c r="I148" s="844"/>
      <c r="J148" s="844"/>
      <c r="K148" s="844"/>
      <c r="L148" s="844"/>
      <c r="M148" s="844"/>
      <c r="N148" s="843"/>
      <c r="O148" s="843"/>
      <c r="P148" s="843"/>
      <c r="Q148" s="843"/>
      <c r="R148" s="843"/>
      <c r="S148" s="843"/>
      <c r="T148" s="843"/>
      <c r="U148" s="844"/>
      <c r="V148" s="843"/>
      <c r="W148" s="843"/>
      <c r="X148" s="844"/>
      <c r="Y148" s="844"/>
      <c r="Z148" s="843"/>
      <c r="AA148" s="843"/>
      <c r="AB148" s="843"/>
      <c r="AC148" s="843"/>
      <c r="AD148" s="844"/>
      <c r="AE148" s="843"/>
      <c r="AF148" s="843"/>
      <c r="AG148" s="843"/>
      <c r="AI148" s="831"/>
      <c r="AK148" s="843"/>
      <c r="AL148" s="843"/>
      <c r="AM148" s="843"/>
      <c r="AN148" s="843"/>
      <c r="AO148" s="843"/>
      <c r="AP148" s="843"/>
      <c r="AQ148" s="843"/>
      <c r="AR148" s="843"/>
      <c r="AS148" s="843"/>
      <c r="AT148" s="843"/>
      <c r="AU148" s="843"/>
      <c r="AV148" s="843"/>
      <c r="AW148" s="843"/>
      <c r="AX148" s="843"/>
      <c r="AY148" s="843"/>
      <c r="AZ148" s="843"/>
      <c r="BA148" s="843"/>
      <c r="BB148" s="843"/>
      <c r="BC148" s="843"/>
      <c r="BD148" s="843"/>
      <c r="BE148" s="843"/>
      <c r="BF148" s="843"/>
      <c r="BG148" s="843"/>
      <c r="BH148" s="843"/>
      <c r="CD148" s="284"/>
      <c r="CE148" s="288" t="s">
        <v>316</v>
      </c>
      <c r="CF148" s="284"/>
      <c r="CG148" s="284"/>
      <c r="CH148" s="285"/>
      <c r="CI148" s="285"/>
      <c r="CJ148" s="290"/>
      <c r="CK148" s="291"/>
      <c r="CL148" s="292"/>
      <c r="CM148" s="293"/>
      <c r="CN148" s="293"/>
      <c r="CO148" s="296" t="s">
        <v>548</v>
      </c>
      <c r="CP148" s="276"/>
      <c r="CQ148" s="802"/>
      <c r="CR148" s="802"/>
    </row>
    <row r="149" spans="2:96" ht="15.75" customHeight="1">
      <c r="B149" s="843"/>
      <c r="C149" s="843"/>
      <c r="D149" s="844"/>
      <c r="E149" s="844"/>
      <c r="F149" s="844"/>
      <c r="G149" s="844"/>
      <c r="H149" s="844"/>
      <c r="I149" s="844"/>
      <c r="J149" s="844"/>
      <c r="K149" s="844"/>
      <c r="L149" s="844"/>
      <c r="M149" s="844"/>
      <c r="N149" s="843"/>
      <c r="O149" s="843"/>
      <c r="P149" s="843"/>
      <c r="Q149" s="843"/>
      <c r="R149" s="843"/>
      <c r="S149" s="843"/>
      <c r="T149" s="843"/>
      <c r="U149" s="844"/>
      <c r="V149" s="843"/>
      <c r="W149" s="843"/>
      <c r="X149" s="844"/>
      <c r="Y149" s="844"/>
      <c r="Z149" s="843"/>
      <c r="AA149" s="843"/>
      <c r="AB149" s="843"/>
      <c r="AC149" s="843"/>
      <c r="AD149" s="844"/>
      <c r="AE149" s="843"/>
      <c r="AF149" s="843"/>
      <c r="AG149" s="843"/>
      <c r="AI149" s="831"/>
      <c r="AK149" s="843"/>
      <c r="AL149" s="843"/>
      <c r="AM149" s="843"/>
      <c r="AN149" s="843"/>
      <c r="AO149" s="843"/>
      <c r="AP149" s="843"/>
      <c r="AQ149" s="843"/>
      <c r="AR149" s="843"/>
      <c r="AS149" s="843"/>
      <c r="AT149" s="843"/>
      <c r="AU149" s="843"/>
      <c r="AV149" s="843"/>
      <c r="AW149" s="843"/>
      <c r="AX149" s="843"/>
      <c r="AY149" s="843"/>
      <c r="AZ149" s="843"/>
      <c r="BA149" s="843"/>
      <c r="BB149" s="843"/>
      <c r="BC149" s="843"/>
      <c r="BD149" s="843"/>
      <c r="BE149" s="843"/>
      <c r="BF149" s="843"/>
      <c r="BG149" s="843"/>
      <c r="BH149" s="843"/>
      <c r="CD149" s="284"/>
      <c r="CE149" s="288" t="s">
        <v>318</v>
      </c>
      <c r="CF149" s="284"/>
      <c r="CG149" s="284"/>
      <c r="CH149" s="285"/>
      <c r="CI149" s="285"/>
      <c r="CJ149" s="290"/>
      <c r="CK149" s="291"/>
      <c r="CL149" s="292"/>
      <c r="CM149" s="293"/>
      <c r="CN149" s="293"/>
      <c r="CO149" s="296" t="s">
        <v>549</v>
      </c>
      <c r="CP149" s="284"/>
      <c r="CQ149" s="802"/>
      <c r="CR149" s="802"/>
    </row>
    <row r="150" spans="2:96" ht="15.75" customHeight="1">
      <c r="B150" s="843"/>
      <c r="C150" s="843"/>
      <c r="D150" s="844"/>
      <c r="E150" s="844"/>
      <c r="F150" s="844"/>
      <c r="G150" s="844"/>
      <c r="H150" s="844"/>
      <c r="I150" s="844"/>
      <c r="J150" s="844"/>
      <c r="K150" s="844"/>
      <c r="L150" s="844"/>
      <c r="M150" s="844"/>
      <c r="N150" s="843"/>
      <c r="O150" s="843"/>
      <c r="P150" s="843"/>
      <c r="Q150" s="843"/>
      <c r="R150" s="843"/>
      <c r="S150" s="843"/>
      <c r="T150" s="843"/>
      <c r="U150" s="844"/>
      <c r="V150" s="843"/>
      <c r="W150" s="843"/>
      <c r="X150" s="844"/>
      <c r="Y150" s="844"/>
      <c r="Z150" s="843"/>
      <c r="AA150" s="843"/>
      <c r="AB150" s="843"/>
      <c r="AC150" s="843"/>
      <c r="AD150" s="844"/>
      <c r="AE150" s="843"/>
      <c r="AF150" s="843"/>
      <c r="AG150" s="843"/>
      <c r="AI150" s="831"/>
      <c r="AK150" s="843"/>
      <c r="AL150" s="843"/>
      <c r="AM150" s="843"/>
      <c r="AN150" s="843"/>
      <c r="AO150" s="843"/>
      <c r="AP150" s="843"/>
      <c r="AQ150" s="843"/>
      <c r="AR150" s="843"/>
      <c r="AS150" s="843"/>
      <c r="AT150" s="843"/>
      <c r="AU150" s="843"/>
      <c r="AV150" s="843"/>
      <c r="AW150" s="843"/>
      <c r="AX150" s="843"/>
      <c r="AY150" s="843"/>
      <c r="AZ150" s="843"/>
      <c r="BA150" s="843"/>
      <c r="BB150" s="843"/>
      <c r="BC150" s="843"/>
      <c r="BD150" s="843"/>
      <c r="BE150" s="843"/>
      <c r="BF150" s="843"/>
      <c r="BG150" s="843"/>
      <c r="BH150" s="843"/>
      <c r="CD150" s="284"/>
      <c r="CE150" s="288" t="s">
        <v>319</v>
      </c>
      <c r="CF150" s="284"/>
      <c r="CG150" s="284"/>
      <c r="CH150" s="285"/>
      <c r="CI150" s="285"/>
      <c r="CJ150" s="290"/>
      <c r="CK150" s="291"/>
      <c r="CL150" s="292"/>
      <c r="CM150" s="293"/>
      <c r="CN150" s="293"/>
      <c r="CO150" s="296" t="s">
        <v>550</v>
      </c>
      <c r="CP150" s="284"/>
      <c r="CQ150" s="802"/>
      <c r="CR150" s="802"/>
    </row>
    <row r="151" spans="2:96" ht="15.75" customHeight="1">
      <c r="B151" s="843"/>
      <c r="C151" s="843"/>
      <c r="D151" s="844"/>
      <c r="E151" s="844"/>
      <c r="F151" s="844"/>
      <c r="G151" s="844"/>
      <c r="H151" s="844"/>
      <c r="I151" s="844"/>
      <c r="J151" s="844"/>
      <c r="K151" s="844"/>
      <c r="L151" s="844"/>
      <c r="M151" s="844"/>
      <c r="N151" s="843"/>
      <c r="O151" s="843"/>
      <c r="P151" s="843"/>
      <c r="Q151" s="843"/>
      <c r="R151" s="843"/>
      <c r="S151" s="843"/>
      <c r="T151" s="843"/>
      <c r="U151" s="844"/>
      <c r="V151" s="843"/>
      <c r="W151" s="843"/>
      <c r="X151" s="844"/>
      <c r="Y151" s="844"/>
      <c r="Z151" s="843"/>
      <c r="AA151" s="843"/>
      <c r="AB151" s="843"/>
      <c r="AC151" s="843"/>
      <c r="AD151" s="844"/>
      <c r="AE151" s="843"/>
      <c r="AF151" s="843"/>
      <c r="AG151" s="843"/>
      <c r="AI151" s="831"/>
      <c r="CD151" s="284"/>
      <c r="CE151" s="288" t="s">
        <v>321</v>
      </c>
      <c r="CF151" s="284"/>
      <c r="CG151" s="284"/>
      <c r="CH151" s="285"/>
      <c r="CI151" s="285"/>
      <c r="CJ151" s="290"/>
      <c r="CK151" s="291"/>
      <c r="CL151" s="292"/>
      <c r="CM151" s="293"/>
      <c r="CN151" s="293"/>
      <c r="CO151" s="296" t="s">
        <v>551</v>
      </c>
      <c r="CP151" s="276"/>
      <c r="CQ151" s="802"/>
      <c r="CR151" s="802"/>
    </row>
    <row r="152" spans="2:96" ht="15.75" customHeight="1">
      <c r="B152" s="843"/>
      <c r="C152" s="843"/>
      <c r="D152" s="844"/>
      <c r="E152" s="844"/>
      <c r="F152" s="844"/>
      <c r="G152" s="844"/>
      <c r="H152" s="844"/>
      <c r="I152" s="844"/>
      <c r="J152" s="844"/>
      <c r="K152" s="844"/>
      <c r="L152" s="844"/>
      <c r="M152" s="844"/>
      <c r="N152" s="843"/>
      <c r="O152" s="843"/>
      <c r="P152" s="843"/>
      <c r="Q152" s="843"/>
      <c r="R152" s="843"/>
      <c r="S152" s="843"/>
      <c r="T152" s="843"/>
      <c r="U152" s="844"/>
      <c r="V152" s="843"/>
      <c r="W152" s="843"/>
      <c r="X152" s="844"/>
      <c r="Y152" s="844"/>
      <c r="Z152" s="843"/>
      <c r="AA152" s="843"/>
      <c r="AB152" s="843"/>
      <c r="AC152" s="843"/>
      <c r="AD152" s="844"/>
      <c r="AE152" s="843"/>
      <c r="AF152" s="843"/>
      <c r="AG152" s="843"/>
      <c r="AI152" s="831"/>
      <c r="CD152" s="284"/>
      <c r="CE152" s="288" t="s">
        <v>323</v>
      </c>
      <c r="CF152" s="284"/>
      <c r="CG152" s="284"/>
      <c r="CH152" s="285"/>
      <c r="CI152" s="285"/>
      <c r="CJ152" s="290"/>
      <c r="CK152" s="291"/>
      <c r="CL152" s="292"/>
      <c r="CM152" s="293"/>
      <c r="CN152" s="293"/>
      <c r="CO152" s="296" t="s">
        <v>552</v>
      </c>
      <c r="CP152" s="276"/>
      <c r="CQ152" s="802"/>
      <c r="CR152" s="802"/>
    </row>
    <row r="153" spans="2:96" ht="15.75" customHeight="1">
      <c r="B153" s="843"/>
      <c r="C153" s="843"/>
      <c r="D153" s="844"/>
      <c r="E153" s="844"/>
      <c r="F153" s="844"/>
      <c r="G153" s="844"/>
      <c r="H153" s="844"/>
      <c r="I153" s="844"/>
      <c r="J153" s="844"/>
      <c r="K153" s="844"/>
      <c r="L153" s="844"/>
      <c r="M153" s="844"/>
      <c r="N153" s="843"/>
      <c r="O153" s="843"/>
      <c r="P153" s="843"/>
      <c r="Q153" s="843"/>
      <c r="R153" s="843"/>
      <c r="S153" s="843"/>
      <c r="T153" s="843"/>
      <c r="U153" s="844"/>
      <c r="V153" s="843"/>
      <c r="W153" s="843"/>
      <c r="X153" s="844"/>
      <c r="Y153" s="844"/>
      <c r="Z153" s="843"/>
      <c r="AA153" s="843"/>
      <c r="AB153" s="843"/>
      <c r="AC153" s="843"/>
      <c r="AD153" s="844"/>
      <c r="AE153" s="843"/>
      <c r="AF153" s="843"/>
      <c r="AG153" s="843"/>
      <c r="AI153" s="831"/>
      <c r="CD153" s="284"/>
      <c r="CE153" s="288" t="s">
        <v>325</v>
      </c>
      <c r="CF153" s="284"/>
      <c r="CG153" s="284"/>
      <c r="CH153" s="285"/>
      <c r="CI153" s="285"/>
      <c r="CJ153" s="290"/>
      <c r="CK153" s="291"/>
      <c r="CL153" s="292"/>
      <c r="CM153" s="293"/>
      <c r="CN153" s="293"/>
      <c r="CO153" s="296" t="s">
        <v>556</v>
      </c>
      <c r="CP153" s="276"/>
      <c r="CQ153" s="802"/>
      <c r="CR153" s="802"/>
    </row>
    <row r="154" spans="2:96" ht="15.75" customHeight="1">
      <c r="B154" s="843"/>
      <c r="C154" s="843"/>
      <c r="D154" s="844"/>
      <c r="E154" s="844"/>
      <c r="F154" s="844"/>
      <c r="G154" s="844"/>
      <c r="H154" s="844"/>
      <c r="I154" s="844"/>
      <c r="J154" s="844"/>
      <c r="K154" s="844"/>
      <c r="L154" s="844"/>
      <c r="M154" s="844"/>
      <c r="N154" s="843"/>
      <c r="O154" s="843"/>
      <c r="P154" s="843"/>
      <c r="Q154" s="843"/>
      <c r="R154" s="843"/>
      <c r="S154" s="843"/>
      <c r="T154" s="843"/>
      <c r="U154" s="844"/>
      <c r="V154" s="843"/>
      <c r="W154" s="843"/>
      <c r="X154" s="844"/>
      <c r="Y154" s="844"/>
      <c r="Z154" s="843"/>
      <c r="AA154" s="843"/>
      <c r="AB154" s="843"/>
      <c r="AC154" s="843"/>
      <c r="AD154" s="844"/>
      <c r="AE154" s="843"/>
      <c r="AF154" s="843"/>
      <c r="AG154" s="843"/>
      <c r="AI154" s="831"/>
      <c r="CD154" s="284"/>
      <c r="CE154" s="288" t="s">
        <v>327</v>
      </c>
      <c r="CF154" s="284"/>
      <c r="CG154" s="284"/>
      <c r="CH154" s="285"/>
      <c r="CI154" s="285"/>
      <c r="CJ154" s="290"/>
      <c r="CK154" s="291"/>
      <c r="CL154" s="292"/>
      <c r="CM154" s="293"/>
      <c r="CN154" s="293"/>
      <c r="CO154" s="296" t="s">
        <v>558</v>
      </c>
      <c r="CP154" s="276"/>
      <c r="CQ154" s="802"/>
      <c r="CR154" s="802"/>
    </row>
    <row r="155" spans="2:96" ht="15.75" customHeight="1">
      <c r="B155" s="843"/>
      <c r="C155" s="843"/>
      <c r="D155" s="844"/>
      <c r="E155" s="844"/>
      <c r="F155" s="844"/>
      <c r="G155" s="844"/>
      <c r="H155" s="844"/>
      <c r="I155" s="844"/>
      <c r="J155" s="844"/>
      <c r="K155" s="844"/>
      <c r="L155" s="844"/>
      <c r="M155" s="844"/>
      <c r="N155" s="843"/>
      <c r="O155" s="843"/>
      <c r="P155" s="843"/>
      <c r="Q155" s="843"/>
      <c r="R155" s="843"/>
      <c r="S155" s="843"/>
      <c r="T155" s="843"/>
      <c r="U155" s="844"/>
      <c r="V155" s="843"/>
      <c r="W155" s="843"/>
      <c r="X155" s="844"/>
      <c r="Y155" s="844"/>
      <c r="Z155" s="843"/>
      <c r="AA155" s="843"/>
      <c r="AB155" s="843"/>
      <c r="AC155" s="843"/>
      <c r="AD155" s="844"/>
      <c r="AE155" s="843"/>
      <c r="AF155" s="843"/>
      <c r="AG155" s="843"/>
      <c r="AI155" s="831"/>
      <c r="CD155" s="284"/>
      <c r="CE155" s="288" t="s">
        <v>329</v>
      </c>
      <c r="CF155" s="284"/>
      <c r="CG155" s="284"/>
      <c r="CH155" s="285"/>
      <c r="CI155" s="285"/>
      <c r="CJ155" s="290"/>
      <c r="CK155" s="291"/>
      <c r="CL155" s="292"/>
      <c r="CM155" s="293"/>
      <c r="CN155" s="293"/>
      <c r="CO155" s="296" t="s">
        <v>559</v>
      </c>
      <c r="CP155" s="276"/>
      <c r="CQ155" s="802"/>
      <c r="CR155" s="802"/>
    </row>
    <row r="156" spans="2:96" ht="15.75" customHeight="1">
      <c r="B156" s="843"/>
      <c r="C156" s="843"/>
      <c r="D156" s="844"/>
      <c r="E156" s="844"/>
      <c r="F156" s="844"/>
      <c r="G156" s="844"/>
      <c r="H156" s="844"/>
      <c r="I156" s="844"/>
      <c r="J156" s="844"/>
      <c r="K156" s="844"/>
      <c r="L156" s="844"/>
      <c r="M156" s="844"/>
      <c r="N156" s="843"/>
      <c r="O156" s="843"/>
      <c r="P156" s="843"/>
      <c r="Q156" s="843"/>
      <c r="R156" s="843"/>
      <c r="S156" s="843"/>
      <c r="T156" s="843"/>
      <c r="U156" s="844"/>
      <c r="V156" s="843"/>
      <c r="W156" s="843"/>
      <c r="X156" s="844"/>
      <c r="Y156" s="844"/>
      <c r="Z156" s="843"/>
      <c r="AA156" s="843"/>
      <c r="AB156" s="843"/>
      <c r="AC156" s="843"/>
      <c r="AD156" s="844"/>
      <c r="AE156" s="843"/>
      <c r="AF156" s="843"/>
      <c r="AG156" s="843"/>
      <c r="AI156" s="831"/>
      <c r="CD156" s="284"/>
      <c r="CE156" s="288" t="s">
        <v>331</v>
      </c>
      <c r="CF156" s="284"/>
      <c r="CG156" s="284"/>
      <c r="CH156" s="285"/>
      <c r="CI156" s="285"/>
      <c r="CJ156" s="290"/>
      <c r="CK156" s="291"/>
      <c r="CL156" s="292"/>
      <c r="CM156" s="293"/>
      <c r="CN156" s="293"/>
      <c r="CO156" s="296" t="s">
        <v>564</v>
      </c>
      <c r="CP156" s="276"/>
      <c r="CQ156" s="802"/>
      <c r="CR156" s="802"/>
    </row>
    <row r="157" spans="2:96" ht="15.75" customHeight="1">
      <c r="B157" s="843"/>
      <c r="C157" s="843"/>
      <c r="D157" s="844"/>
      <c r="E157" s="844"/>
      <c r="F157" s="844"/>
      <c r="G157" s="844"/>
      <c r="H157" s="844"/>
      <c r="I157" s="844"/>
      <c r="J157" s="844"/>
      <c r="K157" s="844"/>
      <c r="L157" s="844"/>
      <c r="M157" s="844"/>
      <c r="N157" s="843"/>
      <c r="O157" s="843"/>
      <c r="P157" s="843"/>
      <c r="Q157" s="843"/>
      <c r="R157" s="843"/>
      <c r="S157" s="843"/>
      <c r="T157" s="843"/>
      <c r="U157" s="844"/>
      <c r="V157" s="843"/>
      <c r="W157" s="843"/>
      <c r="X157" s="844"/>
      <c r="Y157" s="844"/>
      <c r="Z157" s="843"/>
      <c r="AA157" s="843"/>
      <c r="AB157" s="843"/>
      <c r="AC157" s="843"/>
      <c r="AD157" s="844"/>
      <c r="AE157" s="843"/>
      <c r="AF157" s="843"/>
      <c r="AG157" s="843"/>
      <c r="AI157" s="831"/>
      <c r="CD157" s="284"/>
      <c r="CE157" s="288" t="s">
        <v>333</v>
      </c>
      <c r="CF157" s="284"/>
      <c r="CG157" s="284"/>
      <c r="CH157" s="285"/>
      <c r="CI157" s="285"/>
      <c r="CJ157" s="290"/>
      <c r="CK157" s="291"/>
      <c r="CL157" s="292"/>
      <c r="CM157" s="293"/>
      <c r="CN157" s="293"/>
      <c r="CO157" s="296" t="s">
        <v>566</v>
      </c>
      <c r="CP157" s="276"/>
      <c r="CQ157" s="802"/>
      <c r="CR157" s="802"/>
    </row>
    <row r="158" spans="2:96" ht="15.75" customHeight="1">
      <c r="B158" s="843"/>
      <c r="C158" s="843"/>
      <c r="D158" s="844"/>
      <c r="E158" s="844"/>
      <c r="F158" s="844"/>
      <c r="G158" s="844"/>
      <c r="H158" s="844"/>
      <c r="I158" s="844"/>
      <c r="J158" s="844"/>
      <c r="K158" s="844"/>
      <c r="L158" s="844"/>
      <c r="M158" s="844"/>
      <c r="N158" s="843"/>
      <c r="O158" s="843"/>
      <c r="P158" s="843"/>
      <c r="Q158" s="843"/>
      <c r="R158" s="843"/>
      <c r="S158" s="843"/>
      <c r="T158" s="843"/>
      <c r="U158" s="844"/>
      <c r="V158" s="843"/>
      <c r="W158" s="843"/>
      <c r="X158" s="844"/>
      <c r="Y158" s="844"/>
      <c r="Z158" s="843"/>
      <c r="AA158" s="843"/>
      <c r="AB158" s="843"/>
      <c r="AC158" s="843"/>
      <c r="AD158" s="844"/>
      <c r="AE158" s="843"/>
      <c r="AF158" s="843"/>
      <c r="AG158" s="843"/>
      <c r="AI158" s="831"/>
      <c r="CD158" s="284"/>
      <c r="CE158" s="288" t="s">
        <v>335</v>
      </c>
      <c r="CF158" s="284"/>
      <c r="CG158" s="284"/>
      <c r="CH158" s="285"/>
      <c r="CI158" s="285"/>
      <c r="CJ158" s="290"/>
      <c r="CK158" s="291"/>
      <c r="CL158" s="292"/>
      <c r="CM158" s="293"/>
      <c r="CN158" s="293"/>
      <c r="CO158" s="296" t="s">
        <v>569</v>
      </c>
      <c r="CP158" s="276"/>
      <c r="CQ158" s="802"/>
      <c r="CR158" s="802"/>
    </row>
    <row r="159" spans="2:96" ht="15.75" customHeight="1">
      <c r="B159" s="843"/>
      <c r="C159" s="843"/>
      <c r="D159" s="844"/>
      <c r="E159" s="844"/>
      <c r="F159" s="844"/>
      <c r="G159" s="844"/>
      <c r="H159" s="844"/>
      <c r="I159" s="844"/>
      <c r="J159" s="844"/>
      <c r="K159" s="844"/>
      <c r="L159" s="844"/>
      <c r="M159" s="844"/>
      <c r="N159" s="843"/>
      <c r="O159" s="843"/>
      <c r="P159" s="843"/>
      <c r="Q159" s="843"/>
      <c r="R159" s="843"/>
      <c r="S159" s="843"/>
      <c r="T159" s="843"/>
      <c r="U159" s="844"/>
      <c r="V159" s="843"/>
      <c r="W159" s="843"/>
      <c r="X159" s="844"/>
      <c r="Y159" s="844"/>
      <c r="Z159" s="843"/>
      <c r="AA159" s="843"/>
      <c r="AB159" s="843"/>
      <c r="AC159" s="843"/>
      <c r="AD159" s="844"/>
      <c r="AE159" s="843"/>
      <c r="AF159" s="843"/>
      <c r="AG159" s="843"/>
      <c r="AI159" s="831"/>
      <c r="CD159" s="284"/>
      <c r="CE159" s="288" t="s">
        <v>337</v>
      </c>
      <c r="CF159" s="284"/>
      <c r="CG159" s="284"/>
      <c r="CH159" s="285"/>
      <c r="CI159" s="285"/>
      <c r="CJ159" s="290"/>
      <c r="CK159" s="291"/>
      <c r="CL159" s="292"/>
      <c r="CM159" s="293"/>
      <c r="CN159" s="293"/>
      <c r="CO159" s="296" t="s">
        <v>570</v>
      </c>
      <c r="CP159" s="276"/>
      <c r="CQ159" s="802"/>
      <c r="CR159" s="802"/>
    </row>
    <row r="160" spans="2:96">
      <c r="B160" s="843"/>
      <c r="C160" s="843"/>
      <c r="D160" s="844"/>
      <c r="E160" s="844"/>
      <c r="F160" s="844"/>
      <c r="G160" s="844"/>
      <c r="H160" s="844"/>
      <c r="I160" s="844"/>
      <c r="J160" s="844"/>
      <c r="K160" s="844"/>
      <c r="L160" s="844"/>
      <c r="M160" s="844"/>
      <c r="N160" s="843"/>
      <c r="O160" s="843"/>
      <c r="P160" s="843"/>
      <c r="Q160" s="843"/>
      <c r="R160" s="843"/>
      <c r="S160" s="843"/>
      <c r="T160" s="843"/>
      <c r="U160" s="844"/>
      <c r="V160" s="843"/>
      <c r="W160" s="843"/>
      <c r="X160" s="844"/>
      <c r="Y160" s="844"/>
      <c r="Z160" s="843"/>
      <c r="AA160" s="843"/>
      <c r="AB160" s="843"/>
      <c r="AC160" s="843"/>
      <c r="AD160" s="844"/>
      <c r="AE160" s="843"/>
      <c r="AF160" s="843"/>
      <c r="AG160" s="843"/>
      <c r="AI160" s="831"/>
      <c r="CD160" s="284"/>
      <c r="CE160" s="288" t="s">
        <v>339</v>
      </c>
      <c r="CF160" s="284"/>
      <c r="CG160" s="284"/>
      <c r="CH160" s="285"/>
      <c r="CI160" s="285"/>
      <c r="CJ160" s="290"/>
      <c r="CK160" s="291"/>
      <c r="CL160" s="292"/>
      <c r="CM160" s="293"/>
      <c r="CN160" s="293"/>
      <c r="CO160" s="296" t="s">
        <v>180</v>
      </c>
      <c r="CP160" s="276"/>
      <c r="CQ160" s="802"/>
      <c r="CR160" s="802"/>
    </row>
    <row r="161" spans="2:96">
      <c r="B161" s="843"/>
      <c r="C161" s="843"/>
      <c r="D161" s="844"/>
      <c r="E161" s="844"/>
      <c r="F161" s="844"/>
      <c r="G161" s="844"/>
      <c r="H161" s="844"/>
      <c r="I161" s="844"/>
      <c r="J161" s="844"/>
      <c r="K161" s="844"/>
      <c r="L161" s="844"/>
      <c r="M161" s="844"/>
      <c r="N161" s="843"/>
      <c r="O161" s="843"/>
      <c r="P161" s="843"/>
      <c r="Q161" s="843"/>
      <c r="R161" s="843"/>
      <c r="S161" s="843"/>
      <c r="T161" s="843"/>
      <c r="U161" s="844"/>
      <c r="V161" s="843"/>
      <c r="W161" s="843"/>
      <c r="X161" s="844"/>
      <c r="Y161" s="844"/>
      <c r="Z161" s="843"/>
      <c r="AA161" s="843"/>
      <c r="AB161" s="843"/>
      <c r="AC161" s="843"/>
      <c r="AD161" s="844"/>
      <c r="AE161" s="843"/>
      <c r="AF161" s="843"/>
      <c r="AG161" s="843"/>
      <c r="AI161" s="831"/>
      <c r="CD161" s="284"/>
      <c r="CE161" s="288" t="s">
        <v>341</v>
      </c>
      <c r="CF161" s="284"/>
      <c r="CG161" s="284"/>
      <c r="CH161" s="285"/>
      <c r="CI161" s="285"/>
      <c r="CJ161" s="290"/>
      <c r="CK161" s="291"/>
      <c r="CL161" s="292"/>
      <c r="CM161" s="293"/>
      <c r="CN161" s="293"/>
      <c r="CO161" s="296" t="s">
        <v>578</v>
      </c>
      <c r="CP161" s="276"/>
      <c r="CQ161" s="802"/>
      <c r="CR161" s="802"/>
    </row>
    <row r="162" spans="2:96">
      <c r="B162" s="843"/>
      <c r="C162" s="843"/>
      <c r="D162" s="844"/>
      <c r="E162" s="844"/>
      <c r="F162" s="844"/>
      <c r="G162" s="844"/>
      <c r="H162" s="844"/>
      <c r="I162" s="844"/>
      <c r="J162" s="844"/>
      <c r="K162" s="844"/>
      <c r="L162" s="844"/>
      <c r="M162" s="844"/>
      <c r="N162" s="843"/>
      <c r="O162" s="843"/>
      <c r="P162" s="843"/>
      <c r="Q162" s="843"/>
      <c r="R162" s="843"/>
      <c r="S162" s="843"/>
      <c r="T162" s="843"/>
      <c r="U162" s="844"/>
      <c r="V162" s="843"/>
      <c r="W162" s="843"/>
      <c r="X162" s="844"/>
      <c r="Y162" s="844"/>
      <c r="Z162" s="843"/>
      <c r="AA162" s="843"/>
      <c r="AB162" s="843"/>
      <c r="AC162" s="843"/>
      <c r="AD162" s="844"/>
      <c r="AE162" s="843"/>
      <c r="AF162" s="843"/>
      <c r="AG162" s="843"/>
      <c r="AI162" s="831"/>
      <c r="CD162" s="284"/>
      <c r="CE162" s="288" t="s">
        <v>343</v>
      </c>
      <c r="CF162" s="284"/>
      <c r="CG162" s="284"/>
      <c r="CH162" s="285"/>
      <c r="CI162" s="285"/>
      <c r="CJ162" s="290"/>
      <c r="CK162" s="291"/>
      <c r="CL162" s="292"/>
      <c r="CM162" s="293"/>
      <c r="CN162" s="293"/>
      <c r="CO162" s="296" t="s">
        <v>580</v>
      </c>
      <c r="CP162" s="276"/>
      <c r="CQ162" s="802"/>
      <c r="CR162" s="802"/>
    </row>
    <row r="163" spans="2:96">
      <c r="B163" s="843"/>
      <c r="C163" s="843"/>
      <c r="D163" s="844"/>
      <c r="E163" s="844"/>
      <c r="F163" s="844"/>
      <c r="G163" s="844"/>
      <c r="H163" s="844"/>
      <c r="I163" s="844"/>
      <c r="J163" s="844"/>
      <c r="K163" s="844"/>
      <c r="L163" s="844"/>
      <c r="M163" s="844"/>
      <c r="N163" s="843"/>
      <c r="O163" s="843"/>
      <c r="P163" s="843"/>
      <c r="Q163" s="843"/>
      <c r="R163" s="843"/>
      <c r="S163" s="843"/>
      <c r="T163" s="843"/>
      <c r="U163" s="844"/>
      <c r="V163" s="843"/>
      <c r="W163" s="843"/>
      <c r="X163" s="844"/>
      <c r="Y163" s="844"/>
      <c r="Z163" s="843"/>
      <c r="AA163" s="843"/>
      <c r="AB163" s="843"/>
      <c r="AC163" s="843"/>
      <c r="AD163" s="844"/>
      <c r="AE163" s="843"/>
      <c r="AF163" s="843"/>
      <c r="AG163" s="843"/>
      <c r="AI163" s="831"/>
      <c r="CD163" s="284"/>
      <c r="CE163" s="288" t="s">
        <v>345</v>
      </c>
      <c r="CF163" s="284"/>
      <c r="CG163" s="284"/>
      <c r="CH163" s="285"/>
      <c r="CI163" s="285"/>
      <c r="CJ163" s="290"/>
      <c r="CK163" s="291"/>
      <c r="CL163" s="292"/>
      <c r="CM163" s="293"/>
      <c r="CN163" s="293"/>
      <c r="CO163" s="296" t="s">
        <v>581</v>
      </c>
      <c r="CP163" s="276"/>
      <c r="CQ163" s="802"/>
      <c r="CR163" s="802"/>
    </row>
    <row r="164" spans="2:96">
      <c r="B164" s="843"/>
      <c r="C164" s="843"/>
      <c r="D164" s="844"/>
      <c r="E164" s="844"/>
      <c r="F164" s="844"/>
      <c r="G164" s="844"/>
      <c r="H164" s="844"/>
      <c r="I164" s="844"/>
      <c r="J164" s="844"/>
      <c r="K164" s="844"/>
      <c r="L164" s="844"/>
      <c r="M164" s="844"/>
      <c r="N164" s="843"/>
      <c r="O164" s="843"/>
      <c r="P164" s="843"/>
      <c r="Q164" s="843"/>
      <c r="R164" s="843"/>
      <c r="S164" s="843"/>
      <c r="T164" s="843"/>
      <c r="U164" s="844"/>
      <c r="V164" s="843"/>
      <c r="W164" s="843"/>
      <c r="X164" s="844"/>
      <c r="Y164" s="844"/>
      <c r="Z164" s="843"/>
      <c r="AA164" s="843"/>
      <c r="AB164" s="843"/>
      <c r="AC164" s="843"/>
      <c r="AD164" s="844"/>
      <c r="AE164" s="843"/>
      <c r="AF164" s="843"/>
      <c r="AG164" s="843"/>
      <c r="AI164" s="831"/>
      <c r="CD164" s="284"/>
      <c r="CE164" s="288" t="s">
        <v>347</v>
      </c>
      <c r="CF164" s="284"/>
      <c r="CG164" s="284"/>
      <c r="CH164" s="285"/>
      <c r="CI164" s="285"/>
      <c r="CJ164" s="290"/>
      <c r="CK164" s="291"/>
      <c r="CL164" s="292"/>
      <c r="CM164" s="293"/>
      <c r="CN164" s="293"/>
      <c r="CO164" s="296" t="s">
        <v>584</v>
      </c>
      <c r="CP164" s="276"/>
      <c r="CQ164" s="802"/>
      <c r="CR164" s="802"/>
    </row>
    <row r="165" spans="2:96">
      <c r="B165" s="843"/>
      <c r="C165" s="843"/>
      <c r="D165" s="844"/>
      <c r="E165" s="844"/>
      <c r="F165" s="844"/>
      <c r="G165" s="844"/>
      <c r="H165" s="844"/>
      <c r="I165" s="844"/>
      <c r="J165" s="844"/>
      <c r="K165" s="844"/>
      <c r="L165" s="844"/>
      <c r="M165" s="844"/>
      <c r="N165" s="843"/>
      <c r="O165" s="843"/>
      <c r="P165" s="843"/>
      <c r="Q165" s="843"/>
      <c r="R165" s="843"/>
      <c r="S165" s="843"/>
      <c r="T165" s="843"/>
      <c r="U165" s="844"/>
      <c r="V165" s="843"/>
      <c r="W165" s="843"/>
      <c r="X165" s="844"/>
      <c r="Y165" s="844"/>
      <c r="Z165" s="843"/>
      <c r="AA165" s="843"/>
      <c r="AB165" s="843"/>
      <c r="AC165" s="843"/>
      <c r="AD165" s="844"/>
      <c r="AE165" s="843"/>
      <c r="AF165" s="843"/>
      <c r="AG165" s="843"/>
      <c r="AI165" s="831"/>
      <c r="CD165" s="284"/>
      <c r="CE165" s="288" t="s">
        <v>349</v>
      </c>
      <c r="CF165" s="284"/>
      <c r="CG165" s="284"/>
      <c r="CH165" s="285"/>
      <c r="CI165" s="285"/>
      <c r="CJ165" s="290"/>
      <c r="CK165" s="291"/>
      <c r="CL165" s="292"/>
      <c r="CM165" s="293"/>
      <c r="CN165" s="293"/>
      <c r="CO165" s="296" t="s">
        <v>585</v>
      </c>
      <c r="CP165" s="284"/>
      <c r="CQ165" s="802"/>
      <c r="CR165" s="802"/>
    </row>
    <row r="166" spans="2:96">
      <c r="B166" s="843"/>
      <c r="C166" s="843"/>
      <c r="D166" s="844"/>
      <c r="E166" s="844"/>
      <c r="F166" s="844"/>
      <c r="G166" s="844"/>
      <c r="H166" s="844"/>
      <c r="I166" s="844"/>
      <c r="J166" s="844"/>
      <c r="K166" s="844"/>
      <c r="L166" s="844"/>
      <c r="M166" s="844"/>
      <c r="N166" s="843"/>
      <c r="O166" s="843"/>
      <c r="P166" s="843"/>
      <c r="Q166" s="843"/>
      <c r="R166" s="843"/>
      <c r="S166" s="843"/>
      <c r="T166" s="843"/>
      <c r="U166" s="844"/>
      <c r="V166" s="843"/>
      <c r="W166" s="843"/>
      <c r="X166" s="844"/>
      <c r="Y166" s="844"/>
      <c r="Z166" s="843"/>
      <c r="AA166" s="843"/>
      <c r="AB166" s="843"/>
      <c r="AC166" s="843"/>
      <c r="AD166" s="844"/>
      <c r="AE166" s="843"/>
      <c r="AF166" s="843"/>
      <c r="AG166" s="843"/>
      <c r="AI166" s="831"/>
      <c r="CD166" s="284"/>
      <c r="CE166" s="288" t="s">
        <v>351</v>
      </c>
      <c r="CF166" s="284"/>
      <c r="CG166" s="284"/>
      <c r="CH166" s="285"/>
      <c r="CI166" s="285"/>
      <c r="CJ166" s="290"/>
      <c r="CK166" s="291"/>
      <c r="CL166" s="292"/>
      <c r="CM166" s="293"/>
      <c r="CN166" s="293"/>
      <c r="CO166" s="296" t="s">
        <v>588</v>
      </c>
      <c r="CP166" s="276"/>
      <c r="CQ166" s="802"/>
      <c r="CR166" s="802"/>
    </row>
    <row r="167" spans="2:96">
      <c r="B167" s="843"/>
      <c r="C167" s="843"/>
      <c r="D167" s="844"/>
      <c r="E167" s="844"/>
      <c r="F167" s="844"/>
      <c r="G167" s="844"/>
      <c r="H167" s="844"/>
      <c r="I167" s="844"/>
      <c r="J167" s="844"/>
      <c r="K167" s="844"/>
      <c r="L167" s="844"/>
      <c r="M167" s="844"/>
      <c r="N167" s="843"/>
      <c r="O167" s="843"/>
      <c r="P167" s="843"/>
      <c r="Q167" s="843"/>
      <c r="R167" s="843"/>
      <c r="S167" s="843"/>
      <c r="T167" s="843"/>
      <c r="U167" s="844"/>
      <c r="V167" s="843"/>
      <c r="W167" s="843"/>
      <c r="X167" s="844"/>
      <c r="Y167" s="844"/>
      <c r="Z167" s="843"/>
      <c r="AA167" s="843"/>
      <c r="AB167" s="843"/>
      <c r="AC167" s="843"/>
      <c r="AD167" s="844"/>
      <c r="AE167" s="843"/>
      <c r="AF167" s="843"/>
      <c r="AG167" s="843"/>
      <c r="AI167" s="831"/>
      <c r="CD167" s="284"/>
      <c r="CE167" s="288" t="s">
        <v>353</v>
      </c>
      <c r="CF167" s="284"/>
      <c r="CG167" s="284"/>
      <c r="CH167" s="285"/>
      <c r="CI167" s="285"/>
      <c r="CJ167" s="290"/>
      <c r="CK167" s="291"/>
      <c r="CL167" s="292"/>
      <c r="CM167" s="293"/>
      <c r="CN167" s="293"/>
      <c r="CO167" s="296" t="s">
        <v>589</v>
      </c>
      <c r="CP167" s="276"/>
      <c r="CQ167" s="802"/>
      <c r="CR167" s="802"/>
    </row>
    <row r="168" spans="2:96">
      <c r="B168" s="843"/>
      <c r="C168" s="843"/>
      <c r="D168" s="844"/>
      <c r="E168" s="844"/>
      <c r="F168" s="844"/>
      <c r="G168" s="844"/>
      <c r="H168" s="844"/>
      <c r="I168" s="844"/>
      <c r="J168" s="844"/>
      <c r="K168" s="844"/>
      <c r="L168" s="844"/>
      <c r="M168" s="844"/>
      <c r="N168" s="843"/>
      <c r="O168" s="843"/>
      <c r="P168" s="843"/>
      <c r="Q168" s="843"/>
      <c r="R168" s="843"/>
      <c r="S168" s="843"/>
      <c r="T168" s="843"/>
      <c r="U168" s="844"/>
      <c r="V168" s="843"/>
      <c r="W168" s="843"/>
      <c r="X168" s="844"/>
      <c r="Y168" s="844"/>
      <c r="Z168" s="843"/>
      <c r="AA168" s="843"/>
      <c r="AB168" s="843"/>
      <c r="AC168" s="843"/>
      <c r="AD168" s="844"/>
      <c r="AE168" s="843"/>
      <c r="AF168" s="843"/>
      <c r="AG168" s="843"/>
      <c r="AI168" s="831"/>
      <c r="CD168" s="284"/>
      <c r="CE168" s="288" t="s">
        <v>355</v>
      </c>
      <c r="CF168" s="284"/>
      <c r="CG168" s="284"/>
      <c r="CH168" s="285"/>
      <c r="CI168" s="285"/>
      <c r="CJ168" s="290"/>
      <c r="CK168" s="291"/>
      <c r="CL168" s="292"/>
      <c r="CM168" s="293"/>
      <c r="CN168" s="293"/>
      <c r="CO168" s="296" t="s">
        <v>591</v>
      </c>
      <c r="CP168" s="276"/>
      <c r="CQ168" s="802"/>
      <c r="CR168" s="802"/>
    </row>
    <row r="169" spans="2:96">
      <c r="B169" s="843"/>
      <c r="C169" s="843"/>
      <c r="D169" s="844"/>
      <c r="E169" s="844"/>
      <c r="F169" s="844"/>
      <c r="G169" s="844"/>
      <c r="H169" s="844"/>
      <c r="I169" s="844"/>
      <c r="J169" s="844"/>
      <c r="K169" s="844"/>
      <c r="L169" s="844"/>
      <c r="M169" s="844"/>
      <c r="N169" s="843"/>
      <c r="O169" s="843"/>
      <c r="P169" s="843"/>
      <c r="Q169" s="843"/>
      <c r="R169" s="843"/>
      <c r="S169" s="843"/>
      <c r="T169" s="843"/>
      <c r="U169" s="844"/>
      <c r="V169" s="843"/>
      <c r="W169" s="843"/>
      <c r="X169" s="844"/>
      <c r="Y169" s="844"/>
      <c r="Z169" s="843"/>
      <c r="AA169" s="843"/>
      <c r="AB169" s="843"/>
      <c r="AC169" s="843"/>
      <c r="AD169" s="844"/>
      <c r="AE169" s="843"/>
      <c r="AF169" s="843"/>
      <c r="AG169" s="843"/>
      <c r="AI169" s="831"/>
      <c r="CD169" s="284"/>
      <c r="CE169" s="288" t="s">
        <v>357</v>
      </c>
      <c r="CF169" s="284"/>
      <c r="CG169" s="284"/>
      <c r="CH169" s="285"/>
      <c r="CI169" s="285"/>
      <c r="CJ169" s="290"/>
      <c r="CK169" s="291"/>
      <c r="CL169" s="292"/>
      <c r="CM169" s="293"/>
      <c r="CN169" s="293"/>
      <c r="CO169" s="296" t="s">
        <v>593</v>
      </c>
      <c r="CP169" s="276"/>
      <c r="CQ169" s="802"/>
      <c r="CR169" s="802"/>
    </row>
    <row r="170" spans="2:96">
      <c r="B170" s="843"/>
      <c r="C170" s="843"/>
      <c r="D170" s="844"/>
      <c r="E170" s="844"/>
      <c r="F170" s="844"/>
      <c r="G170" s="844"/>
      <c r="H170" s="844"/>
      <c r="I170" s="844"/>
      <c r="J170" s="844"/>
      <c r="K170" s="844"/>
      <c r="L170" s="844"/>
      <c r="M170" s="844"/>
      <c r="N170" s="843"/>
      <c r="O170" s="843"/>
      <c r="P170" s="843"/>
      <c r="Q170" s="843"/>
      <c r="R170" s="843"/>
      <c r="S170" s="843"/>
      <c r="T170" s="843"/>
      <c r="U170" s="844"/>
      <c r="V170" s="843"/>
      <c r="W170" s="843"/>
      <c r="X170" s="844"/>
      <c r="Y170" s="844"/>
      <c r="Z170" s="843"/>
      <c r="AA170" s="843"/>
      <c r="AB170" s="843"/>
      <c r="AC170" s="843"/>
      <c r="AD170" s="844"/>
      <c r="AE170" s="843"/>
      <c r="AF170" s="843"/>
      <c r="AG170" s="843"/>
      <c r="AI170" s="831"/>
      <c r="CD170" s="284"/>
      <c r="CE170" s="288" t="s">
        <v>359</v>
      </c>
      <c r="CF170" s="284"/>
      <c r="CG170" s="284"/>
      <c r="CH170" s="285"/>
      <c r="CI170" s="285"/>
      <c r="CJ170" s="290"/>
      <c r="CK170" s="291"/>
      <c r="CL170" s="292"/>
      <c r="CM170" s="293"/>
      <c r="CN170" s="293"/>
      <c r="CO170" s="296" t="s">
        <v>595</v>
      </c>
      <c r="CP170" s="276"/>
      <c r="CQ170" s="802"/>
      <c r="CR170" s="802"/>
    </row>
    <row r="171" spans="2:96">
      <c r="B171" s="843"/>
      <c r="C171" s="843"/>
      <c r="D171" s="844"/>
      <c r="E171" s="844"/>
      <c r="F171" s="844"/>
      <c r="G171" s="844"/>
      <c r="H171" s="844"/>
      <c r="I171" s="844"/>
      <c r="J171" s="844"/>
      <c r="K171" s="844"/>
      <c r="L171" s="844"/>
      <c r="M171" s="844"/>
      <c r="N171" s="843"/>
      <c r="O171" s="843"/>
      <c r="P171" s="843"/>
      <c r="Q171" s="843"/>
      <c r="R171" s="843"/>
      <c r="S171" s="843"/>
      <c r="T171" s="843"/>
      <c r="U171" s="844"/>
      <c r="V171" s="843"/>
      <c r="W171" s="843"/>
      <c r="X171" s="844"/>
      <c r="Y171" s="844"/>
      <c r="Z171" s="843"/>
      <c r="AA171" s="843"/>
      <c r="AB171" s="843"/>
      <c r="AC171" s="843"/>
      <c r="AD171" s="844"/>
      <c r="AE171" s="843"/>
      <c r="AF171" s="843"/>
      <c r="AG171" s="843"/>
      <c r="AI171" s="831"/>
      <c r="CD171" s="284"/>
      <c r="CE171" s="288" t="s">
        <v>361</v>
      </c>
      <c r="CF171" s="284"/>
      <c r="CG171" s="284"/>
      <c r="CH171" s="285"/>
      <c r="CI171" s="285"/>
      <c r="CJ171" s="290"/>
      <c r="CK171" s="291"/>
      <c r="CL171" s="292"/>
      <c r="CM171" s="293"/>
      <c r="CN171" s="293"/>
      <c r="CO171" s="296" t="s">
        <v>596</v>
      </c>
      <c r="CP171" s="276"/>
      <c r="CQ171" s="802"/>
      <c r="CR171" s="802"/>
    </row>
    <row r="172" spans="2:96">
      <c r="B172" s="843"/>
      <c r="C172" s="843"/>
      <c r="D172" s="844"/>
      <c r="E172" s="844"/>
      <c r="F172" s="844"/>
      <c r="G172" s="844"/>
      <c r="H172" s="844"/>
      <c r="I172" s="844"/>
      <c r="J172" s="844"/>
      <c r="K172" s="844"/>
      <c r="L172" s="844"/>
      <c r="M172" s="844"/>
      <c r="N172" s="843"/>
      <c r="O172" s="843"/>
      <c r="P172" s="843"/>
      <c r="Q172" s="843"/>
      <c r="R172" s="843"/>
      <c r="S172" s="843"/>
      <c r="T172" s="843"/>
      <c r="U172" s="844"/>
      <c r="V172" s="843"/>
      <c r="W172" s="843"/>
      <c r="X172" s="844"/>
      <c r="Y172" s="844"/>
      <c r="Z172" s="843"/>
      <c r="AA172" s="843"/>
      <c r="AB172" s="843"/>
      <c r="AC172" s="843"/>
      <c r="AD172" s="844"/>
      <c r="AE172" s="843"/>
      <c r="AF172" s="843"/>
      <c r="AG172" s="843"/>
      <c r="AI172" s="831"/>
      <c r="CD172" s="284"/>
      <c r="CE172" s="288" t="s">
        <v>363</v>
      </c>
      <c r="CF172" s="284"/>
      <c r="CG172" s="284"/>
      <c r="CH172" s="285"/>
      <c r="CI172" s="285"/>
      <c r="CJ172" s="290"/>
      <c r="CK172" s="291"/>
      <c r="CL172" s="292"/>
      <c r="CM172" s="293"/>
      <c r="CN172" s="293"/>
      <c r="CO172" s="296" t="s">
        <v>597</v>
      </c>
      <c r="CP172" s="276"/>
      <c r="CQ172" s="802"/>
      <c r="CR172" s="802"/>
    </row>
    <row r="173" spans="2:96">
      <c r="B173" s="843"/>
      <c r="C173" s="843"/>
      <c r="D173" s="844"/>
      <c r="E173" s="844"/>
      <c r="F173" s="844"/>
      <c r="G173" s="844"/>
      <c r="H173" s="844"/>
      <c r="I173" s="844"/>
      <c r="J173" s="844"/>
      <c r="K173" s="844"/>
      <c r="L173" s="844"/>
      <c r="M173" s="844"/>
      <c r="N173" s="843"/>
      <c r="O173" s="843"/>
      <c r="P173" s="843"/>
      <c r="Q173" s="843"/>
      <c r="R173" s="843"/>
      <c r="S173" s="843"/>
      <c r="T173" s="843"/>
      <c r="U173" s="844"/>
      <c r="V173" s="843"/>
      <c r="W173" s="843"/>
      <c r="X173" s="844"/>
      <c r="Y173" s="844"/>
      <c r="Z173" s="843"/>
      <c r="AA173" s="843"/>
      <c r="AB173" s="843"/>
      <c r="AC173" s="843"/>
      <c r="AD173" s="844"/>
      <c r="AE173" s="843"/>
      <c r="AF173" s="843"/>
      <c r="AG173" s="843"/>
      <c r="AI173" s="831"/>
      <c r="CD173" s="284"/>
      <c r="CE173" s="288" t="s">
        <v>365</v>
      </c>
      <c r="CF173" s="284"/>
      <c r="CG173" s="284"/>
      <c r="CH173" s="285"/>
      <c r="CI173" s="285"/>
      <c r="CJ173" s="290"/>
      <c r="CK173" s="291"/>
      <c r="CL173" s="292"/>
      <c r="CM173" s="293"/>
      <c r="CN173" s="293"/>
      <c r="CO173" s="296" t="s">
        <v>601</v>
      </c>
      <c r="CP173" s="276"/>
      <c r="CQ173" s="802"/>
      <c r="CR173" s="802"/>
    </row>
    <row r="174" spans="2:96">
      <c r="B174" s="843"/>
      <c r="C174" s="843"/>
      <c r="D174" s="844"/>
      <c r="E174" s="844"/>
      <c r="F174" s="844"/>
      <c r="G174" s="844"/>
      <c r="H174" s="844"/>
      <c r="I174" s="844"/>
      <c r="J174" s="844"/>
      <c r="K174" s="844"/>
      <c r="L174" s="844"/>
      <c r="M174" s="844"/>
      <c r="N174" s="843"/>
      <c r="O174" s="843"/>
      <c r="P174" s="843"/>
      <c r="Q174" s="843"/>
      <c r="R174" s="843"/>
      <c r="S174" s="843"/>
      <c r="T174" s="843"/>
      <c r="U174" s="844"/>
      <c r="V174" s="843"/>
      <c r="W174" s="843"/>
      <c r="X174" s="844"/>
      <c r="Y174" s="844"/>
      <c r="Z174" s="843"/>
      <c r="AA174" s="843"/>
      <c r="AB174" s="843"/>
      <c r="AC174" s="843"/>
      <c r="AD174" s="844"/>
      <c r="AE174" s="843"/>
      <c r="AF174" s="843"/>
      <c r="AG174" s="843"/>
      <c r="AI174" s="831"/>
      <c r="CD174" s="284"/>
      <c r="CE174" s="288" t="s">
        <v>367</v>
      </c>
      <c r="CF174" s="284"/>
      <c r="CG174" s="284"/>
      <c r="CH174" s="285"/>
      <c r="CI174" s="285"/>
      <c r="CJ174" s="290"/>
      <c r="CK174" s="291"/>
      <c r="CL174" s="292"/>
      <c r="CM174" s="293"/>
      <c r="CN174" s="293"/>
      <c r="CO174" s="296" t="s">
        <v>603</v>
      </c>
      <c r="CP174" s="276"/>
      <c r="CQ174" s="802"/>
      <c r="CR174" s="802"/>
    </row>
    <row r="175" spans="2:96">
      <c r="B175" s="843"/>
      <c r="C175" s="843"/>
      <c r="D175" s="844"/>
      <c r="E175" s="844"/>
      <c r="F175" s="844"/>
      <c r="G175" s="844"/>
      <c r="H175" s="844"/>
      <c r="I175" s="844"/>
      <c r="J175" s="844"/>
      <c r="K175" s="844"/>
      <c r="L175" s="844"/>
      <c r="M175" s="844"/>
      <c r="N175" s="843"/>
      <c r="O175" s="843"/>
      <c r="P175" s="843"/>
      <c r="Q175" s="843"/>
      <c r="R175" s="843"/>
      <c r="S175" s="843"/>
      <c r="T175" s="843"/>
      <c r="U175" s="844"/>
      <c r="V175" s="843"/>
      <c r="W175" s="843"/>
      <c r="X175" s="844"/>
      <c r="Y175" s="844"/>
      <c r="Z175" s="843"/>
      <c r="AA175" s="843"/>
      <c r="AB175" s="843"/>
      <c r="AC175" s="843"/>
      <c r="AD175" s="844"/>
      <c r="AE175" s="843"/>
      <c r="AF175" s="843"/>
      <c r="AG175" s="843"/>
      <c r="AI175" s="831"/>
      <c r="CD175" s="284"/>
      <c r="CE175" s="288" t="s">
        <v>369</v>
      </c>
      <c r="CF175" s="284"/>
      <c r="CG175" s="284"/>
      <c r="CH175" s="285"/>
      <c r="CI175" s="285"/>
      <c r="CJ175" s="290"/>
      <c r="CK175" s="291"/>
      <c r="CL175" s="292"/>
      <c r="CM175" s="293"/>
      <c r="CN175" s="293"/>
      <c r="CO175" s="296" t="s">
        <v>604</v>
      </c>
      <c r="CP175" s="276"/>
      <c r="CQ175" s="802"/>
      <c r="CR175" s="802"/>
    </row>
    <row r="176" spans="2:96">
      <c r="B176" s="843"/>
      <c r="C176" s="843"/>
      <c r="D176" s="844"/>
      <c r="E176" s="844"/>
      <c r="F176" s="844"/>
      <c r="G176" s="844"/>
      <c r="H176" s="844"/>
      <c r="I176" s="844"/>
      <c r="J176" s="844"/>
      <c r="K176" s="844"/>
      <c r="L176" s="844"/>
      <c r="M176" s="844"/>
      <c r="N176" s="843"/>
      <c r="O176" s="843"/>
      <c r="P176" s="843"/>
      <c r="Q176" s="843"/>
      <c r="R176" s="843"/>
      <c r="S176" s="843"/>
      <c r="T176" s="843"/>
      <c r="U176" s="844"/>
      <c r="V176" s="843"/>
      <c r="W176" s="843"/>
      <c r="X176" s="844"/>
      <c r="Y176" s="844"/>
      <c r="Z176" s="843"/>
      <c r="AA176" s="843"/>
      <c r="AB176" s="843"/>
      <c r="AC176" s="843"/>
      <c r="AD176" s="844"/>
      <c r="AE176" s="843"/>
      <c r="AF176" s="843"/>
      <c r="AG176" s="843"/>
      <c r="AI176" s="831"/>
      <c r="CD176" s="284"/>
      <c r="CE176" s="288" t="s">
        <v>371</v>
      </c>
      <c r="CF176" s="284"/>
      <c r="CG176" s="284"/>
      <c r="CH176" s="285"/>
      <c r="CI176" s="285"/>
      <c r="CJ176" s="290"/>
      <c r="CK176" s="291"/>
      <c r="CL176" s="292"/>
      <c r="CM176" s="293"/>
      <c r="CN176" s="293"/>
      <c r="CO176" s="296" t="s">
        <v>606</v>
      </c>
      <c r="CP176" s="276"/>
      <c r="CQ176" s="802"/>
      <c r="CR176" s="802"/>
    </row>
    <row r="177" spans="2:96">
      <c r="B177" s="843"/>
      <c r="C177" s="843"/>
      <c r="D177" s="844"/>
      <c r="E177" s="844"/>
      <c r="F177" s="844"/>
      <c r="G177" s="844"/>
      <c r="H177" s="844"/>
      <c r="I177" s="844"/>
      <c r="J177" s="844"/>
      <c r="K177" s="844"/>
      <c r="L177" s="844"/>
      <c r="M177" s="844"/>
      <c r="N177" s="843"/>
      <c r="O177" s="843"/>
      <c r="P177" s="843"/>
      <c r="Q177" s="843"/>
      <c r="R177" s="843"/>
      <c r="S177" s="843"/>
      <c r="T177" s="843"/>
      <c r="U177" s="844"/>
      <c r="V177" s="843"/>
      <c r="W177" s="843"/>
      <c r="X177" s="844"/>
      <c r="Y177" s="844"/>
      <c r="Z177" s="843"/>
      <c r="AA177" s="843"/>
      <c r="AB177" s="843"/>
      <c r="AC177" s="843"/>
      <c r="AD177" s="844"/>
      <c r="AE177" s="843"/>
      <c r="AF177" s="843"/>
      <c r="AG177" s="843"/>
      <c r="AI177" s="831"/>
      <c r="CD177" s="284"/>
      <c r="CE177" s="288" t="s">
        <v>373</v>
      </c>
      <c r="CF177" s="284"/>
      <c r="CG177" s="284"/>
      <c r="CH177" s="285"/>
      <c r="CI177" s="285"/>
      <c r="CJ177" s="290"/>
      <c r="CK177" s="291"/>
      <c r="CL177" s="292"/>
      <c r="CM177" s="293"/>
      <c r="CN177" s="293"/>
      <c r="CO177" s="296" t="s">
        <v>608</v>
      </c>
      <c r="CP177" s="276"/>
      <c r="CQ177" s="802"/>
      <c r="CR177" s="802"/>
    </row>
    <row r="178" spans="2:96">
      <c r="B178" s="843"/>
      <c r="C178" s="843"/>
      <c r="D178" s="844"/>
      <c r="E178" s="844"/>
      <c r="F178" s="844"/>
      <c r="G178" s="844"/>
      <c r="H178" s="844"/>
      <c r="I178" s="844"/>
      <c r="J178" s="844"/>
      <c r="K178" s="844"/>
      <c r="L178" s="844"/>
      <c r="M178" s="844"/>
      <c r="N178" s="843"/>
      <c r="O178" s="843"/>
      <c r="P178" s="843"/>
      <c r="Q178" s="843"/>
      <c r="R178" s="843"/>
      <c r="S178" s="843"/>
      <c r="T178" s="843"/>
      <c r="U178" s="844"/>
      <c r="V178" s="843"/>
      <c r="W178" s="843"/>
      <c r="X178" s="844"/>
      <c r="Y178" s="844"/>
      <c r="Z178" s="843"/>
      <c r="AA178" s="843"/>
      <c r="AB178" s="843"/>
      <c r="AC178" s="843"/>
      <c r="AD178" s="844"/>
      <c r="AE178" s="843"/>
      <c r="AF178" s="843"/>
      <c r="AG178" s="843"/>
      <c r="AI178" s="831"/>
      <c r="CD178" s="284"/>
      <c r="CE178" s="288" t="s">
        <v>375</v>
      </c>
      <c r="CF178" s="284"/>
      <c r="CG178" s="284"/>
      <c r="CH178" s="285"/>
      <c r="CI178" s="285"/>
      <c r="CJ178" s="290"/>
      <c r="CK178" s="291"/>
      <c r="CL178" s="292"/>
      <c r="CM178" s="293"/>
      <c r="CN178" s="293"/>
      <c r="CO178" s="296" t="s">
        <v>610</v>
      </c>
      <c r="CP178" s="276"/>
      <c r="CQ178" s="802"/>
      <c r="CR178" s="802"/>
    </row>
    <row r="179" spans="2:96">
      <c r="B179" s="843"/>
      <c r="C179" s="843"/>
      <c r="D179" s="844"/>
      <c r="E179" s="844"/>
      <c r="F179" s="844"/>
      <c r="G179" s="844"/>
      <c r="H179" s="844"/>
      <c r="I179" s="844"/>
      <c r="J179" s="844"/>
      <c r="K179" s="844"/>
      <c r="L179" s="844"/>
      <c r="M179" s="844"/>
      <c r="N179" s="843"/>
      <c r="O179" s="843"/>
      <c r="P179" s="843"/>
      <c r="Q179" s="843"/>
      <c r="R179" s="843"/>
      <c r="S179" s="843"/>
      <c r="T179" s="843"/>
      <c r="U179" s="844"/>
      <c r="V179" s="843"/>
      <c r="W179" s="843"/>
      <c r="X179" s="844"/>
      <c r="Y179" s="844"/>
      <c r="Z179" s="843"/>
      <c r="AA179" s="843"/>
      <c r="AB179" s="843"/>
      <c r="AC179" s="843"/>
      <c r="AD179" s="844"/>
      <c r="AE179" s="843"/>
      <c r="AF179" s="843"/>
      <c r="AG179" s="843"/>
      <c r="AI179" s="831"/>
      <c r="CD179" s="284"/>
      <c r="CE179" s="288" t="s">
        <v>377</v>
      </c>
      <c r="CF179" s="284"/>
      <c r="CG179" s="284"/>
      <c r="CH179" s="285"/>
      <c r="CI179" s="285"/>
      <c r="CJ179" s="290"/>
      <c r="CK179" s="291"/>
      <c r="CL179" s="292"/>
      <c r="CM179" s="293"/>
      <c r="CN179" s="293"/>
      <c r="CO179" s="296" t="s">
        <v>611</v>
      </c>
      <c r="CP179" s="276"/>
      <c r="CQ179" s="802"/>
      <c r="CR179" s="802"/>
    </row>
    <row r="180" spans="2:96">
      <c r="B180" s="843"/>
      <c r="C180" s="843"/>
      <c r="D180" s="844"/>
      <c r="E180" s="844"/>
      <c r="F180" s="844"/>
      <c r="G180" s="844"/>
      <c r="H180" s="844"/>
      <c r="I180" s="844"/>
      <c r="J180" s="844"/>
      <c r="K180" s="844"/>
      <c r="L180" s="844"/>
      <c r="M180" s="844"/>
      <c r="N180" s="843"/>
      <c r="O180" s="843"/>
      <c r="P180" s="843"/>
      <c r="Q180" s="843"/>
      <c r="R180" s="843"/>
      <c r="S180" s="843"/>
      <c r="T180" s="843"/>
      <c r="U180" s="844"/>
      <c r="V180" s="843"/>
      <c r="W180" s="843"/>
      <c r="X180" s="844"/>
      <c r="Y180" s="844"/>
      <c r="Z180" s="843"/>
      <c r="AA180" s="843"/>
      <c r="AB180" s="843"/>
      <c r="AC180" s="843"/>
      <c r="AD180" s="844"/>
      <c r="AE180" s="843"/>
      <c r="AF180" s="843"/>
      <c r="AG180" s="843"/>
      <c r="AI180" s="831"/>
      <c r="CD180" s="284"/>
      <c r="CE180" s="288" t="s">
        <v>379</v>
      </c>
      <c r="CF180" s="284"/>
      <c r="CG180" s="284"/>
      <c r="CH180" s="285"/>
      <c r="CI180" s="285"/>
      <c r="CJ180" s="290"/>
      <c r="CK180" s="291"/>
      <c r="CL180" s="292"/>
      <c r="CM180" s="293"/>
      <c r="CN180" s="293"/>
      <c r="CO180" s="296" t="s">
        <v>613</v>
      </c>
      <c r="CP180" s="276"/>
      <c r="CQ180" s="802"/>
      <c r="CR180" s="802"/>
    </row>
    <row r="181" spans="2:96">
      <c r="B181" s="843"/>
      <c r="C181" s="843"/>
      <c r="D181" s="844"/>
      <c r="E181" s="844"/>
      <c r="F181" s="844"/>
      <c r="G181" s="844"/>
      <c r="H181" s="844"/>
      <c r="I181" s="844"/>
      <c r="J181" s="844"/>
      <c r="K181" s="844"/>
      <c r="L181" s="844"/>
      <c r="M181" s="844"/>
      <c r="N181" s="843"/>
      <c r="O181" s="843"/>
      <c r="P181" s="843"/>
      <c r="Q181" s="843"/>
      <c r="R181" s="843"/>
      <c r="S181" s="843"/>
      <c r="T181" s="843"/>
      <c r="U181" s="844"/>
      <c r="V181" s="843"/>
      <c r="W181" s="843"/>
      <c r="X181" s="844"/>
      <c r="Y181" s="844"/>
      <c r="Z181" s="843"/>
      <c r="AA181" s="843"/>
      <c r="AB181" s="843"/>
      <c r="AC181" s="843"/>
      <c r="AD181" s="844"/>
      <c r="AE181" s="843"/>
      <c r="AF181" s="843"/>
      <c r="AG181" s="843"/>
      <c r="AI181" s="831"/>
      <c r="CD181" s="284"/>
      <c r="CE181" s="288" t="s">
        <v>381</v>
      </c>
      <c r="CF181" s="284"/>
      <c r="CG181" s="284"/>
      <c r="CH181" s="285"/>
      <c r="CI181" s="285"/>
      <c r="CJ181" s="290"/>
      <c r="CK181" s="291"/>
      <c r="CL181" s="292"/>
      <c r="CM181" s="293"/>
      <c r="CN181" s="293"/>
      <c r="CO181" s="296" t="s">
        <v>614</v>
      </c>
      <c r="CP181" s="276"/>
      <c r="CQ181" s="802"/>
      <c r="CR181" s="802"/>
    </row>
    <row r="182" spans="2:96">
      <c r="B182" s="843"/>
      <c r="C182" s="843"/>
      <c r="D182" s="844"/>
      <c r="E182" s="844"/>
      <c r="F182" s="844"/>
      <c r="G182" s="844"/>
      <c r="H182" s="844"/>
      <c r="I182" s="844"/>
      <c r="J182" s="844"/>
      <c r="K182" s="844"/>
      <c r="L182" s="844"/>
      <c r="M182" s="844"/>
      <c r="N182" s="843"/>
      <c r="O182" s="843"/>
      <c r="P182" s="843"/>
      <c r="Q182" s="843"/>
      <c r="R182" s="843"/>
      <c r="S182" s="843"/>
      <c r="T182" s="843"/>
      <c r="U182" s="844"/>
      <c r="V182" s="843"/>
      <c r="W182" s="843"/>
      <c r="X182" s="844"/>
      <c r="Y182" s="844"/>
      <c r="Z182" s="843"/>
      <c r="AA182" s="843"/>
      <c r="AB182" s="843"/>
      <c r="AC182" s="843"/>
      <c r="AD182" s="844"/>
      <c r="AE182" s="843"/>
      <c r="AF182" s="843"/>
      <c r="AG182" s="843"/>
      <c r="AI182" s="831"/>
      <c r="CD182" s="284"/>
      <c r="CE182" s="288" t="s">
        <v>382</v>
      </c>
      <c r="CF182" s="284"/>
      <c r="CG182" s="284"/>
      <c r="CH182" s="285"/>
      <c r="CI182" s="285"/>
      <c r="CJ182" s="290"/>
      <c r="CK182" s="291"/>
      <c r="CL182" s="292"/>
      <c r="CM182" s="293"/>
      <c r="CN182" s="293"/>
      <c r="CO182" s="296" t="s">
        <v>615</v>
      </c>
      <c r="CP182" s="276"/>
      <c r="CQ182" s="802"/>
      <c r="CR182" s="802"/>
    </row>
    <row r="183" spans="2:96">
      <c r="B183" s="843"/>
      <c r="C183" s="843"/>
      <c r="D183" s="844"/>
      <c r="E183" s="844"/>
      <c r="F183" s="844"/>
      <c r="G183" s="844"/>
      <c r="H183" s="844"/>
      <c r="I183" s="844"/>
      <c r="J183" s="844"/>
      <c r="K183" s="844"/>
      <c r="L183" s="844"/>
      <c r="M183" s="844"/>
      <c r="N183" s="843"/>
      <c r="O183" s="843"/>
      <c r="P183" s="843"/>
      <c r="Q183" s="843"/>
      <c r="R183" s="843"/>
      <c r="S183" s="843"/>
      <c r="T183" s="843"/>
      <c r="U183" s="844"/>
      <c r="V183" s="843"/>
      <c r="W183" s="843"/>
      <c r="X183" s="844"/>
      <c r="Y183" s="844"/>
      <c r="Z183" s="843"/>
      <c r="AA183" s="843"/>
      <c r="AB183" s="843"/>
      <c r="AC183" s="843"/>
      <c r="AD183" s="844"/>
      <c r="AE183" s="843"/>
      <c r="AF183" s="843"/>
      <c r="AG183" s="843"/>
      <c r="AI183" s="831"/>
      <c r="CD183" s="284"/>
      <c r="CE183" s="288" t="s">
        <v>384</v>
      </c>
      <c r="CF183" s="284"/>
      <c r="CG183" s="284"/>
      <c r="CH183" s="285"/>
      <c r="CI183" s="285"/>
      <c r="CJ183" s="290"/>
      <c r="CK183" s="291"/>
      <c r="CL183" s="292"/>
      <c r="CM183" s="293"/>
      <c r="CN183" s="293"/>
      <c r="CO183" s="296" t="s">
        <v>616</v>
      </c>
      <c r="CP183" s="276"/>
      <c r="CQ183" s="802"/>
      <c r="CR183" s="802"/>
    </row>
    <row r="184" spans="2:96">
      <c r="B184" s="843"/>
      <c r="C184" s="843"/>
      <c r="D184" s="844"/>
      <c r="E184" s="844"/>
      <c r="F184" s="844"/>
      <c r="G184" s="844"/>
      <c r="H184" s="844"/>
      <c r="I184" s="844"/>
      <c r="J184" s="844"/>
      <c r="K184" s="844"/>
      <c r="L184" s="844"/>
      <c r="M184" s="844"/>
      <c r="N184" s="843"/>
      <c r="O184" s="843"/>
      <c r="P184" s="843"/>
      <c r="Q184" s="843"/>
      <c r="R184" s="843"/>
      <c r="S184" s="843"/>
      <c r="T184" s="843"/>
      <c r="U184" s="844"/>
      <c r="V184" s="843"/>
      <c r="W184" s="843"/>
      <c r="X184" s="844"/>
      <c r="Y184" s="844"/>
      <c r="Z184" s="843"/>
      <c r="AA184" s="843"/>
      <c r="AB184" s="843"/>
      <c r="AC184" s="843"/>
      <c r="AD184" s="844"/>
      <c r="AE184" s="843"/>
      <c r="AF184" s="843"/>
      <c r="AG184" s="843"/>
      <c r="AI184" s="831"/>
      <c r="CD184" s="284"/>
      <c r="CE184" s="288" t="s">
        <v>386</v>
      </c>
      <c r="CF184" s="284"/>
      <c r="CG184" s="284"/>
      <c r="CH184" s="285"/>
      <c r="CI184" s="285"/>
      <c r="CJ184" s="290"/>
      <c r="CK184" s="291"/>
      <c r="CL184" s="292"/>
      <c r="CM184" s="293"/>
      <c r="CN184" s="293"/>
      <c r="CO184" s="296" t="s">
        <v>620</v>
      </c>
      <c r="CP184" s="276"/>
      <c r="CQ184" s="802"/>
      <c r="CR184" s="802"/>
    </row>
    <row r="185" spans="2:96">
      <c r="B185" s="843"/>
      <c r="C185" s="843"/>
      <c r="D185" s="844"/>
      <c r="E185" s="844"/>
      <c r="F185" s="844"/>
      <c r="G185" s="844"/>
      <c r="H185" s="844"/>
      <c r="I185" s="844"/>
      <c r="J185" s="844"/>
      <c r="K185" s="844"/>
      <c r="L185" s="844"/>
      <c r="M185" s="844"/>
      <c r="N185" s="843"/>
      <c r="O185" s="843"/>
      <c r="P185" s="843"/>
      <c r="Q185" s="843"/>
      <c r="R185" s="843"/>
      <c r="S185" s="843"/>
      <c r="T185" s="843"/>
      <c r="U185" s="844"/>
      <c r="V185" s="843"/>
      <c r="W185" s="843"/>
      <c r="X185" s="844"/>
      <c r="Y185" s="844"/>
      <c r="Z185" s="843"/>
      <c r="AA185" s="843"/>
      <c r="AB185" s="843"/>
      <c r="AC185" s="843"/>
      <c r="AD185" s="844"/>
      <c r="AE185" s="843"/>
      <c r="AF185" s="843"/>
      <c r="AG185" s="843"/>
      <c r="AI185" s="831"/>
      <c r="CD185" s="284"/>
      <c r="CE185" s="288" t="s">
        <v>388</v>
      </c>
      <c r="CF185" s="284"/>
      <c r="CG185" s="284"/>
      <c r="CH185" s="285"/>
      <c r="CI185" s="285"/>
      <c r="CJ185" s="290"/>
      <c r="CK185" s="291"/>
      <c r="CL185" s="292"/>
      <c r="CM185" s="293"/>
      <c r="CN185" s="293"/>
      <c r="CO185" s="296" t="s">
        <v>621</v>
      </c>
      <c r="CP185" s="276"/>
      <c r="CQ185" s="802"/>
      <c r="CR185" s="802"/>
    </row>
    <row r="186" spans="2:96" ht="13.5" customHeight="1">
      <c r="B186" s="843"/>
      <c r="C186" s="843"/>
      <c r="D186" s="844"/>
      <c r="E186" s="844"/>
      <c r="F186" s="844"/>
      <c r="G186" s="844"/>
      <c r="H186" s="844"/>
      <c r="I186" s="844"/>
      <c r="J186" s="844"/>
      <c r="K186" s="844"/>
      <c r="L186" s="844"/>
      <c r="M186" s="844"/>
      <c r="N186" s="843"/>
      <c r="O186" s="843"/>
      <c r="P186" s="843"/>
      <c r="Q186" s="843"/>
      <c r="R186" s="843"/>
      <c r="S186" s="843"/>
      <c r="T186" s="843"/>
      <c r="U186" s="844"/>
      <c r="V186" s="843"/>
      <c r="W186" s="843"/>
      <c r="X186" s="844"/>
      <c r="Y186" s="844"/>
      <c r="Z186" s="843"/>
      <c r="AA186" s="843"/>
      <c r="AB186" s="843"/>
      <c r="AC186" s="843"/>
      <c r="AD186" s="844"/>
      <c r="AE186" s="843"/>
      <c r="AF186" s="843"/>
      <c r="AG186" s="843"/>
      <c r="AI186" s="831"/>
      <c r="CD186" s="284"/>
      <c r="CE186" s="288" t="s">
        <v>390</v>
      </c>
      <c r="CF186" s="284"/>
      <c r="CG186" s="284"/>
      <c r="CH186" s="285"/>
      <c r="CI186" s="285"/>
      <c r="CJ186" s="290"/>
      <c r="CK186" s="291"/>
      <c r="CL186" s="292"/>
      <c r="CM186" s="293"/>
      <c r="CN186" s="293"/>
      <c r="CO186" s="296" t="s">
        <v>208</v>
      </c>
      <c r="CP186" s="276"/>
      <c r="CQ186" s="802"/>
      <c r="CR186" s="802"/>
    </row>
    <row r="187" spans="2:96">
      <c r="B187" s="843"/>
      <c r="C187" s="843"/>
      <c r="D187" s="844"/>
      <c r="E187" s="844"/>
      <c r="F187" s="844"/>
      <c r="G187" s="844"/>
      <c r="H187" s="844"/>
      <c r="I187" s="844"/>
      <c r="J187" s="844"/>
      <c r="K187" s="844"/>
      <c r="L187" s="844"/>
      <c r="M187" s="844"/>
      <c r="N187" s="843"/>
      <c r="O187" s="843"/>
      <c r="P187" s="843"/>
      <c r="Q187" s="843"/>
      <c r="R187" s="843"/>
      <c r="S187" s="843"/>
      <c r="T187" s="843"/>
      <c r="U187" s="844"/>
      <c r="V187" s="843"/>
      <c r="W187" s="843"/>
      <c r="X187" s="844"/>
      <c r="Y187" s="844"/>
      <c r="Z187" s="843"/>
      <c r="AA187" s="843"/>
      <c r="AB187" s="843"/>
      <c r="AC187" s="843"/>
      <c r="AD187" s="844"/>
      <c r="AE187" s="843"/>
      <c r="AF187" s="843"/>
      <c r="AG187" s="843"/>
      <c r="AI187" s="831"/>
      <c r="CD187" s="284"/>
      <c r="CE187" s="288" t="s">
        <v>392</v>
      </c>
      <c r="CF187" s="284"/>
      <c r="CG187" s="284"/>
      <c r="CH187" s="285"/>
      <c r="CI187" s="285"/>
      <c r="CJ187" s="290"/>
      <c r="CK187" s="291"/>
      <c r="CL187" s="292"/>
      <c r="CM187" s="293"/>
      <c r="CN187" s="293"/>
      <c r="CO187" s="296" t="s">
        <v>624</v>
      </c>
      <c r="CP187" s="276"/>
      <c r="CQ187" s="802"/>
      <c r="CR187" s="802"/>
    </row>
    <row r="188" spans="2:96">
      <c r="B188" s="843"/>
      <c r="C188" s="843"/>
      <c r="D188" s="844"/>
      <c r="E188" s="844"/>
      <c r="F188" s="844"/>
      <c r="G188" s="844"/>
      <c r="H188" s="844"/>
      <c r="I188" s="844"/>
      <c r="J188" s="844"/>
      <c r="K188" s="844"/>
      <c r="L188" s="844"/>
      <c r="M188" s="844"/>
      <c r="N188" s="843"/>
      <c r="O188" s="843"/>
      <c r="P188" s="843"/>
      <c r="Q188" s="843"/>
      <c r="R188" s="843"/>
      <c r="S188" s="843"/>
      <c r="T188" s="843"/>
      <c r="U188" s="844"/>
      <c r="V188" s="843"/>
      <c r="W188" s="843"/>
      <c r="X188" s="844"/>
      <c r="Y188" s="844"/>
      <c r="Z188" s="843"/>
      <c r="AA188" s="843"/>
      <c r="AB188" s="843"/>
      <c r="AC188" s="843"/>
      <c r="AD188" s="844"/>
      <c r="AE188" s="843"/>
      <c r="AF188" s="843"/>
      <c r="AG188" s="843"/>
      <c r="AI188" s="831"/>
      <c r="CD188" s="284"/>
      <c r="CE188" s="288" t="s">
        <v>394</v>
      </c>
      <c r="CF188" s="284"/>
      <c r="CG188" s="284"/>
      <c r="CH188" s="285"/>
      <c r="CI188" s="285"/>
      <c r="CJ188" s="290"/>
      <c r="CK188" s="291"/>
      <c r="CL188" s="292"/>
      <c r="CM188" s="293"/>
      <c r="CN188" s="293"/>
      <c r="CO188" s="296" t="s">
        <v>626</v>
      </c>
      <c r="CP188" s="276"/>
      <c r="CQ188" s="802"/>
      <c r="CR188" s="802"/>
    </row>
    <row r="189" spans="2:96">
      <c r="B189" s="843"/>
      <c r="C189" s="843"/>
      <c r="D189" s="844"/>
      <c r="E189" s="844"/>
      <c r="F189" s="844"/>
      <c r="G189" s="844"/>
      <c r="H189" s="844"/>
      <c r="I189" s="844"/>
      <c r="J189" s="844"/>
      <c r="K189" s="844"/>
      <c r="L189" s="844"/>
      <c r="M189" s="844"/>
      <c r="N189" s="843"/>
      <c r="O189" s="843"/>
      <c r="P189" s="843"/>
      <c r="Q189" s="843"/>
      <c r="R189" s="843"/>
      <c r="S189" s="843"/>
      <c r="T189" s="843"/>
      <c r="U189" s="844"/>
      <c r="V189" s="843"/>
      <c r="W189" s="843"/>
      <c r="X189" s="844"/>
      <c r="Y189" s="844"/>
      <c r="Z189" s="843"/>
      <c r="AA189" s="843"/>
      <c r="AB189" s="843"/>
      <c r="AC189" s="843"/>
      <c r="AD189" s="844"/>
      <c r="AE189" s="843"/>
      <c r="AF189" s="843"/>
      <c r="AG189" s="843"/>
      <c r="AI189" s="831"/>
      <c r="CD189" s="284"/>
      <c r="CE189" s="288" t="s">
        <v>396</v>
      </c>
      <c r="CF189" s="284"/>
      <c r="CG189" s="284"/>
      <c r="CH189" s="285"/>
      <c r="CI189" s="285"/>
      <c r="CJ189" s="290"/>
      <c r="CK189" s="291"/>
      <c r="CL189" s="292"/>
      <c r="CM189" s="293"/>
      <c r="CN189" s="293"/>
      <c r="CO189" s="296" t="s">
        <v>627</v>
      </c>
      <c r="CP189" s="276"/>
      <c r="CQ189" s="802"/>
      <c r="CR189" s="802"/>
    </row>
    <row r="190" spans="2:96">
      <c r="B190" s="843"/>
      <c r="C190" s="843"/>
      <c r="D190" s="844"/>
      <c r="E190" s="844"/>
      <c r="F190" s="844"/>
      <c r="G190" s="844"/>
      <c r="H190" s="844"/>
      <c r="I190" s="844"/>
      <c r="J190" s="844"/>
      <c r="K190" s="844"/>
      <c r="L190" s="844"/>
      <c r="M190" s="844"/>
      <c r="N190" s="843"/>
      <c r="O190" s="843"/>
      <c r="P190" s="843"/>
      <c r="Q190" s="843"/>
      <c r="R190" s="843"/>
      <c r="S190" s="843"/>
      <c r="T190" s="843"/>
      <c r="U190" s="844"/>
      <c r="V190" s="843"/>
      <c r="W190" s="843"/>
      <c r="X190" s="844"/>
      <c r="Y190" s="844"/>
      <c r="Z190" s="843"/>
      <c r="AA190" s="843"/>
      <c r="AB190" s="843"/>
      <c r="AC190" s="843"/>
      <c r="AD190" s="844"/>
      <c r="AE190" s="843"/>
      <c r="AF190" s="843"/>
      <c r="AG190" s="843"/>
      <c r="AI190" s="831"/>
      <c r="CD190" s="284"/>
      <c r="CE190" s="288" t="s">
        <v>398</v>
      </c>
      <c r="CF190" s="284"/>
      <c r="CG190" s="284"/>
      <c r="CH190" s="285"/>
      <c r="CI190" s="285"/>
      <c r="CJ190" s="290"/>
      <c r="CK190" s="291"/>
      <c r="CL190" s="292"/>
      <c r="CM190" s="293"/>
      <c r="CN190" s="293"/>
      <c r="CO190" s="296" t="s">
        <v>630</v>
      </c>
      <c r="CP190" s="276"/>
      <c r="CQ190" s="802"/>
      <c r="CR190" s="802"/>
    </row>
    <row r="191" spans="2:96">
      <c r="B191" s="843"/>
      <c r="C191" s="843"/>
      <c r="D191" s="844"/>
      <c r="E191" s="844"/>
      <c r="F191" s="844"/>
      <c r="G191" s="844"/>
      <c r="H191" s="844"/>
      <c r="I191" s="844"/>
      <c r="J191" s="844"/>
      <c r="K191" s="844"/>
      <c r="L191" s="844"/>
      <c r="M191" s="844"/>
      <c r="N191" s="843"/>
      <c r="O191" s="843"/>
      <c r="P191" s="843"/>
      <c r="Q191" s="843"/>
      <c r="R191" s="843"/>
      <c r="S191" s="843"/>
      <c r="T191" s="843"/>
      <c r="U191" s="844"/>
      <c r="V191" s="843"/>
      <c r="W191" s="843"/>
      <c r="X191" s="844"/>
      <c r="Y191" s="844"/>
      <c r="Z191" s="843"/>
      <c r="AA191" s="843"/>
      <c r="AB191" s="843"/>
      <c r="AC191" s="843"/>
      <c r="AD191" s="844"/>
      <c r="AE191" s="843"/>
      <c r="AF191" s="843"/>
      <c r="AG191" s="843"/>
      <c r="AI191" s="831"/>
      <c r="CD191" s="284"/>
      <c r="CE191" s="288" t="s">
        <v>400</v>
      </c>
      <c r="CF191" s="284"/>
      <c r="CG191" s="284"/>
      <c r="CH191" s="285"/>
      <c r="CI191" s="285"/>
      <c r="CJ191" s="290"/>
      <c r="CK191" s="291"/>
      <c r="CL191" s="292"/>
      <c r="CM191" s="293"/>
      <c r="CN191" s="293"/>
      <c r="CO191" s="296" t="s">
        <v>631</v>
      </c>
      <c r="CP191" s="276"/>
      <c r="CQ191" s="802"/>
      <c r="CR191" s="802"/>
    </row>
    <row r="192" spans="2:96">
      <c r="B192" s="843"/>
      <c r="C192" s="843"/>
      <c r="D192" s="844"/>
      <c r="E192" s="844"/>
      <c r="F192" s="844"/>
      <c r="G192" s="844"/>
      <c r="H192" s="844"/>
      <c r="I192" s="844"/>
      <c r="J192" s="844"/>
      <c r="K192" s="844"/>
      <c r="L192" s="844"/>
      <c r="M192" s="844"/>
      <c r="N192" s="843"/>
      <c r="O192" s="843"/>
      <c r="P192" s="843"/>
      <c r="Q192" s="843"/>
      <c r="R192" s="843"/>
      <c r="S192" s="843"/>
      <c r="T192" s="843"/>
      <c r="U192" s="844"/>
      <c r="V192" s="843"/>
      <c r="W192" s="843"/>
      <c r="X192" s="844"/>
      <c r="Y192" s="844"/>
      <c r="Z192" s="843"/>
      <c r="AA192" s="843"/>
      <c r="AB192" s="843"/>
      <c r="AC192" s="843"/>
      <c r="AD192" s="844"/>
      <c r="AE192" s="843"/>
      <c r="AF192" s="843"/>
      <c r="AG192" s="843"/>
      <c r="AI192" s="831"/>
      <c r="CD192" s="284"/>
      <c r="CE192" s="288" t="s">
        <v>402</v>
      </c>
      <c r="CF192" s="284"/>
      <c r="CG192" s="284"/>
      <c r="CH192" s="285"/>
      <c r="CI192" s="285"/>
      <c r="CJ192" s="290"/>
      <c r="CK192" s="291"/>
      <c r="CL192" s="292"/>
      <c r="CM192" s="293"/>
      <c r="CN192" s="293"/>
      <c r="CO192" s="296" t="s">
        <v>632</v>
      </c>
      <c r="CP192" s="276"/>
      <c r="CQ192" s="802"/>
      <c r="CR192" s="802"/>
    </row>
    <row r="193" spans="2:96">
      <c r="B193" s="843"/>
      <c r="C193" s="843"/>
      <c r="D193" s="844"/>
      <c r="E193" s="844"/>
      <c r="F193" s="844"/>
      <c r="G193" s="844"/>
      <c r="H193" s="844"/>
      <c r="I193" s="844"/>
      <c r="J193" s="844"/>
      <c r="K193" s="844"/>
      <c r="L193" s="844"/>
      <c r="M193" s="844"/>
      <c r="N193" s="843"/>
      <c r="O193" s="843"/>
      <c r="P193" s="843"/>
      <c r="Q193" s="843"/>
      <c r="R193" s="843"/>
      <c r="S193" s="843"/>
      <c r="T193" s="843"/>
      <c r="U193" s="844"/>
      <c r="V193" s="843"/>
      <c r="W193" s="843"/>
      <c r="X193" s="844"/>
      <c r="Y193" s="844"/>
      <c r="Z193" s="843"/>
      <c r="AA193" s="843"/>
      <c r="AB193" s="843"/>
      <c r="AC193" s="843"/>
      <c r="AD193" s="844"/>
      <c r="AE193" s="843"/>
      <c r="AF193" s="843"/>
      <c r="AG193" s="843"/>
      <c r="AI193" s="831"/>
      <c r="CD193" s="284"/>
      <c r="CE193" s="288" t="s">
        <v>404</v>
      </c>
      <c r="CF193" s="284"/>
      <c r="CG193" s="284"/>
      <c r="CH193" s="285"/>
      <c r="CI193" s="285"/>
      <c r="CJ193" s="290"/>
      <c r="CK193" s="291"/>
      <c r="CL193" s="292"/>
      <c r="CM193" s="293"/>
      <c r="CN193" s="293"/>
      <c r="CO193" s="296" t="s">
        <v>633</v>
      </c>
      <c r="CP193" s="276"/>
      <c r="CQ193" s="802"/>
      <c r="CR193" s="802"/>
    </row>
    <row r="194" spans="2:96">
      <c r="B194" s="843"/>
      <c r="C194" s="843"/>
      <c r="D194" s="844"/>
      <c r="E194" s="844"/>
      <c r="F194" s="844"/>
      <c r="G194" s="844"/>
      <c r="H194" s="844"/>
      <c r="I194" s="844"/>
      <c r="J194" s="844"/>
      <c r="K194" s="844"/>
      <c r="L194" s="844"/>
      <c r="M194" s="844"/>
      <c r="N194" s="843"/>
      <c r="O194" s="843"/>
      <c r="P194" s="843"/>
      <c r="Q194" s="843"/>
      <c r="R194" s="843"/>
      <c r="S194" s="843"/>
      <c r="T194" s="843"/>
      <c r="U194" s="844"/>
      <c r="V194" s="843"/>
      <c r="W194" s="843"/>
      <c r="X194" s="844"/>
      <c r="Y194" s="844"/>
      <c r="Z194" s="843"/>
      <c r="AA194" s="843"/>
      <c r="AB194" s="843"/>
      <c r="AC194" s="843"/>
      <c r="AD194" s="844"/>
      <c r="AE194" s="843"/>
      <c r="AF194" s="843"/>
      <c r="AG194" s="843"/>
      <c r="AI194" s="831"/>
      <c r="CD194" s="284"/>
      <c r="CE194" s="288" t="s">
        <v>406</v>
      </c>
      <c r="CF194" s="284"/>
      <c r="CG194" s="284"/>
      <c r="CH194" s="285"/>
      <c r="CI194" s="285"/>
      <c r="CJ194" s="290"/>
      <c r="CK194" s="291"/>
      <c r="CL194" s="292"/>
      <c r="CM194" s="293"/>
      <c r="CN194" s="293"/>
      <c r="CO194" s="296" t="s">
        <v>638</v>
      </c>
      <c r="CP194" s="276"/>
      <c r="CQ194" s="802"/>
      <c r="CR194" s="802"/>
    </row>
    <row r="195" spans="2:96">
      <c r="B195" s="843"/>
      <c r="C195" s="843"/>
      <c r="D195" s="844"/>
      <c r="E195" s="844"/>
      <c r="F195" s="844"/>
      <c r="G195" s="844"/>
      <c r="H195" s="844"/>
      <c r="I195" s="844"/>
      <c r="J195" s="844"/>
      <c r="K195" s="844"/>
      <c r="L195" s="844"/>
      <c r="M195" s="844"/>
      <c r="N195" s="843"/>
      <c r="O195" s="843"/>
      <c r="P195" s="843"/>
      <c r="Q195" s="843"/>
      <c r="R195" s="843"/>
      <c r="S195" s="843"/>
      <c r="T195" s="843"/>
      <c r="U195" s="844"/>
      <c r="V195" s="843"/>
      <c r="W195" s="843"/>
      <c r="X195" s="844"/>
      <c r="Y195" s="844"/>
      <c r="Z195" s="843"/>
      <c r="AA195" s="843"/>
      <c r="AB195" s="843"/>
      <c r="AC195" s="843"/>
      <c r="AD195" s="844"/>
      <c r="AE195" s="843"/>
      <c r="AF195" s="843"/>
      <c r="AG195" s="843"/>
      <c r="AI195" s="831"/>
      <c r="CD195" s="284"/>
      <c r="CE195" s="288" t="s">
        <v>408</v>
      </c>
      <c r="CF195" s="284"/>
      <c r="CG195" s="284"/>
      <c r="CH195" s="285"/>
      <c r="CI195" s="285"/>
      <c r="CJ195" s="290"/>
      <c r="CK195" s="291"/>
      <c r="CL195" s="292"/>
      <c r="CM195" s="293"/>
      <c r="CN195" s="293"/>
      <c r="CO195" s="296" t="s">
        <v>640</v>
      </c>
      <c r="CP195" s="276"/>
      <c r="CQ195" s="802"/>
      <c r="CR195" s="802"/>
    </row>
    <row r="196" spans="2:96">
      <c r="B196" s="843"/>
      <c r="C196" s="843"/>
      <c r="D196" s="844"/>
      <c r="E196" s="844"/>
      <c r="F196" s="844"/>
      <c r="G196" s="844"/>
      <c r="H196" s="844"/>
      <c r="I196" s="844"/>
      <c r="J196" s="844"/>
      <c r="K196" s="844"/>
      <c r="L196" s="844"/>
      <c r="M196" s="844"/>
      <c r="N196" s="843"/>
      <c r="O196" s="843"/>
      <c r="P196" s="843"/>
      <c r="Q196" s="843"/>
      <c r="R196" s="843"/>
      <c r="S196" s="843"/>
      <c r="T196" s="843"/>
      <c r="U196" s="844"/>
      <c r="V196" s="843"/>
      <c r="W196" s="843"/>
      <c r="X196" s="844"/>
      <c r="Y196" s="844"/>
      <c r="Z196" s="843"/>
      <c r="AA196" s="843"/>
      <c r="AB196" s="843"/>
      <c r="AC196" s="843"/>
      <c r="AD196" s="844"/>
      <c r="AE196" s="843"/>
      <c r="AF196" s="843"/>
      <c r="AG196" s="843"/>
      <c r="AI196" s="831"/>
      <c r="CD196" s="284"/>
      <c r="CE196" s="288" t="s">
        <v>410</v>
      </c>
      <c r="CF196" s="284"/>
      <c r="CG196" s="284"/>
      <c r="CH196" s="285"/>
      <c r="CI196" s="285"/>
      <c r="CJ196" s="290"/>
      <c r="CK196" s="291"/>
      <c r="CL196" s="292"/>
      <c r="CM196" s="293"/>
      <c r="CN196" s="293"/>
      <c r="CO196" s="296" t="s">
        <v>647</v>
      </c>
      <c r="CP196" s="276"/>
      <c r="CQ196" s="802"/>
      <c r="CR196" s="802"/>
    </row>
    <row r="197" spans="2:96">
      <c r="B197" s="843"/>
      <c r="C197" s="843"/>
      <c r="D197" s="844"/>
      <c r="E197" s="844"/>
      <c r="F197" s="844"/>
      <c r="G197" s="844"/>
      <c r="H197" s="844"/>
      <c r="I197" s="844"/>
      <c r="J197" s="844"/>
      <c r="K197" s="844"/>
      <c r="L197" s="844"/>
      <c r="M197" s="844"/>
      <c r="N197" s="843"/>
      <c r="O197" s="843"/>
      <c r="P197" s="843"/>
      <c r="Q197" s="843"/>
      <c r="R197" s="843"/>
      <c r="S197" s="843"/>
      <c r="T197" s="843"/>
      <c r="U197" s="844"/>
      <c r="V197" s="843"/>
      <c r="W197" s="843"/>
      <c r="X197" s="844"/>
      <c r="Y197" s="844"/>
      <c r="Z197" s="843"/>
      <c r="AA197" s="843"/>
      <c r="AB197" s="843"/>
      <c r="AC197" s="843"/>
      <c r="AD197" s="844"/>
      <c r="AE197" s="843"/>
      <c r="AF197" s="843"/>
      <c r="AG197" s="843"/>
      <c r="AI197" s="831"/>
      <c r="CD197" s="284"/>
      <c r="CE197" s="288" t="s">
        <v>412</v>
      </c>
      <c r="CF197" s="284"/>
      <c r="CG197" s="284"/>
      <c r="CH197" s="285"/>
      <c r="CI197" s="285"/>
      <c r="CJ197" s="290"/>
      <c r="CK197" s="291"/>
      <c r="CL197" s="292"/>
      <c r="CM197" s="293"/>
      <c r="CN197" s="293"/>
      <c r="CO197" s="296" t="s">
        <v>652</v>
      </c>
      <c r="CP197" s="276"/>
      <c r="CQ197" s="802"/>
      <c r="CR197" s="802"/>
    </row>
    <row r="198" spans="2:96">
      <c r="B198" s="843"/>
      <c r="C198" s="843"/>
      <c r="D198" s="844"/>
      <c r="E198" s="844"/>
      <c r="F198" s="844"/>
      <c r="G198" s="844"/>
      <c r="H198" s="844"/>
      <c r="I198" s="844"/>
      <c r="J198" s="844"/>
      <c r="K198" s="844"/>
      <c r="L198" s="844"/>
      <c r="M198" s="844"/>
      <c r="N198" s="843"/>
      <c r="O198" s="843"/>
      <c r="P198" s="843"/>
      <c r="Q198" s="843"/>
      <c r="R198" s="843"/>
      <c r="S198" s="843"/>
      <c r="T198" s="843"/>
      <c r="U198" s="844"/>
      <c r="V198" s="843"/>
      <c r="W198" s="843"/>
      <c r="X198" s="844"/>
      <c r="Y198" s="844"/>
      <c r="Z198" s="843"/>
      <c r="AA198" s="843"/>
      <c r="AB198" s="843"/>
      <c r="AC198" s="843"/>
      <c r="AD198" s="844"/>
      <c r="AE198" s="843"/>
      <c r="AF198" s="843"/>
      <c r="AG198" s="843"/>
      <c r="AI198" s="831"/>
      <c r="CD198" s="284"/>
      <c r="CE198" s="288" t="s">
        <v>414</v>
      </c>
      <c r="CF198" s="284"/>
      <c r="CG198" s="284"/>
      <c r="CH198" s="285"/>
      <c r="CI198" s="285"/>
      <c r="CJ198" s="290"/>
      <c r="CK198" s="291"/>
      <c r="CL198" s="292"/>
      <c r="CM198" s="293"/>
      <c r="CN198" s="293"/>
      <c r="CO198" s="296" t="s">
        <v>654</v>
      </c>
      <c r="CP198" s="276"/>
      <c r="CQ198" s="802"/>
      <c r="CR198" s="802"/>
    </row>
    <row r="199" spans="2:96">
      <c r="B199" s="843"/>
      <c r="C199" s="843"/>
      <c r="D199" s="844"/>
      <c r="E199" s="844"/>
      <c r="F199" s="844"/>
      <c r="G199" s="844"/>
      <c r="H199" s="844"/>
      <c r="I199" s="844"/>
      <c r="J199" s="844"/>
      <c r="K199" s="844"/>
      <c r="L199" s="844"/>
      <c r="M199" s="844"/>
      <c r="N199" s="843"/>
      <c r="O199" s="843"/>
      <c r="P199" s="843"/>
      <c r="Q199" s="843"/>
      <c r="R199" s="843"/>
      <c r="S199" s="843"/>
      <c r="T199" s="843"/>
      <c r="U199" s="844"/>
      <c r="V199" s="843"/>
      <c r="W199" s="843"/>
      <c r="X199" s="844"/>
      <c r="Y199" s="844"/>
      <c r="Z199" s="843"/>
      <c r="AA199" s="843"/>
      <c r="AB199" s="843"/>
      <c r="AC199" s="843"/>
      <c r="AD199" s="844"/>
      <c r="AE199" s="843"/>
      <c r="AF199" s="843"/>
      <c r="AG199" s="843"/>
      <c r="AI199" s="831"/>
      <c r="CD199" s="284"/>
      <c r="CE199" s="288" t="s">
        <v>416</v>
      </c>
      <c r="CF199" s="284"/>
      <c r="CG199" s="284"/>
      <c r="CH199" s="285"/>
      <c r="CI199" s="285"/>
      <c r="CJ199" s="290"/>
      <c r="CK199" s="291"/>
      <c r="CL199" s="292"/>
      <c r="CM199" s="293"/>
      <c r="CN199" s="293"/>
      <c r="CO199" s="296" t="s">
        <v>656</v>
      </c>
      <c r="CP199" s="276"/>
      <c r="CQ199" s="802"/>
      <c r="CR199" s="802"/>
    </row>
    <row r="200" spans="2:96">
      <c r="B200" s="843"/>
      <c r="C200" s="843"/>
      <c r="D200" s="844"/>
      <c r="E200" s="844"/>
      <c r="F200" s="844"/>
      <c r="G200" s="844"/>
      <c r="H200" s="844"/>
      <c r="I200" s="844"/>
      <c r="J200" s="844"/>
      <c r="K200" s="844"/>
      <c r="L200" s="844"/>
      <c r="M200" s="844"/>
      <c r="N200" s="843"/>
      <c r="O200" s="843"/>
      <c r="P200" s="843"/>
      <c r="Q200" s="843"/>
      <c r="R200" s="843"/>
      <c r="S200" s="843"/>
      <c r="T200" s="843"/>
      <c r="U200" s="844"/>
      <c r="V200" s="843"/>
      <c r="W200" s="843"/>
      <c r="X200" s="844"/>
      <c r="Y200" s="844"/>
      <c r="Z200" s="843"/>
      <c r="AA200" s="843"/>
      <c r="AB200" s="843"/>
      <c r="AC200" s="843"/>
      <c r="AD200" s="844"/>
      <c r="AE200" s="843"/>
      <c r="AF200" s="843"/>
      <c r="AG200" s="843"/>
      <c r="AI200" s="831"/>
      <c r="CD200" s="284"/>
      <c r="CE200" s="288" t="s">
        <v>418</v>
      </c>
      <c r="CF200" s="284"/>
      <c r="CG200" s="284"/>
      <c r="CH200" s="285"/>
      <c r="CI200" s="285"/>
      <c r="CJ200" s="290"/>
      <c r="CK200" s="291"/>
      <c r="CL200" s="292"/>
      <c r="CM200" s="293"/>
      <c r="CN200" s="293"/>
      <c r="CO200" s="296" t="s">
        <v>657</v>
      </c>
      <c r="CP200" s="276"/>
      <c r="CQ200" s="802"/>
      <c r="CR200" s="802"/>
    </row>
    <row r="201" spans="2:96">
      <c r="B201" s="843"/>
      <c r="C201" s="843"/>
      <c r="D201" s="844"/>
      <c r="E201" s="844"/>
      <c r="F201" s="844"/>
      <c r="G201" s="844"/>
      <c r="H201" s="844"/>
      <c r="I201" s="844"/>
      <c r="J201" s="844"/>
      <c r="K201" s="844"/>
      <c r="L201" s="844"/>
      <c r="M201" s="844"/>
      <c r="N201" s="843"/>
      <c r="O201" s="843"/>
      <c r="P201" s="843"/>
      <c r="Q201" s="843"/>
      <c r="R201" s="843"/>
      <c r="S201" s="843"/>
      <c r="T201" s="843"/>
      <c r="U201" s="844"/>
      <c r="V201" s="843"/>
      <c r="W201" s="843"/>
      <c r="X201" s="844"/>
      <c r="Y201" s="844"/>
      <c r="Z201" s="843"/>
      <c r="AA201" s="843"/>
      <c r="AB201" s="843"/>
      <c r="AC201" s="843"/>
      <c r="AD201" s="844"/>
      <c r="AE201" s="843"/>
      <c r="AF201" s="843"/>
      <c r="AG201" s="843"/>
      <c r="AI201" s="831"/>
      <c r="CD201" s="284"/>
      <c r="CE201" s="288" t="s">
        <v>420</v>
      </c>
      <c r="CF201" s="284"/>
      <c r="CG201" s="284"/>
      <c r="CH201" s="285"/>
      <c r="CI201" s="285"/>
      <c r="CJ201" s="290"/>
      <c r="CK201" s="291"/>
      <c r="CL201" s="292"/>
      <c r="CM201" s="293"/>
      <c r="CN201" s="293"/>
      <c r="CO201" s="296" t="s">
        <v>661</v>
      </c>
      <c r="CP201" s="276"/>
      <c r="CQ201" s="802"/>
      <c r="CR201" s="802"/>
    </row>
    <row r="202" spans="2:96">
      <c r="B202" s="843"/>
      <c r="C202" s="843"/>
      <c r="D202" s="844"/>
      <c r="E202" s="844"/>
      <c r="F202" s="844"/>
      <c r="G202" s="844"/>
      <c r="H202" s="844"/>
      <c r="I202" s="844"/>
      <c r="J202" s="844"/>
      <c r="K202" s="844"/>
      <c r="L202" s="844"/>
      <c r="M202" s="844"/>
      <c r="N202" s="843"/>
      <c r="O202" s="843"/>
      <c r="P202" s="843"/>
      <c r="Q202" s="843"/>
      <c r="R202" s="843"/>
      <c r="S202" s="843"/>
      <c r="T202" s="843"/>
      <c r="U202" s="844"/>
      <c r="V202" s="843"/>
      <c r="W202" s="843"/>
      <c r="X202" s="844"/>
      <c r="Y202" s="844"/>
      <c r="Z202" s="843"/>
      <c r="AA202" s="843"/>
      <c r="AB202" s="843"/>
      <c r="AC202" s="843"/>
      <c r="AD202" s="844"/>
      <c r="AE202" s="843"/>
      <c r="AF202" s="843"/>
      <c r="AG202" s="843"/>
      <c r="AI202" s="831"/>
      <c r="CD202" s="284"/>
      <c r="CE202" s="288" t="s">
        <v>422</v>
      </c>
      <c r="CF202" s="284"/>
      <c r="CG202" s="284"/>
      <c r="CH202" s="285"/>
      <c r="CI202" s="285"/>
      <c r="CJ202" s="290"/>
      <c r="CK202" s="291"/>
      <c r="CL202" s="292"/>
      <c r="CM202" s="293"/>
      <c r="CN202" s="293"/>
      <c r="CO202" s="296" t="s">
        <v>665</v>
      </c>
      <c r="CP202" s="276"/>
      <c r="CQ202" s="802"/>
      <c r="CR202" s="802"/>
    </row>
    <row r="203" spans="2:96">
      <c r="B203" s="843"/>
      <c r="C203" s="843"/>
      <c r="D203" s="844"/>
      <c r="E203" s="844"/>
      <c r="F203" s="844"/>
      <c r="G203" s="844"/>
      <c r="H203" s="844"/>
      <c r="I203" s="844"/>
      <c r="J203" s="844"/>
      <c r="K203" s="844"/>
      <c r="L203" s="844"/>
      <c r="M203" s="844"/>
      <c r="N203" s="843"/>
      <c r="O203" s="843"/>
      <c r="P203" s="843"/>
      <c r="Q203" s="843"/>
      <c r="R203" s="843"/>
      <c r="S203" s="843"/>
      <c r="T203" s="843"/>
      <c r="U203" s="844"/>
      <c r="V203" s="843"/>
      <c r="W203" s="843"/>
      <c r="X203" s="844"/>
      <c r="Y203" s="844"/>
      <c r="Z203" s="843"/>
      <c r="AA203" s="843"/>
      <c r="AB203" s="843"/>
      <c r="AC203" s="843"/>
      <c r="AD203" s="844"/>
      <c r="AE203" s="843"/>
      <c r="AF203" s="843"/>
      <c r="AG203" s="843"/>
      <c r="AI203" s="831"/>
      <c r="CD203" s="284"/>
      <c r="CE203" s="288" t="s">
        <v>424</v>
      </c>
      <c r="CF203" s="284"/>
      <c r="CG203" s="284"/>
      <c r="CH203" s="285"/>
      <c r="CI203" s="285"/>
      <c r="CJ203" s="290"/>
      <c r="CK203" s="291"/>
      <c r="CL203" s="292"/>
      <c r="CM203" s="293"/>
      <c r="CN203" s="293"/>
      <c r="CO203" s="296" t="s">
        <v>668</v>
      </c>
      <c r="CP203" s="276"/>
      <c r="CQ203" s="802"/>
      <c r="CR203" s="802"/>
    </row>
    <row r="204" spans="2:96">
      <c r="B204" s="843"/>
      <c r="C204" s="843"/>
      <c r="D204" s="844"/>
      <c r="E204" s="844"/>
      <c r="F204" s="844"/>
      <c r="G204" s="844"/>
      <c r="H204" s="844"/>
      <c r="I204" s="844"/>
      <c r="J204" s="844"/>
      <c r="K204" s="844"/>
      <c r="L204" s="844"/>
      <c r="M204" s="844"/>
      <c r="N204" s="843"/>
      <c r="O204" s="843"/>
      <c r="P204" s="843"/>
      <c r="Q204" s="843"/>
      <c r="R204" s="843"/>
      <c r="S204" s="843"/>
      <c r="T204" s="843"/>
      <c r="U204" s="844"/>
      <c r="V204" s="843"/>
      <c r="W204" s="843"/>
      <c r="X204" s="844"/>
      <c r="Y204" s="844"/>
      <c r="Z204" s="843"/>
      <c r="AA204" s="843"/>
      <c r="AB204" s="843"/>
      <c r="AC204" s="843"/>
      <c r="AD204" s="844"/>
      <c r="AE204" s="843"/>
      <c r="AF204" s="843"/>
      <c r="AG204" s="843"/>
      <c r="AI204" s="831"/>
      <c r="CD204" s="284"/>
      <c r="CE204" s="288" t="s">
        <v>426</v>
      </c>
      <c r="CF204" s="284"/>
      <c r="CG204" s="284"/>
      <c r="CH204" s="285"/>
      <c r="CI204" s="285"/>
      <c r="CJ204" s="290"/>
      <c r="CK204" s="291"/>
      <c r="CL204" s="292"/>
      <c r="CM204" s="293"/>
      <c r="CN204" s="293"/>
      <c r="CO204" s="296" t="s">
        <v>670</v>
      </c>
      <c r="CP204" s="276"/>
      <c r="CQ204" s="802"/>
      <c r="CR204" s="802"/>
    </row>
    <row r="205" spans="2:96">
      <c r="B205" s="843"/>
      <c r="C205" s="843"/>
      <c r="D205" s="844"/>
      <c r="E205" s="844"/>
      <c r="F205" s="844"/>
      <c r="G205" s="844"/>
      <c r="H205" s="844"/>
      <c r="I205" s="844"/>
      <c r="J205" s="844"/>
      <c r="K205" s="844"/>
      <c r="L205" s="844"/>
      <c r="M205" s="844"/>
      <c r="N205" s="843"/>
      <c r="O205" s="843"/>
      <c r="P205" s="843"/>
      <c r="Q205" s="843"/>
      <c r="R205" s="843"/>
      <c r="S205" s="843"/>
      <c r="T205" s="843"/>
      <c r="U205" s="844"/>
      <c r="V205" s="843"/>
      <c r="W205" s="843"/>
      <c r="X205" s="844"/>
      <c r="Y205" s="844"/>
      <c r="Z205" s="843"/>
      <c r="AA205" s="843"/>
      <c r="AB205" s="843"/>
      <c r="AC205" s="843"/>
      <c r="AD205" s="844"/>
      <c r="AE205" s="843"/>
      <c r="AF205" s="843"/>
      <c r="AG205" s="843"/>
      <c r="AI205" s="831"/>
      <c r="CD205" s="284"/>
      <c r="CE205" s="288" t="s">
        <v>428</v>
      </c>
      <c r="CF205" s="284"/>
      <c r="CG205" s="284"/>
      <c r="CH205" s="285"/>
      <c r="CI205" s="285"/>
      <c r="CJ205" s="290"/>
      <c r="CK205" s="291"/>
      <c r="CL205" s="292"/>
      <c r="CM205" s="293"/>
      <c r="CN205" s="293"/>
      <c r="CO205" s="296" t="s">
        <v>671</v>
      </c>
      <c r="CP205" s="276"/>
      <c r="CQ205" s="802"/>
      <c r="CR205" s="802"/>
    </row>
    <row r="206" spans="2:96" ht="15.75" customHeight="1">
      <c r="B206" s="843"/>
      <c r="C206" s="843"/>
      <c r="D206" s="844"/>
      <c r="E206" s="844"/>
      <c r="F206" s="844"/>
      <c r="G206" s="844"/>
      <c r="H206" s="844"/>
      <c r="I206" s="844"/>
      <c r="J206" s="844"/>
      <c r="K206" s="844"/>
      <c r="L206" s="844"/>
      <c r="M206" s="844"/>
      <c r="N206" s="843"/>
      <c r="O206" s="843"/>
      <c r="P206" s="843"/>
      <c r="Q206" s="843"/>
      <c r="R206" s="843"/>
      <c r="S206" s="843"/>
      <c r="T206" s="843"/>
      <c r="U206" s="844"/>
      <c r="V206" s="843"/>
      <c r="W206" s="843"/>
      <c r="X206" s="844"/>
      <c r="Y206" s="844"/>
      <c r="Z206" s="843"/>
      <c r="AA206" s="843"/>
      <c r="AB206" s="843"/>
      <c r="AC206" s="843"/>
      <c r="AD206" s="844"/>
      <c r="AE206" s="843"/>
      <c r="AF206" s="843"/>
      <c r="AG206" s="843"/>
      <c r="AI206" s="831"/>
      <c r="CD206" s="284"/>
      <c r="CE206" s="288" t="s">
        <v>430</v>
      </c>
      <c r="CF206" s="284"/>
      <c r="CG206" s="284"/>
      <c r="CH206" s="285"/>
      <c r="CI206" s="285"/>
      <c r="CJ206" s="290"/>
      <c r="CK206" s="291"/>
      <c r="CL206" s="292"/>
      <c r="CM206" s="293"/>
      <c r="CN206" s="293"/>
      <c r="CO206" s="296" t="s">
        <v>673</v>
      </c>
      <c r="CP206" s="276"/>
      <c r="CQ206" s="802"/>
      <c r="CR206" s="802"/>
    </row>
    <row r="207" spans="2:96" ht="15" customHeight="1">
      <c r="B207" s="843"/>
      <c r="C207" s="843"/>
      <c r="D207" s="844"/>
      <c r="E207" s="844"/>
      <c r="F207" s="844"/>
      <c r="G207" s="844"/>
      <c r="H207" s="844"/>
      <c r="I207" s="844"/>
      <c r="J207" s="844"/>
      <c r="K207" s="844"/>
      <c r="L207" s="844"/>
      <c r="M207" s="844"/>
      <c r="N207" s="843"/>
      <c r="O207" s="843"/>
      <c r="P207" s="843"/>
      <c r="Q207" s="843"/>
      <c r="R207" s="843"/>
      <c r="S207" s="843"/>
      <c r="T207" s="843"/>
      <c r="U207" s="844"/>
      <c r="V207" s="843"/>
      <c r="W207" s="843"/>
      <c r="X207" s="844"/>
      <c r="Y207" s="844"/>
      <c r="Z207" s="843"/>
      <c r="AA207" s="843"/>
      <c r="AB207" s="843"/>
      <c r="AC207" s="843"/>
      <c r="AD207" s="844"/>
      <c r="AE207" s="843"/>
      <c r="AF207" s="843"/>
      <c r="AG207" s="843"/>
      <c r="AI207" s="831"/>
      <c r="CD207" s="284"/>
      <c r="CE207" s="288" t="s">
        <v>432</v>
      </c>
      <c r="CF207" s="284"/>
      <c r="CG207" s="284"/>
      <c r="CH207" s="285"/>
      <c r="CI207" s="285"/>
      <c r="CJ207" s="290"/>
      <c r="CK207" s="291"/>
      <c r="CL207" s="292"/>
      <c r="CM207" s="293"/>
      <c r="CN207" s="293"/>
      <c r="CO207" s="296" t="s">
        <v>677</v>
      </c>
      <c r="CP207" s="276"/>
      <c r="CQ207" s="802"/>
      <c r="CR207" s="802"/>
    </row>
    <row r="208" spans="2:96" ht="15.75" customHeight="1">
      <c r="B208" s="843"/>
      <c r="C208" s="843"/>
      <c r="D208" s="844"/>
      <c r="E208" s="844"/>
      <c r="F208" s="844"/>
      <c r="G208" s="844"/>
      <c r="H208" s="844"/>
      <c r="I208" s="844"/>
      <c r="J208" s="844"/>
      <c r="K208" s="844"/>
      <c r="L208" s="844"/>
      <c r="M208" s="844"/>
      <c r="N208" s="843"/>
      <c r="O208" s="843"/>
      <c r="P208" s="843"/>
      <c r="Q208" s="843"/>
      <c r="R208" s="843"/>
      <c r="S208" s="843"/>
      <c r="T208" s="843"/>
      <c r="U208" s="844"/>
      <c r="V208" s="843"/>
      <c r="W208" s="843"/>
      <c r="X208" s="844"/>
      <c r="Y208" s="844"/>
      <c r="Z208" s="843"/>
      <c r="AA208" s="843"/>
      <c r="AB208" s="843"/>
      <c r="AC208" s="843"/>
      <c r="AD208" s="844"/>
      <c r="AE208" s="843"/>
      <c r="AF208" s="843"/>
      <c r="AG208" s="843"/>
      <c r="AI208" s="831"/>
      <c r="CD208" s="284"/>
      <c r="CE208" s="288" t="s">
        <v>434</v>
      </c>
      <c r="CF208" s="284"/>
      <c r="CG208" s="284"/>
      <c r="CH208" s="285"/>
      <c r="CI208" s="285"/>
      <c r="CJ208" s="290"/>
      <c r="CK208" s="291"/>
      <c r="CL208" s="292"/>
      <c r="CM208" s="293"/>
      <c r="CN208" s="293"/>
      <c r="CO208" s="296" t="s">
        <v>678</v>
      </c>
      <c r="CP208" s="276"/>
      <c r="CQ208" s="802"/>
      <c r="CR208" s="802"/>
    </row>
    <row r="209" spans="1:103" ht="15.75" customHeight="1">
      <c r="B209" s="843"/>
      <c r="C209" s="843"/>
      <c r="D209" s="844"/>
      <c r="E209" s="844"/>
      <c r="F209" s="844"/>
      <c r="G209" s="844"/>
      <c r="H209" s="844"/>
      <c r="I209" s="844"/>
      <c r="J209" s="844"/>
      <c r="K209" s="844"/>
      <c r="L209" s="844"/>
      <c r="M209" s="844"/>
      <c r="N209" s="843"/>
      <c r="O209" s="843"/>
      <c r="P209" s="843"/>
      <c r="Q209" s="843"/>
      <c r="R209" s="843"/>
      <c r="S209" s="843"/>
      <c r="T209" s="843"/>
      <c r="U209" s="844"/>
      <c r="V209" s="843"/>
      <c r="W209" s="843"/>
      <c r="X209" s="844"/>
      <c r="Y209" s="844"/>
      <c r="Z209" s="843"/>
      <c r="AA209" s="843"/>
      <c r="AB209" s="843"/>
      <c r="AC209" s="843"/>
      <c r="AD209" s="844"/>
      <c r="AE209" s="843"/>
      <c r="AF209" s="843"/>
      <c r="AG209" s="843"/>
      <c r="AI209" s="831"/>
      <c r="CD209" s="284"/>
      <c r="CE209" s="288" t="s">
        <v>436</v>
      </c>
      <c r="CF209" s="284"/>
      <c r="CG209" s="284"/>
      <c r="CH209" s="285"/>
      <c r="CI209" s="285"/>
      <c r="CJ209" s="290"/>
      <c r="CK209" s="291"/>
      <c r="CL209" s="292"/>
      <c r="CM209" s="293"/>
      <c r="CN209" s="293"/>
      <c r="CO209" s="296" t="s">
        <v>679</v>
      </c>
      <c r="CP209" s="276"/>
      <c r="CQ209" s="802"/>
      <c r="CR209" s="802"/>
    </row>
    <row r="210" spans="1:103" ht="15" customHeight="1">
      <c r="B210" s="843"/>
      <c r="C210" s="843"/>
      <c r="D210" s="844"/>
      <c r="E210" s="844"/>
      <c r="F210" s="844"/>
      <c r="G210" s="844"/>
      <c r="H210" s="844"/>
      <c r="I210" s="844"/>
      <c r="J210" s="844"/>
      <c r="K210" s="844"/>
      <c r="L210" s="844"/>
      <c r="M210" s="844"/>
      <c r="N210" s="843"/>
      <c r="O210" s="843"/>
      <c r="P210" s="843"/>
      <c r="Q210" s="843"/>
      <c r="R210" s="843"/>
      <c r="S210" s="843"/>
      <c r="T210" s="843"/>
      <c r="U210" s="844"/>
      <c r="V210" s="843"/>
      <c r="W210" s="843"/>
      <c r="X210" s="844"/>
      <c r="Y210" s="844"/>
      <c r="Z210" s="843"/>
      <c r="AA210" s="843"/>
      <c r="AB210" s="843"/>
      <c r="AC210" s="843"/>
      <c r="AD210" s="844"/>
      <c r="AE210" s="843"/>
      <c r="AF210" s="843"/>
      <c r="AG210" s="843"/>
      <c r="AI210" s="831"/>
      <c r="CD210" s="284"/>
      <c r="CE210" s="288" t="s">
        <v>438</v>
      </c>
      <c r="CF210" s="284"/>
      <c r="CG210" s="284"/>
      <c r="CH210" s="285"/>
      <c r="CI210" s="285"/>
      <c r="CJ210" s="290"/>
      <c r="CK210" s="291"/>
      <c r="CL210" s="292"/>
      <c r="CM210" s="293"/>
      <c r="CN210" s="293"/>
      <c r="CO210" s="296" t="s">
        <v>680</v>
      </c>
      <c r="CP210" s="276"/>
      <c r="CQ210" s="802"/>
      <c r="CR210" s="802"/>
    </row>
    <row r="211" spans="1:103" ht="15.75" customHeight="1">
      <c r="B211" s="843"/>
      <c r="C211" s="843"/>
      <c r="D211" s="844"/>
      <c r="E211" s="844"/>
      <c r="F211" s="844"/>
      <c r="G211" s="844"/>
      <c r="H211" s="844"/>
      <c r="I211" s="844"/>
      <c r="J211" s="844"/>
      <c r="K211" s="844"/>
      <c r="L211" s="844"/>
      <c r="M211" s="844"/>
      <c r="N211" s="843"/>
      <c r="O211" s="843"/>
      <c r="P211" s="843"/>
      <c r="Q211" s="843"/>
      <c r="R211" s="843"/>
      <c r="S211" s="843"/>
      <c r="T211" s="843"/>
      <c r="U211" s="844"/>
      <c r="V211" s="843"/>
      <c r="W211" s="843"/>
      <c r="X211" s="844"/>
      <c r="Y211" s="844"/>
      <c r="Z211" s="843"/>
      <c r="AA211" s="843"/>
      <c r="AB211" s="843"/>
      <c r="AC211" s="843"/>
      <c r="AD211" s="844"/>
      <c r="AE211" s="843"/>
      <c r="AF211" s="843"/>
      <c r="AG211" s="843"/>
      <c r="AI211" s="831"/>
      <c r="CD211" s="284"/>
      <c r="CE211" s="288" t="s">
        <v>440</v>
      </c>
      <c r="CF211" s="284"/>
      <c r="CG211" s="284"/>
      <c r="CH211" s="285"/>
      <c r="CI211" s="285"/>
      <c r="CJ211" s="290"/>
      <c r="CK211" s="291"/>
      <c r="CL211" s="292"/>
      <c r="CM211" s="293"/>
      <c r="CN211" s="293"/>
      <c r="CO211" s="296" t="s">
        <v>681</v>
      </c>
      <c r="CP211" s="276"/>
      <c r="CQ211" s="802"/>
      <c r="CR211" s="802"/>
    </row>
    <row r="212" spans="1:103" ht="15.75" customHeight="1">
      <c r="B212" s="843"/>
      <c r="C212" s="843"/>
      <c r="D212" s="844"/>
      <c r="E212" s="844"/>
      <c r="F212" s="844"/>
      <c r="G212" s="844"/>
      <c r="H212" s="844"/>
      <c r="I212" s="844"/>
      <c r="J212" s="844"/>
      <c r="K212" s="844"/>
      <c r="L212" s="844"/>
      <c r="M212" s="844"/>
      <c r="N212" s="843"/>
      <c r="O212" s="843"/>
      <c r="P212" s="843"/>
      <c r="Q212" s="843"/>
      <c r="R212" s="843"/>
      <c r="S212" s="843"/>
      <c r="T212" s="843"/>
      <c r="U212" s="844"/>
      <c r="V212" s="843"/>
      <c r="W212" s="843"/>
      <c r="X212" s="844"/>
      <c r="Y212" s="844"/>
      <c r="Z212" s="843"/>
      <c r="AA212" s="843"/>
      <c r="AB212" s="843"/>
      <c r="AC212" s="843"/>
      <c r="AD212" s="844"/>
      <c r="AE212" s="843"/>
      <c r="AF212" s="843"/>
      <c r="AG212" s="843"/>
      <c r="AI212" s="831"/>
      <c r="CD212" s="284"/>
      <c r="CE212" s="288" t="s">
        <v>442</v>
      </c>
      <c r="CF212" s="284"/>
      <c r="CG212" s="284"/>
      <c r="CH212" s="285"/>
      <c r="CI212" s="285"/>
      <c r="CJ212" s="290"/>
      <c r="CK212" s="291"/>
      <c r="CL212" s="292"/>
      <c r="CM212" s="293"/>
      <c r="CN212" s="293"/>
      <c r="CO212" s="296" t="s">
        <v>252</v>
      </c>
      <c r="CP212" s="276"/>
      <c r="CQ212" s="802"/>
      <c r="CR212" s="802"/>
    </row>
    <row r="213" spans="1:103" ht="15" customHeight="1">
      <c r="A213" s="667"/>
      <c r="B213" s="843"/>
      <c r="C213" s="843"/>
      <c r="D213" s="844"/>
      <c r="E213" s="844"/>
      <c r="F213" s="844"/>
      <c r="G213" s="844"/>
      <c r="H213" s="844"/>
      <c r="I213" s="844"/>
      <c r="J213" s="844"/>
      <c r="K213" s="844"/>
      <c r="L213" s="844"/>
      <c r="M213" s="844"/>
      <c r="N213" s="843"/>
      <c r="O213" s="843"/>
      <c r="P213" s="843"/>
      <c r="Q213" s="843"/>
      <c r="R213" s="843"/>
      <c r="S213" s="843"/>
      <c r="T213" s="843"/>
      <c r="U213" s="844"/>
      <c r="V213" s="843"/>
      <c r="W213" s="843"/>
      <c r="X213" s="844"/>
      <c r="Y213" s="844"/>
      <c r="Z213" s="843"/>
      <c r="AA213" s="843"/>
      <c r="AB213" s="843"/>
      <c r="AC213" s="843"/>
      <c r="AD213" s="844"/>
      <c r="AE213" s="843"/>
      <c r="AF213" s="843"/>
      <c r="AG213" s="843"/>
      <c r="AI213" s="831"/>
      <c r="CD213" s="284"/>
      <c r="CE213" s="288" t="s">
        <v>444</v>
      </c>
      <c r="CF213" s="284"/>
      <c r="CG213" s="284"/>
      <c r="CH213" s="285"/>
      <c r="CI213" s="285"/>
      <c r="CJ213" s="290"/>
      <c r="CK213" s="291"/>
      <c r="CL213" s="292"/>
      <c r="CM213" s="293"/>
      <c r="CN213" s="293"/>
      <c r="CO213" s="296" t="s">
        <v>685</v>
      </c>
      <c r="CP213" s="276"/>
      <c r="CQ213" s="802"/>
      <c r="CR213" s="802"/>
    </row>
    <row r="214" spans="1:103" ht="15.75" customHeight="1">
      <c r="A214" s="667"/>
      <c r="B214" s="843"/>
      <c r="C214" s="843"/>
      <c r="D214" s="844"/>
      <c r="E214" s="844"/>
      <c r="F214" s="844"/>
      <c r="G214" s="844"/>
      <c r="H214" s="844"/>
      <c r="I214" s="844"/>
      <c r="J214" s="844"/>
      <c r="K214" s="844"/>
      <c r="L214" s="844"/>
      <c r="M214" s="844"/>
      <c r="N214" s="843"/>
      <c r="O214" s="843"/>
      <c r="P214" s="843"/>
      <c r="Q214" s="843"/>
      <c r="R214" s="843"/>
      <c r="S214" s="843"/>
      <c r="T214" s="843"/>
      <c r="U214" s="844"/>
      <c r="V214" s="843"/>
      <c r="W214" s="843"/>
      <c r="X214" s="844"/>
      <c r="Y214" s="844"/>
      <c r="Z214" s="843"/>
      <c r="AA214" s="843"/>
      <c r="AB214" s="843"/>
      <c r="AC214" s="843"/>
      <c r="AD214" s="844"/>
      <c r="AE214" s="843"/>
      <c r="AF214" s="843"/>
      <c r="AG214" s="843"/>
      <c r="AI214" s="831"/>
      <c r="CD214" s="284"/>
      <c r="CE214" s="288" t="s">
        <v>446</v>
      </c>
      <c r="CF214" s="284"/>
      <c r="CG214" s="284"/>
      <c r="CH214" s="285"/>
      <c r="CI214" s="285"/>
      <c r="CJ214" s="290"/>
      <c r="CK214" s="291"/>
      <c r="CL214" s="292"/>
      <c r="CM214" s="293"/>
      <c r="CN214" s="293"/>
      <c r="CO214" s="296" t="s">
        <v>686</v>
      </c>
      <c r="CP214" s="276"/>
      <c r="CQ214" s="802"/>
      <c r="CR214" s="802"/>
    </row>
    <row r="215" spans="1:103" ht="15.75" customHeight="1">
      <c r="A215" s="667"/>
      <c r="B215" s="843"/>
      <c r="C215" s="843"/>
      <c r="D215" s="844"/>
      <c r="E215" s="844"/>
      <c r="F215" s="844"/>
      <c r="G215" s="844"/>
      <c r="H215" s="844"/>
      <c r="I215" s="844"/>
      <c r="J215" s="844"/>
      <c r="K215" s="844"/>
      <c r="L215" s="844"/>
      <c r="M215" s="844"/>
      <c r="N215" s="843"/>
      <c r="O215" s="843"/>
      <c r="P215" s="843"/>
      <c r="Q215" s="843"/>
      <c r="R215" s="843"/>
      <c r="S215" s="843"/>
      <c r="T215" s="843"/>
      <c r="U215" s="844"/>
      <c r="V215" s="843"/>
      <c r="W215" s="843"/>
      <c r="X215" s="844"/>
      <c r="Y215" s="844"/>
      <c r="Z215" s="843"/>
      <c r="AA215" s="843"/>
      <c r="AB215" s="843"/>
      <c r="AC215" s="843"/>
      <c r="AD215" s="844"/>
      <c r="AE215" s="843"/>
      <c r="AF215" s="843"/>
      <c r="AG215" s="843"/>
      <c r="AI215" s="831"/>
      <c r="CD215" s="284"/>
      <c r="CE215" s="288" t="s">
        <v>448</v>
      </c>
      <c r="CF215" s="284"/>
      <c r="CG215" s="284"/>
      <c r="CH215" s="285"/>
      <c r="CI215" s="285"/>
      <c r="CJ215" s="290"/>
      <c r="CK215" s="291"/>
      <c r="CL215" s="292"/>
      <c r="CM215" s="293"/>
      <c r="CN215" s="293"/>
      <c r="CO215" s="296" t="s">
        <v>254</v>
      </c>
      <c r="CP215" s="276"/>
      <c r="CQ215" s="802"/>
      <c r="CR215" s="802"/>
    </row>
    <row r="216" spans="1:103" ht="15" customHeight="1">
      <c r="A216" s="667"/>
      <c r="B216" s="843"/>
      <c r="C216" s="843"/>
      <c r="D216" s="844"/>
      <c r="E216" s="844"/>
      <c r="F216" s="844"/>
      <c r="G216" s="844"/>
      <c r="H216" s="844"/>
      <c r="I216" s="844"/>
      <c r="J216" s="844"/>
      <c r="K216" s="844"/>
      <c r="L216" s="844"/>
      <c r="M216" s="844"/>
      <c r="N216" s="843"/>
      <c r="O216" s="843"/>
      <c r="P216" s="843"/>
      <c r="Q216" s="843"/>
      <c r="R216" s="843"/>
      <c r="S216" s="843"/>
      <c r="T216" s="843"/>
      <c r="U216" s="844"/>
      <c r="V216" s="843"/>
      <c r="W216" s="843"/>
      <c r="X216" s="844"/>
      <c r="Y216" s="844"/>
      <c r="Z216" s="843"/>
      <c r="AA216" s="843"/>
      <c r="AB216" s="843"/>
      <c r="AC216" s="843"/>
      <c r="AD216" s="844"/>
      <c r="AE216" s="843"/>
      <c r="AF216" s="843"/>
      <c r="AG216" s="843"/>
      <c r="AI216" s="831"/>
      <c r="CD216" s="284"/>
      <c r="CE216" s="288" t="s">
        <v>450</v>
      </c>
      <c r="CF216" s="284"/>
      <c r="CG216" s="284"/>
      <c r="CH216" s="285"/>
      <c r="CI216" s="285"/>
      <c r="CJ216" s="290"/>
      <c r="CK216" s="291"/>
      <c r="CL216" s="292"/>
      <c r="CM216" s="293"/>
      <c r="CN216" s="293"/>
      <c r="CO216" s="296" t="s">
        <v>691</v>
      </c>
      <c r="CP216" s="276"/>
      <c r="CQ216" s="802"/>
      <c r="CR216" s="802"/>
    </row>
    <row r="217" spans="1:103" ht="15.75" customHeight="1">
      <c r="A217" s="667"/>
      <c r="B217" s="843"/>
      <c r="C217" s="843"/>
      <c r="D217" s="844"/>
      <c r="E217" s="844"/>
      <c r="F217" s="844"/>
      <c r="G217" s="844"/>
      <c r="H217" s="844"/>
      <c r="I217" s="844"/>
      <c r="J217" s="844"/>
      <c r="K217" s="844"/>
      <c r="L217" s="844"/>
      <c r="M217" s="844"/>
      <c r="N217" s="843"/>
      <c r="O217" s="843"/>
      <c r="P217" s="843"/>
      <c r="Q217" s="843"/>
      <c r="R217" s="843"/>
      <c r="S217" s="843"/>
      <c r="T217" s="843"/>
      <c r="U217" s="844"/>
      <c r="V217" s="843"/>
      <c r="W217" s="843"/>
      <c r="X217" s="844"/>
      <c r="Y217" s="844"/>
      <c r="Z217" s="843"/>
      <c r="AA217" s="843"/>
      <c r="AB217" s="843"/>
      <c r="AC217" s="843"/>
      <c r="AD217" s="844"/>
      <c r="AE217" s="843"/>
      <c r="AF217" s="843"/>
      <c r="AG217" s="843"/>
      <c r="AI217" s="831"/>
      <c r="CD217" s="284"/>
      <c r="CE217" s="288" t="s">
        <v>452</v>
      </c>
      <c r="CF217" s="284"/>
      <c r="CG217" s="284"/>
      <c r="CH217" s="285"/>
      <c r="CI217" s="285"/>
      <c r="CJ217" s="290"/>
      <c r="CK217" s="291"/>
      <c r="CL217" s="292"/>
      <c r="CM217" s="293"/>
      <c r="CN217" s="293"/>
      <c r="CO217" s="296" t="s">
        <v>692</v>
      </c>
      <c r="CP217" s="276"/>
      <c r="CQ217" s="802"/>
      <c r="CR217" s="802"/>
    </row>
    <row r="218" spans="1:103" ht="15.75" customHeight="1">
      <c r="A218" s="667"/>
      <c r="B218" s="843"/>
      <c r="C218" s="843"/>
      <c r="D218" s="844"/>
      <c r="E218" s="844"/>
      <c r="F218" s="844"/>
      <c r="G218" s="844"/>
      <c r="H218" s="844"/>
      <c r="I218" s="844"/>
      <c r="J218" s="844"/>
      <c r="K218" s="844"/>
      <c r="L218" s="844"/>
      <c r="M218" s="844"/>
      <c r="N218" s="843"/>
      <c r="O218" s="843"/>
      <c r="P218" s="843"/>
      <c r="Q218" s="843"/>
      <c r="R218" s="843"/>
      <c r="S218" s="843"/>
      <c r="T218" s="843"/>
      <c r="U218" s="844"/>
      <c r="V218" s="843"/>
      <c r="W218" s="843"/>
      <c r="X218" s="844"/>
      <c r="Y218" s="844"/>
      <c r="Z218" s="843"/>
      <c r="AA218" s="843"/>
      <c r="AB218" s="843"/>
      <c r="AC218" s="843"/>
      <c r="AD218" s="844"/>
      <c r="AE218" s="843"/>
      <c r="AF218" s="843"/>
      <c r="AG218" s="843"/>
      <c r="AI218" s="831"/>
      <c r="CD218" s="284"/>
      <c r="CE218" s="288" t="s">
        <v>454</v>
      </c>
      <c r="CF218" s="284"/>
      <c r="CG218" s="284"/>
      <c r="CH218" s="285"/>
      <c r="CI218" s="285"/>
      <c r="CJ218" s="290"/>
      <c r="CK218" s="291"/>
      <c r="CL218" s="292"/>
      <c r="CM218" s="293"/>
      <c r="CN218" s="293"/>
      <c r="CO218" s="296" t="s">
        <v>693</v>
      </c>
      <c r="CP218" s="276"/>
      <c r="CQ218" s="802"/>
      <c r="CR218" s="802"/>
    </row>
    <row r="219" spans="1:103" ht="15" customHeight="1">
      <c r="A219" s="667"/>
      <c r="B219" s="843"/>
      <c r="C219" s="843"/>
      <c r="D219" s="844"/>
      <c r="E219" s="844"/>
      <c r="F219" s="844"/>
      <c r="G219" s="844"/>
      <c r="H219" s="844"/>
      <c r="I219" s="844"/>
      <c r="J219" s="844"/>
      <c r="K219" s="844"/>
      <c r="L219" s="844"/>
      <c r="M219" s="844"/>
      <c r="N219" s="843"/>
      <c r="O219" s="843"/>
      <c r="P219" s="843"/>
      <c r="Q219" s="843"/>
      <c r="R219" s="843"/>
      <c r="S219" s="843"/>
      <c r="T219" s="843"/>
      <c r="U219" s="844"/>
      <c r="V219" s="843"/>
      <c r="W219" s="843"/>
      <c r="X219" s="844"/>
      <c r="Y219" s="844"/>
      <c r="Z219" s="843"/>
      <c r="AA219" s="843"/>
      <c r="AB219" s="843"/>
      <c r="AC219" s="843"/>
      <c r="AD219" s="844"/>
      <c r="AE219" s="843"/>
      <c r="AF219" s="843"/>
      <c r="AG219" s="843"/>
      <c r="AI219" s="831"/>
      <c r="CD219" s="284"/>
      <c r="CE219" s="288" t="s">
        <v>456</v>
      </c>
      <c r="CF219" s="284"/>
      <c r="CG219" s="284"/>
      <c r="CH219" s="285"/>
      <c r="CI219" s="285"/>
      <c r="CJ219" s="290"/>
      <c r="CK219" s="291"/>
      <c r="CL219" s="292"/>
      <c r="CM219" s="293"/>
      <c r="CN219" s="293"/>
      <c r="CO219" s="296" t="s">
        <v>694</v>
      </c>
      <c r="CP219" s="276"/>
      <c r="CQ219" s="802"/>
      <c r="CR219" s="802"/>
    </row>
    <row r="220" spans="1:103" ht="15.75" customHeight="1">
      <c r="A220" s="667"/>
      <c r="B220" s="843"/>
      <c r="C220" s="843"/>
      <c r="D220" s="844"/>
      <c r="E220" s="844"/>
      <c r="F220" s="844"/>
      <c r="G220" s="844"/>
      <c r="H220" s="844"/>
      <c r="I220" s="844"/>
      <c r="J220" s="844"/>
      <c r="K220" s="844"/>
      <c r="L220" s="844"/>
      <c r="M220" s="844"/>
      <c r="N220" s="843"/>
      <c r="O220" s="843"/>
      <c r="P220" s="843"/>
      <c r="Q220" s="843"/>
      <c r="R220" s="843"/>
      <c r="S220" s="843"/>
      <c r="T220" s="843"/>
      <c r="U220" s="844"/>
      <c r="V220" s="843"/>
      <c r="W220" s="843"/>
      <c r="X220" s="844"/>
      <c r="Y220" s="844"/>
      <c r="Z220" s="843"/>
      <c r="AA220" s="843"/>
      <c r="AB220" s="843"/>
      <c r="AC220" s="843"/>
      <c r="AD220" s="844"/>
      <c r="AE220" s="843"/>
      <c r="AF220" s="843"/>
      <c r="AG220" s="843"/>
      <c r="AI220" s="831"/>
      <c r="CD220" s="284"/>
      <c r="CE220" s="288" t="s">
        <v>458</v>
      </c>
      <c r="CF220" s="284"/>
      <c r="CG220" s="284"/>
      <c r="CH220" s="285"/>
      <c r="CI220" s="285"/>
      <c r="CJ220" s="290"/>
      <c r="CK220" s="291"/>
      <c r="CL220" s="292"/>
      <c r="CM220" s="293"/>
      <c r="CN220" s="293"/>
      <c r="CO220" s="296" t="s">
        <v>1633</v>
      </c>
      <c r="CP220" s="276"/>
      <c r="CQ220" s="802"/>
      <c r="CR220" s="802"/>
    </row>
    <row r="221" spans="1:103" ht="15" customHeight="1">
      <c r="A221" s="667"/>
      <c r="B221" s="843"/>
      <c r="C221" s="843"/>
      <c r="D221" s="844"/>
      <c r="E221" s="844"/>
      <c r="F221" s="844"/>
      <c r="G221" s="844"/>
      <c r="H221" s="844"/>
      <c r="I221" s="844"/>
      <c r="J221" s="844"/>
      <c r="K221" s="844"/>
      <c r="L221" s="844"/>
      <c r="M221" s="844"/>
      <c r="N221" s="843"/>
      <c r="O221" s="843"/>
      <c r="P221" s="843"/>
      <c r="Q221" s="843"/>
      <c r="R221" s="843"/>
      <c r="S221" s="843"/>
      <c r="T221" s="843"/>
      <c r="U221" s="844"/>
      <c r="V221" s="843"/>
      <c r="W221" s="843"/>
      <c r="X221" s="844"/>
      <c r="Y221" s="844"/>
      <c r="Z221" s="843"/>
      <c r="AA221" s="843"/>
      <c r="AB221" s="843"/>
      <c r="AC221" s="843"/>
      <c r="AD221" s="844"/>
      <c r="AE221" s="843"/>
      <c r="AF221" s="843"/>
      <c r="AG221" s="843"/>
      <c r="AI221" s="831"/>
      <c r="CD221" s="284"/>
      <c r="CE221" s="288" t="s">
        <v>460</v>
      </c>
      <c r="CF221" s="284"/>
      <c r="CG221" s="284"/>
      <c r="CH221" s="285"/>
      <c r="CI221" s="285"/>
      <c r="CJ221" s="290"/>
      <c r="CK221" s="291"/>
      <c r="CL221" s="292"/>
      <c r="CM221" s="293"/>
      <c r="CN221" s="293"/>
      <c r="CO221" s="296" t="s">
        <v>697</v>
      </c>
      <c r="CP221" s="276"/>
      <c r="CQ221" s="802"/>
      <c r="CR221" s="802"/>
      <c r="CS221" s="328"/>
      <c r="CT221" s="329"/>
      <c r="CU221" s="330"/>
      <c r="CV221" s="330"/>
      <c r="CW221" s="328"/>
      <c r="CX221" s="328"/>
      <c r="CY221" s="328"/>
    </row>
    <row r="222" spans="1:103" ht="15" customHeight="1">
      <c r="A222" s="667"/>
      <c r="B222" s="843"/>
      <c r="C222" s="843"/>
      <c r="D222" s="844"/>
      <c r="E222" s="844"/>
      <c r="F222" s="844"/>
      <c r="G222" s="844"/>
      <c r="H222" s="844"/>
      <c r="I222" s="844"/>
      <c r="J222" s="844"/>
      <c r="K222" s="844"/>
      <c r="L222" s="844"/>
      <c r="M222" s="844"/>
      <c r="N222" s="843"/>
      <c r="O222" s="843"/>
      <c r="P222" s="843"/>
      <c r="Q222" s="843"/>
      <c r="R222" s="843"/>
      <c r="S222" s="843"/>
      <c r="T222" s="843"/>
      <c r="U222" s="844"/>
      <c r="V222" s="843"/>
      <c r="W222" s="843"/>
      <c r="X222" s="844"/>
      <c r="Y222" s="844"/>
      <c r="Z222" s="843"/>
      <c r="AA222" s="843"/>
      <c r="AB222" s="843"/>
      <c r="AC222" s="843"/>
      <c r="AD222" s="844"/>
      <c r="AE222" s="843"/>
      <c r="AF222" s="843"/>
      <c r="AG222" s="843"/>
      <c r="AI222" s="831"/>
      <c r="CD222" s="284"/>
      <c r="CE222" s="288" t="s">
        <v>462</v>
      </c>
      <c r="CF222" s="284"/>
      <c r="CG222" s="284"/>
      <c r="CH222" s="285"/>
      <c r="CI222" s="285"/>
      <c r="CJ222" s="290"/>
      <c r="CK222" s="291"/>
      <c r="CL222" s="292"/>
      <c r="CM222" s="293"/>
      <c r="CN222" s="293"/>
      <c r="CO222" s="296" t="s">
        <v>698</v>
      </c>
      <c r="CP222" s="276"/>
      <c r="CQ222" s="802"/>
      <c r="CR222" s="802"/>
      <c r="CS222" s="328"/>
      <c r="CT222" s="329"/>
      <c r="CU222" s="330"/>
      <c r="CV222" s="330"/>
      <c r="CW222" s="328"/>
      <c r="CX222" s="328"/>
      <c r="CY222" s="328"/>
    </row>
    <row r="223" spans="1:103" ht="15" customHeight="1">
      <c r="A223" s="667"/>
      <c r="B223" s="843"/>
      <c r="C223" s="843"/>
      <c r="D223" s="844"/>
      <c r="E223" s="844"/>
      <c r="F223" s="844"/>
      <c r="G223" s="844"/>
      <c r="H223" s="844"/>
      <c r="I223" s="844"/>
      <c r="J223" s="844"/>
      <c r="K223" s="844"/>
      <c r="L223" s="844"/>
      <c r="M223" s="844"/>
      <c r="N223" s="843"/>
      <c r="O223" s="843"/>
      <c r="P223" s="843"/>
      <c r="Q223" s="843"/>
      <c r="R223" s="843"/>
      <c r="S223" s="843"/>
      <c r="T223" s="843"/>
      <c r="U223" s="844"/>
      <c r="V223" s="843"/>
      <c r="W223" s="843"/>
      <c r="X223" s="844"/>
      <c r="Y223" s="844"/>
      <c r="Z223" s="843"/>
      <c r="AA223" s="843"/>
      <c r="AB223" s="843"/>
      <c r="AC223" s="843"/>
      <c r="AD223" s="844"/>
      <c r="AE223" s="843"/>
      <c r="AF223" s="843"/>
      <c r="AG223" s="843"/>
      <c r="AI223" s="831"/>
      <c r="CD223" s="284"/>
      <c r="CE223" s="288" t="s">
        <v>464</v>
      </c>
      <c r="CF223" s="284"/>
      <c r="CG223" s="284"/>
      <c r="CH223" s="285"/>
      <c r="CI223" s="285"/>
      <c r="CJ223" s="290"/>
      <c r="CK223" s="291"/>
      <c r="CL223" s="292"/>
      <c r="CM223" s="293"/>
      <c r="CN223" s="293"/>
      <c r="CO223" s="296" t="s">
        <v>702</v>
      </c>
      <c r="CP223" s="276"/>
      <c r="CQ223" s="802"/>
      <c r="CR223" s="802"/>
      <c r="CS223" s="328"/>
      <c r="CT223" s="329"/>
      <c r="CU223" s="330"/>
      <c r="CV223" s="330"/>
      <c r="CW223" s="328"/>
      <c r="CX223" s="328"/>
      <c r="CY223" s="328"/>
    </row>
    <row r="224" spans="1:103">
      <c r="A224" s="667"/>
      <c r="B224" s="843"/>
      <c r="C224" s="843"/>
      <c r="D224" s="844"/>
      <c r="E224" s="844"/>
      <c r="F224" s="844"/>
      <c r="G224" s="844"/>
      <c r="H224" s="844"/>
      <c r="I224" s="844"/>
      <c r="J224" s="844"/>
      <c r="K224" s="844"/>
      <c r="L224" s="844"/>
      <c r="M224" s="844"/>
      <c r="N224" s="843"/>
      <c r="O224" s="843"/>
      <c r="P224" s="843"/>
      <c r="Q224" s="843"/>
      <c r="R224" s="843"/>
      <c r="S224" s="843"/>
      <c r="T224" s="843"/>
      <c r="U224" s="844"/>
      <c r="V224" s="843"/>
      <c r="W224" s="843"/>
      <c r="X224" s="844"/>
      <c r="Y224" s="844"/>
      <c r="Z224" s="843"/>
      <c r="AA224" s="843"/>
      <c r="AB224" s="843"/>
      <c r="AC224" s="843"/>
      <c r="AD224" s="844"/>
      <c r="AE224" s="843"/>
      <c r="AF224" s="843"/>
      <c r="AG224" s="843"/>
      <c r="AI224" s="831"/>
      <c r="CD224" s="284"/>
      <c r="CE224" s="288" t="s">
        <v>466</v>
      </c>
      <c r="CF224" s="284"/>
      <c r="CG224" s="284"/>
      <c r="CH224" s="285"/>
      <c r="CI224" s="285"/>
      <c r="CJ224" s="290"/>
      <c r="CK224" s="291"/>
      <c r="CL224" s="292"/>
      <c r="CM224" s="293"/>
      <c r="CN224" s="293"/>
      <c r="CO224" s="296" t="s">
        <v>704</v>
      </c>
      <c r="CP224" s="276"/>
      <c r="CQ224" s="802"/>
      <c r="CR224" s="802"/>
      <c r="CS224" s="328"/>
      <c r="CT224" s="329"/>
      <c r="CU224" s="330"/>
      <c r="CV224" s="330"/>
      <c r="CW224" s="328"/>
      <c r="CX224" s="328"/>
      <c r="CY224" s="328"/>
    </row>
    <row r="225" spans="1:103">
      <c r="A225" s="667"/>
      <c r="B225" s="893"/>
      <c r="C225" s="894"/>
      <c r="D225" s="895"/>
      <c r="E225" s="896"/>
      <c r="F225" s="896"/>
      <c r="G225" s="896"/>
      <c r="H225" s="896"/>
      <c r="I225" s="896"/>
      <c r="J225" s="896"/>
      <c r="K225" s="896"/>
      <c r="L225" s="896"/>
      <c r="M225" s="896"/>
      <c r="N225" s="895"/>
      <c r="O225" s="895"/>
      <c r="P225" s="895"/>
      <c r="Q225" s="895"/>
      <c r="R225" s="331"/>
      <c r="S225" s="897"/>
      <c r="T225" s="898"/>
      <c r="U225" s="897"/>
      <c r="V225" s="897"/>
      <c r="W225" s="897"/>
      <c r="X225" s="897"/>
      <c r="Y225" s="897"/>
      <c r="Z225" s="897"/>
      <c r="AA225" s="897"/>
      <c r="AB225" s="895"/>
      <c r="AC225" s="896"/>
      <c r="AD225" s="844"/>
      <c r="AE225" s="843"/>
      <c r="AF225" s="843"/>
      <c r="AG225" s="843"/>
      <c r="AI225" s="831"/>
      <c r="CD225" s="802"/>
      <c r="CE225" s="288" t="s">
        <v>468</v>
      </c>
      <c r="CF225" s="284"/>
      <c r="CG225" s="284"/>
      <c r="CH225" s="285"/>
      <c r="CI225" s="285"/>
      <c r="CJ225" s="290"/>
      <c r="CK225" s="291"/>
      <c r="CL225" s="292"/>
      <c r="CM225" s="293"/>
      <c r="CN225" s="293"/>
      <c r="CO225" s="296" t="s">
        <v>264</v>
      </c>
      <c r="CP225" s="276"/>
      <c r="CQ225" s="802"/>
      <c r="CR225" s="802"/>
      <c r="CS225" s="328"/>
      <c r="CT225" s="329"/>
      <c r="CU225" s="330"/>
      <c r="CV225" s="330"/>
      <c r="CW225" s="328"/>
      <c r="CX225" s="328"/>
      <c r="CY225" s="328"/>
    </row>
    <row r="226" spans="1:103" s="738" customFormat="1">
      <c r="B226" s="893"/>
      <c r="C226" s="894"/>
      <c r="D226" s="895"/>
      <c r="E226" s="896"/>
      <c r="F226" s="896"/>
      <c r="G226" s="896"/>
      <c r="H226" s="896"/>
      <c r="I226" s="896"/>
      <c r="J226" s="896"/>
      <c r="K226" s="896"/>
      <c r="L226" s="896"/>
      <c r="M226" s="896"/>
      <c r="N226" s="895"/>
      <c r="O226" s="895"/>
      <c r="P226" s="895"/>
      <c r="Q226" s="895"/>
      <c r="R226" s="331"/>
      <c r="S226" s="897"/>
      <c r="T226" s="898"/>
      <c r="U226" s="897"/>
      <c r="V226" s="897"/>
      <c r="W226" s="897"/>
      <c r="X226" s="897"/>
      <c r="Y226" s="897"/>
      <c r="Z226" s="897"/>
      <c r="AA226" s="897"/>
      <c r="AB226" s="895"/>
      <c r="AC226" s="896"/>
      <c r="AD226" s="844"/>
      <c r="AE226" s="843"/>
      <c r="AF226" s="843"/>
      <c r="AG226" s="843"/>
      <c r="AI226" s="831"/>
      <c r="CD226" s="802"/>
      <c r="CE226" s="288" t="s">
        <v>470</v>
      </c>
      <c r="CF226" s="284"/>
      <c r="CG226" s="284"/>
      <c r="CH226" s="285"/>
      <c r="CI226" s="285"/>
      <c r="CJ226" s="290"/>
      <c r="CK226" s="291"/>
      <c r="CL226" s="292"/>
      <c r="CM226" s="293"/>
      <c r="CN226" s="293"/>
      <c r="CO226" s="296" t="s">
        <v>708</v>
      </c>
      <c r="CP226" s="276"/>
      <c r="CQ226" s="802"/>
      <c r="CR226" s="802"/>
    </row>
    <row r="227" spans="1:103" s="738" customFormat="1">
      <c r="B227" s="893"/>
      <c r="C227" s="894"/>
      <c r="D227" s="895"/>
      <c r="E227" s="896"/>
      <c r="F227" s="896"/>
      <c r="G227" s="896"/>
      <c r="H227" s="896"/>
      <c r="I227" s="896"/>
      <c r="J227" s="896"/>
      <c r="K227" s="896"/>
      <c r="L227" s="896"/>
      <c r="M227" s="896"/>
      <c r="N227" s="895"/>
      <c r="O227" s="895"/>
      <c r="P227" s="895"/>
      <c r="Q227" s="895"/>
      <c r="R227" s="331"/>
      <c r="S227" s="897"/>
      <c r="T227" s="898"/>
      <c r="U227" s="897"/>
      <c r="V227" s="897"/>
      <c r="W227" s="897"/>
      <c r="X227" s="897"/>
      <c r="Y227" s="897"/>
      <c r="Z227" s="897"/>
      <c r="AA227" s="897"/>
      <c r="AB227" s="895"/>
      <c r="AC227" s="896"/>
      <c r="AD227" s="844"/>
      <c r="AE227" s="843"/>
      <c r="AF227" s="843"/>
      <c r="AG227" s="843"/>
      <c r="AI227" s="831"/>
      <c r="CD227" s="802"/>
      <c r="CE227" s="288" t="s">
        <v>472</v>
      </c>
      <c r="CF227" s="284"/>
      <c r="CG227" s="284"/>
      <c r="CH227" s="285"/>
      <c r="CI227" s="285"/>
      <c r="CJ227" s="290"/>
      <c r="CK227" s="291"/>
      <c r="CL227" s="292"/>
      <c r="CM227" s="293"/>
      <c r="CN227" s="293"/>
      <c r="CO227" s="296" t="s">
        <v>709</v>
      </c>
      <c r="CP227" s="276"/>
      <c r="CQ227" s="802"/>
      <c r="CR227" s="802"/>
    </row>
    <row r="228" spans="1:103" s="738" customFormat="1" ht="15.6">
      <c r="B228" s="893"/>
      <c r="C228" s="894"/>
      <c r="D228" s="895"/>
      <c r="E228" s="896"/>
      <c r="F228" s="896"/>
      <c r="G228" s="896"/>
      <c r="H228" s="896"/>
      <c r="I228" s="896"/>
      <c r="J228" s="896"/>
      <c r="K228" s="896"/>
      <c r="L228" s="896"/>
      <c r="M228" s="896"/>
      <c r="N228" s="895"/>
      <c r="O228" s="895"/>
      <c r="P228" s="895"/>
      <c r="Q228" s="895"/>
      <c r="R228" s="331"/>
      <c r="S228" s="897"/>
      <c r="T228" s="898"/>
      <c r="U228" s="897"/>
      <c r="V228" s="897"/>
      <c r="W228" s="897"/>
      <c r="X228" s="897"/>
      <c r="Y228" s="897"/>
      <c r="Z228" s="897"/>
      <c r="AA228" s="897"/>
      <c r="AB228" s="895"/>
      <c r="AC228" s="896"/>
      <c r="AD228" s="844"/>
      <c r="AE228" s="843"/>
      <c r="AF228" s="843"/>
      <c r="AG228" s="843"/>
      <c r="AH228" s="899"/>
      <c r="AI228" s="831"/>
      <c r="CD228" s="802"/>
      <c r="CE228" s="288" t="s">
        <v>474</v>
      </c>
      <c r="CF228" s="284"/>
      <c r="CG228" s="284"/>
      <c r="CH228" s="285"/>
      <c r="CI228" s="285"/>
      <c r="CJ228" s="290"/>
      <c r="CK228" s="291"/>
      <c r="CL228" s="292"/>
      <c r="CM228" s="293"/>
      <c r="CN228" s="293"/>
      <c r="CO228" s="296" t="s">
        <v>712</v>
      </c>
      <c r="CP228" s="276"/>
      <c r="CQ228" s="802"/>
      <c r="CR228" s="802"/>
    </row>
    <row r="229" spans="1:103" s="738" customFormat="1" ht="19.5" customHeight="1" outlineLevel="1">
      <c r="B229" s="893"/>
      <c r="C229" s="894"/>
      <c r="D229" s="895"/>
      <c r="E229" s="896"/>
      <c r="F229" s="896"/>
      <c r="G229" s="896"/>
      <c r="H229" s="896"/>
      <c r="I229" s="896"/>
      <c r="J229" s="896"/>
      <c r="K229" s="896"/>
      <c r="L229" s="896"/>
      <c r="M229" s="896"/>
      <c r="N229" s="895"/>
      <c r="O229" s="895"/>
      <c r="P229" s="895"/>
      <c r="Q229" s="895"/>
      <c r="R229" s="331"/>
      <c r="S229" s="897"/>
      <c r="T229" s="898"/>
      <c r="U229" s="897"/>
      <c r="V229" s="897"/>
      <c r="W229" s="897"/>
      <c r="X229" s="897"/>
      <c r="Y229" s="897"/>
      <c r="Z229" s="897"/>
      <c r="AA229" s="897"/>
      <c r="AB229" s="895"/>
      <c r="AC229" s="896"/>
      <c r="AD229" s="844"/>
      <c r="AE229" s="843"/>
      <c r="AF229" s="843"/>
      <c r="AG229" s="843"/>
      <c r="AH229" s="900"/>
      <c r="AI229" s="831"/>
      <c r="CD229" s="802"/>
      <c r="CE229" s="288" t="s">
        <v>476</v>
      </c>
      <c r="CF229" s="284"/>
      <c r="CG229" s="284"/>
      <c r="CH229" s="285"/>
      <c r="CI229" s="285"/>
      <c r="CJ229" s="290"/>
      <c r="CK229" s="291"/>
      <c r="CL229" s="292"/>
      <c r="CM229" s="293"/>
      <c r="CN229" s="293"/>
      <c r="CO229" s="296" t="s">
        <v>713</v>
      </c>
      <c r="CP229" s="276"/>
      <c r="CQ229" s="802"/>
      <c r="CR229" s="802"/>
    </row>
    <row r="230" spans="1:103" s="738" customFormat="1" ht="19.5" customHeight="1" outlineLevel="1">
      <c r="B230" s="893"/>
      <c r="C230" s="894"/>
      <c r="D230" s="895"/>
      <c r="E230" s="896"/>
      <c r="F230" s="896"/>
      <c r="G230" s="896"/>
      <c r="H230" s="896"/>
      <c r="I230" s="896"/>
      <c r="J230" s="896"/>
      <c r="K230" s="896"/>
      <c r="L230" s="896"/>
      <c r="M230" s="896"/>
      <c r="N230" s="895"/>
      <c r="O230" s="895"/>
      <c r="P230" s="895"/>
      <c r="Q230" s="895"/>
      <c r="R230" s="331"/>
      <c r="S230" s="897"/>
      <c r="T230" s="898"/>
      <c r="U230" s="897"/>
      <c r="V230" s="897"/>
      <c r="W230" s="897"/>
      <c r="X230" s="897"/>
      <c r="Y230" s="897"/>
      <c r="Z230" s="897"/>
      <c r="AA230" s="897"/>
      <c r="AB230" s="895"/>
      <c r="AC230" s="896"/>
      <c r="AD230" s="844"/>
      <c r="AE230" s="843"/>
      <c r="AF230" s="843"/>
      <c r="AG230" s="843"/>
      <c r="AH230" s="900"/>
      <c r="AI230" s="831"/>
      <c r="CD230" s="802"/>
      <c r="CE230" s="288" t="s">
        <v>478</v>
      </c>
      <c r="CF230" s="284"/>
      <c r="CG230" s="284"/>
      <c r="CH230" s="285"/>
      <c r="CI230" s="285"/>
      <c r="CJ230" s="290"/>
      <c r="CK230" s="291"/>
      <c r="CL230" s="292"/>
      <c r="CM230" s="293"/>
      <c r="CN230" s="293"/>
      <c r="CO230" s="296" t="s">
        <v>714</v>
      </c>
      <c r="CP230" s="276"/>
      <c r="CQ230" s="802"/>
      <c r="CR230" s="802"/>
    </row>
    <row r="231" spans="1:103" s="738" customFormat="1" ht="19.5" customHeight="1" outlineLevel="1">
      <c r="B231" s="893"/>
      <c r="C231" s="894"/>
      <c r="D231" s="895"/>
      <c r="E231" s="896"/>
      <c r="F231" s="896"/>
      <c r="G231" s="896"/>
      <c r="H231" s="896"/>
      <c r="I231" s="896"/>
      <c r="J231" s="896"/>
      <c r="K231" s="896"/>
      <c r="L231" s="896"/>
      <c r="M231" s="896"/>
      <c r="N231" s="895"/>
      <c r="O231" s="895"/>
      <c r="P231" s="895"/>
      <c r="Q231" s="895"/>
      <c r="R231" s="331"/>
      <c r="S231" s="897"/>
      <c r="T231" s="898"/>
      <c r="U231" s="897"/>
      <c r="V231" s="897"/>
      <c r="W231" s="897"/>
      <c r="X231" s="897"/>
      <c r="Y231" s="897"/>
      <c r="Z231" s="897"/>
      <c r="AA231" s="897"/>
      <c r="AB231" s="895"/>
      <c r="AC231" s="896"/>
      <c r="AD231" s="844"/>
      <c r="AE231" s="843"/>
      <c r="AF231" s="843"/>
      <c r="AG231" s="843"/>
      <c r="AH231" s="901"/>
      <c r="AI231" s="831"/>
      <c r="CD231" s="802"/>
      <c r="CE231" s="288" t="s">
        <v>480</v>
      </c>
      <c r="CF231" s="284"/>
      <c r="CG231" s="284"/>
      <c r="CH231" s="285"/>
      <c r="CI231" s="285"/>
      <c r="CJ231" s="290"/>
      <c r="CK231" s="291"/>
      <c r="CL231" s="292"/>
      <c r="CM231" s="293"/>
      <c r="CN231" s="293"/>
      <c r="CO231" s="296" t="s">
        <v>715</v>
      </c>
      <c r="CP231" s="276"/>
      <c r="CQ231" s="802"/>
      <c r="CR231" s="802"/>
    </row>
    <row r="232" spans="1:103" s="738" customFormat="1" ht="19.5" customHeight="1" outlineLevel="1">
      <c r="B232" s="893"/>
      <c r="C232" s="894"/>
      <c r="D232" s="895"/>
      <c r="E232" s="896"/>
      <c r="F232" s="896"/>
      <c r="G232" s="896"/>
      <c r="H232" s="896"/>
      <c r="I232" s="896"/>
      <c r="J232" s="896"/>
      <c r="K232" s="896"/>
      <c r="L232" s="896"/>
      <c r="M232" s="896"/>
      <c r="N232" s="895"/>
      <c r="O232" s="895"/>
      <c r="P232" s="895"/>
      <c r="Q232" s="895"/>
      <c r="R232" s="331"/>
      <c r="S232" s="897"/>
      <c r="T232" s="898"/>
      <c r="U232" s="897"/>
      <c r="V232" s="897"/>
      <c r="W232" s="897"/>
      <c r="X232" s="897"/>
      <c r="Y232" s="897"/>
      <c r="Z232" s="897"/>
      <c r="AA232" s="897"/>
      <c r="AB232" s="895"/>
      <c r="AC232" s="896"/>
      <c r="AD232" s="844"/>
      <c r="AE232" s="843"/>
      <c r="AF232" s="843"/>
      <c r="AG232" s="843"/>
      <c r="AH232" s="901"/>
      <c r="AI232" s="831"/>
      <c r="CD232" s="802"/>
      <c r="CE232" s="288" t="s">
        <v>482</v>
      </c>
      <c r="CF232" s="284"/>
      <c r="CG232" s="284"/>
      <c r="CH232" s="285"/>
      <c r="CI232" s="285"/>
      <c r="CJ232" s="290"/>
      <c r="CK232" s="291"/>
      <c r="CL232" s="292"/>
      <c r="CM232" s="293"/>
      <c r="CN232" s="293"/>
      <c r="CO232" s="296" t="s">
        <v>716</v>
      </c>
      <c r="CP232" s="276"/>
      <c r="CQ232" s="802"/>
      <c r="CR232" s="802"/>
    </row>
    <row r="233" spans="1:103" s="738" customFormat="1" ht="19.5" customHeight="1" outlineLevel="1">
      <c r="B233" s="893"/>
      <c r="C233" s="894"/>
      <c r="D233" s="895"/>
      <c r="E233" s="896"/>
      <c r="F233" s="896"/>
      <c r="G233" s="896"/>
      <c r="H233" s="896"/>
      <c r="I233" s="896"/>
      <c r="J233" s="896"/>
      <c r="K233" s="896"/>
      <c r="L233" s="896"/>
      <c r="M233" s="896"/>
      <c r="N233" s="895"/>
      <c r="O233" s="895"/>
      <c r="P233" s="895"/>
      <c r="Q233" s="895"/>
      <c r="R233" s="331"/>
      <c r="S233" s="897"/>
      <c r="T233" s="898"/>
      <c r="U233" s="897"/>
      <c r="V233" s="897"/>
      <c r="W233" s="897"/>
      <c r="X233" s="897"/>
      <c r="Y233" s="897"/>
      <c r="Z233" s="897"/>
      <c r="AA233" s="897"/>
      <c r="AB233" s="895"/>
      <c r="AC233" s="896"/>
      <c r="AD233" s="844"/>
      <c r="AE233" s="843"/>
      <c r="AF233" s="843"/>
      <c r="AG233" s="843"/>
      <c r="AH233" s="870"/>
      <c r="AI233" s="831"/>
      <c r="CD233" s="802"/>
      <c r="CE233" s="288" t="s">
        <v>483</v>
      </c>
      <c r="CF233" s="284"/>
      <c r="CG233" s="284"/>
      <c r="CH233" s="285"/>
      <c r="CI233" s="285"/>
      <c r="CJ233" s="290"/>
      <c r="CK233" s="291"/>
      <c r="CL233" s="292"/>
      <c r="CM233" s="293"/>
      <c r="CN233" s="293"/>
      <c r="CO233" s="296" t="s">
        <v>717</v>
      </c>
      <c r="CP233" s="276"/>
      <c r="CQ233" s="802"/>
      <c r="CR233" s="802"/>
    </row>
    <row r="234" spans="1:103" s="738" customFormat="1" ht="19.5" customHeight="1" outlineLevel="1">
      <c r="B234" s="893"/>
      <c r="C234" s="894"/>
      <c r="D234" s="895"/>
      <c r="E234" s="896"/>
      <c r="F234" s="896"/>
      <c r="G234" s="896"/>
      <c r="H234" s="896"/>
      <c r="I234" s="896"/>
      <c r="J234" s="896"/>
      <c r="K234" s="896"/>
      <c r="L234" s="896"/>
      <c r="M234" s="896"/>
      <c r="N234" s="895"/>
      <c r="O234" s="895"/>
      <c r="P234" s="895"/>
      <c r="Q234" s="895"/>
      <c r="R234" s="331"/>
      <c r="S234" s="897"/>
      <c r="T234" s="898"/>
      <c r="U234" s="897"/>
      <c r="V234" s="897"/>
      <c r="W234" s="897"/>
      <c r="X234" s="897"/>
      <c r="Y234" s="897"/>
      <c r="Z234" s="897"/>
      <c r="AA234" s="897"/>
      <c r="AB234" s="895"/>
      <c r="AC234" s="896"/>
      <c r="AD234" s="844"/>
      <c r="AE234" s="843"/>
      <c r="AF234" s="843"/>
      <c r="AG234" s="843"/>
      <c r="AH234" s="902"/>
      <c r="AI234" s="831"/>
      <c r="CD234" s="802"/>
      <c r="CE234" s="288" t="s">
        <v>485</v>
      </c>
      <c r="CF234" s="284"/>
      <c r="CG234" s="284"/>
      <c r="CH234" s="285"/>
      <c r="CI234" s="285"/>
      <c r="CJ234" s="290"/>
      <c r="CK234" s="291"/>
      <c r="CL234" s="292"/>
      <c r="CM234" s="293"/>
      <c r="CN234" s="293"/>
      <c r="CO234" s="296" t="s">
        <v>719</v>
      </c>
      <c r="CP234" s="276"/>
      <c r="CQ234" s="802"/>
      <c r="CR234" s="802"/>
    </row>
    <row r="235" spans="1:103" s="738" customFormat="1" ht="19.5" customHeight="1" outlineLevel="1">
      <c r="B235" s="893"/>
      <c r="C235" s="894"/>
      <c r="D235" s="895"/>
      <c r="E235" s="896"/>
      <c r="F235" s="896"/>
      <c r="G235" s="896"/>
      <c r="H235" s="896"/>
      <c r="I235" s="896"/>
      <c r="J235" s="896"/>
      <c r="K235" s="896"/>
      <c r="L235" s="896"/>
      <c r="M235" s="896"/>
      <c r="N235" s="895"/>
      <c r="O235" s="895"/>
      <c r="P235" s="895"/>
      <c r="Q235" s="895"/>
      <c r="R235" s="331"/>
      <c r="S235" s="897"/>
      <c r="T235" s="898"/>
      <c r="U235" s="897"/>
      <c r="V235" s="897"/>
      <c r="W235" s="897"/>
      <c r="X235" s="897"/>
      <c r="Y235" s="897"/>
      <c r="Z235" s="897"/>
      <c r="AA235" s="897"/>
      <c r="AB235" s="895"/>
      <c r="AC235" s="896"/>
      <c r="AD235" s="844"/>
      <c r="AE235" s="843"/>
      <c r="AF235" s="843"/>
      <c r="AG235" s="843"/>
      <c r="AH235" s="902"/>
      <c r="AI235" s="831"/>
      <c r="CD235" s="802"/>
      <c r="CE235" s="288" t="s">
        <v>487</v>
      </c>
      <c r="CF235" s="284"/>
      <c r="CG235" s="284"/>
      <c r="CH235" s="285"/>
      <c r="CI235" s="285"/>
      <c r="CJ235" s="290"/>
      <c r="CK235" s="291"/>
      <c r="CL235" s="292"/>
      <c r="CM235" s="293"/>
      <c r="CN235" s="293"/>
      <c r="CO235" s="296" t="s">
        <v>720</v>
      </c>
      <c r="CP235" s="276"/>
      <c r="CQ235" s="802"/>
      <c r="CR235" s="802"/>
    </row>
    <row r="236" spans="1:103" s="738" customFormat="1" ht="19.5" customHeight="1">
      <c r="B236" s="893"/>
      <c r="C236" s="894"/>
      <c r="D236" s="895"/>
      <c r="E236" s="896"/>
      <c r="F236" s="896"/>
      <c r="G236" s="896"/>
      <c r="H236" s="896"/>
      <c r="I236" s="896"/>
      <c r="J236" s="896"/>
      <c r="K236" s="896"/>
      <c r="L236" s="896"/>
      <c r="M236" s="896"/>
      <c r="N236" s="895"/>
      <c r="O236" s="895"/>
      <c r="P236" s="895"/>
      <c r="Q236" s="895"/>
      <c r="R236" s="331"/>
      <c r="S236" s="897"/>
      <c r="T236" s="898"/>
      <c r="U236" s="897"/>
      <c r="V236" s="897"/>
      <c r="W236" s="897"/>
      <c r="X236" s="897"/>
      <c r="Y236" s="897"/>
      <c r="Z236" s="897"/>
      <c r="AA236" s="897"/>
      <c r="AB236" s="895"/>
      <c r="AC236" s="896"/>
      <c r="AD236" s="844"/>
      <c r="AE236" s="843"/>
      <c r="AF236" s="843"/>
      <c r="AG236" s="843"/>
      <c r="AH236" s="903"/>
      <c r="AI236" s="831"/>
      <c r="CD236" s="802"/>
      <c r="CE236" s="288" t="s">
        <v>489</v>
      </c>
      <c r="CF236" s="284"/>
      <c r="CG236" s="284"/>
      <c r="CH236" s="285"/>
      <c r="CI236" s="285"/>
      <c r="CJ236" s="290"/>
      <c r="CK236" s="291"/>
      <c r="CL236" s="292"/>
      <c r="CM236" s="293"/>
      <c r="CN236" s="293"/>
      <c r="CO236" s="296" t="s">
        <v>724</v>
      </c>
      <c r="CP236" s="276"/>
      <c r="CQ236" s="802"/>
      <c r="CR236" s="802"/>
    </row>
    <row r="237" spans="1:103" s="738" customFormat="1" ht="19.5" customHeight="1" outlineLevel="1">
      <c r="B237" s="893"/>
      <c r="C237" s="894"/>
      <c r="D237" s="895"/>
      <c r="E237" s="896"/>
      <c r="F237" s="896"/>
      <c r="G237" s="896"/>
      <c r="H237" s="896"/>
      <c r="I237" s="896"/>
      <c r="J237" s="896"/>
      <c r="K237" s="896"/>
      <c r="L237" s="896"/>
      <c r="M237" s="896"/>
      <c r="N237" s="895"/>
      <c r="O237" s="895"/>
      <c r="P237" s="895"/>
      <c r="Q237" s="895"/>
      <c r="R237" s="331"/>
      <c r="S237" s="897"/>
      <c r="T237" s="898"/>
      <c r="U237" s="897"/>
      <c r="V237" s="897"/>
      <c r="W237" s="897"/>
      <c r="X237" s="897"/>
      <c r="Y237" s="897"/>
      <c r="Z237" s="897"/>
      <c r="AA237" s="897"/>
      <c r="AB237" s="895"/>
      <c r="AC237" s="896"/>
      <c r="AD237" s="844"/>
      <c r="AE237" s="843"/>
      <c r="AF237" s="843"/>
      <c r="AG237" s="843"/>
      <c r="AH237" s="903"/>
      <c r="AI237" s="831"/>
      <c r="CD237" s="802"/>
      <c r="CE237" s="288" t="s">
        <v>490</v>
      </c>
      <c r="CF237" s="284"/>
      <c r="CG237" s="284"/>
      <c r="CH237" s="285"/>
      <c r="CI237" s="285"/>
      <c r="CJ237" s="290"/>
      <c r="CK237" s="291"/>
      <c r="CL237" s="292"/>
      <c r="CM237" s="293"/>
      <c r="CN237" s="293"/>
      <c r="CO237" s="296" t="s">
        <v>725</v>
      </c>
      <c r="CP237" s="276"/>
      <c r="CQ237" s="802"/>
      <c r="CR237" s="802"/>
    </row>
    <row r="238" spans="1:103" s="738" customFormat="1" ht="19.5" customHeight="1" outlineLevel="1">
      <c r="B238" s="893"/>
      <c r="C238" s="894"/>
      <c r="D238" s="895"/>
      <c r="E238" s="896"/>
      <c r="F238" s="896"/>
      <c r="G238" s="896"/>
      <c r="H238" s="896"/>
      <c r="I238" s="896"/>
      <c r="J238" s="896"/>
      <c r="K238" s="896"/>
      <c r="L238" s="896"/>
      <c r="M238" s="896"/>
      <c r="N238" s="895"/>
      <c r="O238" s="895"/>
      <c r="P238" s="895"/>
      <c r="Q238" s="895"/>
      <c r="R238" s="331"/>
      <c r="S238" s="897"/>
      <c r="T238" s="898"/>
      <c r="U238" s="897"/>
      <c r="V238" s="897"/>
      <c r="W238" s="897"/>
      <c r="X238" s="897"/>
      <c r="Y238" s="897"/>
      <c r="Z238" s="897"/>
      <c r="AA238" s="897"/>
      <c r="AB238" s="895"/>
      <c r="AC238" s="896"/>
      <c r="AD238" s="844"/>
      <c r="AE238" s="843"/>
      <c r="AF238" s="843"/>
      <c r="AG238" s="843"/>
      <c r="AH238" s="904"/>
      <c r="AI238" s="831"/>
      <c r="CD238" s="802"/>
      <c r="CE238" s="288" t="s">
        <v>492</v>
      </c>
      <c r="CF238" s="284"/>
      <c r="CG238" s="284"/>
      <c r="CH238" s="285"/>
      <c r="CI238" s="285"/>
      <c r="CJ238" s="290"/>
      <c r="CK238" s="291"/>
      <c r="CL238" s="292"/>
      <c r="CM238" s="293"/>
      <c r="CN238" s="293"/>
      <c r="CO238" s="296" t="s">
        <v>728</v>
      </c>
      <c r="CP238" s="276"/>
      <c r="CQ238" s="802"/>
      <c r="CR238" s="802"/>
    </row>
    <row r="239" spans="1:103" s="738" customFormat="1" ht="19.5" customHeight="1" outlineLevel="1">
      <c r="B239" s="893"/>
      <c r="C239" s="894"/>
      <c r="D239" s="895"/>
      <c r="E239" s="896"/>
      <c r="F239" s="896"/>
      <c r="G239" s="896"/>
      <c r="H239" s="896"/>
      <c r="I239" s="896"/>
      <c r="J239" s="896"/>
      <c r="K239" s="896"/>
      <c r="L239" s="896"/>
      <c r="M239" s="896"/>
      <c r="N239" s="895"/>
      <c r="O239" s="895"/>
      <c r="P239" s="895"/>
      <c r="Q239" s="895"/>
      <c r="R239" s="331"/>
      <c r="S239" s="897"/>
      <c r="T239" s="898"/>
      <c r="U239" s="897"/>
      <c r="V239" s="897"/>
      <c r="W239" s="897"/>
      <c r="X239" s="897"/>
      <c r="Y239" s="897"/>
      <c r="Z239" s="897"/>
      <c r="AA239" s="897"/>
      <c r="AB239" s="895"/>
      <c r="AC239" s="896"/>
      <c r="AD239" s="844"/>
      <c r="AE239" s="843"/>
      <c r="AF239" s="843"/>
      <c r="AG239" s="843"/>
      <c r="AH239" s="905"/>
      <c r="AI239" s="831"/>
      <c r="CD239" s="802"/>
      <c r="CE239" s="288" t="s">
        <v>494</v>
      </c>
      <c r="CF239" s="284"/>
      <c r="CG239" s="284"/>
      <c r="CH239" s="285"/>
      <c r="CI239" s="285"/>
      <c r="CJ239" s="290"/>
      <c r="CK239" s="291"/>
      <c r="CL239" s="292"/>
      <c r="CM239" s="293"/>
      <c r="CN239" s="293"/>
      <c r="CO239" s="296" t="s">
        <v>731</v>
      </c>
      <c r="CP239" s="276"/>
      <c r="CQ239" s="802"/>
      <c r="CR239" s="802"/>
    </row>
    <row r="240" spans="1:103" s="738" customFormat="1" ht="19.5" customHeight="1" outlineLevel="1">
      <c r="B240" s="893"/>
      <c r="C240" s="894"/>
      <c r="D240" s="895"/>
      <c r="E240" s="896"/>
      <c r="F240" s="896"/>
      <c r="G240" s="896"/>
      <c r="H240" s="896"/>
      <c r="I240" s="896"/>
      <c r="J240" s="896"/>
      <c r="K240" s="896"/>
      <c r="L240" s="896"/>
      <c r="M240" s="896"/>
      <c r="N240" s="895"/>
      <c r="O240" s="895"/>
      <c r="P240" s="895"/>
      <c r="Q240" s="895"/>
      <c r="R240" s="331"/>
      <c r="S240" s="897"/>
      <c r="T240" s="898"/>
      <c r="U240" s="897"/>
      <c r="V240" s="897"/>
      <c r="W240" s="897"/>
      <c r="X240" s="897"/>
      <c r="Y240" s="897"/>
      <c r="Z240" s="897"/>
      <c r="AA240" s="897"/>
      <c r="AB240" s="895"/>
      <c r="AC240" s="896"/>
      <c r="AD240" s="844"/>
      <c r="AE240" s="843"/>
      <c r="AF240" s="843"/>
      <c r="AG240" s="843"/>
      <c r="AH240" s="905"/>
      <c r="AI240" s="831"/>
      <c r="CD240" s="802"/>
      <c r="CE240" s="288" t="s">
        <v>496</v>
      </c>
      <c r="CF240" s="284"/>
      <c r="CG240" s="284"/>
      <c r="CH240" s="285"/>
      <c r="CI240" s="285"/>
      <c r="CJ240" s="290"/>
      <c r="CK240" s="291"/>
      <c r="CL240" s="292"/>
      <c r="CM240" s="293"/>
      <c r="CN240" s="293"/>
      <c r="CO240" s="296" t="s">
        <v>733</v>
      </c>
      <c r="CP240" s="276"/>
      <c r="CQ240" s="802"/>
      <c r="CR240" s="802"/>
    </row>
    <row r="241" spans="2:96" s="738" customFormat="1" ht="19.5" customHeight="1" outlineLevel="1">
      <c r="B241" s="893"/>
      <c r="C241" s="894"/>
      <c r="D241" s="895"/>
      <c r="E241" s="896"/>
      <c r="F241" s="896"/>
      <c r="G241" s="896"/>
      <c r="H241" s="896"/>
      <c r="I241" s="896"/>
      <c r="J241" s="896"/>
      <c r="K241" s="896"/>
      <c r="L241" s="896"/>
      <c r="M241" s="896"/>
      <c r="N241" s="895"/>
      <c r="O241" s="895"/>
      <c r="P241" s="895"/>
      <c r="Q241" s="895"/>
      <c r="R241" s="331"/>
      <c r="S241" s="897"/>
      <c r="T241" s="898"/>
      <c r="U241" s="897"/>
      <c r="V241" s="897"/>
      <c r="W241" s="897"/>
      <c r="X241" s="897"/>
      <c r="Y241" s="897"/>
      <c r="Z241" s="897"/>
      <c r="AA241" s="897"/>
      <c r="AB241" s="895"/>
      <c r="AC241" s="896"/>
      <c r="AD241" s="844"/>
      <c r="AE241" s="843"/>
      <c r="AF241" s="843"/>
      <c r="AG241" s="843"/>
      <c r="AH241" s="905"/>
      <c r="AI241" s="831"/>
      <c r="CD241" s="802"/>
      <c r="CE241" s="288" t="s">
        <v>498</v>
      </c>
      <c r="CF241" s="284"/>
      <c r="CG241" s="284"/>
      <c r="CH241" s="285"/>
      <c r="CI241" s="285"/>
      <c r="CJ241" s="290"/>
      <c r="CK241" s="291"/>
      <c r="CL241" s="292"/>
      <c r="CM241" s="293"/>
      <c r="CN241" s="293"/>
      <c r="CO241" s="296" t="s">
        <v>735</v>
      </c>
      <c r="CP241" s="276"/>
      <c r="CQ241" s="802"/>
      <c r="CR241" s="802"/>
    </row>
    <row r="242" spans="2:96" s="738" customFormat="1" ht="19.5" customHeight="1" outlineLevel="1">
      <c r="B242" s="893"/>
      <c r="C242" s="894"/>
      <c r="D242" s="895"/>
      <c r="E242" s="896"/>
      <c r="F242" s="896"/>
      <c r="G242" s="896"/>
      <c r="H242" s="896"/>
      <c r="I242" s="896"/>
      <c r="J242" s="896"/>
      <c r="K242" s="896"/>
      <c r="L242" s="896"/>
      <c r="M242" s="896"/>
      <c r="N242" s="895"/>
      <c r="O242" s="895"/>
      <c r="P242" s="895"/>
      <c r="Q242" s="895"/>
      <c r="R242" s="331"/>
      <c r="S242" s="897"/>
      <c r="T242" s="898"/>
      <c r="U242" s="897"/>
      <c r="V242" s="897"/>
      <c r="W242" s="897"/>
      <c r="X242" s="897"/>
      <c r="Y242" s="897"/>
      <c r="Z242" s="897"/>
      <c r="AA242" s="897"/>
      <c r="AB242" s="895"/>
      <c r="AC242" s="896"/>
      <c r="AD242" s="844"/>
      <c r="AE242" s="843"/>
      <c r="AF242" s="843"/>
      <c r="AG242" s="843"/>
      <c r="AH242" s="905"/>
      <c r="AI242" s="831"/>
      <c r="CD242" s="802"/>
      <c r="CE242" s="288" t="s">
        <v>500</v>
      </c>
      <c r="CF242" s="284"/>
      <c r="CG242" s="284"/>
      <c r="CH242" s="285"/>
      <c r="CI242" s="285"/>
      <c r="CJ242" s="290"/>
      <c r="CK242" s="291"/>
      <c r="CL242" s="292"/>
      <c r="CM242" s="293"/>
      <c r="CN242" s="293"/>
      <c r="CO242" s="296" t="s">
        <v>738</v>
      </c>
      <c r="CP242" s="276"/>
      <c r="CQ242" s="802"/>
      <c r="CR242" s="802"/>
    </row>
    <row r="243" spans="2:96" s="738" customFormat="1" ht="19.5" customHeight="1" outlineLevel="1">
      <c r="B243" s="893"/>
      <c r="C243" s="894"/>
      <c r="D243" s="895"/>
      <c r="E243" s="896"/>
      <c r="F243" s="896"/>
      <c r="G243" s="896"/>
      <c r="H243" s="896"/>
      <c r="I243" s="896"/>
      <c r="J243" s="896"/>
      <c r="K243" s="896"/>
      <c r="L243" s="896"/>
      <c r="M243" s="896"/>
      <c r="N243" s="895"/>
      <c r="O243" s="895"/>
      <c r="P243" s="895"/>
      <c r="Q243" s="895"/>
      <c r="R243" s="331"/>
      <c r="S243" s="897"/>
      <c r="T243" s="898"/>
      <c r="U243" s="897"/>
      <c r="V243" s="897"/>
      <c r="W243" s="897"/>
      <c r="X243" s="897"/>
      <c r="Y243" s="897"/>
      <c r="Z243" s="897"/>
      <c r="AA243" s="897"/>
      <c r="AB243" s="895"/>
      <c r="AC243" s="896"/>
      <c r="AD243" s="844"/>
      <c r="AE243" s="843"/>
      <c r="AF243" s="843"/>
      <c r="AG243" s="843"/>
      <c r="AH243" s="905"/>
      <c r="AI243" s="831"/>
      <c r="CD243" s="802"/>
      <c r="CE243" s="288" t="s">
        <v>502</v>
      </c>
      <c r="CF243" s="284"/>
      <c r="CG243" s="284"/>
      <c r="CH243" s="285"/>
      <c r="CI243" s="285"/>
      <c r="CJ243" s="290"/>
      <c r="CK243" s="291"/>
      <c r="CL243" s="292"/>
      <c r="CM243" s="293"/>
      <c r="CN243" s="293"/>
      <c r="CO243" s="296" t="s">
        <v>741</v>
      </c>
      <c r="CP243" s="276"/>
      <c r="CQ243" s="802"/>
      <c r="CR243" s="802"/>
    </row>
    <row r="244" spans="2:96" s="738" customFormat="1" ht="19.5" customHeight="1" outlineLevel="1">
      <c r="B244" s="893"/>
      <c r="C244" s="894"/>
      <c r="D244" s="895"/>
      <c r="E244" s="896"/>
      <c r="F244" s="896"/>
      <c r="G244" s="896"/>
      <c r="H244" s="896"/>
      <c r="I244" s="896"/>
      <c r="J244" s="896"/>
      <c r="K244" s="896"/>
      <c r="L244" s="896"/>
      <c r="M244" s="896"/>
      <c r="N244" s="895"/>
      <c r="O244" s="895"/>
      <c r="P244" s="895"/>
      <c r="Q244" s="895"/>
      <c r="R244" s="331"/>
      <c r="S244" s="897"/>
      <c r="T244" s="898"/>
      <c r="U244" s="897"/>
      <c r="V244" s="897"/>
      <c r="W244" s="897"/>
      <c r="X244" s="897"/>
      <c r="Y244" s="897"/>
      <c r="Z244" s="897"/>
      <c r="AA244" s="897"/>
      <c r="AB244" s="895"/>
      <c r="AC244" s="896"/>
      <c r="AD244" s="844"/>
      <c r="AE244" s="843"/>
      <c r="AF244" s="843"/>
      <c r="AG244" s="843"/>
      <c r="AH244" s="905"/>
      <c r="AI244" s="831"/>
      <c r="CD244" s="802"/>
      <c r="CE244" s="288" t="s">
        <v>504</v>
      </c>
      <c r="CF244" s="284"/>
      <c r="CG244" s="284"/>
      <c r="CH244" s="285"/>
      <c r="CI244" s="285"/>
      <c r="CJ244" s="290"/>
      <c r="CK244" s="291"/>
      <c r="CL244" s="292"/>
      <c r="CM244" s="293"/>
      <c r="CN244" s="293"/>
      <c r="CO244" s="296" t="s">
        <v>744</v>
      </c>
      <c r="CP244" s="276"/>
      <c r="CQ244" s="802"/>
      <c r="CR244" s="802"/>
    </row>
    <row r="245" spans="2:96" s="738" customFormat="1" ht="19.5" customHeight="1" outlineLevel="1">
      <c r="B245" s="893"/>
      <c r="C245" s="894"/>
      <c r="D245" s="895"/>
      <c r="E245" s="896"/>
      <c r="F245" s="896"/>
      <c r="G245" s="896"/>
      <c r="H245" s="896"/>
      <c r="I245" s="896"/>
      <c r="J245" s="896"/>
      <c r="K245" s="896"/>
      <c r="L245" s="896"/>
      <c r="M245" s="896"/>
      <c r="N245" s="895"/>
      <c r="O245" s="895"/>
      <c r="P245" s="895"/>
      <c r="Q245" s="895"/>
      <c r="R245" s="331"/>
      <c r="S245" s="897"/>
      <c r="T245" s="898"/>
      <c r="U245" s="897"/>
      <c r="V245" s="897"/>
      <c r="W245" s="897"/>
      <c r="X245" s="897"/>
      <c r="Y245" s="897"/>
      <c r="Z245" s="897"/>
      <c r="AA245" s="897"/>
      <c r="AB245" s="895"/>
      <c r="AC245" s="896"/>
      <c r="AD245" s="844"/>
      <c r="AE245" s="843"/>
      <c r="AF245" s="843"/>
      <c r="AG245" s="843"/>
      <c r="AH245" s="905"/>
      <c r="AI245" s="831"/>
      <c r="CD245" s="802"/>
      <c r="CE245" s="288" t="s">
        <v>506</v>
      </c>
      <c r="CF245" s="284"/>
      <c r="CG245" s="284"/>
      <c r="CH245" s="285"/>
      <c r="CI245" s="285"/>
      <c r="CJ245" s="290"/>
      <c r="CK245" s="291"/>
      <c r="CL245" s="292"/>
      <c r="CM245" s="293"/>
      <c r="CN245" s="293"/>
      <c r="CO245" s="296" t="s">
        <v>745</v>
      </c>
      <c r="CP245" s="276"/>
      <c r="CQ245" s="802"/>
      <c r="CR245" s="802"/>
    </row>
    <row r="246" spans="2:96" s="738" customFormat="1" ht="19.5" customHeight="1" outlineLevel="1">
      <c r="B246" s="893"/>
      <c r="C246" s="894"/>
      <c r="D246" s="895"/>
      <c r="E246" s="896"/>
      <c r="F246" s="896"/>
      <c r="G246" s="896"/>
      <c r="H246" s="896"/>
      <c r="I246" s="896"/>
      <c r="J246" s="896"/>
      <c r="K246" s="896"/>
      <c r="L246" s="896"/>
      <c r="M246" s="896"/>
      <c r="N246" s="895"/>
      <c r="O246" s="895"/>
      <c r="P246" s="895"/>
      <c r="Q246" s="895"/>
      <c r="R246" s="331"/>
      <c r="S246" s="897"/>
      <c r="T246" s="898"/>
      <c r="U246" s="897"/>
      <c r="V246" s="897"/>
      <c r="W246" s="897"/>
      <c r="X246" s="897"/>
      <c r="Y246" s="897"/>
      <c r="Z246" s="897"/>
      <c r="AA246" s="897"/>
      <c r="AB246" s="895"/>
      <c r="AC246" s="896"/>
      <c r="AD246" s="844"/>
      <c r="AE246" s="843"/>
      <c r="AF246" s="843"/>
      <c r="AG246" s="843"/>
      <c r="AH246" s="906"/>
      <c r="AI246" s="831"/>
      <c r="CD246" s="802"/>
      <c r="CE246" s="288" t="s">
        <v>508</v>
      </c>
      <c r="CF246" s="284"/>
      <c r="CG246" s="284"/>
      <c r="CH246" s="285"/>
      <c r="CI246" s="285"/>
      <c r="CJ246" s="290"/>
      <c r="CK246" s="291"/>
      <c r="CL246" s="292"/>
      <c r="CM246" s="293"/>
      <c r="CN246" s="293"/>
      <c r="CO246" s="296" t="s">
        <v>747</v>
      </c>
      <c r="CP246" s="276"/>
      <c r="CQ246" s="802"/>
      <c r="CR246" s="802"/>
    </row>
    <row r="247" spans="2:96" s="738" customFormat="1" ht="19.5" customHeight="1" outlineLevel="1">
      <c r="B247" s="893"/>
      <c r="C247" s="894"/>
      <c r="D247" s="895"/>
      <c r="E247" s="896"/>
      <c r="F247" s="896"/>
      <c r="G247" s="896"/>
      <c r="H247" s="896"/>
      <c r="I247" s="896"/>
      <c r="J247" s="896"/>
      <c r="K247" s="896"/>
      <c r="L247" s="896"/>
      <c r="M247" s="896"/>
      <c r="N247" s="895"/>
      <c r="O247" s="895"/>
      <c r="P247" s="895"/>
      <c r="Q247" s="895"/>
      <c r="R247" s="331"/>
      <c r="S247" s="897"/>
      <c r="T247" s="898"/>
      <c r="U247" s="897"/>
      <c r="V247" s="897"/>
      <c r="W247" s="897"/>
      <c r="X247" s="897"/>
      <c r="Y247" s="897"/>
      <c r="Z247" s="897"/>
      <c r="AA247" s="897"/>
      <c r="AB247" s="895"/>
      <c r="AC247" s="896"/>
      <c r="AD247" s="844"/>
      <c r="AE247" s="843"/>
      <c r="AF247" s="843"/>
      <c r="AG247" s="843"/>
      <c r="AH247" s="906"/>
      <c r="AI247" s="831"/>
      <c r="CD247" s="802"/>
      <c r="CE247" s="288" t="s">
        <v>510</v>
      </c>
      <c r="CF247" s="284"/>
      <c r="CG247" s="284"/>
      <c r="CH247" s="285"/>
      <c r="CI247" s="285"/>
      <c r="CJ247" s="290"/>
      <c r="CK247" s="291"/>
      <c r="CL247" s="292"/>
      <c r="CM247" s="293"/>
      <c r="CN247" s="293"/>
      <c r="CO247" s="296" t="s">
        <v>748</v>
      </c>
      <c r="CP247" s="276"/>
      <c r="CQ247" s="802"/>
      <c r="CR247" s="802"/>
    </row>
    <row r="248" spans="2:96" s="738" customFormat="1" ht="19.5" customHeight="1" outlineLevel="1">
      <c r="B248" s="893"/>
      <c r="C248" s="894"/>
      <c r="D248" s="895"/>
      <c r="E248" s="896"/>
      <c r="F248" s="896"/>
      <c r="G248" s="896"/>
      <c r="H248" s="896"/>
      <c r="I248" s="896"/>
      <c r="J248" s="896"/>
      <c r="K248" s="896"/>
      <c r="L248" s="896"/>
      <c r="M248" s="896"/>
      <c r="N248" s="895"/>
      <c r="O248" s="895"/>
      <c r="P248" s="895"/>
      <c r="Q248" s="895"/>
      <c r="R248" s="331"/>
      <c r="S248" s="897"/>
      <c r="T248" s="898"/>
      <c r="U248" s="897"/>
      <c r="V248" s="897"/>
      <c r="W248" s="897"/>
      <c r="X248" s="897"/>
      <c r="Y248" s="897"/>
      <c r="Z248" s="897"/>
      <c r="AA248" s="897"/>
      <c r="AB248" s="895"/>
      <c r="AC248" s="896"/>
      <c r="AD248" s="844"/>
      <c r="AE248" s="843"/>
      <c r="AF248" s="843"/>
      <c r="AG248" s="843"/>
      <c r="AH248" s="906"/>
      <c r="AI248" s="831"/>
      <c r="CD248" s="802"/>
      <c r="CE248" s="288" t="s">
        <v>511</v>
      </c>
      <c r="CF248" s="284"/>
      <c r="CG248" s="284"/>
      <c r="CH248" s="285"/>
      <c r="CI248" s="285"/>
      <c r="CJ248" s="290"/>
      <c r="CK248" s="291"/>
      <c r="CL248" s="292"/>
      <c r="CM248" s="293"/>
      <c r="CN248" s="293"/>
      <c r="CO248" s="296" t="s">
        <v>750</v>
      </c>
      <c r="CP248" s="276"/>
      <c r="CQ248" s="802"/>
      <c r="CR248" s="802"/>
    </row>
    <row r="249" spans="2:96" s="738" customFormat="1" ht="19.5" customHeight="1" outlineLevel="1">
      <c r="B249" s="893"/>
      <c r="C249" s="894"/>
      <c r="D249" s="895"/>
      <c r="E249" s="896"/>
      <c r="F249" s="896"/>
      <c r="G249" s="896"/>
      <c r="H249" s="896"/>
      <c r="I249" s="896"/>
      <c r="J249" s="896"/>
      <c r="K249" s="896"/>
      <c r="L249" s="896"/>
      <c r="M249" s="896"/>
      <c r="N249" s="895"/>
      <c r="O249" s="895"/>
      <c r="P249" s="895"/>
      <c r="Q249" s="895"/>
      <c r="R249" s="331"/>
      <c r="S249" s="897"/>
      <c r="T249" s="898"/>
      <c r="U249" s="897"/>
      <c r="V249" s="897"/>
      <c r="W249" s="897"/>
      <c r="X249" s="897"/>
      <c r="Y249" s="897"/>
      <c r="Z249" s="897"/>
      <c r="AA249" s="897"/>
      <c r="AB249" s="895"/>
      <c r="AC249" s="896"/>
      <c r="AD249" s="844"/>
      <c r="AE249" s="843"/>
      <c r="AF249" s="843"/>
      <c r="AG249" s="843"/>
      <c r="AH249" s="906"/>
      <c r="AI249" s="831"/>
      <c r="CD249" s="802"/>
      <c r="CE249" s="288" t="s">
        <v>513</v>
      </c>
      <c r="CF249" s="284"/>
      <c r="CG249" s="284"/>
      <c r="CH249" s="285"/>
      <c r="CI249" s="285"/>
      <c r="CJ249" s="290"/>
      <c r="CK249" s="291"/>
      <c r="CL249" s="292"/>
      <c r="CM249" s="293"/>
      <c r="CN249" s="293"/>
      <c r="CO249" s="296" t="s">
        <v>751</v>
      </c>
      <c r="CP249" s="276"/>
      <c r="CQ249" s="802"/>
      <c r="CR249" s="802"/>
    </row>
    <row r="250" spans="2:96" s="738" customFormat="1" ht="19.5" customHeight="1" outlineLevel="1">
      <c r="B250" s="893"/>
      <c r="C250" s="894"/>
      <c r="D250" s="895"/>
      <c r="E250" s="896"/>
      <c r="F250" s="896"/>
      <c r="G250" s="896"/>
      <c r="H250" s="896"/>
      <c r="I250" s="896"/>
      <c r="J250" s="896"/>
      <c r="K250" s="896"/>
      <c r="L250" s="896"/>
      <c r="M250" s="896"/>
      <c r="N250" s="895"/>
      <c r="O250" s="895"/>
      <c r="P250" s="895"/>
      <c r="Q250" s="895"/>
      <c r="R250" s="331"/>
      <c r="S250" s="897"/>
      <c r="T250" s="898"/>
      <c r="U250" s="897"/>
      <c r="V250" s="897"/>
      <c r="W250" s="897"/>
      <c r="X250" s="897"/>
      <c r="Y250" s="897"/>
      <c r="Z250" s="897"/>
      <c r="AA250" s="897"/>
      <c r="AB250" s="895"/>
      <c r="AC250" s="896"/>
      <c r="AD250" s="844"/>
      <c r="AE250" s="843"/>
      <c r="AF250" s="843"/>
      <c r="AG250" s="843"/>
      <c r="AH250" s="906"/>
      <c r="AI250" s="831"/>
      <c r="CD250" s="802"/>
      <c r="CE250" s="288" t="s">
        <v>515</v>
      </c>
      <c r="CF250" s="284"/>
      <c r="CG250" s="284"/>
      <c r="CH250" s="285"/>
      <c r="CI250" s="285"/>
      <c r="CJ250" s="290"/>
      <c r="CK250" s="291"/>
      <c r="CL250" s="292"/>
      <c r="CM250" s="293"/>
      <c r="CN250" s="293"/>
      <c r="CO250" s="296" t="s">
        <v>752</v>
      </c>
      <c r="CP250" s="276"/>
      <c r="CQ250" s="802"/>
      <c r="CR250" s="802"/>
    </row>
    <row r="251" spans="2:96" s="738" customFormat="1" ht="19.5" customHeight="1" outlineLevel="1">
      <c r="B251" s="893"/>
      <c r="C251" s="894"/>
      <c r="D251" s="895"/>
      <c r="E251" s="896"/>
      <c r="F251" s="896"/>
      <c r="G251" s="896"/>
      <c r="H251" s="896"/>
      <c r="I251" s="896"/>
      <c r="J251" s="896"/>
      <c r="K251" s="896"/>
      <c r="L251" s="896"/>
      <c r="M251" s="896"/>
      <c r="N251" s="895"/>
      <c r="O251" s="895"/>
      <c r="P251" s="895"/>
      <c r="Q251" s="895"/>
      <c r="R251" s="331"/>
      <c r="S251" s="897"/>
      <c r="T251" s="898"/>
      <c r="U251" s="897"/>
      <c r="V251" s="897"/>
      <c r="W251" s="897"/>
      <c r="X251" s="897"/>
      <c r="Y251" s="897"/>
      <c r="Z251" s="897"/>
      <c r="AA251" s="897"/>
      <c r="AB251" s="895"/>
      <c r="AC251" s="896"/>
      <c r="AD251" s="844"/>
      <c r="AE251" s="843"/>
      <c r="AF251" s="843"/>
      <c r="AG251" s="843"/>
      <c r="AH251" s="906"/>
      <c r="AI251" s="831"/>
      <c r="CD251" s="802"/>
      <c r="CE251" s="288" t="s">
        <v>517</v>
      </c>
      <c r="CF251" s="284"/>
      <c r="CG251" s="284"/>
      <c r="CH251" s="285"/>
      <c r="CI251" s="285"/>
      <c r="CJ251" s="290"/>
      <c r="CK251" s="291"/>
      <c r="CL251" s="292"/>
      <c r="CM251" s="293"/>
      <c r="CN251" s="293"/>
      <c r="CO251" s="296" t="s">
        <v>753</v>
      </c>
      <c r="CP251" s="276"/>
      <c r="CQ251" s="802"/>
      <c r="CR251" s="802"/>
    </row>
    <row r="252" spans="2:96" s="738" customFormat="1" ht="19.5" customHeight="1">
      <c r="B252" s="893"/>
      <c r="C252" s="894"/>
      <c r="D252" s="895"/>
      <c r="E252" s="896"/>
      <c r="F252" s="896"/>
      <c r="G252" s="896"/>
      <c r="H252" s="896"/>
      <c r="I252" s="896"/>
      <c r="J252" s="896"/>
      <c r="K252" s="896"/>
      <c r="L252" s="896"/>
      <c r="M252" s="896"/>
      <c r="N252" s="895"/>
      <c r="O252" s="895"/>
      <c r="P252" s="895"/>
      <c r="Q252" s="895"/>
      <c r="R252" s="331"/>
      <c r="S252" s="897"/>
      <c r="T252" s="898"/>
      <c r="U252" s="897"/>
      <c r="V252" s="897"/>
      <c r="W252" s="897"/>
      <c r="X252" s="897"/>
      <c r="Y252" s="897"/>
      <c r="Z252" s="897"/>
      <c r="AA252" s="897"/>
      <c r="AB252" s="895"/>
      <c r="AC252" s="896"/>
      <c r="AD252" s="844"/>
      <c r="AE252" s="843"/>
      <c r="AF252" s="843"/>
      <c r="AG252" s="843"/>
      <c r="AH252" s="332"/>
      <c r="AI252" s="831"/>
      <c r="CD252" s="802"/>
      <c r="CE252" s="288" t="s">
        <v>519</v>
      </c>
      <c r="CF252" s="284"/>
      <c r="CG252" s="284"/>
      <c r="CH252" s="285"/>
      <c r="CI252" s="285"/>
      <c r="CJ252" s="290"/>
      <c r="CK252" s="291"/>
      <c r="CL252" s="292"/>
      <c r="CM252" s="293"/>
      <c r="CN252" s="293"/>
      <c r="CO252" s="296" t="s">
        <v>758</v>
      </c>
      <c r="CP252" s="276"/>
      <c r="CQ252" s="802"/>
      <c r="CR252" s="802"/>
    </row>
    <row r="253" spans="2:96" s="738" customFormat="1" ht="19.5" customHeight="1">
      <c r="B253" s="893"/>
      <c r="C253" s="894"/>
      <c r="D253" s="895"/>
      <c r="E253" s="896"/>
      <c r="F253" s="896"/>
      <c r="G253" s="896"/>
      <c r="H253" s="896"/>
      <c r="I253" s="896"/>
      <c r="J253" s="896"/>
      <c r="K253" s="896"/>
      <c r="L253" s="896"/>
      <c r="M253" s="896"/>
      <c r="N253" s="895"/>
      <c r="O253" s="895"/>
      <c r="P253" s="895"/>
      <c r="Q253" s="895"/>
      <c r="R253" s="331"/>
      <c r="S253" s="897"/>
      <c r="T253" s="898"/>
      <c r="U253" s="897"/>
      <c r="V253" s="897"/>
      <c r="W253" s="897"/>
      <c r="X253" s="897"/>
      <c r="Y253" s="897"/>
      <c r="Z253" s="897"/>
      <c r="AA253" s="897"/>
      <c r="AB253" s="895"/>
      <c r="AC253" s="896"/>
      <c r="AD253" s="844"/>
      <c r="AE253" s="843"/>
      <c r="AF253" s="843"/>
      <c r="AG253" s="843"/>
      <c r="AH253" s="907"/>
      <c r="AI253" s="831"/>
      <c r="CD253" s="802"/>
      <c r="CE253" s="288" t="s">
        <v>521</v>
      </c>
      <c r="CF253" s="284"/>
      <c r="CG253" s="284"/>
      <c r="CH253" s="285"/>
      <c r="CI253" s="285"/>
      <c r="CJ253" s="290"/>
      <c r="CK253" s="291"/>
      <c r="CL253" s="292"/>
      <c r="CM253" s="293"/>
      <c r="CN253" s="293"/>
      <c r="CO253" s="296" t="s">
        <v>760</v>
      </c>
      <c r="CP253" s="276"/>
      <c r="CQ253" s="802"/>
      <c r="CR253" s="802"/>
    </row>
    <row r="254" spans="2:96" s="738" customFormat="1" ht="19.5" customHeight="1">
      <c r="B254" s="893"/>
      <c r="C254" s="894"/>
      <c r="D254" s="895"/>
      <c r="E254" s="896"/>
      <c r="F254" s="896"/>
      <c r="G254" s="896"/>
      <c r="H254" s="896"/>
      <c r="I254" s="896"/>
      <c r="J254" s="896"/>
      <c r="K254" s="896"/>
      <c r="L254" s="896"/>
      <c r="M254" s="896"/>
      <c r="N254" s="895"/>
      <c r="O254" s="895"/>
      <c r="P254" s="895"/>
      <c r="Q254" s="895"/>
      <c r="R254" s="331"/>
      <c r="S254" s="897"/>
      <c r="T254" s="898"/>
      <c r="U254" s="897"/>
      <c r="V254" s="897"/>
      <c r="W254" s="897"/>
      <c r="X254" s="897"/>
      <c r="Y254" s="897"/>
      <c r="Z254" s="897"/>
      <c r="AA254" s="897"/>
      <c r="AB254" s="895"/>
      <c r="AC254" s="896"/>
      <c r="AD254" s="844"/>
      <c r="AE254" s="843"/>
      <c r="AF254" s="843"/>
      <c r="AG254" s="843"/>
      <c r="AH254" s="333"/>
      <c r="AI254" s="831"/>
      <c r="CD254" s="802"/>
      <c r="CE254" s="288" t="s">
        <v>523</v>
      </c>
      <c r="CF254" s="284"/>
      <c r="CG254" s="284"/>
      <c r="CH254" s="285"/>
      <c r="CI254" s="285"/>
      <c r="CJ254" s="290"/>
      <c r="CK254" s="291"/>
      <c r="CL254" s="292"/>
      <c r="CM254" s="293"/>
      <c r="CN254" s="293"/>
      <c r="CO254" s="296" t="s">
        <v>761</v>
      </c>
      <c r="CP254" s="276"/>
      <c r="CQ254" s="802"/>
      <c r="CR254" s="802"/>
    </row>
    <row r="255" spans="2:96" s="738" customFormat="1" ht="19.5" customHeight="1">
      <c r="B255" s="893"/>
      <c r="C255" s="894"/>
      <c r="D255" s="895"/>
      <c r="E255" s="896"/>
      <c r="F255" s="896"/>
      <c r="G255" s="896"/>
      <c r="H255" s="896"/>
      <c r="I255" s="896"/>
      <c r="J255" s="896"/>
      <c r="K255" s="896"/>
      <c r="L255" s="896"/>
      <c r="M255" s="896"/>
      <c r="N255" s="895"/>
      <c r="O255" s="895"/>
      <c r="P255" s="895"/>
      <c r="Q255" s="895"/>
      <c r="R255" s="331"/>
      <c r="S255" s="897"/>
      <c r="T255" s="898"/>
      <c r="U255" s="897"/>
      <c r="V255" s="897"/>
      <c r="W255" s="897"/>
      <c r="X255" s="897"/>
      <c r="Y255" s="897"/>
      <c r="Z255" s="897"/>
      <c r="AA255" s="897"/>
      <c r="AB255" s="895"/>
      <c r="AC255" s="896"/>
      <c r="AD255" s="844"/>
      <c r="AE255" s="843"/>
      <c r="AF255" s="843"/>
      <c r="AG255" s="843"/>
      <c r="AH255" s="908"/>
      <c r="AI255" s="831"/>
      <c r="CD255" s="802"/>
      <c r="CE255" s="288" t="s">
        <v>525</v>
      </c>
      <c r="CF255" s="284"/>
      <c r="CG255" s="284"/>
      <c r="CH255" s="285"/>
      <c r="CI255" s="285"/>
      <c r="CJ255" s="290"/>
      <c r="CK255" s="291"/>
      <c r="CL255" s="292"/>
      <c r="CM255" s="293"/>
      <c r="CN255" s="293"/>
      <c r="CO255" s="296" t="s">
        <v>762</v>
      </c>
      <c r="CP255" s="276"/>
      <c r="CQ255" s="802"/>
      <c r="CR255" s="802"/>
    </row>
    <row r="256" spans="2:96" s="738" customFormat="1" ht="8.25" customHeight="1">
      <c r="B256" s="893"/>
      <c r="C256" s="894"/>
      <c r="D256" s="895"/>
      <c r="E256" s="896"/>
      <c r="F256" s="896"/>
      <c r="G256" s="896"/>
      <c r="H256" s="896"/>
      <c r="I256" s="896"/>
      <c r="J256" s="896"/>
      <c r="K256" s="896"/>
      <c r="L256" s="896"/>
      <c r="M256" s="896"/>
      <c r="N256" s="895"/>
      <c r="O256" s="895"/>
      <c r="P256" s="895"/>
      <c r="Q256" s="895"/>
      <c r="R256" s="331"/>
      <c r="S256" s="897"/>
      <c r="T256" s="898"/>
      <c r="U256" s="897"/>
      <c r="V256" s="897"/>
      <c r="W256" s="897"/>
      <c r="X256" s="897"/>
      <c r="Y256" s="897"/>
      <c r="Z256" s="897"/>
      <c r="AA256" s="897"/>
      <c r="AB256" s="895"/>
      <c r="AC256" s="896"/>
      <c r="AD256" s="844"/>
      <c r="AE256" s="843"/>
      <c r="AF256" s="843"/>
      <c r="AG256" s="843"/>
      <c r="AH256" s="909"/>
      <c r="AI256" s="831"/>
      <c r="CD256" s="802"/>
      <c r="CE256" s="288" t="s">
        <v>527</v>
      </c>
      <c r="CF256" s="284"/>
      <c r="CG256" s="284"/>
      <c r="CH256" s="285"/>
      <c r="CI256" s="285"/>
      <c r="CJ256" s="290"/>
      <c r="CK256" s="291"/>
      <c r="CL256" s="292"/>
      <c r="CM256" s="293"/>
      <c r="CN256" s="293"/>
      <c r="CO256" s="296" t="s">
        <v>763</v>
      </c>
      <c r="CP256" s="276"/>
      <c r="CQ256" s="802"/>
      <c r="CR256" s="802"/>
    </row>
    <row r="257" spans="2:96" s="738" customFormat="1" ht="19.5" customHeight="1">
      <c r="B257" s="893"/>
      <c r="C257" s="894"/>
      <c r="D257" s="895"/>
      <c r="E257" s="896"/>
      <c r="F257" s="896"/>
      <c r="G257" s="896"/>
      <c r="H257" s="896"/>
      <c r="I257" s="896"/>
      <c r="J257" s="896"/>
      <c r="K257" s="896"/>
      <c r="L257" s="896"/>
      <c r="M257" s="896"/>
      <c r="N257" s="895"/>
      <c r="O257" s="895"/>
      <c r="P257" s="895"/>
      <c r="Q257" s="895"/>
      <c r="R257" s="331"/>
      <c r="S257" s="897"/>
      <c r="T257" s="898"/>
      <c r="U257" s="897"/>
      <c r="V257" s="897"/>
      <c r="W257" s="897"/>
      <c r="X257" s="897"/>
      <c r="Y257" s="897"/>
      <c r="Z257" s="897"/>
      <c r="AA257" s="897"/>
      <c r="AB257" s="895"/>
      <c r="AC257" s="896"/>
      <c r="AD257" s="844"/>
      <c r="AE257" s="843"/>
      <c r="AF257" s="843"/>
      <c r="AG257" s="843"/>
      <c r="AH257" s="908"/>
      <c r="AI257" s="831"/>
      <c r="CD257" s="802"/>
      <c r="CE257" s="288" t="s">
        <v>529</v>
      </c>
      <c r="CF257" s="284"/>
      <c r="CG257" s="284"/>
      <c r="CH257" s="285"/>
      <c r="CI257" s="285"/>
      <c r="CJ257" s="290"/>
      <c r="CK257" s="291"/>
      <c r="CL257" s="292"/>
      <c r="CM257" s="293"/>
      <c r="CN257" s="293"/>
      <c r="CO257" s="296" t="s">
        <v>765</v>
      </c>
      <c r="CP257" s="276"/>
      <c r="CQ257" s="802"/>
      <c r="CR257" s="802"/>
    </row>
    <row r="258" spans="2:96" s="738" customFormat="1" ht="6" customHeight="1">
      <c r="B258" s="893"/>
      <c r="C258" s="894"/>
      <c r="D258" s="895"/>
      <c r="E258" s="896"/>
      <c r="F258" s="896"/>
      <c r="G258" s="896"/>
      <c r="H258" s="896"/>
      <c r="I258" s="896"/>
      <c r="J258" s="896"/>
      <c r="K258" s="896"/>
      <c r="L258" s="896"/>
      <c r="M258" s="896"/>
      <c r="N258" s="895"/>
      <c r="O258" s="895"/>
      <c r="P258" s="895"/>
      <c r="Q258" s="895"/>
      <c r="R258" s="331"/>
      <c r="S258" s="897"/>
      <c r="T258" s="898"/>
      <c r="U258" s="897"/>
      <c r="V258" s="897"/>
      <c r="W258" s="897"/>
      <c r="X258" s="897"/>
      <c r="Y258" s="897"/>
      <c r="Z258" s="897"/>
      <c r="AA258" s="897"/>
      <c r="AB258" s="895"/>
      <c r="AC258" s="896"/>
      <c r="AD258" s="844"/>
      <c r="AE258" s="843"/>
      <c r="AF258" s="843"/>
      <c r="AG258" s="843"/>
      <c r="AH258" s="908"/>
      <c r="AI258" s="831"/>
      <c r="CD258" s="802"/>
      <c r="CE258" s="288" t="s">
        <v>531</v>
      </c>
      <c r="CF258" s="284"/>
      <c r="CG258" s="284"/>
      <c r="CH258" s="285"/>
      <c r="CI258" s="285"/>
      <c r="CJ258" s="290"/>
      <c r="CK258" s="291"/>
      <c r="CL258" s="292"/>
      <c r="CM258" s="293"/>
      <c r="CN258" s="293"/>
      <c r="CO258" s="296" t="s">
        <v>766</v>
      </c>
      <c r="CP258" s="276"/>
      <c r="CQ258" s="802"/>
      <c r="CR258" s="802"/>
    </row>
    <row r="259" spans="2:96" s="738" customFormat="1" ht="19.5" customHeight="1">
      <c r="B259" s="893"/>
      <c r="C259" s="894"/>
      <c r="D259" s="895"/>
      <c r="E259" s="896"/>
      <c r="F259" s="896"/>
      <c r="G259" s="896"/>
      <c r="H259" s="896"/>
      <c r="I259" s="896"/>
      <c r="J259" s="896"/>
      <c r="K259" s="896"/>
      <c r="L259" s="896"/>
      <c r="M259" s="896"/>
      <c r="N259" s="895"/>
      <c r="O259" s="895"/>
      <c r="P259" s="895"/>
      <c r="Q259" s="895"/>
      <c r="R259" s="331"/>
      <c r="S259" s="897"/>
      <c r="T259" s="898"/>
      <c r="U259" s="897"/>
      <c r="V259" s="897"/>
      <c r="W259" s="897"/>
      <c r="X259" s="897"/>
      <c r="Y259" s="897"/>
      <c r="Z259" s="897"/>
      <c r="AA259" s="897"/>
      <c r="AB259" s="895"/>
      <c r="AC259" s="896"/>
      <c r="AD259" s="844"/>
      <c r="AE259" s="843"/>
      <c r="AF259" s="843"/>
      <c r="AG259" s="843"/>
      <c r="AH259" s="908"/>
      <c r="AI259" s="831"/>
      <c r="CD259" s="802"/>
      <c r="CE259" s="288" t="s">
        <v>533</v>
      </c>
      <c r="CF259" s="284"/>
      <c r="CG259" s="284"/>
      <c r="CH259" s="285"/>
      <c r="CI259" s="285"/>
      <c r="CJ259" s="290"/>
      <c r="CK259" s="291"/>
      <c r="CL259" s="292"/>
      <c r="CM259" s="293"/>
      <c r="CN259" s="293"/>
      <c r="CO259" s="296" t="s">
        <v>768</v>
      </c>
      <c r="CP259" s="276"/>
      <c r="CQ259" s="802"/>
      <c r="CR259" s="802"/>
    </row>
    <row r="260" spans="2:96" s="738" customFormat="1" ht="8.25" customHeight="1">
      <c r="B260" s="893"/>
      <c r="C260" s="894"/>
      <c r="D260" s="895"/>
      <c r="E260" s="896"/>
      <c r="F260" s="896"/>
      <c r="G260" s="896"/>
      <c r="H260" s="896"/>
      <c r="I260" s="896"/>
      <c r="J260" s="896"/>
      <c r="K260" s="896"/>
      <c r="L260" s="896"/>
      <c r="M260" s="896"/>
      <c r="N260" s="895"/>
      <c r="O260" s="895"/>
      <c r="P260" s="895"/>
      <c r="Q260" s="895"/>
      <c r="R260" s="331"/>
      <c r="S260" s="897"/>
      <c r="T260" s="898"/>
      <c r="U260" s="897"/>
      <c r="V260" s="897"/>
      <c r="W260" s="897"/>
      <c r="X260" s="897"/>
      <c r="Y260" s="897"/>
      <c r="Z260" s="897"/>
      <c r="AA260" s="897"/>
      <c r="AB260" s="895"/>
      <c r="AC260" s="896"/>
      <c r="AD260" s="844"/>
      <c r="AE260" s="843"/>
      <c r="AF260" s="843"/>
      <c r="AG260" s="843"/>
      <c r="AH260" s="909"/>
      <c r="AI260" s="831"/>
      <c r="CD260" s="802"/>
      <c r="CE260" s="288" t="s">
        <v>535</v>
      </c>
      <c r="CF260" s="284"/>
      <c r="CG260" s="284"/>
      <c r="CH260" s="285"/>
      <c r="CI260" s="285"/>
      <c r="CJ260" s="290"/>
      <c r="CK260" s="291"/>
      <c r="CL260" s="292"/>
      <c r="CM260" s="293"/>
      <c r="CN260" s="293"/>
      <c r="CO260" s="296" t="s">
        <v>770</v>
      </c>
      <c r="CP260" s="276"/>
      <c r="CQ260" s="802"/>
      <c r="CR260" s="802"/>
    </row>
    <row r="261" spans="2:96" s="738" customFormat="1" ht="19.5" customHeight="1">
      <c r="B261" s="893"/>
      <c r="C261" s="894"/>
      <c r="D261" s="895"/>
      <c r="E261" s="896"/>
      <c r="F261" s="896"/>
      <c r="G261" s="896"/>
      <c r="H261" s="896"/>
      <c r="I261" s="896"/>
      <c r="J261" s="896"/>
      <c r="K261" s="896"/>
      <c r="L261" s="896"/>
      <c r="M261" s="896"/>
      <c r="N261" s="895"/>
      <c r="O261" s="895"/>
      <c r="P261" s="895"/>
      <c r="Q261" s="895"/>
      <c r="R261" s="331"/>
      <c r="S261" s="897"/>
      <c r="T261" s="898"/>
      <c r="U261" s="897"/>
      <c r="V261" s="897"/>
      <c r="W261" s="897"/>
      <c r="X261" s="897"/>
      <c r="Y261" s="897"/>
      <c r="Z261" s="897"/>
      <c r="AA261" s="897"/>
      <c r="AB261" s="895"/>
      <c r="AC261" s="896"/>
      <c r="AD261" s="844"/>
      <c r="AE261" s="843"/>
      <c r="AF261" s="843"/>
      <c r="AG261" s="843"/>
      <c r="AH261" s="334"/>
      <c r="AI261" s="831"/>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c r="BE261" s="335"/>
      <c r="BF261" s="335"/>
      <c r="BG261" s="335"/>
      <c r="BH261" s="335"/>
      <c r="BI261" s="335"/>
      <c r="BJ261" s="335"/>
      <c r="BK261" s="335"/>
      <c r="BL261" s="335"/>
      <c r="BM261" s="335"/>
      <c r="BN261" s="335"/>
      <c r="BO261" s="335"/>
      <c r="BP261" s="335"/>
      <c r="BQ261" s="335"/>
      <c r="BR261" s="335"/>
      <c r="BS261" s="335"/>
      <c r="BT261" s="335"/>
      <c r="BU261" s="335"/>
      <c r="BV261" s="335"/>
      <c r="BW261" s="335"/>
      <c r="BX261" s="335"/>
      <c r="CD261" s="802"/>
      <c r="CE261" s="288" t="s">
        <v>537</v>
      </c>
      <c r="CF261" s="284"/>
      <c r="CG261" s="284"/>
      <c r="CH261" s="285"/>
      <c r="CI261" s="285"/>
      <c r="CJ261" s="290"/>
      <c r="CK261" s="291"/>
      <c r="CL261" s="292"/>
      <c r="CM261" s="293"/>
      <c r="CN261" s="293"/>
      <c r="CO261" s="296" t="s">
        <v>771</v>
      </c>
      <c r="CP261" s="276"/>
      <c r="CQ261" s="802"/>
      <c r="CR261" s="802"/>
    </row>
    <row r="262" spans="2:96" s="738" customFormat="1" ht="19.5" customHeight="1">
      <c r="B262" s="893"/>
      <c r="C262" s="894"/>
      <c r="D262" s="895"/>
      <c r="E262" s="896"/>
      <c r="F262" s="896"/>
      <c r="G262" s="896"/>
      <c r="H262" s="896"/>
      <c r="I262" s="896"/>
      <c r="J262" s="896"/>
      <c r="K262" s="896"/>
      <c r="L262" s="896"/>
      <c r="M262" s="896"/>
      <c r="N262" s="895"/>
      <c r="O262" s="895"/>
      <c r="P262" s="895"/>
      <c r="Q262" s="895"/>
      <c r="R262" s="331"/>
      <c r="S262" s="897"/>
      <c r="T262" s="898"/>
      <c r="U262" s="897"/>
      <c r="V262" s="897"/>
      <c r="W262" s="897"/>
      <c r="X262" s="897"/>
      <c r="Y262" s="897"/>
      <c r="Z262" s="897"/>
      <c r="AA262" s="897"/>
      <c r="AB262" s="895"/>
      <c r="AC262" s="896"/>
      <c r="AD262" s="844"/>
      <c r="AE262" s="843"/>
      <c r="AF262" s="843"/>
      <c r="AG262" s="843"/>
      <c r="AH262" s="336"/>
      <c r="AI262" s="831"/>
      <c r="AJ262" s="337"/>
      <c r="AK262" s="337"/>
      <c r="AL262" s="337"/>
      <c r="AM262" s="337"/>
      <c r="AN262" s="337"/>
      <c r="AO262" s="337"/>
      <c r="AP262" s="337"/>
      <c r="AQ262" s="337"/>
      <c r="AR262" s="337"/>
      <c r="AS262" s="337"/>
      <c r="AT262" s="337"/>
      <c r="AU262" s="337"/>
      <c r="AV262" s="337"/>
      <c r="AW262" s="337"/>
      <c r="AX262" s="337"/>
      <c r="AY262" s="337"/>
      <c r="AZ262" s="337"/>
      <c r="BA262" s="337"/>
      <c r="BB262" s="337"/>
      <c r="BC262" s="337"/>
      <c r="BD262" s="337"/>
      <c r="BE262" s="337"/>
      <c r="BF262" s="337"/>
      <c r="BG262" s="337"/>
      <c r="BH262" s="337"/>
      <c r="BI262" s="337"/>
      <c r="BJ262" s="337"/>
      <c r="BK262" s="337"/>
      <c r="BL262" s="337"/>
      <c r="BM262" s="337"/>
      <c r="BN262" s="337"/>
      <c r="BO262" s="337"/>
      <c r="BP262" s="337"/>
      <c r="BQ262" s="337"/>
      <c r="BR262" s="337"/>
      <c r="BS262" s="337"/>
      <c r="BT262" s="337"/>
      <c r="BU262" s="337"/>
      <c r="BV262" s="337"/>
      <c r="BW262" s="337"/>
      <c r="BX262" s="337"/>
      <c r="CD262" s="802"/>
      <c r="CE262" s="288" t="s">
        <v>539</v>
      </c>
      <c r="CF262" s="284"/>
      <c r="CG262" s="284"/>
      <c r="CH262" s="285"/>
      <c r="CI262" s="285"/>
      <c r="CJ262" s="290"/>
      <c r="CK262" s="291"/>
      <c r="CL262" s="292"/>
      <c r="CM262" s="293"/>
      <c r="CN262" s="293"/>
      <c r="CO262" s="296" t="s">
        <v>773</v>
      </c>
      <c r="CP262" s="276"/>
      <c r="CQ262" s="802"/>
      <c r="CR262" s="802"/>
    </row>
    <row r="263" spans="2:96" s="738" customFormat="1" ht="15.6">
      <c r="B263" s="893"/>
      <c r="C263" s="894"/>
      <c r="D263" s="895"/>
      <c r="E263" s="896"/>
      <c r="F263" s="896"/>
      <c r="G263" s="896"/>
      <c r="H263" s="896"/>
      <c r="I263" s="896"/>
      <c r="J263" s="896"/>
      <c r="K263" s="896"/>
      <c r="L263" s="896"/>
      <c r="M263" s="896"/>
      <c r="N263" s="895"/>
      <c r="O263" s="895"/>
      <c r="P263" s="895"/>
      <c r="Q263" s="895"/>
      <c r="R263" s="331"/>
      <c r="S263" s="897"/>
      <c r="T263" s="898"/>
      <c r="U263" s="897"/>
      <c r="V263" s="897"/>
      <c r="W263" s="897"/>
      <c r="X263" s="897"/>
      <c r="Y263" s="897"/>
      <c r="Z263" s="897"/>
      <c r="AA263" s="897"/>
      <c r="AB263" s="895"/>
      <c r="AC263" s="896"/>
      <c r="AD263" s="844"/>
      <c r="AE263" s="843"/>
      <c r="AF263" s="843"/>
      <c r="AG263" s="843"/>
      <c r="AH263" s="903"/>
      <c r="AI263" s="831"/>
      <c r="AJ263" s="910"/>
      <c r="AK263" s="910"/>
      <c r="AL263" s="910"/>
      <c r="AM263" s="910"/>
      <c r="AN263" s="910"/>
      <c r="AO263" s="910"/>
      <c r="AP263" s="910"/>
      <c r="AQ263" s="910"/>
      <c r="AR263" s="910"/>
      <c r="AS263" s="910"/>
      <c r="AT263" s="910"/>
      <c r="AU263" s="910"/>
      <c r="AV263" s="910"/>
      <c r="AW263" s="910"/>
      <c r="AX263" s="910"/>
      <c r="AY263" s="910"/>
      <c r="AZ263" s="729"/>
      <c r="BA263" s="729"/>
      <c r="BB263" s="729"/>
      <c r="BC263" s="729"/>
      <c r="BD263" s="729"/>
      <c r="BE263" s="729"/>
      <c r="BF263" s="729"/>
      <c r="BG263" s="729"/>
      <c r="BH263" s="729"/>
      <c r="BI263" s="729"/>
      <c r="BJ263" s="729"/>
      <c r="BK263" s="729"/>
      <c r="BL263" s="729"/>
      <c r="BM263" s="729"/>
      <c r="BN263" s="729"/>
      <c r="BO263" s="729"/>
      <c r="BP263" s="729"/>
      <c r="BQ263" s="729"/>
      <c r="BR263" s="729"/>
      <c r="BS263" s="729"/>
      <c r="BT263" s="729"/>
      <c r="BU263" s="729"/>
      <c r="BV263" s="729"/>
      <c r="BW263" s="729"/>
      <c r="BX263" s="729"/>
      <c r="CD263" s="802"/>
      <c r="CG263" s="284"/>
      <c r="CH263" s="285"/>
      <c r="CI263" s="285"/>
      <c r="CJ263" s="290"/>
      <c r="CK263" s="291"/>
      <c r="CL263" s="292"/>
      <c r="CM263" s="293"/>
      <c r="CN263" s="293"/>
      <c r="CO263" s="296" t="s">
        <v>774</v>
      </c>
      <c r="CP263" s="276"/>
      <c r="CQ263" s="802"/>
      <c r="CR263" s="802"/>
    </row>
    <row r="264" spans="2:96" s="738" customFormat="1" ht="15.6" outlineLevel="1">
      <c r="B264" s="893"/>
      <c r="C264" s="894"/>
      <c r="D264" s="895"/>
      <c r="E264" s="896"/>
      <c r="F264" s="896"/>
      <c r="G264" s="896"/>
      <c r="H264" s="896"/>
      <c r="I264" s="896"/>
      <c r="J264" s="896"/>
      <c r="K264" s="896"/>
      <c r="L264" s="896"/>
      <c r="M264" s="896"/>
      <c r="N264" s="895"/>
      <c r="O264" s="895"/>
      <c r="P264" s="895"/>
      <c r="Q264" s="895"/>
      <c r="R264" s="331"/>
      <c r="S264" s="897"/>
      <c r="T264" s="898"/>
      <c r="U264" s="897"/>
      <c r="V264" s="897"/>
      <c r="W264" s="897"/>
      <c r="X264" s="897"/>
      <c r="Y264" s="897"/>
      <c r="Z264" s="897"/>
      <c r="AA264" s="897"/>
      <c r="AB264" s="895"/>
      <c r="AC264" s="896"/>
      <c r="AD264" s="844"/>
      <c r="AE264" s="843"/>
      <c r="AF264" s="843"/>
      <c r="AG264" s="843"/>
      <c r="AH264" s="338"/>
      <c r="AI264" s="831"/>
      <c r="AJ264" s="339"/>
      <c r="AK264" s="340"/>
      <c r="AL264" s="340"/>
      <c r="AM264" s="340"/>
      <c r="AN264" s="340"/>
      <c r="AO264" s="340"/>
      <c r="AP264" s="340"/>
      <c r="AQ264" s="340"/>
      <c r="AR264" s="340"/>
      <c r="AS264" s="340"/>
      <c r="AT264" s="340"/>
      <c r="AU264" s="340"/>
      <c r="AV264" s="340"/>
      <c r="AW264" s="340"/>
      <c r="AX264" s="340"/>
      <c r="AY264" s="340"/>
      <c r="AZ264" s="340"/>
      <c r="BA264" s="340"/>
      <c r="BB264" s="340"/>
      <c r="BC264" s="340"/>
      <c r="BD264" s="340"/>
      <c r="BE264" s="340"/>
      <c r="BF264" s="340"/>
      <c r="BG264" s="340"/>
      <c r="BH264" s="340"/>
      <c r="BI264" s="340"/>
      <c r="BJ264" s="340"/>
      <c r="BK264" s="340"/>
      <c r="BL264" s="340"/>
      <c r="BM264" s="340"/>
      <c r="BN264" s="340"/>
      <c r="BO264" s="340"/>
      <c r="BP264" s="340"/>
      <c r="BQ264" s="340"/>
      <c r="BR264" s="340"/>
      <c r="BS264" s="340"/>
      <c r="BT264" s="340"/>
      <c r="BU264" s="340"/>
      <c r="BV264" s="340"/>
      <c r="BW264" s="340"/>
      <c r="BX264" s="340"/>
      <c r="CD264" s="802"/>
      <c r="CG264" s="284"/>
      <c r="CH264" s="285"/>
      <c r="CI264" s="285"/>
      <c r="CJ264" s="290"/>
      <c r="CK264" s="291"/>
      <c r="CL264" s="292"/>
      <c r="CM264" s="293"/>
      <c r="CN264" s="293"/>
      <c r="CO264" s="296" t="s">
        <v>775</v>
      </c>
      <c r="CP264" s="276"/>
      <c r="CQ264" s="802"/>
      <c r="CR264" s="802"/>
    </row>
    <row r="265" spans="2:96" s="738" customFormat="1" ht="15.6" outlineLevel="1">
      <c r="B265" s="893"/>
      <c r="C265" s="894"/>
      <c r="D265" s="895"/>
      <c r="E265" s="896"/>
      <c r="F265" s="896"/>
      <c r="G265" s="896"/>
      <c r="H265" s="896"/>
      <c r="I265" s="896"/>
      <c r="J265" s="896"/>
      <c r="K265" s="896"/>
      <c r="L265" s="896"/>
      <c r="M265" s="896"/>
      <c r="N265" s="895"/>
      <c r="O265" s="895"/>
      <c r="P265" s="895"/>
      <c r="Q265" s="895"/>
      <c r="R265" s="331"/>
      <c r="S265" s="897"/>
      <c r="T265" s="898"/>
      <c r="U265" s="897"/>
      <c r="V265" s="897"/>
      <c r="W265" s="897"/>
      <c r="X265" s="897"/>
      <c r="Y265" s="897"/>
      <c r="Z265" s="897"/>
      <c r="AA265" s="897"/>
      <c r="AB265" s="895"/>
      <c r="AC265" s="896"/>
      <c r="AD265" s="844"/>
      <c r="AE265" s="843"/>
      <c r="AF265" s="843"/>
      <c r="AG265" s="843"/>
      <c r="AH265" s="341"/>
      <c r="AI265" s="831"/>
      <c r="AJ265" s="342"/>
      <c r="AK265" s="342"/>
      <c r="AL265" s="342"/>
      <c r="AM265" s="342"/>
      <c r="AN265" s="342"/>
      <c r="AO265" s="342"/>
      <c r="AP265" s="342"/>
      <c r="AQ265" s="342"/>
      <c r="AR265" s="342"/>
      <c r="AS265" s="342"/>
      <c r="AT265" s="342"/>
      <c r="AU265" s="342"/>
      <c r="AV265" s="342"/>
      <c r="AW265" s="342"/>
      <c r="AX265" s="342"/>
      <c r="AY265" s="342"/>
      <c r="AZ265" s="342"/>
      <c r="BA265" s="342"/>
      <c r="BB265" s="342"/>
      <c r="BC265" s="342"/>
      <c r="BD265" s="342"/>
      <c r="BE265" s="342"/>
      <c r="BF265" s="342"/>
      <c r="BG265" s="342"/>
      <c r="BH265" s="342"/>
      <c r="BI265" s="342"/>
      <c r="BJ265" s="342"/>
      <c r="BK265" s="342"/>
      <c r="BL265" s="342"/>
      <c r="BM265" s="342"/>
      <c r="BN265" s="342"/>
      <c r="BO265" s="342"/>
      <c r="BP265" s="342"/>
      <c r="BQ265" s="342"/>
      <c r="BR265" s="342"/>
      <c r="BS265" s="342"/>
      <c r="BT265" s="342"/>
      <c r="BU265" s="342"/>
      <c r="BV265" s="342"/>
      <c r="BW265" s="342"/>
      <c r="BX265" s="342"/>
      <c r="CD265" s="802"/>
      <c r="CG265" s="284"/>
      <c r="CH265" s="285"/>
      <c r="CI265" s="285"/>
      <c r="CJ265" s="290"/>
      <c r="CK265" s="291"/>
      <c r="CL265" s="292"/>
      <c r="CM265" s="293"/>
      <c r="CN265" s="293"/>
      <c r="CO265" s="296" t="s">
        <v>777</v>
      </c>
      <c r="CP265" s="276"/>
      <c r="CQ265" s="802"/>
      <c r="CR265" s="802"/>
    </row>
    <row r="266" spans="2:96" s="738" customFormat="1" ht="15.6" outlineLevel="1">
      <c r="B266" s="893"/>
      <c r="C266" s="894"/>
      <c r="D266" s="895"/>
      <c r="E266" s="896"/>
      <c r="F266" s="896"/>
      <c r="G266" s="896"/>
      <c r="H266" s="896"/>
      <c r="I266" s="896"/>
      <c r="J266" s="896"/>
      <c r="K266" s="896"/>
      <c r="L266" s="896"/>
      <c r="M266" s="896"/>
      <c r="N266" s="895"/>
      <c r="O266" s="895"/>
      <c r="P266" s="895"/>
      <c r="Q266" s="895"/>
      <c r="R266" s="331"/>
      <c r="S266" s="897"/>
      <c r="T266" s="898"/>
      <c r="U266" s="897"/>
      <c r="V266" s="897"/>
      <c r="W266" s="897"/>
      <c r="X266" s="897"/>
      <c r="Y266" s="897"/>
      <c r="Z266" s="897"/>
      <c r="AA266" s="897"/>
      <c r="AB266" s="895"/>
      <c r="AC266" s="896"/>
      <c r="AD266" s="844"/>
      <c r="AE266" s="843"/>
      <c r="AF266" s="843"/>
      <c r="AG266" s="843"/>
      <c r="AH266" s="343"/>
      <c r="AI266" s="831"/>
      <c r="AJ266" s="344"/>
      <c r="AK266" s="344"/>
      <c r="AL266" s="344"/>
      <c r="AM266" s="344"/>
      <c r="AN266" s="344"/>
      <c r="AO266" s="344"/>
      <c r="AP266" s="344"/>
      <c r="AQ266" s="344"/>
      <c r="AR266" s="344"/>
      <c r="AS266" s="344"/>
      <c r="AT266" s="344"/>
      <c r="AU266" s="344"/>
      <c r="AV266" s="344"/>
      <c r="AW266" s="344"/>
      <c r="AX266" s="344"/>
      <c r="AY266" s="344"/>
      <c r="AZ266" s="344"/>
      <c r="BA266" s="344"/>
      <c r="BB266" s="344"/>
      <c r="BC266" s="344"/>
      <c r="BD266" s="344"/>
      <c r="BE266" s="344"/>
      <c r="BF266" s="344"/>
      <c r="BG266" s="344"/>
      <c r="BH266" s="344"/>
      <c r="BI266" s="344"/>
      <c r="BJ266" s="344"/>
      <c r="BK266" s="344"/>
      <c r="BL266" s="344"/>
      <c r="BM266" s="344"/>
      <c r="BN266" s="344"/>
      <c r="BO266" s="344"/>
      <c r="BP266" s="344"/>
      <c r="BQ266" s="344"/>
      <c r="BR266" s="344"/>
      <c r="BS266" s="344"/>
      <c r="BT266" s="344"/>
      <c r="BU266" s="344"/>
      <c r="BV266" s="344"/>
      <c r="BW266" s="344"/>
      <c r="BX266" s="344"/>
      <c r="CD266" s="802"/>
      <c r="CG266" s="284"/>
      <c r="CH266" s="285"/>
      <c r="CI266" s="285"/>
      <c r="CJ266" s="290"/>
      <c r="CK266" s="291"/>
      <c r="CL266" s="292"/>
      <c r="CM266" s="293"/>
      <c r="CN266" s="293"/>
      <c r="CO266" s="296" t="s">
        <v>778</v>
      </c>
      <c r="CP266" s="276"/>
      <c r="CQ266" s="802"/>
      <c r="CR266" s="802"/>
    </row>
    <row r="267" spans="2:96" s="738" customFormat="1">
      <c r="B267" s="893"/>
      <c r="C267" s="894"/>
      <c r="D267" s="895"/>
      <c r="E267" s="896"/>
      <c r="F267" s="896"/>
      <c r="G267" s="896"/>
      <c r="H267" s="896"/>
      <c r="I267" s="896"/>
      <c r="J267" s="896"/>
      <c r="K267" s="896"/>
      <c r="L267" s="896"/>
      <c r="M267" s="896"/>
      <c r="N267" s="895"/>
      <c r="O267" s="895"/>
      <c r="P267" s="895"/>
      <c r="Q267" s="895"/>
      <c r="R267" s="331"/>
      <c r="S267" s="897"/>
      <c r="T267" s="898"/>
      <c r="U267" s="897"/>
      <c r="V267" s="897"/>
      <c r="W267" s="897"/>
      <c r="X267" s="897"/>
      <c r="Y267" s="897"/>
      <c r="Z267" s="897"/>
      <c r="AA267" s="897"/>
      <c r="AB267" s="895"/>
      <c r="AC267" s="896"/>
      <c r="AD267" s="844"/>
      <c r="AE267" s="843"/>
      <c r="AF267" s="843"/>
      <c r="AG267" s="843"/>
      <c r="AI267" s="831"/>
      <c r="CD267" s="802"/>
      <c r="CE267" s="288"/>
      <c r="CF267" s="284"/>
      <c r="CG267" s="284"/>
      <c r="CH267" s="285"/>
      <c r="CI267" s="285"/>
      <c r="CJ267" s="290"/>
      <c r="CK267" s="291"/>
      <c r="CL267" s="292"/>
      <c r="CM267" s="293"/>
      <c r="CN267" s="293"/>
      <c r="CO267" s="296" t="s">
        <v>779</v>
      </c>
      <c r="CP267" s="276"/>
      <c r="CQ267" s="802"/>
      <c r="CR267" s="802"/>
    </row>
    <row r="268" spans="2:96" s="738" customFormat="1">
      <c r="B268" s="893"/>
      <c r="C268" s="894"/>
      <c r="D268" s="895"/>
      <c r="E268" s="896"/>
      <c r="F268" s="896"/>
      <c r="G268" s="896"/>
      <c r="H268" s="896"/>
      <c r="I268" s="896"/>
      <c r="J268" s="896"/>
      <c r="K268" s="896"/>
      <c r="L268" s="896"/>
      <c r="M268" s="896"/>
      <c r="N268" s="895"/>
      <c r="O268" s="895"/>
      <c r="P268" s="895"/>
      <c r="Q268" s="895"/>
      <c r="R268" s="331"/>
      <c r="S268" s="897"/>
      <c r="T268" s="898"/>
      <c r="U268" s="897"/>
      <c r="V268" s="897"/>
      <c r="W268" s="897"/>
      <c r="X268" s="897"/>
      <c r="Y268" s="897"/>
      <c r="Z268" s="897"/>
      <c r="AA268" s="897"/>
      <c r="AB268" s="895"/>
      <c r="AC268" s="896"/>
      <c r="AD268" s="844"/>
      <c r="AE268" s="843"/>
      <c r="AF268" s="843"/>
      <c r="AG268" s="843"/>
      <c r="AI268" s="831"/>
      <c r="CD268" s="802"/>
      <c r="CE268" s="288"/>
      <c r="CF268" s="284"/>
      <c r="CG268" s="284"/>
      <c r="CH268" s="285"/>
      <c r="CI268" s="285"/>
      <c r="CJ268" s="290"/>
      <c r="CK268" s="291"/>
      <c r="CL268" s="292"/>
      <c r="CM268" s="293"/>
      <c r="CN268" s="293"/>
      <c r="CO268" s="296" t="s">
        <v>780</v>
      </c>
      <c r="CP268" s="276"/>
      <c r="CQ268" s="802"/>
      <c r="CR268" s="802"/>
    </row>
    <row r="269" spans="2:96" s="738" customFormat="1">
      <c r="B269" s="893"/>
      <c r="C269" s="894"/>
      <c r="D269" s="895"/>
      <c r="E269" s="896"/>
      <c r="F269" s="896"/>
      <c r="G269" s="896"/>
      <c r="H269" s="896"/>
      <c r="I269" s="896"/>
      <c r="J269" s="896"/>
      <c r="K269" s="896"/>
      <c r="L269" s="896"/>
      <c r="M269" s="896"/>
      <c r="N269" s="895"/>
      <c r="O269" s="895"/>
      <c r="P269" s="895"/>
      <c r="Q269" s="895"/>
      <c r="R269" s="331"/>
      <c r="S269" s="897"/>
      <c r="T269" s="898"/>
      <c r="U269" s="897"/>
      <c r="V269" s="897"/>
      <c r="W269" s="897"/>
      <c r="X269" s="897"/>
      <c r="Y269" s="897"/>
      <c r="Z269" s="897"/>
      <c r="AA269" s="897"/>
      <c r="AB269" s="895"/>
      <c r="AC269" s="896"/>
      <c r="AD269" s="844"/>
      <c r="AE269" s="843"/>
      <c r="AF269" s="843"/>
      <c r="AG269" s="843"/>
      <c r="AI269" s="831"/>
      <c r="CD269" s="802"/>
      <c r="CE269" s="288"/>
      <c r="CF269" s="284"/>
      <c r="CG269" s="284"/>
      <c r="CH269" s="285"/>
      <c r="CI269" s="285"/>
      <c r="CJ269" s="290"/>
      <c r="CK269" s="291"/>
      <c r="CL269" s="292"/>
      <c r="CM269" s="293"/>
      <c r="CN269" s="293"/>
      <c r="CO269" s="296" t="s">
        <v>784</v>
      </c>
      <c r="CP269" s="276"/>
      <c r="CQ269" s="802"/>
      <c r="CR269" s="802"/>
    </row>
    <row r="270" spans="2:96" s="738" customFormat="1" ht="15.75" customHeight="1">
      <c r="B270" s="893"/>
      <c r="C270" s="894"/>
      <c r="D270" s="895"/>
      <c r="E270" s="896"/>
      <c r="F270" s="896"/>
      <c r="G270" s="896"/>
      <c r="H270" s="896"/>
      <c r="I270" s="896"/>
      <c r="J270" s="896"/>
      <c r="K270" s="896"/>
      <c r="L270" s="896"/>
      <c r="M270" s="896"/>
      <c r="N270" s="895"/>
      <c r="O270" s="895"/>
      <c r="P270" s="895"/>
      <c r="Q270" s="895"/>
      <c r="R270" s="331"/>
      <c r="S270" s="897"/>
      <c r="T270" s="898"/>
      <c r="U270" s="897"/>
      <c r="V270" s="897"/>
      <c r="W270" s="897"/>
      <c r="X270" s="897"/>
      <c r="Y270" s="897"/>
      <c r="Z270" s="897"/>
      <c r="AA270" s="897"/>
      <c r="AB270" s="895"/>
      <c r="AC270" s="896"/>
      <c r="AD270" s="844"/>
      <c r="AE270" s="843"/>
      <c r="AF270" s="843"/>
      <c r="AG270" s="843"/>
      <c r="AI270" s="831"/>
      <c r="CD270" s="802"/>
      <c r="CE270" s="288"/>
      <c r="CF270" s="284"/>
      <c r="CG270" s="284"/>
      <c r="CH270" s="285"/>
      <c r="CI270" s="285"/>
      <c r="CJ270" s="290"/>
      <c r="CK270" s="291"/>
      <c r="CL270" s="292"/>
      <c r="CM270" s="293"/>
      <c r="CN270" s="293"/>
      <c r="CO270" s="296" t="s">
        <v>785</v>
      </c>
      <c r="CP270" s="276"/>
      <c r="CQ270" s="802"/>
      <c r="CR270" s="802"/>
    </row>
    <row r="271" spans="2:96" s="738" customFormat="1">
      <c r="B271" s="893"/>
      <c r="C271" s="894"/>
      <c r="D271" s="895"/>
      <c r="E271" s="896"/>
      <c r="F271" s="896"/>
      <c r="G271" s="896"/>
      <c r="H271" s="896"/>
      <c r="I271" s="896"/>
      <c r="J271" s="896"/>
      <c r="K271" s="896"/>
      <c r="L271" s="896"/>
      <c r="M271" s="896"/>
      <c r="N271" s="895"/>
      <c r="O271" s="895"/>
      <c r="P271" s="895"/>
      <c r="Q271" s="895"/>
      <c r="R271" s="331"/>
      <c r="S271" s="897"/>
      <c r="T271" s="898"/>
      <c r="U271" s="897"/>
      <c r="V271" s="897"/>
      <c r="W271" s="897"/>
      <c r="X271" s="897"/>
      <c r="Y271" s="897"/>
      <c r="Z271" s="897"/>
      <c r="AA271" s="897"/>
      <c r="AB271" s="895"/>
      <c r="AC271" s="896"/>
      <c r="AD271" s="844"/>
      <c r="AE271" s="843"/>
      <c r="AF271" s="843"/>
      <c r="AG271" s="843"/>
      <c r="AI271" s="831"/>
      <c r="CD271" s="802"/>
      <c r="CE271" s="288"/>
      <c r="CF271" s="284"/>
      <c r="CG271" s="284"/>
      <c r="CH271" s="285"/>
      <c r="CI271" s="285"/>
      <c r="CJ271" s="290"/>
      <c r="CK271" s="291"/>
      <c r="CL271" s="292"/>
      <c r="CM271" s="293"/>
      <c r="CN271" s="293"/>
      <c r="CO271" s="296" t="s">
        <v>788</v>
      </c>
      <c r="CP271" s="276"/>
      <c r="CQ271" s="802"/>
      <c r="CR271" s="802"/>
    </row>
    <row r="272" spans="2:96" s="738" customFormat="1">
      <c r="B272" s="893"/>
      <c r="C272" s="894"/>
      <c r="D272" s="895"/>
      <c r="E272" s="896"/>
      <c r="F272" s="896"/>
      <c r="G272" s="896"/>
      <c r="H272" s="896"/>
      <c r="I272" s="896"/>
      <c r="J272" s="896"/>
      <c r="K272" s="896"/>
      <c r="L272" s="896"/>
      <c r="M272" s="896"/>
      <c r="N272" s="895"/>
      <c r="O272" s="895"/>
      <c r="P272" s="895"/>
      <c r="Q272" s="895"/>
      <c r="R272" s="331"/>
      <c r="S272" s="897"/>
      <c r="T272" s="898"/>
      <c r="U272" s="897"/>
      <c r="V272" s="897"/>
      <c r="W272" s="897"/>
      <c r="X272" s="897"/>
      <c r="Y272" s="897"/>
      <c r="Z272" s="897"/>
      <c r="AA272" s="897"/>
      <c r="AB272" s="895"/>
      <c r="AC272" s="896"/>
      <c r="AD272" s="844"/>
      <c r="AE272" s="843"/>
      <c r="AF272" s="843"/>
      <c r="AG272" s="843"/>
      <c r="AI272" s="831"/>
      <c r="CD272" s="802"/>
      <c r="CE272" s="284"/>
      <c r="CF272" s="284"/>
      <c r="CG272" s="284"/>
      <c r="CH272" s="285"/>
      <c r="CI272" s="285"/>
      <c r="CJ272" s="290"/>
      <c r="CK272" s="291"/>
      <c r="CL272" s="292"/>
      <c r="CM272" s="293"/>
      <c r="CN272" s="293"/>
      <c r="CO272" s="296" t="s">
        <v>790</v>
      </c>
      <c r="CP272" s="276"/>
      <c r="CQ272" s="802"/>
      <c r="CR272" s="802"/>
    </row>
    <row r="273" spans="1:96" s="738" customFormat="1">
      <c r="B273" s="893"/>
      <c r="C273" s="894"/>
      <c r="D273" s="895"/>
      <c r="E273" s="896"/>
      <c r="F273" s="896"/>
      <c r="G273" s="896"/>
      <c r="H273" s="896"/>
      <c r="I273" s="896"/>
      <c r="J273" s="896"/>
      <c r="K273" s="896"/>
      <c r="L273" s="896"/>
      <c r="M273" s="896"/>
      <c r="N273" s="895"/>
      <c r="O273" s="895"/>
      <c r="P273" s="895"/>
      <c r="Q273" s="895"/>
      <c r="R273" s="331"/>
      <c r="S273" s="897"/>
      <c r="T273" s="898"/>
      <c r="U273" s="897"/>
      <c r="V273" s="897"/>
      <c r="W273" s="897"/>
      <c r="X273" s="897"/>
      <c r="Y273" s="897"/>
      <c r="Z273" s="897"/>
      <c r="AA273" s="897"/>
      <c r="AB273" s="895"/>
      <c r="AC273" s="896"/>
      <c r="AD273" s="844"/>
      <c r="AE273" s="843"/>
      <c r="AF273" s="843"/>
      <c r="AG273" s="843"/>
      <c r="AI273" s="831"/>
      <c r="CD273" s="802"/>
      <c r="CE273" s="284"/>
      <c r="CF273" s="284"/>
      <c r="CG273" s="284"/>
      <c r="CH273" s="285"/>
      <c r="CI273" s="285"/>
      <c r="CJ273" s="290"/>
      <c r="CK273" s="291"/>
      <c r="CL273" s="292"/>
      <c r="CM273" s="293"/>
      <c r="CN273" s="293"/>
      <c r="CO273" s="296" t="s">
        <v>792</v>
      </c>
      <c r="CP273" s="276"/>
      <c r="CQ273" s="802"/>
      <c r="CR273" s="802"/>
    </row>
    <row r="274" spans="1:96" s="738" customFormat="1">
      <c r="B274" s="893"/>
      <c r="C274" s="894"/>
      <c r="D274" s="895"/>
      <c r="E274" s="896"/>
      <c r="F274" s="896"/>
      <c r="G274" s="896"/>
      <c r="H274" s="896"/>
      <c r="I274" s="896"/>
      <c r="J274" s="896"/>
      <c r="K274" s="896"/>
      <c r="L274" s="896"/>
      <c r="M274" s="896"/>
      <c r="N274" s="895"/>
      <c r="O274" s="895"/>
      <c r="P274" s="895"/>
      <c r="Q274" s="895"/>
      <c r="R274" s="331"/>
      <c r="S274" s="897"/>
      <c r="T274" s="898"/>
      <c r="U274" s="897"/>
      <c r="V274" s="897"/>
      <c r="W274" s="897"/>
      <c r="X274" s="897"/>
      <c r="Y274" s="897"/>
      <c r="Z274" s="897"/>
      <c r="AA274" s="897"/>
      <c r="AB274" s="895"/>
      <c r="AC274" s="896"/>
      <c r="AD274" s="844"/>
      <c r="AE274" s="843"/>
      <c r="AF274" s="843"/>
      <c r="AG274" s="843"/>
      <c r="AH274" s="911"/>
      <c r="AI274" s="831"/>
      <c r="AJ274" s="911"/>
      <c r="AK274" s="911"/>
      <c r="AL274" s="911"/>
      <c r="AM274" s="911"/>
      <c r="AN274" s="911"/>
      <c r="AO274" s="911"/>
      <c r="AP274" s="911"/>
      <c r="AQ274" s="911"/>
      <c r="AR274" s="911"/>
      <c r="AS274" s="911"/>
      <c r="AT274" s="911"/>
      <c r="AU274" s="911"/>
      <c r="AV274" s="911"/>
      <c r="AW274" s="911"/>
      <c r="AX274" s="911"/>
      <c r="AY274" s="911"/>
      <c r="CD274" s="802"/>
      <c r="CE274" s="284"/>
      <c r="CF274" s="284"/>
      <c r="CG274" s="284"/>
      <c r="CH274" s="285"/>
      <c r="CI274" s="285"/>
      <c r="CJ274" s="290"/>
      <c r="CK274" s="291"/>
      <c r="CL274" s="292"/>
      <c r="CM274" s="293"/>
      <c r="CN274" s="293"/>
      <c r="CO274" s="296" t="s">
        <v>793</v>
      </c>
      <c r="CP274" s="276"/>
      <c r="CQ274" s="802"/>
      <c r="CR274" s="802"/>
    </row>
    <row r="275" spans="1:96" s="738" customFormat="1">
      <c r="B275" s="893"/>
      <c r="C275" s="894"/>
      <c r="D275" s="895"/>
      <c r="E275" s="896"/>
      <c r="F275" s="896"/>
      <c r="G275" s="896"/>
      <c r="H275" s="896"/>
      <c r="I275" s="896"/>
      <c r="J275" s="896"/>
      <c r="K275" s="896"/>
      <c r="L275" s="896"/>
      <c r="M275" s="896"/>
      <c r="N275" s="895"/>
      <c r="O275" s="895"/>
      <c r="P275" s="895"/>
      <c r="Q275" s="895"/>
      <c r="R275" s="331"/>
      <c r="S275" s="897"/>
      <c r="T275" s="898"/>
      <c r="U275" s="897"/>
      <c r="V275" s="897"/>
      <c r="W275" s="897"/>
      <c r="X275" s="897"/>
      <c r="Y275" s="897"/>
      <c r="Z275" s="897"/>
      <c r="AA275" s="897"/>
      <c r="AB275" s="895"/>
      <c r="AC275" s="896"/>
      <c r="AD275" s="844"/>
      <c r="AE275" s="843"/>
      <c r="AF275" s="843"/>
      <c r="AG275" s="843"/>
      <c r="AH275" s="912"/>
      <c r="AI275" s="831"/>
      <c r="AJ275" s="912"/>
      <c r="AK275" s="912"/>
      <c r="AL275" s="912"/>
      <c r="AM275" s="912"/>
      <c r="AN275" s="912"/>
      <c r="AO275" s="912"/>
      <c r="AP275" s="912"/>
      <c r="AQ275" s="912"/>
      <c r="AR275" s="912"/>
      <c r="AS275" s="912"/>
      <c r="AT275" s="912"/>
      <c r="AU275" s="912"/>
      <c r="AV275" s="912"/>
      <c r="AW275" s="912"/>
      <c r="AX275" s="912"/>
      <c r="AY275" s="912"/>
      <c r="CD275" s="802"/>
      <c r="CG275" s="284"/>
      <c r="CH275" s="285"/>
      <c r="CI275" s="285"/>
      <c r="CJ275" s="290"/>
      <c r="CK275" s="291"/>
      <c r="CL275" s="292"/>
      <c r="CM275" s="293"/>
      <c r="CN275" s="293"/>
      <c r="CO275" s="296" t="s">
        <v>796</v>
      </c>
      <c r="CP275" s="276"/>
      <c r="CQ275" s="802"/>
      <c r="CR275" s="802"/>
    </row>
    <row r="276" spans="1:96" s="738" customFormat="1">
      <c r="B276" s="893"/>
      <c r="C276" s="894"/>
      <c r="D276" s="895"/>
      <c r="E276" s="896"/>
      <c r="F276" s="896"/>
      <c r="G276" s="896"/>
      <c r="H276" s="896"/>
      <c r="I276" s="896"/>
      <c r="J276" s="896"/>
      <c r="K276" s="896"/>
      <c r="L276" s="896"/>
      <c r="M276" s="896"/>
      <c r="N276" s="895"/>
      <c r="O276" s="895"/>
      <c r="P276" s="895"/>
      <c r="Q276" s="895"/>
      <c r="R276" s="331"/>
      <c r="S276" s="897"/>
      <c r="T276" s="898"/>
      <c r="U276" s="897"/>
      <c r="V276" s="897"/>
      <c r="W276" s="897"/>
      <c r="X276" s="897"/>
      <c r="Y276" s="897"/>
      <c r="Z276" s="897"/>
      <c r="AA276" s="897"/>
      <c r="AB276" s="895"/>
      <c r="AC276" s="896"/>
      <c r="AD276" s="844"/>
      <c r="AE276" s="843"/>
      <c r="AF276" s="843"/>
      <c r="AG276" s="843"/>
      <c r="AH276" s="911"/>
      <c r="AI276" s="831"/>
      <c r="AJ276" s="911"/>
      <c r="AK276" s="911"/>
      <c r="AL276" s="911"/>
      <c r="AM276" s="911"/>
      <c r="AN276" s="911"/>
      <c r="AO276" s="911"/>
      <c r="AP276" s="911"/>
      <c r="AQ276" s="911"/>
      <c r="AR276" s="911"/>
      <c r="AS276" s="911"/>
      <c r="AT276" s="911"/>
      <c r="AU276" s="911"/>
      <c r="AV276" s="911"/>
      <c r="AW276" s="911"/>
      <c r="AX276" s="911"/>
      <c r="AY276" s="911"/>
      <c r="CD276" s="802"/>
      <c r="CG276" s="284"/>
      <c r="CH276" s="285"/>
      <c r="CI276" s="285"/>
      <c r="CJ276" s="290"/>
      <c r="CK276" s="291"/>
      <c r="CL276" s="292"/>
      <c r="CM276" s="293"/>
      <c r="CN276" s="293"/>
      <c r="CO276" s="296" t="s">
        <v>799</v>
      </c>
      <c r="CP276" s="276"/>
      <c r="CQ276" s="802"/>
      <c r="CR276" s="802"/>
    </row>
    <row r="277" spans="1:96" s="738" customFormat="1">
      <c r="B277" s="893"/>
      <c r="C277" s="894"/>
      <c r="D277" s="895"/>
      <c r="E277" s="896"/>
      <c r="F277" s="896"/>
      <c r="G277" s="896"/>
      <c r="H277" s="896"/>
      <c r="I277" s="896"/>
      <c r="J277" s="896"/>
      <c r="K277" s="896"/>
      <c r="L277" s="896"/>
      <c r="M277" s="896"/>
      <c r="N277" s="895"/>
      <c r="O277" s="895"/>
      <c r="P277" s="895"/>
      <c r="Q277" s="895"/>
      <c r="R277" s="331"/>
      <c r="S277" s="897"/>
      <c r="T277" s="898"/>
      <c r="U277" s="897"/>
      <c r="V277" s="897"/>
      <c r="W277" s="897"/>
      <c r="X277" s="897"/>
      <c r="Y277" s="897"/>
      <c r="Z277" s="897"/>
      <c r="AA277" s="897"/>
      <c r="AB277" s="895"/>
      <c r="AC277" s="896"/>
      <c r="AD277" s="844"/>
      <c r="AE277" s="843"/>
      <c r="AF277" s="843"/>
      <c r="AG277" s="843"/>
      <c r="AI277" s="831"/>
      <c r="AJ277" s="911"/>
      <c r="AK277" s="911"/>
      <c r="AL277" s="911"/>
      <c r="AM277" s="911"/>
      <c r="AN277" s="911"/>
      <c r="AO277" s="911"/>
      <c r="AP277" s="911"/>
      <c r="AQ277" s="911"/>
      <c r="AR277" s="911"/>
      <c r="AS277" s="911"/>
      <c r="AT277" s="911"/>
      <c r="AU277" s="911"/>
      <c r="AV277" s="911"/>
      <c r="AW277" s="911"/>
      <c r="AX277" s="911"/>
      <c r="AY277" s="911"/>
      <c r="CD277" s="802"/>
      <c r="CG277" s="284"/>
      <c r="CH277" s="285"/>
      <c r="CI277" s="285"/>
      <c r="CJ277" s="290"/>
      <c r="CK277" s="291"/>
      <c r="CL277" s="292"/>
      <c r="CM277" s="293"/>
      <c r="CN277" s="293"/>
      <c r="CO277" s="296" t="s">
        <v>800</v>
      </c>
      <c r="CP277" s="276"/>
      <c r="CQ277" s="802"/>
      <c r="CR277" s="802"/>
    </row>
    <row r="278" spans="1:96" s="738" customFormat="1">
      <c r="B278" s="893"/>
      <c r="C278" s="894"/>
      <c r="D278" s="895"/>
      <c r="E278" s="896"/>
      <c r="F278" s="896"/>
      <c r="G278" s="896"/>
      <c r="H278" s="896"/>
      <c r="I278" s="896"/>
      <c r="J278" s="896"/>
      <c r="K278" s="896"/>
      <c r="L278" s="896"/>
      <c r="M278" s="896"/>
      <c r="N278" s="895"/>
      <c r="O278" s="895"/>
      <c r="P278" s="895"/>
      <c r="Q278" s="895"/>
      <c r="R278" s="331"/>
      <c r="S278" s="897"/>
      <c r="T278" s="898"/>
      <c r="U278" s="897"/>
      <c r="V278" s="897"/>
      <c r="W278" s="897"/>
      <c r="X278" s="897"/>
      <c r="Y278" s="897"/>
      <c r="Z278" s="897"/>
      <c r="AA278" s="897"/>
      <c r="AB278" s="895"/>
      <c r="AC278" s="896"/>
      <c r="AD278" s="844"/>
      <c r="AE278" s="843"/>
      <c r="AF278" s="843"/>
      <c r="AG278" s="843"/>
      <c r="AI278" s="831"/>
      <c r="AJ278" s="874"/>
      <c r="AK278" s="874"/>
      <c r="AL278" s="874"/>
      <c r="AM278" s="874"/>
      <c r="AN278" s="874"/>
      <c r="AO278" s="874"/>
      <c r="AP278" s="874"/>
      <c r="AQ278" s="874"/>
      <c r="AR278" s="874"/>
      <c r="AS278" s="874"/>
      <c r="AT278" s="874"/>
      <c r="AU278" s="874"/>
      <c r="AV278" s="874"/>
      <c r="AW278" s="874"/>
      <c r="AX278" s="874"/>
      <c r="AY278" s="874"/>
      <c r="CD278" s="802"/>
      <c r="CG278" s="284"/>
      <c r="CH278" s="285"/>
      <c r="CI278" s="285"/>
      <c r="CJ278" s="290"/>
      <c r="CK278" s="291"/>
      <c r="CL278" s="292"/>
      <c r="CM278" s="293"/>
      <c r="CN278" s="293"/>
      <c r="CO278" s="296" t="s">
        <v>801</v>
      </c>
      <c r="CP278" s="276"/>
      <c r="CQ278" s="802"/>
      <c r="CR278" s="802"/>
    </row>
    <row r="279" spans="1:96" s="738" customFormat="1">
      <c r="B279" s="893"/>
      <c r="C279" s="894"/>
      <c r="D279" s="895"/>
      <c r="E279" s="896"/>
      <c r="F279" s="896"/>
      <c r="G279" s="896"/>
      <c r="H279" s="896"/>
      <c r="I279" s="896"/>
      <c r="J279" s="896"/>
      <c r="K279" s="896"/>
      <c r="L279" s="896"/>
      <c r="M279" s="896"/>
      <c r="N279" s="895"/>
      <c r="O279" s="895"/>
      <c r="P279" s="895"/>
      <c r="Q279" s="895"/>
      <c r="R279" s="331"/>
      <c r="S279" s="897"/>
      <c r="T279" s="898"/>
      <c r="U279" s="897"/>
      <c r="V279" s="897"/>
      <c r="W279" s="897"/>
      <c r="X279" s="897"/>
      <c r="Y279" s="897"/>
      <c r="Z279" s="897"/>
      <c r="AA279" s="897"/>
      <c r="AB279" s="895"/>
      <c r="AC279" s="896"/>
      <c r="AD279" s="844"/>
      <c r="AE279" s="843"/>
      <c r="AF279" s="843"/>
      <c r="AG279" s="843"/>
      <c r="AI279" s="831"/>
      <c r="AJ279" s="911"/>
      <c r="AK279" s="911"/>
      <c r="AL279" s="911"/>
      <c r="AM279" s="911"/>
      <c r="AN279" s="911"/>
      <c r="AO279" s="911"/>
      <c r="AP279" s="911"/>
      <c r="AQ279" s="911"/>
      <c r="AR279" s="911"/>
      <c r="AS279" s="911"/>
      <c r="AT279" s="911"/>
      <c r="AU279" s="911"/>
      <c r="AV279" s="911"/>
      <c r="AW279" s="911"/>
      <c r="AX279" s="911"/>
      <c r="AY279" s="911"/>
      <c r="CD279" s="802"/>
      <c r="CG279" s="284"/>
      <c r="CH279" s="285"/>
      <c r="CI279" s="285"/>
      <c r="CJ279" s="290"/>
      <c r="CK279" s="291"/>
      <c r="CL279" s="292"/>
      <c r="CM279" s="293"/>
      <c r="CN279" s="293"/>
      <c r="CO279" s="296" t="s">
        <v>802</v>
      </c>
      <c r="CP279" s="276"/>
      <c r="CQ279" s="802"/>
      <c r="CR279" s="802"/>
    </row>
    <row r="280" spans="1:96">
      <c r="A280" s="667"/>
      <c r="B280" s="893"/>
      <c r="C280" s="894"/>
      <c r="D280" s="897"/>
      <c r="E280" s="896"/>
      <c r="F280" s="896"/>
      <c r="G280" s="896"/>
      <c r="H280" s="896"/>
      <c r="I280" s="896"/>
      <c r="J280" s="896"/>
      <c r="K280" s="896"/>
      <c r="L280" s="896"/>
      <c r="M280" s="896"/>
      <c r="N280" s="897"/>
      <c r="O280" s="897"/>
      <c r="P280" s="897"/>
      <c r="Q280" s="897"/>
      <c r="R280" s="331"/>
      <c r="S280" s="895"/>
      <c r="T280" s="913"/>
      <c r="U280" s="895"/>
      <c r="V280" s="843"/>
      <c r="W280" s="895"/>
      <c r="X280" s="895"/>
      <c r="Y280" s="895"/>
      <c r="Z280" s="843"/>
      <c r="AA280" s="897"/>
      <c r="AB280" s="897"/>
      <c r="AC280" s="896"/>
      <c r="AD280" s="844"/>
      <c r="AE280" s="843"/>
      <c r="AF280" s="843"/>
      <c r="AG280" s="843"/>
      <c r="AI280" s="831"/>
      <c r="CD280" s="802"/>
      <c r="CG280" s="284"/>
      <c r="CH280" s="285"/>
      <c r="CI280" s="285"/>
      <c r="CJ280" s="290"/>
      <c r="CK280" s="291"/>
      <c r="CL280" s="292"/>
      <c r="CM280" s="293"/>
      <c r="CN280" s="293"/>
      <c r="CO280" s="296" t="s">
        <v>806</v>
      </c>
      <c r="CP280" s="276"/>
      <c r="CQ280" s="802"/>
      <c r="CR280" s="802"/>
    </row>
    <row r="281" spans="1:96">
      <c r="A281" s="667"/>
      <c r="B281" s="893"/>
      <c r="C281" s="894"/>
      <c r="D281" s="897"/>
      <c r="E281" s="896"/>
      <c r="F281" s="896"/>
      <c r="G281" s="896"/>
      <c r="H281" s="896"/>
      <c r="I281" s="896"/>
      <c r="J281" s="896"/>
      <c r="K281" s="896"/>
      <c r="L281" s="896"/>
      <c r="M281" s="896"/>
      <c r="N281" s="897"/>
      <c r="O281" s="897"/>
      <c r="P281" s="897"/>
      <c r="Q281" s="897"/>
      <c r="R281" s="897"/>
      <c r="S281" s="897"/>
      <c r="T281" s="897"/>
      <c r="U281" s="898"/>
      <c r="V281" s="898"/>
      <c r="W281" s="897"/>
      <c r="X281" s="898"/>
      <c r="Y281" s="898"/>
      <c r="Z281" s="898"/>
      <c r="AA281" s="897"/>
      <c r="AB281" s="897"/>
      <c r="AC281" s="897"/>
      <c r="AD281" s="897"/>
      <c r="AE281" s="897"/>
      <c r="AF281" s="843"/>
      <c r="AG281" s="843"/>
      <c r="AI281" s="831"/>
      <c r="CD281" s="802"/>
      <c r="CG281" s="284"/>
      <c r="CH281" s="285"/>
      <c r="CI281" s="285"/>
      <c r="CJ281" s="290"/>
      <c r="CK281" s="291"/>
      <c r="CL281" s="292"/>
      <c r="CM281" s="293"/>
      <c r="CN281" s="293"/>
      <c r="CO281" s="296" t="s">
        <v>1634</v>
      </c>
      <c r="CP281" s="276"/>
      <c r="CQ281" s="802"/>
      <c r="CR281" s="802"/>
    </row>
    <row r="282" spans="1:96">
      <c r="A282" s="667"/>
      <c r="B282" s="914"/>
      <c r="C282" s="915"/>
      <c r="D282" s="897"/>
      <c r="E282" s="667"/>
      <c r="F282" s="667"/>
      <c r="G282" s="667"/>
      <c r="H282" s="667"/>
      <c r="I282" s="667"/>
      <c r="J282" s="667"/>
      <c r="K282" s="667"/>
      <c r="N282" s="897"/>
      <c r="O282" s="897"/>
      <c r="P282" s="897"/>
      <c r="Q282" s="897"/>
      <c r="R282" s="331"/>
      <c r="S282" s="895"/>
      <c r="T282" s="913"/>
      <c r="U282" s="895"/>
      <c r="V282" s="895"/>
      <c r="W282" s="895"/>
      <c r="X282" s="895"/>
      <c r="Y282" s="895"/>
      <c r="Z282" s="895"/>
      <c r="AA282" s="897"/>
      <c r="AB282" s="897"/>
      <c r="AD282" s="664"/>
      <c r="AE282"/>
      <c r="AF282"/>
      <c r="AI282" s="831"/>
      <c r="CD282" s="802"/>
      <c r="CG282" s="284"/>
      <c r="CH282" s="285"/>
      <c r="CI282" s="285"/>
      <c r="CJ282" s="290"/>
      <c r="CK282" s="291"/>
      <c r="CL282" s="292"/>
      <c r="CM282" s="293"/>
      <c r="CN282" s="293"/>
      <c r="CO282" s="296" t="s">
        <v>1635</v>
      </c>
      <c r="CP282" s="276"/>
      <c r="CQ282" s="802"/>
      <c r="CR282" s="802"/>
    </row>
    <row r="283" spans="1:96">
      <c r="A283" s="667"/>
      <c r="B283" s="914"/>
      <c r="C283" s="915"/>
      <c r="D283" s="897"/>
      <c r="E283" s="667"/>
      <c r="F283" s="667"/>
      <c r="G283" s="667"/>
      <c r="H283" s="667"/>
      <c r="I283" s="667"/>
      <c r="J283" s="667"/>
      <c r="K283" s="667"/>
      <c r="N283" s="897"/>
      <c r="O283" s="897"/>
      <c r="P283" s="897"/>
      <c r="Q283" s="897"/>
      <c r="R283" s="331"/>
      <c r="S283" s="897"/>
      <c r="T283" s="898"/>
      <c r="U283" s="897"/>
      <c r="V283" s="897"/>
      <c r="W283" s="897"/>
      <c r="X283" s="897"/>
      <c r="Y283" s="897"/>
      <c r="Z283" s="897"/>
      <c r="AA283" s="897"/>
      <c r="AB283" s="897"/>
      <c r="AD283" s="664"/>
      <c r="AE283"/>
      <c r="AF283"/>
      <c r="AI283" s="831"/>
      <c r="CD283" s="802"/>
      <c r="CG283" s="284"/>
      <c r="CH283" s="285"/>
      <c r="CI283" s="285"/>
      <c r="CJ283" s="290"/>
      <c r="CK283" s="291"/>
      <c r="CL283" s="292"/>
      <c r="CM283" s="293"/>
      <c r="CN283" s="293"/>
      <c r="CO283" s="296" t="s">
        <v>813</v>
      </c>
      <c r="CP283" s="276"/>
      <c r="CQ283" s="802"/>
      <c r="CR283" s="802"/>
    </row>
    <row r="284" spans="1:96">
      <c r="A284" s="667"/>
      <c r="B284" s="914"/>
      <c r="C284" s="915"/>
      <c r="D284" s="897"/>
      <c r="E284" s="667"/>
      <c r="F284" s="667"/>
      <c r="G284" s="667"/>
      <c r="H284" s="667"/>
      <c r="I284" s="667"/>
      <c r="J284" s="667"/>
      <c r="K284" s="667"/>
      <c r="N284" s="897"/>
      <c r="O284" s="897"/>
      <c r="P284" s="897"/>
      <c r="Q284" s="897"/>
      <c r="R284" s="331"/>
      <c r="S284" s="897"/>
      <c r="T284" s="898"/>
      <c r="U284" s="897"/>
      <c r="V284" s="897"/>
      <c r="W284" s="897"/>
      <c r="X284" s="897"/>
      <c r="Y284" s="897"/>
      <c r="Z284" s="897"/>
      <c r="AA284" s="897"/>
      <c r="AB284" s="897"/>
      <c r="AD284" s="664"/>
      <c r="AE284"/>
      <c r="AF284"/>
      <c r="AI284" s="831"/>
      <c r="CD284" s="802"/>
      <c r="CG284" s="284"/>
      <c r="CH284" s="285"/>
      <c r="CI284" s="285"/>
      <c r="CJ284" s="290"/>
      <c r="CK284" s="291"/>
      <c r="CL284" s="292"/>
      <c r="CM284" s="293"/>
      <c r="CN284" s="293"/>
      <c r="CO284" s="296" t="s">
        <v>815</v>
      </c>
      <c r="CP284" s="276"/>
      <c r="CQ284" s="802"/>
      <c r="CR284" s="802"/>
    </row>
    <row r="285" spans="1:96">
      <c r="A285" s="667"/>
      <c r="B285" s="914"/>
      <c r="C285" s="915"/>
      <c r="D285" s="897"/>
      <c r="E285" s="667"/>
      <c r="F285" s="667"/>
      <c r="G285" s="667"/>
      <c r="H285" s="667"/>
      <c r="I285" s="667"/>
      <c r="J285" s="667"/>
      <c r="K285" s="667"/>
      <c r="N285" s="897"/>
      <c r="O285" s="897"/>
      <c r="P285" s="897"/>
      <c r="Q285" s="897"/>
      <c r="R285" s="331"/>
      <c r="S285" s="897"/>
      <c r="T285" s="898"/>
      <c r="U285" s="897"/>
      <c r="V285" s="897"/>
      <c r="W285" s="897"/>
      <c r="X285" s="897"/>
      <c r="Y285" s="897"/>
      <c r="Z285" s="897"/>
      <c r="AA285" s="897"/>
      <c r="AB285" s="897"/>
      <c r="AD285" s="664"/>
      <c r="AE285"/>
      <c r="AF285"/>
      <c r="AI285" s="831"/>
      <c r="CD285" s="802"/>
      <c r="CG285" s="284"/>
      <c r="CH285" s="285"/>
      <c r="CI285" s="285"/>
      <c r="CJ285" s="290"/>
      <c r="CK285" s="291"/>
      <c r="CL285" s="292"/>
      <c r="CM285" s="293"/>
      <c r="CN285" s="293"/>
      <c r="CO285" s="296" t="s">
        <v>816</v>
      </c>
      <c r="CP285" s="276"/>
      <c r="CQ285" s="802"/>
      <c r="CR285" s="802"/>
    </row>
    <row r="286" spans="1:96">
      <c r="A286" s="667"/>
      <c r="B286" s="914"/>
      <c r="C286" s="915"/>
      <c r="D286" s="897"/>
      <c r="E286" s="667"/>
      <c r="F286" s="667"/>
      <c r="G286" s="667"/>
      <c r="H286" s="667"/>
      <c r="I286" s="667"/>
      <c r="J286" s="667"/>
      <c r="K286" s="667"/>
      <c r="N286" s="897"/>
      <c r="O286" s="897"/>
      <c r="P286" s="897"/>
      <c r="Q286" s="897"/>
      <c r="R286" s="331"/>
      <c r="S286" s="897"/>
      <c r="T286" s="898"/>
      <c r="U286" s="897"/>
      <c r="V286" s="897"/>
      <c r="W286" s="897"/>
      <c r="X286" s="897"/>
      <c r="Y286" s="897"/>
      <c r="Z286" s="897"/>
      <c r="AA286" s="897"/>
      <c r="AB286" s="897"/>
      <c r="AD286" s="664"/>
      <c r="AE286"/>
      <c r="AF286"/>
      <c r="AI286" s="831"/>
      <c r="CD286" s="802"/>
      <c r="CG286" s="284"/>
      <c r="CH286" s="285"/>
      <c r="CI286" s="285"/>
      <c r="CJ286" s="290"/>
      <c r="CK286" s="291"/>
      <c r="CL286" s="292"/>
      <c r="CM286" s="293"/>
      <c r="CN286" s="293"/>
      <c r="CO286" s="296" t="s">
        <v>817</v>
      </c>
      <c r="CP286" s="276"/>
      <c r="CQ286" s="802"/>
      <c r="CR286" s="802"/>
    </row>
    <row r="287" spans="1:96">
      <c r="A287" s="667"/>
      <c r="B287" s="914"/>
      <c r="C287" s="915"/>
      <c r="D287" s="897"/>
      <c r="E287" s="667"/>
      <c r="F287" s="667"/>
      <c r="G287" s="667"/>
      <c r="H287" s="667"/>
      <c r="I287" s="667"/>
      <c r="J287" s="667"/>
      <c r="K287" s="667"/>
      <c r="N287" s="897"/>
      <c r="O287" s="897"/>
      <c r="P287" s="897"/>
      <c r="Q287" s="897"/>
      <c r="R287" s="331"/>
      <c r="S287" s="897"/>
      <c r="T287" s="898"/>
      <c r="U287" s="897"/>
      <c r="V287" s="897"/>
      <c r="W287" s="897"/>
      <c r="X287" s="897"/>
      <c r="Y287" s="897"/>
      <c r="Z287" s="897"/>
      <c r="AA287" s="897"/>
      <c r="AB287" s="897"/>
      <c r="AD287" s="664"/>
      <c r="AE287"/>
      <c r="AF287"/>
      <c r="AI287" s="831"/>
      <c r="CD287" s="802"/>
      <c r="CG287" s="284"/>
      <c r="CH287" s="285"/>
      <c r="CI287" s="285"/>
      <c r="CJ287" s="290"/>
      <c r="CK287" s="291"/>
      <c r="CL287" s="292"/>
      <c r="CM287" s="293"/>
      <c r="CN287" s="293"/>
      <c r="CO287" s="296" t="s">
        <v>818</v>
      </c>
      <c r="CP287" s="276"/>
      <c r="CQ287" s="802"/>
      <c r="CR287" s="802"/>
    </row>
    <row r="288" spans="1:96">
      <c r="A288" s="667"/>
      <c r="B288" s="914"/>
      <c r="C288" s="915"/>
      <c r="D288" s="897"/>
      <c r="E288" s="667"/>
      <c r="F288" s="667"/>
      <c r="G288" s="667"/>
      <c r="H288" s="667"/>
      <c r="I288" s="667"/>
      <c r="J288" s="667"/>
      <c r="K288" s="667"/>
      <c r="N288" s="897"/>
      <c r="O288" s="897"/>
      <c r="P288" s="897"/>
      <c r="Q288" s="897"/>
      <c r="R288" s="331"/>
      <c r="S288" s="897"/>
      <c r="T288" s="898"/>
      <c r="U288" s="897"/>
      <c r="V288" s="897"/>
      <c r="W288" s="897"/>
      <c r="X288" s="897"/>
      <c r="Y288" s="897"/>
      <c r="Z288" s="897"/>
      <c r="AA288" s="895"/>
      <c r="AB288" s="897"/>
      <c r="AD288" s="664"/>
      <c r="AE288"/>
      <c r="AF288"/>
      <c r="AI288" s="831"/>
      <c r="CD288" s="802"/>
      <c r="CE288" s="284"/>
      <c r="CF288" s="284"/>
      <c r="CG288" s="284"/>
      <c r="CH288" s="285"/>
      <c r="CI288" s="285"/>
      <c r="CJ288" s="290"/>
      <c r="CK288" s="291"/>
      <c r="CL288" s="292"/>
      <c r="CM288" s="293"/>
      <c r="CN288" s="293"/>
      <c r="CO288" s="296" t="s">
        <v>819</v>
      </c>
      <c r="CP288" s="276"/>
      <c r="CQ288" s="802"/>
      <c r="CR288" s="802"/>
    </row>
    <row r="289" spans="1:96">
      <c r="A289" s="667"/>
      <c r="B289" s="914"/>
      <c r="C289" s="915"/>
      <c r="D289" s="897"/>
      <c r="E289" s="667"/>
      <c r="F289" s="667"/>
      <c r="G289" s="667"/>
      <c r="H289" s="667"/>
      <c r="I289" s="667"/>
      <c r="J289" s="667"/>
      <c r="K289" s="667"/>
      <c r="N289" s="897"/>
      <c r="O289" s="897"/>
      <c r="P289" s="897"/>
      <c r="Q289" s="897"/>
      <c r="R289" s="331"/>
      <c r="S289" s="897"/>
      <c r="T289" s="898"/>
      <c r="U289" s="897"/>
      <c r="V289" s="897"/>
      <c r="W289" s="897"/>
      <c r="X289" s="897"/>
      <c r="Y289" s="897"/>
      <c r="Z289" s="897"/>
      <c r="AA289" s="895"/>
      <c r="AB289" s="897"/>
      <c r="AD289" s="664"/>
      <c r="AE289"/>
      <c r="AF289"/>
      <c r="AI289" s="831"/>
      <c r="CD289" s="802"/>
      <c r="CE289" s="916"/>
      <c r="CF289" s="802"/>
      <c r="CG289" s="802"/>
      <c r="CH289" s="285"/>
      <c r="CI289" s="285"/>
      <c r="CJ289" s="290"/>
      <c r="CK289" s="291"/>
      <c r="CL289" s="292"/>
      <c r="CM289" s="293"/>
      <c r="CN289" s="293"/>
      <c r="CO289" s="296" t="s">
        <v>820</v>
      </c>
      <c r="CP289" s="276"/>
      <c r="CQ289" s="802"/>
      <c r="CR289" s="802"/>
    </row>
    <row r="290" spans="1:96">
      <c r="A290" s="667"/>
      <c r="B290" s="914"/>
      <c r="C290" s="915"/>
      <c r="D290" s="895"/>
      <c r="E290" s="667"/>
      <c r="F290" s="667"/>
      <c r="G290" s="667"/>
      <c r="H290" s="667"/>
      <c r="I290" s="667"/>
      <c r="J290" s="667"/>
      <c r="K290" s="667"/>
      <c r="N290" s="895"/>
      <c r="O290" s="895"/>
      <c r="P290" s="895"/>
      <c r="Q290" s="895"/>
      <c r="R290" s="331"/>
      <c r="S290" s="897"/>
      <c r="T290" s="898"/>
      <c r="U290" s="897"/>
      <c r="V290" s="897"/>
      <c r="W290" s="897"/>
      <c r="X290" s="897"/>
      <c r="Y290" s="897"/>
      <c r="Z290" s="897"/>
      <c r="AA290" s="917"/>
      <c r="AB290" s="895"/>
      <c r="AD290" s="664"/>
      <c r="AE290"/>
      <c r="AF290"/>
      <c r="AI290" s="831"/>
      <c r="CD290" s="802"/>
      <c r="CE290" s="916"/>
      <c r="CF290" s="802"/>
      <c r="CG290" s="802"/>
      <c r="CH290" s="285"/>
      <c r="CI290" s="285"/>
      <c r="CJ290" s="290"/>
      <c r="CK290" s="291"/>
      <c r="CL290" s="292"/>
      <c r="CM290" s="293"/>
      <c r="CN290" s="293"/>
      <c r="CO290" s="296" t="s">
        <v>821</v>
      </c>
      <c r="CP290" s="276"/>
      <c r="CQ290" s="802"/>
      <c r="CR290" s="802"/>
    </row>
    <row r="291" spans="1:96">
      <c r="A291" s="667"/>
      <c r="B291" s="914"/>
      <c r="C291" s="915"/>
      <c r="D291" s="895"/>
      <c r="E291" s="667"/>
      <c r="F291" s="667"/>
      <c r="G291" s="667"/>
      <c r="H291" s="667"/>
      <c r="I291" s="667"/>
      <c r="J291" s="667"/>
      <c r="K291" s="667"/>
      <c r="N291" s="895"/>
      <c r="O291" s="918"/>
      <c r="P291" s="918"/>
      <c r="Q291" s="918"/>
      <c r="R291" s="345"/>
      <c r="S291" s="919"/>
      <c r="T291" s="898"/>
      <c r="U291" s="897"/>
      <c r="V291" s="897"/>
      <c r="W291" s="897"/>
      <c r="X291" s="897"/>
      <c r="Y291" s="897"/>
      <c r="Z291" s="897"/>
      <c r="AA291" s="895"/>
      <c r="AB291" s="895"/>
      <c r="AD291" s="664"/>
      <c r="AE291"/>
      <c r="AF291"/>
      <c r="AI291" s="831"/>
      <c r="CD291" s="802"/>
      <c r="CE291" s="916"/>
      <c r="CF291" s="802"/>
      <c r="CG291" s="802"/>
      <c r="CH291" s="285"/>
      <c r="CI291" s="285"/>
      <c r="CJ291" s="290"/>
      <c r="CK291" s="291"/>
      <c r="CL291" s="292"/>
      <c r="CM291" s="293"/>
      <c r="CN291" s="293"/>
      <c r="CO291" s="296" t="s">
        <v>822</v>
      </c>
      <c r="CP291" s="276"/>
      <c r="CQ291" s="802"/>
      <c r="CR291" s="802"/>
    </row>
    <row r="292" spans="1:96">
      <c r="A292" s="667"/>
      <c r="B292" s="920"/>
      <c r="C292" s="921"/>
      <c r="D292" s="917"/>
      <c r="E292" s="667"/>
      <c r="F292" s="667"/>
      <c r="G292" s="667"/>
      <c r="H292" s="667"/>
      <c r="I292" s="667"/>
      <c r="J292" s="667"/>
      <c r="K292" s="667"/>
      <c r="N292" s="917"/>
      <c r="O292" s="917"/>
      <c r="P292" s="917"/>
      <c r="Q292" s="917"/>
      <c r="R292" s="331"/>
      <c r="S292" s="897"/>
      <c r="T292" s="898"/>
      <c r="U292" s="897"/>
      <c r="V292" s="897"/>
      <c r="W292" s="897"/>
      <c r="X292" s="897"/>
      <c r="Y292" s="897"/>
      <c r="Z292" s="897"/>
      <c r="AA292" s="897"/>
      <c r="AB292" s="917"/>
      <c r="AD292" s="664"/>
      <c r="AE292"/>
      <c r="AF292"/>
      <c r="AI292" s="831"/>
      <c r="CD292" s="802"/>
      <c r="CE292" s="802"/>
      <c r="CF292" s="802"/>
      <c r="CG292" s="802"/>
      <c r="CH292" s="285"/>
      <c r="CI292" s="285"/>
      <c r="CJ292" s="290"/>
      <c r="CK292" s="291"/>
      <c r="CL292" s="292"/>
      <c r="CM292" s="293"/>
      <c r="CN292" s="293"/>
      <c r="CO292" s="296" t="s">
        <v>823</v>
      </c>
      <c r="CP292" s="276"/>
      <c r="CQ292" s="802"/>
      <c r="CR292" s="802"/>
    </row>
    <row r="293" spans="1:96">
      <c r="A293" s="667"/>
      <c r="B293" s="914"/>
      <c r="C293" s="915"/>
      <c r="D293" s="922"/>
      <c r="E293" s="667"/>
      <c r="F293" s="667"/>
      <c r="G293" s="667"/>
      <c r="H293" s="667"/>
      <c r="I293" s="667"/>
      <c r="J293" s="667"/>
      <c r="K293" s="667"/>
      <c r="N293" s="922"/>
      <c r="O293" s="922"/>
      <c r="P293" s="922"/>
      <c r="Q293" s="922"/>
      <c r="R293" s="331"/>
      <c r="S293" s="895"/>
      <c r="T293" s="913"/>
      <c r="U293" s="895"/>
      <c r="V293" s="895"/>
      <c r="W293" s="895"/>
      <c r="X293" s="895"/>
      <c r="Y293" s="895"/>
      <c r="Z293" s="895"/>
      <c r="AA293" s="897"/>
      <c r="AB293" s="922"/>
      <c r="AD293" s="664"/>
      <c r="AE293"/>
      <c r="AF293"/>
      <c r="AI293" s="831"/>
      <c r="CD293" s="802"/>
      <c r="CE293" s="802"/>
      <c r="CF293" s="802"/>
      <c r="CG293" s="802"/>
      <c r="CH293" s="285"/>
      <c r="CI293" s="285"/>
      <c r="CJ293" s="290"/>
      <c r="CK293" s="291"/>
      <c r="CL293" s="292"/>
      <c r="CM293" s="293"/>
      <c r="CN293" s="293"/>
      <c r="CO293" s="296" t="s">
        <v>825</v>
      </c>
      <c r="CP293" s="276"/>
      <c r="CQ293" s="802"/>
      <c r="CR293" s="802"/>
    </row>
    <row r="294" spans="1:96">
      <c r="A294" s="667"/>
      <c r="B294" s="914"/>
      <c r="C294" s="915"/>
      <c r="D294" s="897"/>
      <c r="E294" s="667"/>
      <c r="F294" s="667"/>
      <c r="G294" s="667"/>
      <c r="H294" s="667"/>
      <c r="I294" s="667"/>
      <c r="J294" s="667"/>
      <c r="K294" s="667"/>
      <c r="N294" s="897"/>
      <c r="O294" s="897"/>
      <c r="P294" s="897"/>
      <c r="Q294" s="897"/>
      <c r="R294" s="331"/>
      <c r="S294" s="895"/>
      <c r="T294" s="913"/>
      <c r="U294" s="895"/>
      <c r="V294" s="895"/>
      <c r="W294" s="895"/>
      <c r="X294" s="895"/>
      <c r="Y294" s="895"/>
      <c r="Z294" s="895"/>
      <c r="AA294" s="895"/>
      <c r="AB294" s="897"/>
      <c r="AD294" s="664"/>
      <c r="AE294"/>
      <c r="AF294"/>
      <c r="AI294" s="831"/>
      <c r="CD294" s="802"/>
      <c r="CE294" s="802"/>
      <c r="CF294" s="802"/>
      <c r="CG294" s="802"/>
      <c r="CH294" s="285"/>
      <c r="CI294" s="285"/>
      <c r="CJ294" s="290"/>
      <c r="CK294" s="291"/>
      <c r="CL294" s="292"/>
      <c r="CM294" s="293"/>
      <c r="CN294" s="293"/>
      <c r="CO294" s="296" t="s">
        <v>826</v>
      </c>
      <c r="CP294" s="276"/>
      <c r="CQ294" s="802"/>
      <c r="CR294" s="802"/>
    </row>
    <row r="295" spans="1:96">
      <c r="A295" s="667"/>
      <c r="B295" s="914"/>
      <c r="C295" s="915"/>
      <c r="D295" s="897"/>
      <c r="E295" s="667"/>
      <c r="F295" s="667"/>
      <c r="G295" s="667"/>
      <c r="H295" s="667"/>
      <c r="I295" s="667"/>
      <c r="J295" s="667"/>
      <c r="K295" s="667"/>
      <c r="N295" s="897"/>
      <c r="O295" s="897"/>
      <c r="P295" s="897"/>
      <c r="Q295" s="897"/>
      <c r="R295" s="331"/>
      <c r="S295" s="917"/>
      <c r="T295" s="923"/>
      <c r="U295" s="917"/>
      <c r="V295" s="917"/>
      <c r="W295" s="917"/>
      <c r="X295" s="917"/>
      <c r="Y295" s="917"/>
      <c r="Z295" s="917"/>
      <c r="AA295" s="897"/>
      <c r="AB295" s="897"/>
      <c r="AD295" s="664"/>
      <c r="AE295"/>
      <c r="AF295"/>
      <c r="AI295" s="831"/>
      <c r="CD295" s="802"/>
      <c r="CE295" s="802"/>
      <c r="CF295" s="802"/>
      <c r="CG295" s="802"/>
      <c r="CH295" s="285"/>
      <c r="CI295" s="285"/>
      <c r="CJ295" s="290"/>
      <c r="CK295" s="291"/>
      <c r="CL295" s="292"/>
      <c r="CM295" s="293"/>
      <c r="CN295" s="293"/>
      <c r="CO295" s="296" t="s">
        <v>828</v>
      </c>
      <c r="CP295" s="276"/>
      <c r="CQ295" s="802"/>
      <c r="CR295" s="802"/>
    </row>
    <row r="296" spans="1:96">
      <c r="A296" s="667"/>
      <c r="B296" s="914"/>
      <c r="C296" s="915"/>
      <c r="D296" s="897"/>
      <c r="E296" s="667"/>
      <c r="F296" s="667"/>
      <c r="G296" s="667"/>
      <c r="H296" s="667"/>
      <c r="I296" s="667"/>
      <c r="J296" s="667"/>
      <c r="K296" s="667"/>
      <c r="N296" s="897"/>
      <c r="O296" s="897"/>
      <c r="P296" s="897"/>
      <c r="Q296" s="897"/>
      <c r="R296" s="331"/>
      <c r="S296" s="922"/>
      <c r="T296" s="913"/>
      <c r="U296" s="895"/>
      <c r="V296" s="895"/>
      <c r="W296" s="895"/>
      <c r="X296" s="922"/>
      <c r="Y296" s="922"/>
      <c r="Z296" s="922"/>
      <c r="AA296" s="897"/>
      <c r="AB296" s="897"/>
      <c r="AD296" s="664"/>
      <c r="AE296"/>
      <c r="AF296"/>
      <c r="AI296" s="831"/>
      <c r="CD296" s="802"/>
      <c r="CE296" s="802"/>
      <c r="CF296" s="802"/>
      <c r="CG296" s="802"/>
      <c r="CH296" s="285"/>
      <c r="CI296" s="285"/>
      <c r="CJ296" s="290"/>
      <c r="CK296" s="291"/>
      <c r="CL296" s="292"/>
      <c r="CM296" s="293"/>
      <c r="CN296" s="293"/>
      <c r="CO296" s="296" t="s">
        <v>832</v>
      </c>
      <c r="CP296" s="276"/>
      <c r="CQ296" s="802"/>
      <c r="CR296" s="802"/>
    </row>
    <row r="297" spans="1:96">
      <c r="A297" s="667"/>
      <c r="B297" s="914"/>
      <c r="C297" s="915"/>
      <c r="D297" s="897"/>
      <c r="E297" s="667"/>
      <c r="F297" s="667"/>
      <c r="G297" s="667"/>
      <c r="H297" s="667"/>
      <c r="I297" s="667"/>
      <c r="J297" s="667"/>
      <c r="K297" s="667"/>
      <c r="N297" s="897"/>
      <c r="O297" s="897"/>
      <c r="P297" s="897"/>
      <c r="Q297" s="897"/>
      <c r="R297" s="331"/>
      <c r="S297" s="897"/>
      <c r="T297" s="898"/>
      <c r="U297" s="897"/>
      <c r="V297" s="897"/>
      <c r="W297" s="897"/>
      <c r="X297" s="897"/>
      <c r="Y297" s="897"/>
      <c r="Z297" s="897"/>
      <c r="AA297" s="924"/>
      <c r="AB297" s="897"/>
      <c r="AD297" s="664"/>
      <c r="AE297"/>
      <c r="AF297"/>
      <c r="AI297" s="831"/>
      <c r="CD297" s="802"/>
      <c r="CE297" s="802"/>
      <c r="CF297" s="802"/>
      <c r="CG297" s="802"/>
      <c r="CH297" s="285"/>
      <c r="CI297" s="285"/>
      <c r="CJ297" s="290"/>
      <c r="CK297" s="291"/>
      <c r="CL297" s="292"/>
      <c r="CM297" s="293"/>
      <c r="CN297" s="293"/>
      <c r="CO297" s="296" t="s">
        <v>327</v>
      </c>
      <c r="CP297" s="276"/>
      <c r="CQ297" s="802"/>
      <c r="CR297" s="802"/>
    </row>
    <row r="298" spans="1:96">
      <c r="A298" s="667"/>
      <c r="B298" s="914"/>
      <c r="C298" s="915"/>
      <c r="D298" s="895"/>
      <c r="E298" s="667"/>
      <c r="F298" s="667"/>
      <c r="G298" s="667"/>
      <c r="H298" s="667"/>
      <c r="I298" s="667"/>
      <c r="J298" s="667"/>
      <c r="K298" s="667"/>
      <c r="N298" s="895"/>
      <c r="O298" s="895"/>
      <c r="P298" s="895"/>
      <c r="Q298" s="895"/>
      <c r="R298" s="331"/>
      <c r="S298" s="897"/>
      <c r="T298" s="898"/>
      <c r="U298" s="897"/>
      <c r="V298" s="897"/>
      <c r="W298" s="897"/>
      <c r="X298" s="897"/>
      <c r="Y298" s="897"/>
      <c r="Z298" s="897"/>
      <c r="AA298" s="346"/>
      <c r="AB298" s="895"/>
      <c r="AD298" s="664"/>
      <c r="AE298"/>
      <c r="AF298"/>
      <c r="AI298" s="831"/>
      <c r="CD298" s="802"/>
      <c r="CE298" s="802"/>
      <c r="CF298" s="802"/>
      <c r="CG298" s="802"/>
      <c r="CH298" s="285"/>
      <c r="CI298" s="285"/>
      <c r="CJ298" s="290"/>
      <c r="CK298" s="291"/>
      <c r="CL298" s="292"/>
      <c r="CM298" s="293"/>
      <c r="CN298" s="293"/>
      <c r="CO298" s="296" t="s">
        <v>836</v>
      </c>
      <c r="CP298" s="276"/>
      <c r="CQ298" s="802"/>
      <c r="CR298" s="802"/>
    </row>
    <row r="299" spans="1:96">
      <c r="A299" s="667"/>
      <c r="B299" s="914"/>
      <c r="C299" s="915"/>
      <c r="D299" s="924"/>
      <c r="E299" s="667"/>
      <c r="F299" s="667"/>
      <c r="G299" s="667"/>
      <c r="H299" s="667"/>
      <c r="I299" s="667"/>
      <c r="J299" s="667"/>
      <c r="K299" s="667"/>
      <c r="N299" s="924"/>
      <c r="O299" s="924"/>
      <c r="P299" s="924"/>
      <c r="Q299" s="924"/>
      <c r="R299" s="331"/>
      <c r="S299" s="897"/>
      <c r="T299" s="898"/>
      <c r="U299" s="897"/>
      <c r="V299" s="897"/>
      <c r="W299" s="897"/>
      <c r="X299" s="897"/>
      <c r="Y299" s="897"/>
      <c r="Z299" s="897"/>
      <c r="AA299" s="924"/>
      <c r="AB299" s="924"/>
      <c r="AD299" s="664"/>
      <c r="AE299"/>
      <c r="AF299"/>
      <c r="AI299" s="831"/>
      <c r="CD299" s="802"/>
      <c r="CE299" s="802"/>
      <c r="CF299" s="802"/>
      <c r="CG299" s="802"/>
      <c r="CH299" s="285"/>
      <c r="CI299" s="285"/>
      <c r="CJ299" s="290"/>
      <c r="CK299" s="291"/>
      <c r="CL299" s="292"/>
      <c r="CM299" s="293"/>
      <c r="CN299" s="293"/>
      <c r="CO299" s="296" t="s">
        <v>837</v>
      </c>
      <c r="CP299" s="276"/>
      <c r="CQ299" s="802"/>
      <c r="CR299" s="802"/>
    </row>
    <row r="300" spans="1:96">
      <c r="A300" s="667"/>
      <c r="B300" s="915"/>
      <c r="C300" s="915"/>
      <c r="D300" s="346"/>
      <c r="E300" s="667"/>
      <c r="F300" s="667"/>
      <c r="G300" s="667"/>
      <c r="H300" s="667"/>
      <c r="I300" s="667"/>
      <c r="J300" s="667"/>
      <c r="K300" s="667"/>
      <c r="N300" s="346"/>
      <c r="O300" s="346"/>
      <c r="P300" s="347"/>
      <c r="Q300" s="347"/>
      <c r="R300" s="348"/>
      <c r="S300" s="897"/>
      <c r="T300" s="898"/>
      <c r="U300" s="897"/>
      <c r="V300" s="897"/>
      <c r="W300" s="897"/>
      <c r="X300" s="897"/>
      <c r="Y300" s="897"/>
      <c r="Z300" s="897"/>
      <c r="AA300" s="346"/>
      <c r="AB300" s="346"/>
      <c r="AD300" s="664"/>
      <c r="AE300"/>
      <c r="AF300"/>
      <c r="AI300" s="831"/>
      <c r="CD300" s="802"/>
      <c r="CE300" s="802"/>
      <c r="CF300" s="802"/>
      <c r="CG300" s="802"/>
      <c r="CH300" s="285"/>
      <c r="CI300" s="285"/>
      <c r="CJ300" s="290"/>
      <c r="CK300" s="291"/>
      <c r="CL300" s="292"/>
      <c r="CM300" s="293"/>
      <c r="CN300" s="293"/>
      <c r="CO300" s="296" t="s">
        <v>1636</v>
      </c>
      <c r="CP300" s="276"/>
      <c r="CQ300" s="802"/>
      <c r="CR300" s="802"/>
    </row>
    <row r="301" spans="1:96">
      <c r="A301" s="667"/>
      <c r="B301" s="914"/>
      <c r="C301" s="915"/>
      <c r="D301" s="346"/>
      <c r="E301" s="667"/>
      <c r="F301" s="667"/>
      <c r="G301" s="667"/>
      <c r="H301" s="667"/>
      <c r="I301" s="667"/>
      <c r="J301" s="667"/>
      <c r="K301" s="667"/>
      <c r="N301" s="346"/>
      <c r="O301" s="346"/>
      <c r="P301" s="346"/>
      <c r="Q301" s="346"/>
      <c r="R301" s="348"/>
      <c r="S301" s="895"/>
      <c r="T301" s="913"/>
      <c r="U301" s="895"/>
      <c r="V301" s="895"/>
      <c r="W301" s="895"/>
      <c r="X301" s="895"/>
      <c r="Y301" s="895"/>
      <c r="Z301" s="895"/>
      <c r="AA301" s="346"/>
      <c r="AB301" s="346"/>
      <c r="AD301" s="664"/>
      <c r="AE301"/>
      <c r="AF301"/>
      <c r="AI301" s="831"/>
      <c r="CD301" s="802"/>
      <c r="CE301" s="802"/>
      <c r="CF301" s="802"/>
      <c r="CG301" s="802"/>
      <c r="CH301" s="285"/>
      <c r="CI301" s="285"/>
      <c r="CJ301" s="290"/>
      <c r="CK301" s="291"/>
      <c r="CL301" s="292"/>
      <c r="CM301" s="293"/>
      <c r="CN301" s="293"/>
      <c r="CO301" s="296" t="s">
        <v>841</v>
      </c>
      <c r="CP301" s="276"/>
      <c r="CQ301" s="802"/>
      <c r="CR301" s="802"/>
    </row>
    <row r="302" spans="1:96">
      <c r="A302" s="667"/>
      <c r="B302" s="914"/>
      <c r="C302" s="915"/>
      <c r="D302" s="346"/>
      <c r="E302" s="667"/>
      <c r="F302" s="667"/>
      <c r="G302" s="667"/>
      <c r="H302" s="667"/>
      <c r="I302" s="667"/>
      <c r="J302" s="667"/>
      <c r="K302" s="667"/>
      <c r="N302" s="346"/>
      <c r="O302" s="346"/>
      <c r="P302" s="346"/>
      <c r="Q302" s="346"/>
      <c r="R302" s="348"/>
      <c r="S302" s="924"/>
      <c r="T302" s="925"/>
      <c r="U302" s="924"/>
      <c r="V302" s="924"/>
      <c r="W302" s="924"/>
      <c r="X302" s="924"/>
      <c r="Y302" s="924"/>
      <c r="Z302" s="924"/>
      <c r="AA302" s="346"/>
      <c r="AB302" s="346"/>
      <c r="AD302" s="664"/>
      <c r="AE302"/>
      <c r="AF302"/>
      <c r="AI302" s="831"/>
      <c r="CD302" s="802"/>
      <c r="CE302" s="802"/>
      <c r="CF302" s="802"/>
      <c r="CG302" s="802"/>
      <c r="CH302" s="285"/>
      <c r="CI302" s="285"/>
      <c r="CJ302" s="290"/>
      <c r="CK302" s="291"/>
      <c r="CL302" s="292"/>
      <c r="CM302" s="293"/>
      <c r="CN302" s="293"/>
      <c r="CO302" s="296" t="s">
        <v>333</v>
      </c>
      <c r="CP302" s="276"/>
      <c r="CQ302" s="802"/>
      <c r="CR302" s="802"/>
    </row>
    <row r="303" spans="1:96">
      <c r="A303" s="667"/>
      <c r="B303" s="349"/>
      <c r="C303" s="350"/>
      <c r="D303" s="346"/>
      <c r="E303" s="667"/>
      <c r="F303" s="667"/>
      <c r="G303" s="667"/>
      <c r="H303" s="667"/>
      <c r="I303" s="667"/>
      <c r="J303" s="667"/>
      <c r="K303" s="667"/>
      <c r="N303" s="346"/>
      <c r="O303" s="346"/>
      <c r="P303" s="346"/>
      <c r="Q303" s="346"/>
      <c r="R303" s="348"/>
      <c r="S303" s="346"/>
      <c r="T303" s="348"/>
      <c r="U303" s="346"/>
      <c r="V303" s="346"/>
      <c r="W303" s="346"/>
      <c r="X303" s="346"/>
      <c r="Y303" s="346"/>
      <c r="Z303" s="346"/>
      <c r="AA303" s="346"/>
      <c r="AB303" s="346"/>
      <c r="AD303" s="664"/>
      <c r="AE303"/>
      <c r="AF303"/>
      <c r="AI303" s="831"/>
      <c r="CD303" s="802"/>
      <c r="CE303" s="802"/>
      <c r="CF303" s="802"/>
      <c r="CG303" s="802"/>
      <c r="CH303" s="285"/>
      <c r="CI303" s="285"/>
      <c r="CJ303" s="290"/>
      <c r="CK303" s="291"/>
      <c r="CL303" s="292"/>
      <c r="CM303" s="293"/>
      <c r="CN303" s="293"/>
      <c r="CO303" s="296" t="s">
        <v>844</v>
      </c>
      <c r="CP303" s="276"/>
      <c r="CQ303" s="802"/>
      <c r="CR303" s="802"/>
    </row>
    <row r="304" spans="1:96">
      <c r="A304" s="667"/>
      <c r="B304" s="914"/>
      <c r="C304" s="915"/>
      <c r="D304" s="346"/>
      <c r="E304" s="667"/>
      <c r="F304" s="667"/>
      <c r="G304" s="667"/>
      <c r="H304" s="667"/>
      <c r="I304" s="667"/>
      <c r="J304" s="667"/>
      <c r="K304" s="667"/>
      <c r="N304" s="346"/>
      <c r="O304" s="346"/>
      <c r="P304" s="346"/>
      <c r="Q304" s="346"/>
      <c r="R304" s="348"/>
      <c r="S304" s="346"/>
      <c r="T304" s="348"/>
      <c r="U304" s="346"/>
      <c r="V304" s="346"/>
      <c r="W304" s="346"/>
      <c r="X304" s="346"/>
      <c r="Y304" s="346"/>
      <c r="Z304" s="346"/>
      <c r="AA304" s="926"/>
      <c r="AB304" s="346"/>
      <c r="AD304" s="664"/>
      <c r="AE304"/>
      <c r="AF304"/>
      <c r="AI304" s="831"/>
      <c r="CD304" s="802"/>
      <c r="CE304" s="802"/>
      <c r="CF304" s="802"/>
      <c r="CG304" s="802"/>
      <c r="CH304" s="285"/>
      <c r="CI304" s="285"/>
      <c r="CJ304" s="290"/>
      <c r="CK304" s="291"/>
      <c r="CL304" s="292"/>
      <c r="CM304" s="293"/>
      <c r="CN304" s="293"/>
      <c r="CO304" s="296" t="s">
        <v>845</v>
      </c>
      <c r="CP304" s="276"/>
      <c r="CQ304" s="802"/>
      <c r="CR304" s="802"/>
    </row>
    <row r="305" spans="1:96">
      <c r="A305" s="667"/>
      <c r="B305" s="914"/>
      <c r="C305" s="915"/>
      <c r="D305" s="346"/>
      <c r="E305" s="667"/>
      <c r="F305" s="667"/>
      <c r="G305" s="667"/>
      <c r="H305" s="667"/>
      <c r="I305" s="667"/>
      <c r="J305" s="667"/>
      <c r="K305" s="667"/>
      <c r="N305" s="346"/>
      <c r="O305" s="346"/>
      <c r="P305" s="346"/>
      <c r="Q305" s="346"/>
      <c r="R305" s="348"/>
      <c r="S305" s="346"/>
      <c r="T305" s="348"/>
      <c r="U305" s="346"/>
      <c r="V305" s="346"/>
      <c r="W305" s="346"/>
      <c r="X305" s="346"/>
      <c r="Y305" s="346"/>
      <c r="Z305" s="346"/>
      <c r="AA305" s="927"/>
      <c r="AB305" s="346"/>
      <c r="AD305" s="664"/>
      <c r="AE305"/>
      <c r="AF305"/>
      <c r="AI305" s="831"/>
      <c r="CD305" s="802"/>
      <c r="CE305" s="802"/>
      <c r="CF305" s="802"/>
      <c r="CG305" s="802"/>
      <c r="CH305" s="285"/>
      <c r="CI305" s="285"/>
      <c r="CJ305" s="290"/>
      <c r="CK305" s="291"/>
      <c r="CL305" s="292"/>
      <c r="CM305" s="292"/>
      <c r="CN305" s="292"/>
      <c r="CO305" s="296" t="s">
        <v>851</v>
      </c>
      <c r="CP305" s="276"/>
      <c r="CQ305" s="802"/>
      <c r="CR305" s="802"/>
    </row>
    <row r="306" spans="1:96">
      <c r="A306" s="667"/>
      <c r="B306" s="915"/>
      <c r="C306" s="915"/>
      <c r="D306" s="928"/>
      <c r="E306" s="667"/>
      <c r="F306" s="667"/>
      <c r="G306" s="667"/>
      <c r="H306" s="667"/>
      <c r="I306" s="667"/>
      <c r="J306" s="667"/>
      <c r="K306" s="667"/>
      <c r="N306" s="928"/>
      <c r="O306" s="929"/>
      <c r="P306" s="926"/>
      <c r="Q306" s="926"/>
      <c r="R306" s="331"/>
      <c r="S306" s="346"/>
      <c r="T306" s="348"/>
      <c r="U306" s="346"/>
      <c r="V306" s="346"/>
      <c r="W306" s="346"/>
      <c r="X306" s="346"/>
      <c r="Y306" s="346"/>
      <c r="Z306" s="346"/>
      <c r="AA306" s="926"/>
      <c r="AB306" s="926"/>
      <c r="AD306" s="664"/>
      <c r="AE306"/>
      <c r="AF306"/>
      <c r="AI306" s="831"/>
      <c r="CD306" s="802"/>
      <c r="CE306" s="802"/>
      <c r="CF306" s="802"/>
      <c r="CG306" s="802"/>
      <c r="CH306" s="285"/>
      <c r="CI306" s="285"/>
      <c r="CJ306" s="290"/>
      <c r="CK306" s="291"/>
      <c r="CL306" s="292"/>
      <c r="CM306" s="292"/>
      <c r="CN306" s="292"/>
      <c r="CO306" s="296" t="s">
        <v>853</v>
      </c>
      <c r="CP306" s="276"/>
      <c r="CQ306" s="802"/>
      <c r="CR306" s="802"/>
    </row>
    <row r="307" spans="1:96">
      <c r="A307" s="667"/>
      <c r="B307" s="915"/>
      <c r="C307" s="915"/>
      <c r="D307" s="927"/>
      <c r="E307" s="667"/>
      <c r="F307" s="667"/>
      <c r="G307" s="667"/>
      <c r="H307" s="667"/>
      <c r="I307" s="667"/>
      <c r="J307" s="667"/>
      <c r="K307" s="667"/>
      <c r="N307" s="927"/>
      <c r="O307" s="927"/>
      <c r="P307" s="927"/>
      <c r="Q307" s="927"/>
      <c r="R307" s="351"/>
      <c r="S307" s="346"/>
      <c r="T307" s="348"/>
      <c r="U307" s="346"/>
      <c r="V307" s="346"/>
      <c r="W307" s="346"/>
      <c r="X307" s="346"/>
      <c r="Y307" s="346"/>
      <c r="Z307" s="346"/>
      <c r="AA307" s="930"/>
      <c r="AB307" s="927"/>
      <c r="AD307" s="664"/>
      <c r="AE307"/>
      <c r="AF307"/>
      <c r="AI307" s="831"/>
      <c r="CD307" s="802"/>
      <c r="CE307" s="802"/>
      <c r="CF307" s="802"/>
      <c r="CG307" s="802"/>
      <c r="CH307" s="285"/>
      <c r="CI307" s="285"/>
      <c r="CJ307" s="290"/>
      <c r="CK307" s="291"/>
      <c r="CL307" s="292"/>
      <c r="CM307" s="292"/>
      <c r="CN307" s="292"/>
      <c r="CO307" s="296" t="s">
        <v>857</v>
      </c>
      <c r="CP307" s="276"/>
      <c r="CQ307" s="802"/>
      <c r="CR307" s="802"/>
    </row>
    <row r="308" spans="1:96">
      <c r="A308" s="667"/>
      <c r="B308" s="915"/>
      <c r="C308" s="915"/>
      <c r="D308" s="928"/>
      <c r="E308" s="667"/>
      <c r="F308" s="667"/>
      <c r="G308" s="667"/>
      <c r="H308" s="667"/>
      <c r="I308" s="667"/>
      <c r="J308" s="667"/>
      <c r="K308" s="667"/>
      <c r="N308" s="928"/>
      <c r="O308" s="928"/>
      <c r="P308" s="926"/>
      <c r="Q308" s="926"/>
      <c r="R308" s="331"/>
      <c r="S308" s="346"/>
      <c r="T308" s="348"/>
      <c r="U308" s="346"/>
      <c r="V308" s="346"/>
      <c r="W308" s="346"/>
      <c r="X308" s="346"/>
      <c r="Y308" s="346"/>
      <c r="Z308" s="346"/>
      <c r="AA308" s="915"/>
      <c r="AB308" s="926"/>
      <c r="AD308" s="664"/>
      <c r="AE308"/>
      <c r="AF308"/>
      <c r="AI308" s="831"/>
      <c r="CD308" s="802"/>
      <c r="CE308" s="802"/>
      <c r="CF308" s="802"/>
      <c r="CG308" s="802"/>
      <c r="CH308" s="285"/>
      <c r="CI308" s="285"/>
      <c r="CJ308" s="290"/>
      <c r="CK308" s="291"/>
      <c r="CL308" s="292"/>
      <c r="CM308" s="292"/>
      <c r="CN308" s="292"/>
      <c r="CO308" s="296" t="s">
        <v>858</v>
      </c>
      <c r="CP308" s="276"/>
      <c r="CQ308" s="802"/>
      <c r="CR308" s="802"/>
    </row>
    <row r="309" spans="1:96">
      <c r="A309" s="667"/>
      <c r="B309" s="930"/>
      <c r="C309" s="930"/>
      <c r="D309" s="930"/>
      <c r="E309" s="667"/>
      <c r="F309" s="667"/>
      <c r="G309" s="667"/>
      <c r="H309" s="667"/>
      <c r="I309" s="667"/>
      <c r="J309" s="667"/>
      <c r="K309" s="667"/>
      <c r="N309" s="930"/>
      <c r="O309" s="930"/>
      <c r="P309" s="930"/>
      <c r="Q309" s="930"/>
      <c r="R309" s="930"/>
      <c r="S309" s="926"/>
      <c r="T309" s="923"/>
      <c r="U309" s="926"/>
      <c r="V309" s="926"/>
      <c r="W309" s="926"/>
      <c r="X309" s="926"/>
      <c r="Y309" s="926"/>
      <c r="Z309" s="926"/>
      <c r="AA309" s="927"/>
      <c r="AB309" s="930"/>
      <c r="AD309" s="664"/>
      <c r="AE309"/>
      <c r="AF309"/>
      <c r="AI309" s="831"/>
      <c r="CD309" s="802"/>
      <c r="CE309" s="802"/>
      <c r="CF309" s="802"/>
      <c r="CG309" s="802"/>
      <c r="CH309" s="285"/>
      <c r="CI309" s="285"/>
      <c r="CJ309" s="290"/>
      <c r="CK309" s="291"/>
      <c r="CL309" s="292"/>
      <c r="CM309" s="292"/>
      <c r="CN309" s="292"/>
      <c r="CO309" s="296" t="s">
        <v>1637</v>
      </c>
      <c r="CP309" s="276"/>
      <c r="CQ309" s="802"/>
      <c r="CR309" s="802"/>
    </row>
    <row r="310" spans="1:96">
      <c r="A310" s="667"/>
      <c r="B310" s="915"/>
      <c r="C310" s="915"/>
      <c r="D310" s="915"/>
      <c r="E310" s="667"/>
      <c r="F310" s="667"/>
      <c r="G310" s="667"/>
      <c r="H310" s="667"/>
      <c r="I310" s="667"/>
      <c r="J310" s="667"/>
      <c r="K310" s="667"/>
      <c r="N310" s="915"/>
      <c r="O310" s="915"/>
      <c r="P310" s="915"/>
      <c r="Q310" s="915"/>
      <c r="R310" s="352"/>
      <c r="S310" s="927"/>
      <c r="T310" s="927"/>
      <c r="U310" s="927"/>
      <c r="V310" s="927"/>
      <c r="W310" s="927"/>
      <c r="X310" s="927"/>
      <c r="Y310" s="927"/>
      <c r="Z310" s="927"/>
      <c r="AA310" s="895"/>
      <c r="AB310" s="915"/>
      <c r="AD310" s="664"/>
      <c r="AE310"/>
      <c r="AF310"/>
      <c r="AI310" s="831"/>
      <c r="CD310" s="802"/>
      <c r="CE310" s="802"/>
      <c r="CF310" s="802"/>
      <c r="CG310" s="802"/>
      <c r="CH310" s="285"/>
      <c r="CI310" s="285"/>
      <c r="CJ310" s="290"/>
      <c r="CK310" s="291"/>
      <c r="CL310" s="292"/>
      <c r="CM310" s="292"/>
      <c r="CN310" s="292"/>
      <c r="CO310" s="296" t="s">
        <v>860</v>
      </c>
      <c r="CP310" s="276"/>
      <c r="CQ310" s="802"/>
      <c r="CR310" s="802"/>
    </row>
    <row r="311" spans="1:96">
      <c r="A311" s="667"/>
      <c r="B311" s="931"/>
      <c r="C311" s="932"/>
      <c r="D311" s="927"/>
      <c r="E311" s="667"/>
      <c r="F311" s="667"/>
      <c r="G311" s="667"/>
      <c r="H311" s="667"/>
      <c r="I311" s="667"/>
      <c r="J311" s="667"/>
      <c r="K311" s="667"/>
      <c r="N311" s="927"/>
      <c r="O311" s="927"/>
      <c r="P311" s="927"/>
      <c r="Q311" s="927"/>
      <c r="R311" s="351"/>
      <c r="S311" s="926"/>
      <c r="T311" s="923"/>
      <c r="U311" s="926"/>
      <c r="V311" s="926"/>
      <c r="W311" s="926"/>
      <c r="X311" s="926"/>
      <c r="Y311" s="926"/>
      <c r="Z311" s="926"/>
      <c r="AA311" s="897"/>
      <c r="AB311" s="927"/>
      <c r="AD311" s="664"/>
      <c r="AE311"/>
      <c r="AF311"/>
      <c r="AI311" s="831"/>
      <c r="CD311" s="802"/>
      <c r="CE311" s="802"/>
      <c r="CF311" s="802"/>
      <c r="CG311" s="802"/>
      <c r="CH311" s="285"/>
      <c r="CI311" s="285"/>
      <c r="CJ311" s="290"/>
      <c r="CK311" s="291"/>
      <c r="CL311" s="292"/>
      <c r="CM311" s="292"/>
      <c r="CN311" s="292"/>
      <c r="CO311" s="296" t="s">
        <v>861</v>
      </c>
      <c r="CP311" s="276"/>
      <c r="CQ311" s="802"/>
      <c r="CR311" s="802"/>
    </row>
    <row r="312" spans="1:96">
      <c r="A312" s="667"/>
      <c r="B312" s="914"/>
      <c r="C312" s="915"/>
      <c r="D312" s="895"/>
      <c r="E312" s="667"/>
      <c r="F312" s="667"/>
      <c r="G312" s="667"/>
      <c r="H312" s="667"/>
      <c r="I312" s="667"/>
      <c r="J312" s="667"/>
      <c r="K312" s="667"/>
      <c r="N312" s="895"/>
      <c r="O312" s="895"/>
      <c r="P312" s="895"/>
      <c r="Q312" s="895"/>
      <c r="R312" s="331"/>
      <c r="S312" s="930"/>
      <c r="T312" s="930"/>
      <c r="U312" s="930"/>
      <c r="V312" s="930"/>
      <c r="W312" s="930"/>
      <c r="X312" s="930"/>
      <c r="Y312" s="930"/>
      <c r="Z312" s="930"/>
      <c r="AA312" s="897"/>
      <c r="AB312" s="895"/>
      <c r="AD312" s="664"/>
      <c r="AE312"/>
      <c r="AF312"/>
      <c r="AI312" s="831"/>
      <c r="CD312" s="802"/>
      <c r="CE312" s="802"/>
      <c r="CF312" s="802"/>
      <c r="CG312" s="802"/>
      <c r="CH312" s="285"/>
      <c r="CI312" s="285"/>
      <c r="CJ312" s="290"/>
      <c r="CK312" s="291"/>
      <c r="CL312" s="292"/>
      <c r="CM312" s="292"/>
      <c r="CN312" s="292"/>
      <c r="CO312" s="296" t="s">
        <v>862</v>
      </c>
      <c r="CP312" s="276"/>
      <c r="CQ312" s="802"/>
      <c r="CR312" s="802"/>
    </row>
    <row r="313" spans="1:96">
      <c r="A313" s="667"/>
      <c r="B313" s="914"/>
      <c r="C313" s="915"/>
      <c r="D313" s="897"/>
      <c r="E313" s="667"/>
      <c r="F313" s="667"/>
      <c r="G313" s="667"/>
      <c r="H313" s="667"/>
      <c r="I313" s="667"/>
      <c r="J313" s="667"/>
      <c r="K313" s="667"/>
      <c r="N313" s="897"/>
      <c r="O313" s="897"/>
      <c r="P313" s="897"/>
      <c r="Q313" s="897"/>
      <c r="R313" s="331"/>
      <c r="S313" s="915"/>
      <c r="T313" s="921"/>
      <c r="U313" s="915"/>
      <c r="V313" s="915"/>
      <c r="W313" s="915"/>
      <c r="X313" s="915"/>
      <c r="Y313" s="915"/>
      <c r="Z313" s="915"/>
      <c r="AA313" s="897"/>
      <c r="AB313" s="897"/>
      <c r="AD313" s="664"/>
      <c r="AE313"/>
      <c r="AF313"/>
      <c r="AI313" s="831"/>
      <c r="CD313" s="802"/>
      <c r="CE313" s="802"/>
      <c r="CF313" s="802"/>
      <c r="CG313" s="802"/>
      <c r="CH313" s="285"/>
      <c r="CI313" s="285"/>
      <c r="CJ313" s="290"/>
      <c r="CK313" s="291"/>
      <c r="CL313" s="292"/>
      <c r="CM313" s="292"/>
      <c r="CN313" s="292"/>
      <c r="CO313" s="296" t="s">
        <v>339</v>
      </c>
      <c r="CP313" s="276"/>
      <c r="CQ313" s="802"/>
      <c r="CR313" s="802"/>
    </row>
    <row r="314" spans="1:96">
      <c r="A314" s="667"/>
      <c r="B314" s="914"/>
      <c r="C314" s="915"/>
      <c r="D314" s="897"/>
      <c r="E314" s="667"/>
      <c r="F314" s="667"/>
      <c r="G314" s="667"/>
      <c r="H314" s="667"/>
      <c r="I314" s="667"/>
      <c r="J314" s="667"/>
      <c r="K314" s="667"/>
      <c r="N314" s="897"/>
      <c r="O314" s="897"/>
      <c r="P314" s="897"/>
      <c r="Q314" s="897"/>
      <c r="R314" s="331"/>
      <c r="S314" s="927"/>
      <c r="T314" s="927"/>
      <c r="U314" s="927"/>
      <c r="V314" s="927"/>
      <c r="W314" s="927"/>
      <c r="X314" s="927"/>
      <c r="Y314" s="927"/>
      <c r="Z314" s="927"/>
      <c r="AA314" s="897"/>
      <c r="AB314" s="897"/>
      <c r="AD314" s="664"/>
      <c r="AE314"/>
      <c r="AF314"/>
      <c r="AI314" s="831"/>
      <c r="CD314" s="802"/>
      <c r="CE314" s="802"/>
      <c r="CF314" s="802"/>
      <c r="CG314" s="802"/>
      <c r="CH314" s="285"/>
      <c r="CI314" s="285"/>
      <c r="CJ314" s="290"/>
      <c r="CK314" s="291"/>
      <c r="CL314" s="292"/>
      <c r="CM314" s="292"/>
      <c r="CN314" s="292"/>
      <c r="CO314" s="296" t="s">
        <v>863</v>
      </c>
      <c r="CP314" s="276"/>
      <c r="CQ314" s="802"/>
      <c r="CR314" s="802"/>
    </row>
    <row r="315" spans="1:96">
      <c r="A315" s="667"/>
      <c r="B315" s="914"/>
      <c r="C315" s="915"/>
      <c r="D315" s="897"/>
      <c r="E315" s="667"/>
      <c r="F315" s="667"/>
      <c r="G315" s="667"/>
      <c r="H315" s="667"/>
      <c r="I315" s="667"/>
      <c r="J315" s="667"/>
      <c r="K315" s="667"/>
      <c r="N315" s="897"/>
      <c r="O315" s="897"/>
      <c r="P315" s="897"/>
      <c r="Q315" s="897"/>
      <c r="R315" s="331"/>
      <c r="S315" s="895"/>
      <c r="T315" s="913"/>
      <c r="U315" s="895"/>
      <c r="V315" s="895"/>
      <c r="W315" s="895"/>
      <c r="X315" s="895"/>
      <c r="Y315" s="895"/>
      <c r="Z315" s="895"/>
      <c r="AA315" s="897"/>
      <c r="AB315" s="897"/>
      <c r="AD315" s="664"/>
      <c r="AE315"/>
      <c r="AF315"/>
      <c r="AI315" s="831"/>
      <c r="CD315" s="802"/>
      <c r="CE315" s="802"/>
      <c r="CF315" s="802"/>
      <c r="CG315" s="802"/>
      <c r="CH315" s="285"/>
      <c r="CI315" s="285"/>
      <c r="CJ315" s="290"/>
      <c r="CK315" s="291"/>
      <c r="CL315" s="292"/>
      <c r="CM315" s="292"/>
      <c r="CN315" s="292"/>
      <c r="CO315" s="296" t="s">
        <v>865</v>
      </c>
      <c r="CP315" s="276"/>
      <c r="CQ315" s="802"/>
      <c r="CR315" s="802"/>
    </row>
    <row r="316" spans="1:96">
      <c r="A316" s="667"/>
      <c r="B316" s="914"/>
      <c r="C316" s="915"/>
      <c r="D316" s="897"/>
      <c r="E316" s="667"/>
      <c r="F316" s="667"/>
      <c r="G316" s="667"/>
      <c r="H316" s="667"/>
      <c r="I316" s="667"/>
      <c r="J316" s="667"/>
      <c r="K316" s="667"/>
      <c r="N316" s="897"/>
      <c r="O316" s="897"/>
      <c r="P316" s="897"/>
      <c r="Q316" s="897"/>
      <c r="R316" s="331"/>
      <c r="S316" s="897"/>
      <c r="T316" s="898"/>
      <c r="U316" s="897"/>
      <c r="V316" s="897"/>
      <c r="W316" s="897"/>
      <c r="X316" s="897"/>
      <c r="Y316" s="897"/>
      <c r="Z316" s="897"/>
      <c r="AA316" s="897"/>
      <c r="AB316" s="897"/>
      <c r="AD316" s="664"/>
      <c r="AE316"/>
      <c r="AF316"/>
      <c r="AI316" s="831"/>
      <c r="CD316" s="802"/>
      <c r="CE316" s="802"/>
      <c r="CF316" s="802"/>
      <c r="CG316" s="802"/>
      <c r="CH316" s="285"/>
      <c r="CI316" s="285"/>
      <c r="CJ316" s="290"/>
      <c r="CK316" s="291"/>
      <c r="CL316" s="292"/>
      <c r="CM316" s="292"/>
      <c r="CN316" s="292"/>
      <c r="CO316" s="296" t="s">
        <v>867</v>
      </c>
      <c r="CP316" s="276"/>
      <c r="CQ316" s="802"/>
      <c r="CR316" s="802"/>
    </row>
    <row r="317" spans="1:96">
      <c r="A317" s="667"/>
      <c r="B317" s="914"/>
      <c r="C317" s="915"/>
      <c r="D317" s="897"/>
      <c r="E317" s="667"/>
      <c r="F317" s="667"/>
      <c r="G317" s="667"/>
      <c r="H317" s="667"/>
      <c r="I317" s="667"/>
      <c r="J317" s="667"/>
      <c r="K317" s="667"/>
      <c r="N317" s="897"/>
      <c r="O317" s="897"/>
      <c r="P317" s="897"/>
      <c r="Q317" s="897"/>
      <c r="R317" s="331"/>
      <c r="S317" s="897"/>
      <c r="T317" s="898"/>
      <c r="U317" s="897"/>
      <c r="V317" s="897"/>
      <c r="W317" s="897"/>
      <c r="X317" s="897"/>
      <c r="Y317" s="897"/>
      <c r="Z317" s="897"/>
      <c r="AA317" s="895"/>
      <c r="AB317" s="897"/>
      <c r="AD317" s="664"/>
      <c r="AE317"/>
      <c r="AF317"/>
      <c r="AI317" s="831"/>
      <c r="CD317" s="802"/>
      <c r="CE317" s="802"/>
      <c r="CF317" s="802"/>
      <c r="CG317" s="802"/>
      <c r="CH317" s="285"/>
      <c r="CI317" s="285"/>
      <c r="CJ317" s="290"/>
      <c r="CK317" s="291"/>
      <c r="CL317" s="292"/>
      <c r="CM317" s="292"/>
      <c r="CN317" s="292"/>
      <c r="CO317" s="296" t="s">
        <v>873</v>
      </c>
      <c r="CP317" s="276"/>
      <c r="CQ317" s="802"/>
      <c r="CR317" s="802"/>
    </row>
    <row r="318" spans="1:96">
      <c r="A318" s="667"/>
      <c r="B318" s="353"/>
      <c r="C318" s="915"/>
      <c r="D318" s="897"/>
      <c r="E318" s="667"/>
      <c r="F318" s="667"/>
      <c r="G318" s="667"/>
      <c r="H318" s="667"/>
      <c r="I318" s="667"/>
      <c r="J318" s="667"/>
      <c r="K318" s="667"/>
      <c r="N318" s="897"/>
      <c r="O318" s="897"/>
      <c r="P318" s="897"/>
      <c r="Q318" s="897"/>
      <c r="R318" s="331"/>
      <c r="S318" s="897"/>
      <c r="T318" s="898"/>
      <c r="U318" s="897"/>
      <c r="V318" s="897"/>
      <c r="W318" s="897"/>
      <c r="X318" s="897"/>
      <c r="Y318" s="897"/>
      <c r="Z318" s="897"/>
      <c r="AA318" s="917"/>
      <c r="AB318" s="897"/>
      <c r="AD318" s="664"/>
      <c r="AE318"/>
      <c r="AF318"/>
      <c r="AI318" s="831"/>
      <c r="CD318" s="802"/>
      <c r="CE318" s="802"/>
      <c r="CF318" s="802"/>
      <c r="CG318" s="802"/>
      <c r="CH318" s="285"/>
      <c r="CI318" s="285"/>
      <c r="CJ318" s="290"/>
      <c r="CK318" s="291"/>
      <c r="CL318" s="292"/>
      <c r="CM318" s="292"/>
      <c r="CN318" s="292"/>
      <c r="CO318" s="296" t="s">
        <v>874</v>
      </c>
      <c r="CP318" s="276"/>
      <c r="CQ318" s="802"/>
      <c r="CR318" s="802"/>
    </row>
    <row r="319" spans="1:96">
      <c r="A319" s="667"/>
      <c r="B319" s="914"/>
      <c r="C319" s="915"/>
      <c r="D319" s="895"/>
      <c r="E319" s="667"/>
      <c r="F319" s="667"/>
      <c r="G319" s="667"/>
      <c r="H319" s="667"/>
      <c r="I319" s="667"/>
      <c r="J319" s="667"/>
      <c r="K319" s="667"/>
      <c r="N319" s="895"/>
      <c r="O319" s="895"/>
      <c r="P319" s="895"/>
      <c r="Q319" s="895"/>
      <c r="R319" s="331"/>
      <c r="S319" s="897"/>
      <c r="T319" s="898"/>
      <c r="U319" s="897"/>
      <c r="V319" s="897"/>
      <c r="W319" s="897"/>
      <c r="X319" s="897"/>
      <c r="Y319" s="897"/>
      <c r="Z319" s="897"/>
      <c r="AA319" s="895"/>
      <c r="AB319" s="895"/>
      <c r="AD319" s="664"/>
      <c r="AE319"/>
      <c r="AF319"/>
      <c r="AI319" s="831"/>
      <c r="CD319" s="802"/>
      <c r="CE319" s="802"/>
      <c r="CF319" s="802"/>
      <c r="CG319" s="802"/>
      <c r="CH319" s="285"/>
      <c r="CI319" s="285"/>
      <c r="CJ319" s="290"/>
      <c r="CK319" s="291"/>
      <c r="CL319" s="292"/>
      <c r="CM319" s="292"/>
      <c r="CN319" s="292"/>
      <c r="CO319" s="296" t="s">
        <v>875</v>
      </c>
      <c r="CP319" s="276"/>
      <c r="CQ319" s="802"/>
      <c r="CR319" s="802"/>
    </row>
    <row r="320" spans="1:96">
      <c r="A320" s="667"/>
      <c r="B320" s="931"/>
      <c r="C320" s="932"/>
      <c r="D320" s="917"/>
      <c r="E320" s="667"/>
      <c r="F320" s="667"/>
      <c r="G320" s="667"/>
      <c r="H320" s="667"/>
      <c r="I320" s="667"/>
      <c r="J320" s="667"/>
      <c r="K320" s="667"/>
      <c r="N320" s="917"/>
      <c r="O320" s="917"/>
      <c r="P320" s="917"/>
      <c r="Q320" s="917"/>
      <c r="R320" s="331"/>
      <c r="S320" s="897"/>
      <c r="T320" s="898"/>
      <c r="U320" s="897"/>
      <c r="V320" s="897"/>
      <c r="W320" s="897"/>
      <c r="X320" s="897"/>
      <c r="Y320" s="897"/>
      <c r="Z320" s="897"/>
      <c r="AA320" s="897"/>
      <c r="AB320" s="917"/>
      <c r="AD320" s="664"/>
      <c r="AE320"/>
      <c r="AF320"/>
      <c r="AI320" s="831"/>
      <c r="CD320" s="802"/>
      <c r="CE320" s="802"/>
      <c r="CF320" s="802"/>
      <c r="CG320" s="802"/>
      <c r="CH320" s="285"/>
      <c r="CI320" s="285"/>
      <c r="CJ320" s="290"/>
      <c r="CK320" s="291"/>
      <c r="CL320" s="292"/>
      <c r="CM320" s="292"/>
      <c r="CN320" s="292"/>
      <c r="CO320" s="296" t="s">
        <v>876</v>
      </c>
      <c r="CP320" s="276"/>
      <c r="CQ320" s="802"/>
      <c r="CR320" s="802"/>
    </row>
    <row r="321" spans="1:96">
      <c r="A321" s="667"/>
      <c r="B321" s="914"/>
      <c r="C321" s="915"/>
      <c r="D321" s="895"/>
      <c r="E321" s="667"/>
      <c r="F321" s="667"/>
      <c r="G321" s="667"/>
      <c r="H321" s="667"/>
      <c r="I321" s="667"/>
      <c r="J321" s="667"/>
      <c r="K321" s="667"/>
      <c r="N321" s="895"/>
      <c r="O321" s="895"/>
      <c r="P321" s="895"/>
      <c r="Q321" s="895"/>
      <c r="R321" s="331"/>
      <c r="S321" s="897"/>
      <c r="T321" s="898"/>
      <c r="U321" s="897"/>
      <c r="V321" s="897"/>
      <c r="W321" s="897"/>
      <c r="X321" s="897"/>
      <c r="Y321" s="897"/>
      <c r="Z321" s="897"/>
      <c r="AA321" s="897"/>
      <c r="AB321" s="895"/>
      <c r="AD321" s="664"/>
      <c r="AE321"/>
      <c r="AF321"/>
      <c r="AI321" s="831"/>
      <c r="CD321" s="802"/>
      <c r="CE321" s="802"/>
      <c r="CF321" s="802"/>
      <c r="CG321" s="802"/>
      <c r="CH321" s="285"/>
      <c r="CI321" s="285"/>
      <c r="CJ321" s="290"/>
      <c r="CK321" s="291"/>
      <c r="CL321" s="292"/>
      <c r="CM321" s="292"/>
      <c r="CN321" s="292"/>
      <c r="CO321" s="296" t="s">
        <v>879</v>
      </c>
      <c r="CP321" s="276"/>
      <c r="CQ321" s="802"/>
      <c r="CR321" s="802"/>
    </row>
    <row r="322" spans="1:96">
      <c r="A322" s="667"/>
      <c r="B322" s="914"/>
      <c r="C322" s="915"/>
      <c r="D322" s="897"/>
      <c r="E322" s="667"/>
      <c r="F322" s="667"/>
      <c r="G322" s="667"/>
      <c r="H322" s="667"/>
      <c r="I322" s="667"/>
      <c r="J322" s="667"/>
      <c r="K322" s="667"/>
      <c r="N322" s="933"/>
      <c r="O322" s="897"/>
      <c r="P322" s="897"/>
      <c r="Q322" s="897"/>
      <c r="R322" s="354"/>
      <c r="S322" s="895"/>
      <c r="T322" s="913"/>
      <c r="U322" s="895"/>
      <c r="V322" s="895"/>
      <c r="W322" s="895"/>
      <c r="X322" s="895"/>
      <c r="Y322" s="895"/>
      <c r="Z322" s="895"/>
      <c r="AA322" s="897"/>
      <c r="AB322" s="897"/>
      <c r="AD322" s="664"/>
      <c r="AE322"/>
      <c r="AF322"/>
      <c r="AI322" s="831"/>
      <c r="CD322" s="802"/>
      <c r="CE322" s="802"/>
      <c r="CF322" s="802"/>
      <c r="CG322" s="802"/>
      <c r="CH322" s="285"/>
      <c r="CI322" s="285"/>
      <c r="CJ322" s="290"/>
      <c r="CK322" s="291"/>
      <c r="CL322" s="292"/>
      <c r="CM322" s="292"/>
      <c r="CN322" s="292"/>
      <c r="CO322" s="296" t="s">
        <v>1638</v>
      </c>
      <c r="CP322" s="276"/>
      <c r="CQ322" s="802"/>
      <c r="CR322" s="802"/>
    </row>
    <row r="323" spans="1:96">
      <c r="A323" s="667"/>
      <c r="B323" s="914"/>
      <c r="C323" s="915"/>
      <c r="D323" s="897"/>
      <c r="E323" s="667"/>
      <c r="F323" s="667"/>
      <c r="G323" s="667"/>
      <c r="H323" s="667"/>
      <c r="I323" s="667"/>
      <c r="J323" s="667"/>
      <c r="K323" s="667"/>
      <c r="N323" s="897"/>
      <c r="O323" s="897"/>
      <c r="P323" s="897"/>
      <c r="Q323" s="897"/>
      <c r="R323" s="331"/>
      <c r="S323" s="917"/>
      <c r="T323" s="923"/>
      <c r="U323" s="917"/>
      <c r="V323" s="917"/>
      <c r="W323" s="917"/>
      <c r="X323" s="917"/>
      <c r="Y323" s="917"/>
      <c r="Z323" s="917"/>
      <c r="AA323" s="897"/>
      <c r="AB323" s="897"/>
      <c r="AD323" s="664"/>
      <c r="AE323"/>
      <c r="AF323"/>
      <c r="AI323" s="831"/>
      <c r="CD323" s="802"/>
      <c r="CE323" s="802"/>
      <c r="CF323" s="802"/>
      <c r="CG323" s="802"/>
      <c r="CH323" s="285"/>
      <c r="CI323" s="285"/>
      <c r="CJ323" s="290"/>
      <c r="CK323" s="291"/>
      <c r="CL323" s="292"/>
      <c r="CM323" s="292"/>
      <c r="CN323" s="292"/>
      <c r="CO323" s="296" t="s">
        <v>885</v>
      </c>
      <c r="CP323" s="276"/>
      <c r="CQ323" s="802"/>
      <c r="CR323" s="802"/>
    </row>
    <row r="324" spans="1:96">
      <c r="A324" s="667"/>
      <c r="B324" s="914"/>
      <c r="C324" s="915"/>
      <c r="D324" s="897"/>
      <c r="E324" s="667"/>
      <c r="F324" s="667"/>
      <c r="G324" s="667"/>
      <c r="H324" s="667"/>
      <c r="I324" s="667"/>
      <c r="J324" s="667"/>
      <c r="K324" s="667"/>
      <c r="N324" s="897"/>
      <c r="O324" s="897"/>
      <c r="P324" s="897"/>
      <c r="Q324" s="897"/>
      <c r="R324" s="331"/>
      <c r="S324" s="895"/>
      <c r="T324" s="913"/>
      <c r="U324" s="895"/>
      <c r="V324" s="895"/>
      <c r="W324" s="895"/>
      <c r="X324" s="895"/>
      <c r="Y324" s="895"/>
      <c r="Z324" s="895"/>
      <c r="AA324" s="897"/>
      <c r="AB324" s="897"/>
      <c r="AD324" s="664"/>
      <c r="AE324"/>
      <c r="AF324"/>
      <c r="AI324" s="831"/>
      <c r="CD324" s="802"/>
      <c r="CE324" s="802"/>
      <c r="CF324" s="802"/>
      <c r="CG324" s="802"/>
      <c r="CH324" s="285"/>
      <c r="CI324" s="285"/>
      <c r="CJ324" s="290"/>
      <c r="CK324" s="291"/>
      <c r="CL324" s="292"/>
      <c r="CM324" s="292"/>
      <c r="CN324" s="292"/>
      <c r="CO324" s="296" t="s">
        <v>888</v>
      </c>
      <c r="CP324" s="276"/>
      <c r="CQ324" s="802"/>
      <c r="CR324" s="802"/>
    </row>
    <row r="325" spans="1:96">
      <c r="A325" s="667"/>
      <c r="B325" s="914"/>
      <c r="C325" s="915"/>
      <c r="D325" s="897"/>
      <c r="E325" s="667"/>
      <c r="F325" s="667"/>
      <c r="G325" s="667"/>
      <c r="H325" s="667"/>
      <c r="I325" s="667"/>
      <c r="J325" s="667"/>
      <c r="K325" s="667"/>
      <c r="N325" s="897"/>
      <c r="O325" s="897"/>
      <c r="P325" s="897"/>
      <c r="Q325" s="897"/>
      <c r="R325" s="331"/>
      <c r="S325" s="897"/>
      <c r="T325" s="897"/>
      <c r="U325" s="897"/>
      <c r="V325" s="897"/>
      <c r="W325" s="897"/>
      <c r="X325" s="897"/>
      <c r="Y325" s="897"/>
      <c r="Z325" s="897"/>
      <c r="AA325" s="897"/>
      <c r="AB325" s="897"/>
      <c r="AD325" s="664"/>
      <c r="AE325"/>
      <c r="AF325"/>
      <c r="AI325" s="831"/>
      <c r="CD325" s="802"/>
      <c r="CE325" s="802"/>
      <c r="CF325" s="802"/>
      <c r="CG325" s="802"/>
      <c r="CH325" s="285"/>
      <c r="CI325" s="285"/>
      <c r="CJ325" s="290"/>
      <c r="CK325" s="291"/>
      <c r="CL325" s="292"/>
      <c r="CM325" s="292"/>
      <c r="CN325" s="292"/>
      <c r="CO325" s="296" t="s">
        <v>889</v>
      </c>
      <c r="CP325" s="276"/>
      <c r="CQ325" s="802"/>
      <c r="CR325" s="802"/>
    </row>
    <row r="326" spans="1:96">
      <c r="A326" s="667"/>
      <c r="B326" s="914"/>
      <c r="C326" s="915"/>
      <c r="D326" s="897"/>
      <c r="E326" s="667"/>
      <c r="F326" s="667"/>
      <c r="G326" s="667"/>
      <c r="H326" s="667"/>
      <c r="I326" s="667"/>
      <c r="J326" s="667"/>
      <c r="K326" s="667"/>
      <c r="N326" s="897"/>
      <c r="O326" s="897"/>
      <c r="P326" s="897"/>
      <c r="Q326" s="897"/>
      <c r="R326" s="331"/>
      <c r="S326" s="897"/>
      <c r="T326" s="898"/>
      <c r="U326" s="897"/>
      <c r="V326" s="897"/>
      <c r="W326" s="897"/>
      <c r="X326" s="897"/>
      <c r="Y326" s="897"/>
      <c r="Z326" s="897"/>
      <c r="AA326" s="897"/>
      <c r="AB326" s="897"/>
      <c r="AD326" s="664"/>
      <c r="AE326"/>
      <c r="AF326"/>
      <c r="AI326" s="831"/>
      <c r="CD326" s="802"/>
      <c r="CE326" s="802"/>
      <c r="CF326" s="802"/>
      <c r="CG326" s="802"/>
      <c r="CH326" s="285"/>
      <c r="CI326" s="285"/>
      <c r="CJ326" s="290"/>
      <c r="CK326" s="291"/>
      <c r="CL326" s="292"/>
      <c r="CM326" s="292"/>
      <c r="CN326" s="292"/>
      <c r="CO326" s="296" t="s">
        <v>891</v>
      </c>
      <c r="CP326" s="276"/>
      <c r="CQ326" s="802"/>
      <c r="CR326" s="802"/>
    </row>
    <row r="327" spans="1:96">
      <c r="A327" s="667"/>
      <c r="B327" s="914"/>
      <c r="C327" s="915"/>
      <c r="D327" s="897"/>
      <c r="E327" s="667"/>
      <c r="F327" s="667"/>
      <c r="G327" s="667"/>
      <c r="H327" s="667"/>
      <c r="I327" s="667"/>
      <c r="J327" s="667"/>
      <c r="K327" s="667"/>
      <c r="N327" s="897"/>
      <c r="O327" s="897"/>
      <c r="P327" s="897"/>
      <c r="Q327" s="897"/>
      <c r="R327" s="331"/>
      <c r="S327" s="897"/>
      <c r="T327" s="898"/>
      <c r="U327" s="897"/>
      <c r="V327" s="897"/>
      <c r="W327" s="897"/>
      <c r="X327" s="897"/>
      <c r="Y327" s="897"/>
      <c r="Z327" s="897"/>
      <c r="AA327" s="897"/>
      <c r="AB327" s="897"/>
      <c r="AD327" s="664"/>
      <c r="AE327"/>
      <c r="AF327"/>
      <c r="AI327" s="831"/>
      <c r="CD327" s="802"/>
      <c r="CE327" s="802"/>
      <c r="CF327" s="802"/>
      <c r="CG327" s="802"/>
      <c r="CH327" s="285"/>
      <c r="CI327" s="285"/>
      <c r="CJ327" s="290"/>
      <c r="CK327" s="291"/>
      <c r="CL327" s="292"/>
      <c r="CM327" s="292"/>
      <c r="CN327" s="292"/>
      <c r="CO327" s="296" t="s">
        <v>892</v>
      </c>
      <c r="CP327" s="276"/>
      <c r="CQ327" s="802"/>
      <c r="CR327" s="802"/>
    </row>
    <row r="328" spans="1:96">
      <c r="A328" s="667"/>
      <c r="B328" s="914"/>
      <c r="C328" s="915"/>
      <c r="D328" s="897"/>
      <c r="E328" s="667"/>
      <c r="F328" s="667"/>
      <c r="G328" s="667"/>
      <c r="H328" s="667"/>
      <c r="I328" s="667"/>
      <c r="J328" s="667"/>
      <c r="K328" s="667"/>
      <c r="N328" s="897"/>
      <c r="O328" s="897"/>
      <c r="P328" s="897"/>
      <c r="Q328" s="897"/>
      <c r="R328" s="331"/>
      <c r="S328" s="897"/>
      <c r="T328" s="898"/>
      <c r="U328" s="897"/>
      <c r="V328" s="897"/>
      <c r="W328" s="897"/>
      <c r="X328" s="897"/>
      <c r="Y328" s="897"/>
      <c r="Z328" s="897"/>
      <c r="AA328" s="897"/>
      <c r="AB328" s="897"/>
      <c r="AD328" s="664"/>
      <c r="AE328"/>
      <c r="AF328"/>
      <c r="AI328" s="831"/>
      <c r="CD328" s="802"/>
      <c r="CE328" s="802"/>
      <c r="CF328" s="802"/>
      <c r="CG328" s="802"/>
      <c r="CH328" s="285"/>
      <c r="CI328" s="285"/>
      <c r="CJ328" s="290"/>
      <c r="CK328" s="291"/>
      <c r="CL328" s="292"/>
      <c r="CM328" s="292"/>
      <c r="CN328" s="292"/>
      <c r="CO328" s="296" t="s">
        <v>894</v>
      </c>
      <c r="CP328" s="276"/>
      <c r="CQ328" s="802"/>
      <c r="CR328" s="802"/>
    </row>
    <row r="329" spans="1:96">
      <c r="A329" s="667"/>
      <c r="B329" s="914"/>
      <c r="C329" s="915"/>
      <c r="D329" s="897"/>
      <c r="E329" s="667"/>
      <c r="F329" s="667"/>
      <c r="G329" s="667"/>
      <c r="H329" s="667"/>
      <c r="I329" s="667"/>
      <c r="J329" s="667"/>
      <c r="K329" s="667"/>
      <c r="N329" s="897"/>
      <c r="O329" s="897"/>
      <c r="P329" s="897"/>
      <c r="Q329" s="897"/>
      <c r="R329" s="331"/>
      <c r="S329" s="897"/>
      <c r="T329" s="898"/>
      <c r="U329" s="897"/>
      <c r="V329" s="897"/>
      <c r="W329" s="897"/>
      <c r="X329" s="897"/>
      <c r="Y329" s="897"/>
      <c r="Z329" s="897"/>
      <c r="AA329" s="897"/>
      <c r="AB329" s="897"/>
      <c r="AD329" s="664"/>
      <c r="AE329"/>
      <c r="AF329"/>
      <c r="AI329" s="831"/>
      <c r="CD329" s="802"/>
      <c r="CE329" s="802"/>
      <c r="CF329" s="802"/>
      <c r="CG329" s="802"/>
      <c r="CH329" s="285"/>
      <c r="CI329" s="285"/>
      <c r="CJ329" s="290"/>
      <c r="CK329" s="291"/>
      <c r="CL329" s="292"/>
      <c r="CM329" s="292"/>
      <c r="CN329" s="292"/>
      <c r="CO329" s="296" t="s">
        <v>896</v>
      </c>
      <c r="CP329" s="276"/>
      <c r="CQ329" s="802"/>
      <c r="CR329" s="802"/>
    </row>
    <row r="330" spans="1:96">
      <c r="A330" s="667"/>
      <c r="B330" s="914"/>
      <c r="C330" s="915"/>
      <c r="D330" s="897"/>
      <c r="E330" s="667"/>
      <c r="F330" s="667"/>
      <c r="G330" s="667"/>
      <c r="H330" s="667"/>
      <c r="I330" s="667"/>
      <c r="J330" s="667"/>
      <c r="K330" s="667"/>
      <c r="N330" s="897"/>
      <c r="O330" s="897"/>
      <c r="P330" s="897"/>
      <c r="Q330" s="897"/>
      <c r="R330" s="331"/>
      <c r="S330" s="897"/>
      <c r="T330" s="898"/>
      <c r="U330" s="897"/>
      <c r="V330" s="897"/>
      <c r="W330" s="897"/>
      <c r="X330" s="897"/>
      <c r="Y330" s="897"/>
      <c r="Z330" s="897"/>
      <c r="AA330" s="895"/>
      <c r="AB330" s="897"/>
      <c r="AD330" s="664"/>
      <c r="AE330"/>
      <c r="AF330"/>
      <c r="AI330" s="831"/>
      <c r="CD330" s="802"/>
      <c r="CE330" s="802"/>
      <c r="CF330" s="802"/>
      <c r="CG330" s="802"/>
      <c r="CH330" s="285"/>
      <c r="CI330" s="285"/>
      <c r="CJ330" s="290"/>
      <c r="CK330" s="291"/>
      <c r="CL330" s="292"/>
      <c r="CM330" s="292"/>
      <c r="CN330" s="292"/>
      <c r="CO330" s="296" t="s">
        <v>898</v>
      </c>
      <c r="CP330" s="276"/>
      <c r="CQ330" s="802"/>
      <c r="CR330" s="802"/>
    </row>
    <row r="331" spans="1:96">
      <c r="A331" s="667"/>
      <c r="B331" s="914"/>
      <c r="C331" s="915"/>
      <c r="D331" s="897"/>
      <c r="E331" s="667"/>
      <c r="F331" s="667"/>
      <c r="G331" s="667"/>
      <c r="H331" s="667"/>
      <c r="I331" s="667"/>
      <c r="J331" s="667"/>
      <c r="K331" s="667"/>
      <c r="N331" s="897"/>
      <c r="O331" s="897"/>
      <c r="P331" s="897"/>
      <c r="Q331" s="897"/>
      <c r="R331" s="331"/>
      <c r="S331" s="897"/>
      <c r="T331" s="898"/>
      <c r="U331" s="897"/>
      <c r="V331" s="897"/>
      <c r="W331" s="897"/>
      <c r="X331" s="897"/>
      <c r="Y331" s="897"/>
      <c r="Z331" s="897"/>
      <c r="AA331" s="895"/>
      <c r="AB331" s="897"/>
      <c r="AD331" s="664"/>
      <c r="AE331"/>
      <c r="AF331"/>
      <c r="AI331" s="831"/>
      <c r="CD331" s="802"/>
      <c r="CE331" s="802"/>
      <c r="CF331" s="802"/>
      <c r="CG331" s="802"/>
      <c r="CH331" s="285"/>
      <c r="CI331" s="285"/>
      <c r="CJ331" s="290"/>
      <c r="CK331" s="291"/>
      <c r="CL331" s="292"/>
      <c r="CM331" s="292"/>
      <c r="CN331" s="292"/>
      <c r="CO331" s="296" t="s">
        <v>1639</v>
      </c>
      <c r="CP331" s="276"/>
      <c r="CQ331" s="802"/>
      <c r="CR331" s="802"/>
    </row>
    <row r="332" spans="1:96">
      <c r="A332" s="667"/>
      <c r="B332" s="914"/>
      <c r="C332" s="915"/>
      <c r="D332" s="895"/>
      <c r="E332" s="667"/>
      <c r="F332" s="667"/>
      <c r="G332" s="667"/>
      <c r="H332" s="667"/>
      <c r="I332" s="667"/>
      <c r="J332" s="667"/>
      <c r="K332" s="667"/>
      <c r="N332" s="895"/>
      <c r="O332" s="895"/>
      <c r="P332" s="895"/>
      <c r="Q332" s="895"/>
      <c r="R332" s="331"/>
      <c r="S332" s="897"/>
      <c r="T332" s="898"/>
      <c r="U332" s="897"/>
      <c r="V332" s="897"/>
      <c r="W332" s="897"/>
      <c r="X332" s="897"/>
      <c r="Y332" s="897"/>
      <c r="Z332" s="897"/>
      <c r="AA332" s="917"/>
      <c r="AB332" s="895"/>
      <c r="AD332" s="664"/>
      <c r="AE332"/>
      <c r="AF332"/>
      <c r="AI332" s="831"/>
      <c r="CD332" s="802"/>
      <c r="CE332" s="802"/>
      <c r="CF332" s="802"/>
      <c r="CG332" s="802"/>
      <c r="CH332" s="285"/>
      <c r="CI332" s="285"/>
      <c r="CJ332" s="290"/>
      <c r="CK332" s="291"/>
      <c r="CL332" s="292"/>
      <c r="CM332" s="292"/>
      <c r="CN332" s="292"/>
      <c r="CO332" s="296" t="s">
        <v>365</v>
      </c>
      <c r="CP332" s="276"/>
      <c r="CQ332" s="802"/>
      <c r="CR332" s="802"/>
    </row>
    <row r="333" spans="1:96">
      <c r="A333" s="667"/>
      <c r="B333" s="914"/>
      <c r="C333" s="915"/>
      <c r="D333" s="895"/>
      <c r="E333" s="667"/>
      <c r="F333" s="667"/>
      <c r="G333" s="667"/>
      <c r="H333" s="667"/>
      <c r="I333" s="667"/>
      <c r="J333" s="667"/>
      <c r="K333" s="667"/>
      <c r="N333" s="895"/>
      <c r="O333" s="895"/>
      <c r="P333" s="895"/>
      <c r="Q333" s="895"/>
      <c r="R333" s="331"/>
      <c r="S333" s="897"/>
      <c r="T333" s="898"/>
      <c r="U333" s="897"/>
      <c r="V333" s="897"/>
      <c r="W333" s="897"/>
      <c r="X333" s="897"/>
      <c r="Y333" s="897"/>
      <c r="Z333" s="897"/>
      <c r="AA333" s="895"/>
      <c r="AB333" s="895"/>
      <c r="AD333" s="664"/>
      <c r="AE333"/>
      <c r="AF333"/>
      <c r="AI333" s="831"/>
      <c r="CD333" s="802"/>
      <c r="CE333" s="802"/>
      <c r="CF333" s="802"/>
      <c r="CG333" s="802"/>
      <c r="CH333" s="285"/>
      <c r="CI333" s="285"/>
      <c r="CJ333" s="290"/>
      <c r="CK333" s="291"/>
      <c r="CL333" s="292"/>
      <c r="CM333" s="292"/>
      <c r="CN333" s="292"/>
      <c r="CO333" s="296" t="s">
        <v>903</v>
      </c>
      <c r="CP333" s="276"/>
      <c r="CQ333" s="802"/>
      <c r="CR333" s="802"/>
    </row>
    <row r="334" spans="1:96">
      <c r="A334" s="667"/>
      <c r="B334" s="920"/>
      <c r="C334" s="921"/>
      <c r="D334" s="917"/>
      <c r="E334" s="667"/>
      <c r="F334" s="667"/>
      <c r="G334" s="667"/>
      <c r="H334" s="667"/>
      <c r="I334" s="667"/>
      <c r="J334" s="667"/>
      <c r="K334" s="667"/>
      <c r="N334" s="917"/>
      <c r="O334" s="917"/>
      <c r="P334" s="917"/>
      <c r="Q334" s="917"/>
      <c r="R334" s="331"/>
      <c r="S334" s="897"/>
      <c r="T334" s="898"/>
      <c r="U334" s="897"/>
      <c r="V334" s="897"/>
      <c r="W334" s="897"/>
      <c r="X334" s="897"/>
      <c r="Y334" s="897"/>
      <c r="Z334" s="897"/>
      <c r="AA334" s="897"/>
      <c r="AB334" s="917"/>
      <c r="AD334" s="664"/>
      <c r="AE334"/>
      <c r="AF334"/>
      <c r="AI334" s="831"/>
      <c r="CD334" s="802"/>
      <c r="CE334" s="802"/>
      <c r="CF334" s="802"/>
      <c r="CG334" s="802"/>
      <c r="CH334" s="285"/>
      <c r="CI334" s="285"/>
      <c r="CJ334" s="290"/>
      <c r="CK334" s="291"/>
      <c r="CL334" s="292"/>
      <c r="CM334" s="292"/>
      <c r="CN334" s="292"/>
      <c r="CO334" s="296" t="s">
        <v>904</v>
      </c>
      <c r="CP334" s="276"/>
      <c r="CQ334" s="802"/>
      <c r="CR334" s="802"/>
    </row>
    <row r="335" spans="1:96">
      <c r="A335" s="667"/>
      <c r="B335" s="914"/>
      <c r="C335" s="915"/>
      <c r="D335" s="922"/>
      <c r="E335" s="667"/>
      <c r="F335" s="667"/>
      <c r="G335" s="667"/>
      <c r="H335" s="667"/>
      <c r="I335" s="667"/>
      <c r="J335" s="667"/>
      <c r="K335" s="667"/>
      <c r="N335" s="922"/>
      <c r="O335" s="922"/>
      <c r="P335" s="922"/>
      <c r="Q335" s="922"/>
      <c r="R335" s="331"/>
      <c r="S335" s="895"/>
      <c r="T335" s="913"/>
      <c r="U335" s="895"/>
      <c r="V335" s="895"/>
      <c r="W335" s="895"/>
      <c r="X335" s="895"/>
      <c r="Y335" s="895"/>
      <c r="Z335" s="895"/>
      <c r="AA335" s="897"/>
      <c r="AB335" s="922"/>
      <c r="AD335" s="664"/>
      <c r="AE335"/>
      <c r="AF335"/>
      <c r="AI335" s="831"/>
      <c r="CD335" s="802"/>
      <c r="CE335" s="802"/>
      <c r="CF335" s="802"/>
      <c r="CG335" s="802"/>
      <c r="CH335" s="285"/>
      <c r="CI335" s="285"/>
      <c r="CJ335" s="290"/>
      <c r="CK335" s="291"/>
      <c r="CL335" s="292"/>
      <c r="CM335" s="292"/>
      <c r="CN335" s="292"/>
      <c r="CO335" s="296" t="s">
        <v>905</v>
      </c>
      <c r="CP335" s="276"/>
      <c r="CQ335" s="802"/>
      <c r="CR335" s="802"/>
    </row>
    <row r="336" spans="1:96">
      <c r="A336" s="667"/>
      <c r="B336" s="914"/>
      <c r="C336" s="915"/>
      <c r="D336" s="897"/>
      <c r="E336" s="667"/>
      <c r="F336" s="667"/>
      <c r="G336" s="667"/>
      <c r="H336" s="667"/>
      <c r="I336" s="667"/>
      <c r="J336" s="667"/>
      <c r="K336" s="667"/>
      <c r="N336" s="897"/>
      <c r="O336" s="897"/>
      <c r="P336" s="897"/>
      <c r="Q336" s="897"/>
      <c r="R336" s="331"/>
      <c r="S336" s="895"/>
      <c r="T336" s="913"/>
      <c r="U336" s="895"/>
      <c r="V336" s="895"/>
      <c r="W336" s="895"/>
      <c r="X336" s="895"/>
      <c r="Y336" s="895"/>
      <c r="Z336" s="895"/>
      <c r="AA336" s="895"/>
      <c r="AB336" s="897"/>
      <c r="AD336" s="664"/>
      <c r="AE336"/>
      <c r="AF336"/>
      <c r="AI336" s="831"/>
      <c r="CD336" s="802"/>
      <c r="CE336" s="802"/>
      <c r="CF336" s="802"/>
      <c r="CG336" s="802"/>
      <c r="CH336" s="285"/>
      <c r="CI336" s="285"/>
      <c r="CJ336" s="290"/>
      <c r="CK336" s="291"/>
      <c r="CL336" s="292"/>
      <c r="CM336" s="292"/>
      <c r="CN336" s="292"/>
      <c r="CO336" s="296" t="s">
        <v>906</v>
      </c>
      <c r="CP336" s="276"/>
      <c r="CQ336" s="802"/>
      <c r="CR336" s="802"/>
    </row>
    <row r="337" spans="1:96">
      <c r="A337" s="667"/>
      <c r="B337" s="914"/>
      <c r="C337" s="915"/>
      <c r="D337" s="897"/>
      <c r="E337" s="667"/>
      <c r="F337" s="667"/>
      <c r="G337" s="667"/>
      <c r="H337" s="667"/>
      <c r="I337" s="667"/>
      <c r="J337" s="667"/>
      <c r="K337" s="667"/>
      <c r="N337" s="897"/>
      <c r="O337" s="897"/>
      <c r="P337" s="897"/>
      <c r="Q337" s="897"/>
      <c r="R337" s="331"/>
      <c r="S337" s="917"/>
      <c r="T337" s="923"/>
      <c r="U337" s="917"/>
      <c r="V337" s="917"/>
      <c r="W337" s="917"/>
      <c r="X337" s="917"/>
      <c r="Y337" s="917"/>
      <c r="Z337" s="917"/>
      <c r="AA337" s="897"/>
      <c r="AB337" s="897"/>
      <c r="AD337" s="664"/>
      <c r="AE337"/>
      <c r="AF337"/>
      <c r="AI337" s="831"/>
      <c r="CD337" s="802"/>
      <c r="CE337" s="802"/>
      <c r="CF337" s="802"/>
      <c r="CG337" s="802"/>
      <c r="CH337" s="285"/>
      <c r="CI337" s="285"/>
      <c r="CJ337" s="290"/>
      <c r="CK337" s="291"/>
      <c r="CL337" s="292"/>
      <c r="CM337" s="292"/>
      <c r="CN337" s="292"/>
      <c r="CO337" s="296" t="s">
        <v>910</v>
      </c>
      <c r="CP337" s="276"/>
      <c r="CQ337" s="802"/>
      <c r="CR337" s="802"/>
    </row>
    <row r="338" spans="1:96">
      <c r="A338" s="667"/>
      <c r="B338" s="914"/>
      <c r="C338" s="915"/>
      <c r="D338" s="897"/>
      <c r="E338" s="667"/>
      <c r="F338" s="667"/>
      <c r="G338" s="667"/>
      <c r="H338" s="667"/>
      <c r="I338" s="667"/>
      <c r="J338" s="667"/>
      <c r="K338" s="667"/>
      <c r="N338" s="897"/>
      <c r="O338" s="897"/>
      <c r="P338" s="897"/>
      <c r="Q338" s="897"/>
      <c r="R338" s="331"/>
      <c r="S338" s="922"/>
      <c r="T338" s="913"/>
      <c r="U338" s="895"/>
      <c r="V338" s="895"/>
      <c r="W338" s="895"/>
      <c r="X338" s="922"/>
      <c r="Y338" s="922"/>
      <c r="Z338" s="922"/>
      <c r="AA338" s="897"/>
      <c r="AB338" s="897"/>
      <c r="AD338" s="664"/>
      <c r="AE338"/>
      <c r="AF338"/>
      <c r="AI338" s="831"/>
      <c r="CD338" s="802"/>
      <c r="CE338" s="802"/>
      <c r="CF338" s="802"/>
      <c r="CG338" s="802"/>
      <c r="CH338" s="285"/>
      <c r="CI338" s="285"/>
      <c r="CJ338" s="290"/>
      <c r="CK338" s="291"/>
      <c r="CL338" s="292"/>
      <c r="CM338" s="292"/>
      <c r="CN338" s="292"/>
      <c r="CO338" s="296" t="s">
        <v>911</v>
      </c>
      <c r="CP338" s="276"/>
      <c r="CQ338" s="802"/>
      <c r="CR338" s="802"/>
    </row>
    <row r="339" spans="1:96">
      <c r="A339" s="667"/>
      <c r="B339" s="914"/>
      <c r="C339" s="915"/>
      <c r="D339" s="897"/>
      <c r="E339" s="667"/>
      <c r="F339" s="667"/>
      <c r="G339" s="667"/>
      <c r="H339" s="667"/>
      <c r="I339" s="667"/>
      <c r="J339" s="667"/>
      <c r="K339" s="667"/>
      <c r="N339" s="897"/>
      <c r="O339" s="897"/>
      <c r="P339" s="897"/>
      <c r="Q339" s="897"/>
      <c r="R339" s="331"/>
      <c r="S339" s="897"/>
      <c r="T339" s="898"/>
      <c r="U339" s="897"/>
      <c r="V339" s="897"/>
      <c r="W339" s="897"/>
      <c r="X339" s="897"/>
      <c r="Y339" s="897"/>
      <c r="Z339" s="897"/>
      <c r="AA339" s="924"/>
      <c r="AB339" s="897"/>
      <c r="AD339" s="664"/>
      <c r="AE339"/>
      <c r="AF339"/>
      <c r="AI339" s="831"/>
      <c r="CD339" s="802"/>
      <c r="CE339" s="802"/>
      <c r="CF339" s="802"/>
      <c r="CG339" s="802"/>
      <c r="CH339" s="285"/>
      <c r="CI339" s="285"/>
      <c r="CJ339" s="290"/>
      <c r="CK339" s="291"/>
      <c r="CL339" s="292"/>
      <c r="CM339" s="292"/>
      <c r="CN339" s="292"/>
      <c r="CO339" s="296" t="s">
        <v>912</v>
      </c>
      <c r="CP339" s="276"/>
      <c r="CQ339" s="802"/>
      <c r="CR339" s="802"/>
    </row>
    <row r="340" spans="1:96">
      <c r="A340" s="667"/>
      <c r="B340" s="914"/>
      <c r="C340" s="915"/>
      <c r="D340" s="895"/>
      <c r="E340" s="667"/>
      <c r="F340" s="667"/>
      <c r="G340" s="667"/>
      <c r="H340" s="667"/>
      <c r="I340" s="667"/>
      <c r="J340" s="667"/>
      <c r="K340" s="667"/>
      <c r="N340" s="895"/>
      <c r="O340" s="895"/>
      <c r="P340" s="895"/>
      <c r="Q340" s="895"/>
      <c r="R340" s="331"/>
      <c r="S340" s="897"/>
      <c r="T340" s="898"/>
      <c r="U340" s="897"/>
      <c r="V340" s="897"/>
      <c r="W340" s="897"/>
      <c r="X340" s="897"/>
      <c r="Y340" s="897"/>
      <c r="Z340" s="897"/>
      <c r="AA340" s="346"/>
      <c r="AB340" s="895"/>
      <c r="AD340" s="664"/>
      <c r="AE340"/>
      <c r="AF340"/>
      <c r="AI340" s="831"/>
      <c r="CD340" s="802"/>
      <c r="CE340" s="802"/>
      <c r="CF340" s="802"/>
      <c r="CG340" s="802"/>
      <c r="CH340" s="285"/>
      <c r="CI340" s="285"/>
      <c r="CJ340" s="290"/>
      <c r="CK340" s="291"/>
      <c r="CL340" s="292"/>
      <c r="CM340" s="292"/>
      <c r="CN340" s="292"/>
      <c r="CO340" s="296" t="s">
        <v>913</v>
      </c>
      <c r="CP340" s="276"/>
      <c r="CQ340" s="802"/>
      <c r="CR340" s="802"/>
    </row>
    <row r="341" spans="1:96">
      <c r="A341" s="667"/>
      <c r="B341" s="914"/>
      <c r="C341" s="915"/>
      <c r="D341" s="924"/>
      <c r="E341" s="667"/>
      <c r="F341" s="667"/>
      <c r="G341" s="667"/>
      <c r="H341" s="667"/>
      <c r="I341" s="667"/>
      <c r="J341" s="667"/>
      <c r="K341" s="667"/>
      <c r="N341" s="924"/>
      <c r="O341" s="924"/>
      <c r="P341" s="924"/>
      <c r="Q341" s="924"/>
      <c r="R341" s="331"/>
      <c r="S341" s="897"/>
      <c r="T341" s="898"/>
      <c r="U341" s="897"/>
      <c r="V341" s="897"/>
      <c r="W341" s="897"/>
      <c r="X341" s="897"/>
      <c r="Y341" s="897"/>
      <c r="Z341" s="897"/>
      <c r="AA341" s="924"/>
      <c r="AB341" s="924"/>
      <c r="AD341" s="664"/>
      <c r="AE341"/>
      <c r="AF341"/>
      <c r="AI341" s="831"/>
      <c r="CD341" s="802"/>
      <c r="CE341" s="802"/>
      <c r="CF341" s="802"/>
      <c r="CG341" s="802"/>
      <c r="CH341" s="285"/>
      <c r="CI341" s="285"/>
      <c r="CJ341" s="290"/>
      <c r="CK341" s="291"/>
      <c r="CL341" s="292"/>
      <c r="CM341" s="292"/>
      <c r="CN341" s="292"/>
      <c r="CO341" s="296" t="s">
        <v>916</v>
      </c>
      <c r="CP341" s="276"/>
      <c r="CQ341" s="802"/>
      <c r="CR341" s="802"/>
    </row>
    <row r="342" spans="1:96">
      <c r="A342" s="667"/>
      <c r="B342" s="915"/>
      <c r="C342" s="915"/>
      <c r="D342" s="346"/>
      <c r="E342" s="667"/>
      <c r="F342" s="667"/>
      <c r="G342" s="667"/>
      <c r="H342" s="667"/>
      <c r="I342" s="667"/>
      <c r="J342" s="667"/>
      <c r="K342" s="667"/>
      <c r="N342" s="346"/>
      <c r="O342" s="346"/>
      <c r="P342" s="347"/>
      <c r="Q342" s="347"/>
      <c r="R342" s="348"/>
      <c r="S342" s="897"/>
      <c r="T342" s="898"/>
      <c r="U342" s="897"/>
      <c r="V342" s="897"/>
      <c r="W342" s="897"/>
      <c r="X342" s="897"/>
      <c r="Y342" s="897"/>
      <c r="Z342" s="897"/>
      <c r="AA342" s="346"/>
      <c r="AB342" s="346"/>
      <c r="AD342" s="664"/>
      <c r="AE342"/>
      <c r="AF342"/>
      <c r="AI342" s="831"/>
      <c r="CD342" s="802"/>
      <c r="CE342" s="802"/>
      <c r="CF342" s="802"/>
      <c r="CG342" s="802"/>
      <c r="CH342" s="285"/>
      <c r="CI342" s="285"/>
      <c r="CJ342" s="290"/>
      <c r="CK342" s="291"/>
      <c r="CL342" s="292"/>
      <c r="CM342" s="292"/>
      <c r="CN342" s="292"/>
      <c r="CO342" s="296" t="s">
        <v>918</v>
      </c>
      <c r="CP342" s="276"/>
      <c r="CQ342" s="802"/>
      <c r="CR342" s="802"/>
    </row>
    <row r="343" spans="1:96">
      <c r="A343" s="667"/>
      <c r="B343" s="914"/>
      <c r="C343" s="915"/>
      <c r="D343" s="346"/>
      <c r="E343" s="667"/>
      <c r="F343" s="667"/>
      <c r="G343" s="667"/>
      <c r="H343" s="667"/>
      <c r="I343" s="667"/>
      <c r="J343" s="667"/>
      <c r="K343" s="667"/>
      <c r="N343" s="346"/>
      <c r="O343" s="346"/>
      <c r="P343" s="346"/>
      <c r="Q343" s="346"/>
      <c r="R343" s="348"/>
      <c r="S343" s="895"/>
      <c r="T343" s="913"/>
      <c r="U343" s="895"/>
      <c r="V343" s="895"/>
      <c r="W343" s="895"/>
      <c r="X343" s="895"/>
      <c r="Y343" s="895"/>
      <c r="Z343" s="895"/>
      <c r="AA343" s="346"/>
      <c r="AB343" s="346"/>
      <c r="AD343" s="664"/>
      <c r="AE343"/>
      <c r="AF343"/>
      <c r="AI343" s="831"/>
      <c r="CD343" s="802"/>
      <c r="CE343" s="802"/>
      <c r="CF343" s="802"/>
      <c r="CG343" s="802"/>
      <c r="CH343" s="285"/>
      <c r="CI343" s="285"/>
      <c r="CJ343" s="290"/>
      <c r="CK343" s="291"/>
      <c r="CL343" s="292"/>
      <c r="CM343" s="292"/>
      <c r="CN343" s="292"/>
      <c r="CO343" s="296" t="s">
        <v>923</v>
      </c>
      <c r="CP343" s="276"/>
      <c r="CQ343" s="802"/>
      <c r="CR343" s="802"/>
    </row>
    <row r="344" spans="1:96">
      <c r="A344" s="667"/>
      <c r="B344" s="914"/>
      <c r="C344" s="915"/>
      <c r="D344" s="346"/>
      <c r="E344" s="667"/>
      <c r="F344" s="667"/>
      <c r="G344" s="667"/>
      <c r="H344" s="667"/>
      <c r="I344" s="667"/>
      <c r="J344" s="667"/>
      <c r="K344" s="667"/>
      <c r="N344" s="346"/>
      <c r="O344" s="346"/>
      <c r="P344" s="346"/>
      <c r="Q344" s="346"/>
      <c r="R344" s="348"/>
      <c r="S344" s="924"/>
      <c r="T344" s="925"/>
      <c r="U344" s="924"/>
      <c r="V344" s="924"/>
      <c r="W344" s="924"/>
      <c r="X344" s="924"/>
      <c r="Y344" s="924"/>
      <c r="Z344" s="924"/>
      <c r="AA344" s="346"/>
      <c r="AB344" s="346"/>
      <c r="AD344" s="664"/>
      <c r="AE344"/>
      <c r="AF344"/>
      <c r="AI344" s="831"/>
      <c r="CD344" s="802"/>
      <c r="CE344" s="802"/>
      <c r="CF344" s="802"/>
      <c r="CG344" s="802"/>
      <c r="CH344" s="285"/>
      <c r="CI344" s="285"/>
      <c r="CJ344" s="290"/>
      <c r="CK344" s="291"/>
      <c r="CL344" s="292"/>
      <c r="CM344" s="292"/>
      <c r="CN344" s="292"/>
      <c r="CO344" s="296" t="s">
        <v>924</v>
      </c>
      <c r="CP344" s="276"/>
      <c r="CQ344" s="802"/>
      <c r="CR344" s="802"/>
    </row>
    <row r="345" spans="1:96">
      <c r="A345" s="667"/>
      <c r="B345" s="349"/>
      <c r="C345" s="350"/>
      <c r="D345" s="346"/>
      <c r="E345" s="667"/>
      <c r="F345" s="667"/>
      <c r="G345" s="667"/>
      <c r="H345" s="667"/>
      <c r="I345" s="667"/>
      <c r="J345" s="667"/>
      <c r="K345" s="667"/>
      <c r="N345" s="346"/>
      <c r="O345" s="346"/>
      <c r="P345" s="346"/>
      <c r="Q345" s="346"/>
      <c r="R345" s="348"/>
      <c r="S345" s="346"/>
      <c r="T345" s="348"/>
      <c r="U345" s="346"/>
      <c r="V345" s="346"/>
      <c r="W345" s="346"/>
      <c r="X345" s="346"/>
      <c r="Y345" s="346"/>
      <c r="Z345" s="346"/>
      <c r="AA345" s="346"/>
      <c r="AB345" s="346"/>
      <c r="AD345" s="664"/>
      <c r="AE345"/>
      <c r="AF345"/>
      <c r="AI345" s="831"/>
      <c r="CD345" s="802"/>
      <c r="CE345" s="802"/>
      <c r="CF345" s="802"/>
      <c r="CG345" s="802"/>
      <c r="CH345" s="285"/>
      <c r="CI345" s="285"/>
      <c r="CJ345" s="290"/>
      <c r="CK345" s="291"/>
      <c r="CL345" s="292"/>
      <c r="CM345" s="292"/>
      <c r="CN345" s="292"/>
      <c r="CO345" s="296" t="s">
        <v>925</v>
      </c>
      <c r="CP345" s="276"/>
      <c r="CQ345" s="802"/>
      <c r="CR345" s="802"/>
    </row>
    <row r="346" spans="1:96">
      <c r="A346" s="667"/>
      <c r="B346" s="914"/>
      <c r="C346" s="915"/>
      <c r="D346" s="346"/>
      <c r="E346" s="667"/>
      <c r="F346" s="667"/>
      <c r="G346" s="667"/>
      <c r="H346" s="667"/>
      <c r="I346" s="667"/>
      <c r="J346" s="667"/>
      <c r="K346" s="667"/>
      <c r="N346" s="346"/>
      <c r="O346" s="346"/>
      <c r="P346" s="346"/>
      <c r="Q346" s="346"/>
      <c r="R346" s="348"/>
      <c r="S346" s="346"/>
      <c r="T346" s="348"/>
      <c r="U346" s="346"/>
      <c r="V346" s="346"/>
      <c r="W346" s="346"/>
      <c r="X346" s="346"/>
      <c r="Y346" s="346"/>
      <c r="Z346" s="346"/>
      <c r="AA346" s="928"/>
      <c r="AB346" s="346"/>
      <c r="AD346" s="664"/>
      <c r="AE346"/>
      <c r="AF346"/>
      <c r="AI346" s="831"/>
      <c r="CD346" s="802"/>
      <c r="CE346" s="802"/>
      <c r="CF346" s="802"/>
      <c r="CG346" s="802"/>
      <c r="CH346" s="285"/>
      <c r="CI346" s="285"/>
      <c r="CJ346" s="290"/>
      <c r="CK346" s="291"/>
      <c r="CL346" s="292"/>
      <c r="CM346" s="292"/>
      <c r="CN346" s="292"/>
      <c r="CO346" s="296" t="s">
        <v>1640</v>
      </c>
      <c r="CP346" s="276"/>
      <c r="CQ346" s="802"/>
      <c r="CR346" s="802"/>
    </row>
    <row r="347" spans="1:96">
      <c r="A347" s="667"/>
      <c r="B347" s="914"/>
      <c r="C347" s="915"/>
      <c r="D347" s="346"/>
      <c r="E347" s="667"/>
      <c r="F347" s="667"/>
      <c r="G347" s="667"/>
      <c r="H347" s="667"/>
      <c r="I347" s="667"/>
      <c r="J347" s="667"/>
      <c r="K347" s="667"/>
      <c r="N347" s="346"/>
      <c r="O347" s="346"/>
      <c r="P347" s="346"/>
      <c r="Q347" s="346"/>
      <c r="R347" s="348"/>
      <c r="S347" s="346"/>
      <c r="T347" s="348"/>
      <c r="U347" s="346"/>
      <c r="V347" s="346"/>
      <c r="W347" s="346"/>
      <c r="X347" s="346"/>
      <c r="Y347" s="346"/>
      <c r="Z347" s="346"/>
      <c r="AA347" s="927"/>
      <c r="AB347" s="346"/>
      <c r="AD347" s="664"/>
      <c r="AE347"/>
      <c r="AF347"/>
      <c r="AI347" s="831"/>
      <c r="CD347" s="802"/>
      <c r="CE347" s="802"/>
      <c r="CF347" s="802"/>
      <c r="CG347" s="802"/>
      <c r="CH347" s="285"/>
      <c r="CI347" s="285"/>
      <c r="CJ347" s="290"/>
      <c r="CK347" s="291"/>
      <c r="CL347" s="292"/>
      <c r="CM347" s="292"/>
      <c r="CN347" s="292"/>
      <c r="CO347" s="296" t="s">
        <v>929</v>
      </c>
      <c r="CP347" s="276"/>
      <c r="CQ347" s="802"/>
      <c r="CR347" s="802"/>
    </row>
    <row r="348" spans="1:96">
      <c r="A348" s="667"/>
      <c r="B348" s="915"/>
      <c r="C348" s="915"/>
      <c r="D348" s="928"/>
      <c r="E348" s="667"/>
      <c r="F348" s="667"/>
      <c r="G348" s="667"/>
      <c r="H348" s="667"/>
      <c r="I348" s="667"/>
      <c r="J348" s="667"/>
      <c r="K348" s="667"/>
      <c r="N348" s="928"/>
      <c r="O348" s="928"/>
      <c r="P348" s="928"/>
      <c r="Q348" s="928"/>
      <c r="R348" s="331"/>
      <c r="S348" s="346"/>
      <c r="T348" s="348"/>
      <c r="U348" s="346"/>
      <c r="V348" s="346"/>
      <c r="W348" s="346"/>
      <c r="X348" s="346"/>
      <c r="Y348" s="346"/>
      <c r="Z348" s="346"/>
      <c r="AA348" s="928"/>
      <c r="AB348" s="928"/>
      <c r="AI348" s="831"/>
      <c r="CD348" s="802"/>
      <c r="CE348" s="802"/>
      <c r="CF348" s="802"/>
      <c r="CG348" s="802"/>
      <c r="CH348" s="285"/>
      <c r="CI348" s="285"/>
      <c r="CJ348" s="290"/>
      <c r="CK348" s="291"/>
      <c r="CL348" s="292"/>
      <c r="CM348" s="292"/>
      <c r="CN348" s="292"/>
      <c r="CO348" s="296" t="s">
        <v>931</v>
      </c>
      <c r="CP348" s="276"/>
      <c r="CQ348" s="802"/>
      <c r="CR348" s="802"/>
    </row>
    <row r="349" spans="1:96">
      <c r="A349" s="667"/>
      <c r="B349" s="915"/>
      <c r="C349" s="915"/>
      <c r="D349" s="927"/>
      <c r="E349" s="667"/>
      <c r="F349" s="667"/>
      <c r="G349" s="667"/>
      <c r="H349" s="667"/>
      <c r="I349" s="667"/>
      <c r="J349" s="667"/>
      <c r="K349" s="667"/>
      <c r="N349" s="927"/>
      <c r="O349" s="927"/>
      <c r="P349" s="927"/>
      <c r="Q349" s="927"/>
      <c r="R349" s="351"/>
      <c r="S349" s="346"/>
      <c r="T349" s="348"/>
      <c r="U349" s="346"/>
      <c r="V349" s="346"/>
      <c r="W349" s="346"/>
      <c r="X349" s="346"/>
      <c r="Y349" s="346"/>
      <c r="Z349" s="346"/>
      <c r="AA349" s="928"/>
      <c r="AB349" s="927"/>
      <c r="AI349" s="831"/>
      <c r="CD349" s="802"/>
      <c r="CE349" s="802"/>
      <c r="CF349" s="802"/>
      <c r="CG349" s="802"/>
      <c r="CH349" s="285"/>
      <c r="CI349" s="285"/>
      <c r="CJ349" s="290"/>
      <c r="CK349" s="291"/>
      <c r="CL349" s="292"/>
      <c r="CM349" s="292"/>
      <c r="CN349" s="292"/>
      <c r="CO349" s="296" t="s">
        <v>932</v>
      </c>
      <c r="CP349" s="276"/>
      <c r="CQ349" s="802"/>
      <c r="CR349" s="802"/>
    </row>
    <row r="350" spans="1:96">
      <c r="B350" s="934"/>
      <c r="C350" s="934"/>
      <c r="D350" s="935"/>
      <c r="N350" s="928"/>
      <c r="O350" s="928"/>
      <c r="P350" s="928"/>
      <c r="Q350" s="928"/>
      <c r="R350" s="331"/>
      <c r="S350" s="346"/>
      <c r="T350" s="348"/>
      <c r="U350" s="346"/>
      <c r="V350" s="346"/>
      <c r="W350" s="346"/>
      <c r="X350" s="346"/>
      <c r="Y350" s="346"/>
      <c r="Z350" s="346"/>
      <c r="AA350" s="928"/>
      <c r="AB350" s="928"/>
      <c r="AI350" s="831"/>
      <c r="CD350" s="802"/>
      <c r="CE350" s="802"/>
      <c r="CF350" s="802"/>
      <c r="CG350" s="802"/>
      <c r="CH350" s="285"/>
      <c r="CI350" s="285"/>
      <c r="CJ350" s="290"/>
      <c r="CK350" s="291"/>
      <c r="CL350" s="292"/>
      <c r="CM350" s="292"/>
      <c r="CN350" s="292"/>
      <c r="CO350" s="296" t="s">
        <v>382</v>
      </c>
      <c r="CP350" s="276"/>
      <c r="CQ350" s="802"/>
      <c r="CR350" s="802"/>
    </row>
    <row r="351" spans="1:96">
      <c r="B351" s="934"/>
      <c r="C351" s="934"/>
      <c r="D351" s="935"/>
      <c r="N351" s="928"/>
      <c r="O351" s="928"/>
      <c r="P351" s="928"/>
      <c r="Q351" s="928"/>
      <c r="R351" s="331"/>
      <c r="S351" s="928"/>
      <c r="T351" s="923"/>
      <c r="U351" s="928"/>
      <c r="V351" s="928"/>
      <c r="W351" s="928"/>
      <c r="X351" s="928"/>
      <c r="Y351" s="928"/>
      <c r="Z351" s="928"/>
      <c r="AA351" s="928"/>
      <c r="AB351" s="928"/>
      <c r="AI351" s="831"/>
      <c r="CD351" s="802"/>
      <c r="CE351" s="802"/>
      <c r="CF351" s="802"/>
      <c r="CG351" s="802"/>
      <c r="CH351" s="285"/>
      <c r="CI351" s="285"/>
      <c r="CJ351" s="290"/>
      <c r="CK351" s="291"/>
      <c r="CL351" s="292"/>
      <c r="CM351" s="292"/>
      <c r="CN351" s="292"/>
      <c r="CO351" s="296" t="s">
        <v>934</v>
      </c>
      <c r="CP351" s="276"/>
      <c r="CQ351" s="802"/>
      <c r="CR351" s="802"/>
    </row>
    <row r="352" spans="1:96">
      <c r="B352" s="934"/>
      <c r="C352" s="934"/>
      <c r="D352" s="935"/>
      <c r="N352" s="928"/>
      <c r="O352" s="928"/>
      <c r="P352" s="928"/>
      <c r="Q352" s="928"/>
      <c r="R352" s="331"/>
      <c r="S352" s="927"/>
      <c r="T352" s="927"/>
      <c r="U352" s="927"/>
      <c r="V352" s="927"/>
      <c r="W352" s="927"/>
      <c r="X352" s="927"/>
      <c r="Y352" s="927"/>
      <c r="Z352" s="927"/>
      <c r="AA352" s="928"/>
      <c r="AB352" s="928"/>
      <c r="AI352" s="831"/>
      <c r="CD352" s="802"/>
      <c r="CE352" s="802"/>
      <c r="CF352" s="802"/>
      <c r="CG352" s="802"/>
      <c r="CH352" s="285"/>
      <c r="CI352" s="285"/>
      <c r="CJ352" s="290"/>
      <c r="CK352" s="291"/>
      <c r="CL352" s="292"/>
      <c r="CM352" s="292"/>
      <c r="CN352" s="292"/>
      <c r="CO352" s="296" t="s">
        <v>935</v>
      </c>
      <c r="CP352" s="276"/>
      <c r="CQ352" s="802"/>
      <c r="CR352" s="802"/>
    </row>
    <row r="353" spans="2:96">
      <c r="B353" s="934"/>
      <c r="C353" s="934"/>
      <c r="D353" s="935"/>
      <c r="N353" s="936"/>
      <c r="O353" s="928"/>
      <c r="P353" s="928"/>
      <c r="Q353" s="928"/>
      <c r="R353" s="928"/>
      <c r="S353" s="928"/>
      <c r="T353" s="923"/>
      <c r="U353" s="928"/>
      <c r="V353" s="928"/>
      <c r="W353" s="928"/>
      <c r="X353" s="928"/>
      <c r="Y353" s="928"/>
      <c r="Z353" s="928"/>
      <c r="AA353" s="928"/>
      <c r="AB353" s="928"/>
      <c r="AI353" s="831"/>
      <c r="CD353" s="802"/>
      <c r="CE353" s="802"/>
      <c r="CF353" s="802"/>
      <c r="CG353" s="802"/>
      <c r="CH353" s="285"/>
      <c r="CI353" s="285"/>
      <c r="CJ353" s="290"/>
      <c r="CK353" s="291"/>
      <c r="CL353" s="292"/>
      <c r="CM353" s="292"/>
      <c r="CN353" s="292"/>
      <c r="CO353" s="296" t="s">
        <v>938</v>
      </c>
      <c r="CP353" s="276"/>
      <c r="CQ353" s="802"/>
      <c r="CR353" s="802"/>
    </row>
    <row r="354" spans="2:96">
      <c r="S354" s="937"/>
      <c r="T354" s="937"/>
      <c r="U354" s="937"/>
      <c r="V354" s="937"/>
      <c r="W354" s="928"/>
      <c r="X354" s="937"/>
      <c r="Y354" s="937"/>
      <c r="Z354" s="937"/>
      <c r="AI354" s="831"/>
      <c r="CD354" s="802"/>
      <c r="CE354" s="802"/>
      <c r="CF354" s="802"/>
      <c r="CG354" s="802"/>
      <c r="CH354" s="285"/>
      <c r="CI354" s="285"/>
      <c r="CJ354" s="290"/>
      <c r="CK354" s="291"/>
      <c r="CL354" s="292"/>
      <c r="CM354" s="292"/>
      <c r="CN354" s="292"/>
      <c r="CO354" s="296" t="s">
        <v>940</v>
      </c>
      <c r="CP354" s="276"/>
      <c r="CQ354" s="802"/>
      <c r="CR354" s="802"/>
    </row>
    <row r="355" spans="2:96">
      <c r="S355" s="928"/>
      <c r="T355" s="928"/>
      <c r="U355" s="928"/>
      <c r="V355" s="928"/>
      <c r="W355" s="923"/>
      <c r="X355" s="928"/>
      <c r="Y355" s="928"/>
      <c r="Z355" s="928"/>
      <c r="AI355" s="831"/>
      <c r="CD355" s="802"/>
      <c r="CE355" s="802"/>
      <c r="CF355" s="802"/>
      <c r="CG355" s="802"/>
      <c r="CH355" s="285"/>
      <c r="CI355" s="285"/>
      <c r="CJ355" s="290"/>
      <c r="CK355" s="291"/>
      <c r="CL355" s="292"/>
      <c r="CM355" s="292"/>
      <c r="CN355" s="292"/>
      <c r="CO355" s="296" t="s">
        <v>942</v>
      </c>
      <c r="CP355" s="276"/>
      <c r="CQ355" s="802"/>
      <c r="CR355" s="802"/>
    </row>
    <row r="356" spans="2:96">
      <c r="S356" s="937"/>
      <c r="T356" s="937"/>
      <c r="U356" s="937"/>
      <c r="V356" s="937"/>
      <c r="W356" s="928"/>
      <c r="X356" s="937"/>
      <c r="Y356" s="937"/>
      <c r="Z356" s="937"/>
      <c r="AI356" s="831"/>
      <c r="CD356" s="802"/>
      <c r="CE356" s="802"/>
      <c r="CF356" s="802"/>
      <c r="CG356" s="802"/>
      <c r="CH356" s="285"/>
      <c r="CI356" s="285"/>
      <c r="CJ356" s="290"/>
      <c r="CK356" s="291"/>
      <c r="CL356" s="292"/>
      <c r="CM356" s="292"/>
      <c r="CN356" s="292"/>
      <c r="CO356" s="296" t="s">
        <v>945</v>
      </c>
      <c r="CP356" s="276"/>
      <c r="CQ356" s="802"/>
      <c r="CR356" s="802"/>
    </row>
    <row r="357" spans="2:96">
      <c r="AI357" s="831"/>
      <c r="CD357" s="802"/>
      <c r="CE357" s="802"/>
      <c r="CF357" s="802"/>
      <c r="CG357" s="802"/>
      <c r="CH357" s="285"/>
      <c r="CI357" s="285"/>
      <c r="CJ357" s="290"/>
      <c r="CK357" s="291"/>
      <c r="CL357" s="292"/>
      <c r="CM357" s="292"/>
      <c r="CN357" s="292"/>
      <c r="CO357" s="296" t="s">
        <v>947</v>
      </c>
      <c r="CP357" s="276"/>
      <c r="CQ357" s="802"/>
      <c r="CR357" s="802"/>
    </row>
    <row r="358" spans="2:96">
      <c r="AI358" s="831"/>
      <c r="CD358" s="802"/>
      <c r="CE358" s="802"/>
      <c r="CF358" s="802"/>
      <c r="CG358" s="802"/>
      <c r="CH358" s="285"/>
      <c r="CI358" s="285"/>
      <c r="CJ358" s="290"/>
      <c r="CK358" s="291"/>
      <c r="CL358" s="292"/>
      <c r="CM358" s="292"/>
      <c r="CN358" s="292"/>
      <c r="CO358" s="296" t="s">
        <v>949</v>
      </c>
      <c r="CP358" s="276"/>
      <c r="CQ358" s="802"/>
      <c r="CR358" s="802"/>
    </row>
    <row r="359" spans="2:96">
      <c r="AI359" s="831"/>
      <c r="CD359" s="802"/>
      <c r="CE359" s="802"/>
      <c r="CF359" s="802"/>
      <c r="CG359" s="802"/>
      <c r="CH359" s="285"/>
      <c r="CI359" s="285"/>
      <c r="CJ359" s="290"/>
      <c r="CK359" s="291"/>
      <c r="CL359" s="292"/>
      <c r="CM359" s="292"/>
      <c r="CN359" s="292"/>
      <c r="CO359" s="296" t="s">
        <v>954</v>
      </c>
      <c r="CP359" s="276"/>
      <c r="CQ359" s="802"/>
      <c r="CR359" s="802"/>
    </row>
    <row r="360" spans="2:96">
      <c r="AI360" s="831"/>
      <c r="CD360" s="802"/>
      <c r="CE360" s="802"/>
      <c r="CF360" s="802"/>
      <c r="CG360" s="802"/>
      <c r="CH360" s="285"/>
      <c r="CI360" s="285"/>
      <c r="CJ360" s="290"/>
      <c r="CK360" s="291"/>
      <c r="CL360" s="292"/>
      <c r="CM360" s="292"/>
      <c r="CN360" s="292"/>
      <c r="CO360" s="296" t="s">
        <v>959</v>
      </c>
      <c r="CP360" s="276"/>
      <c r="CQ360" s="802"/>
      <c r="CR360" s="802"/>
    </row>
    <row r="361" spans="2:96">
      <c r="AI361" s="831"/>
      <c r="CD361" s="802"/>
      <c r="CE361" s="802"/>
      <c r="CF361" s="802"/>
      <c r="CG361" s="802"/>
      <c r="CH361" s="285"/>
      <c r="CI361" s="285"/>
      <c r="CJ361" s="290"/>
      <c r="CK361" s="291"/>
      <c r="CL361" s="292"/>
      <c r="CM361" s="292"/>
      <c r="CN361" s="292"/>
      <c r="CO361" s="296" t="s">
        <v>961</v>
      </c>
      <c r="CP361" s="276"/>
      <c r="CQ361" s="802"/>
      <c r="CR361" s="802"/>
    </row>
    <row r="362" spans="2:96">
      <c r="AI362" s="831"/>
      <c r="CD362" s="802"/>
      <c r="CE362" s="802"/>
      <c r="CF362" s="802"/>
      <c r="CG362" s="802"/>
      <c r="CH362" s="285"/>
      <c r="CI362" s="285"/>
      <c r="CJ362" s="290"/>
      <c r="CK362" s="291"/>
      <c r="CL362" s="292"/>
      <c r="CM362" s="292"/>
      <c r="CN362" s="292"/>
      <c r="CO362" s="296" t="s">
        <v>963</v>
      </c>
      <c r="CP362" s="276"/>
      <c r="CQ362" s="802"/>
      <c r="CR362" s="802"/>
    </row>
    <row r="363" spans="2:96">
      <c r="AI363" s="831"/>
      <c r="CD363" s="802"/>
      <c r="CE363" s="802"/>
      <c r="CF363" s="802"/>
      <c r="CG363" s="802"/>
      <c r="CH363" s="285"/>
      <c r="CI363" s="285"/>
      <c r="CJ363" s="290"/>
      <c r="CK363" s="291"/>
      <c r="CL363" s="292"/>
      <c r="CM363" s="292"/>
      <c r="CN363" s="292"/>
      <c r="CO363" s="296" t="s">
        <v>1641</v>
      </c>
      <c r="CP363" s="276"/>
      <c r="CQ363" s="802"/>
      <c r="CR363" s="802"/>
    </row>
    <row r="364" spans="2:96">
      <c r="AI364" s="831"/>
      <c r="CD364" s="802"/>
      <c r="CE364" s="802"/>
      <c r="CF364" s="802"/>
      <c r="CG364" s="802"/>
      <c r="CH364" s="285"/>
      <c r="CI364" s="285"/>
      <c r="CJ364" s="290"/>
      <c r="CK364" s="291"/>
      <c r="CL364" s="292"/>
      <c r="CM364" s="292"/>
      <c r="CN364" s="292"/>
      <c r="CO364" s="296" t="s">
        <v>967</v>
      </c>
      <c r="CP364" s="276"/>
      <c r="CQ364" s="802"/>
      <c r="CR364" s="802"/>
    </row>
    <row r="365" spans="2:96">
      <c r="AI365" s="831"/>
      <c r="CD365" s="802"/>
      <c r="CE365" s="802"/>
      <c r="CF365" s="802"/>
      <c r="CG365" s="802"/>
      <c r="CH365" s="285"/>
      <c r="CI365" s="285"/>
      <c r="CJ365" s="290"/>
      <c r="CK365" s="291"/>
      <c r="CL365" s="292"/>
      <c r="CM365" s="292"/>
      <c r="CN365" s="292"/>
      <c r="CO365" s="296" t="s">
        <v>968</v>
      </c>
      <c r="CP365" s="276"/>
      <c r="CQ365" s="802"/>
      <c r="CR365" s="802"/>
    </row>
    <row r="366" spans="2:96">
      <c r="AI366" s="831"/>
      <c r="CD366" s="802"/>
      <c r="CE366" s="802"/>
      <c r="CF366" s="802"/>
      <c r="CG366" s="802"/>
      <c r="CH366" s="285"/>
      <c r="CI366" s="285"/>
      <c r="CJ366" s="290"/>
      <c r="CK366" s="291"/>
      <c r="CL366" s="292"/>
      <c r="CM366" s="292"/>
      <c r="CN366" s="292"/>
      <c r="CO366" s="296" t="s">
        <v>1642</v>
      </c>
      <c r="CP366" s="276"/>
      <c r="CQ366" s="802"/>
      <c r="CR366" s="802"/>
    </row>
    <row r="367" spans="2:96">
      <c r="AI367" s="831"/>
      <c r="CD367" s="802"/>
      <c r="CE367" s="802"/>
      <c r="CF367" s="802"/>
      <c r="CG367" s="802"/>
      <c r="CH367" s="285"/>
      <c r="CI367" s="285"/>
      <c r="CJ367" s="290"/>
      <c r="CK367" s="291"/>
      <c r="CL367" s="292"/>
      <c r="CM367" s="292"/>
      <c r="CN367" s="292"/>
      <c r="CO367" s="296" t="s">
        <v>971</v>
      </c>
      <c r="CP367" s="276"/>
      <c r="CQ367" s="802"/>
      <c r="CR367" s="802"/>
    </row>
    <row r="368" spans="2:96">
      <c r="AI368" s="831"/>
      <c r="CD368" s="802"/>
      <c r="CE368" s="802"/>
      <c r="CF368" s="802"/>
      <c r="CG368" s="802"/>
      <c r="CH368" s="285"/>
      <c r="CI368" s="285"/>
      <c r="CJ368" s="290"/>
      <c r="CK368" s="291"/>
      <c r="CL368" s="292"/>
      <c r="CM368" s="292"/>
      <c r="CN368" s="292"/>
      <c r="CO368" s="296" t="s">
        <v>976</v>
      </c>
      <c r="CP368" s="276"/>
      <c r="CQ368" s="802"/>
      <c r="CR368" s="802"/>
    </row>
    <row r="369" spans="35:96">
      <c r="AI369" s="831"/>
      <c r="CD369" s="802"/>
      <c r="CE369" s="802"/>
      <c r="CF369" s="802"/>
      <c r="CG369" s="802"/>
      <c r="CH369" s="285"/>
      <c r="CI369" s="285"/>
      <c r="CJ369" s="290"/>
      <c r="CK369" s="291"/>
      <c r="CL369" s="292"/>
      <c r="CM369" s="292"/>
      <c r="CN369" s="292"/>
      <c r="CO369" s="296" t="s">
        <v>978</v>
      </c>
      <c r="CP369" s="276"/>
      <c r="CQ369" s="802"/>
      <c r="CR369" s="802"/>
    </row>
    <row r="370" spans="35:96">
      <c r="AI370" s="831"/>
      <c r="CD370" s="802"/>
      <c r="CE370" s="802"/>
      <c r="CF370" s="802"/>
      <c r="CG370" s="802"/>
      <c r="CH370" s="285"/>
      <c r="CI370" s="285"/>
      <c r="CJ370" s="290"/>
      <c r="CK370" s="291"/>
      <c r="CL370" s="292"/>
      <c r="CM370" s="292"/>
      <c r="CN370" s="292"/>
      <c r="CO370" s="296" t="s">
        <v>979</v>
      </c>
      <c r="CP370" s="276"/>
      <c r="CQ370" s="802"/>
      <c r="CR370" s="802"/>
    </row>
    <row r="371" spans="35:96">
      <c r="AI371" s="831"/>
      <c r="CD371" s="802"/>
      <c r="CE371" s="802"/>
      <c r="CF371" s="802"/>
      <c r="CG371" s="802"/>
      <c r="CH371" s="285"/>
      <c r="CI371" s="285"/>
      <c r="CJ371" s="290"/>
      <c r="CK371" s="291"/>
      <c r="CL371" s="292"/>
      <c r="CM371" s="292"/>
      <c r="CN371" s="292"/>
      <c r="CO371" s="296" t="s">
        <v>980</v>
      </c>
      <c r="CP371" s="276"/>
      <c r="CQ371" s="802"/>
      <c r="CR371" s="802"/>
    </row>
    <row r="372" spans="35:96">
      <c r="AI372" s="831"/>
      <c r="CD372" s="802"/>
      <c r="CE372" s="802"/>
      <c r="CF372" s="802"/>
      <c r="CG372" s="802"/>
      <c r="CH372" s="285"/>
      <c r="CI372" s="285"/>
      <c r="CJ372" s="290"/>
      <c r="CK372" s="291"/>
      <c r="CL372" s="292"/>
      <c r="CM372" s="292"/>
      <c r="CN372" s="292"/>
      <c r="CO372" s="296" t="s">
        <v>981</v>
      </c>
      <c r="CP372" s="276"/>
      <c r="CQ372" s="802"/>
      <c r="CR372" s="802"/>
    </row>
    <row r="373" spans="35:96">
      <c r="AI373" s="831"/>
      <c r="CD373" s="802"/>
      <c r="CE373" s="802"/>
      <c r="CF373" s="802"/>
      <c r="CG373" s="802"/>
      <c r="CH373" s="285"/>
      <c r="CI373" s="285"/>
      <c r="CJ373" s="290"/>
      <c r="CK373" s="291"/>
      <c r="CL373" s="292"/>
      <c r="CM373" s="292"/>
      <c r="CN373" s="292"/>
      <c r="CO373" s="296" t="s">
        <v>983</v>
      </c>
      <c r="CP373" s="276"/>
      <c r="CQ373" s="802"/>
      <c r="CR373" s="802"/>
    </row>
    <row r="374" spans="35:96">
      <c r="AI374" s="831"/>
      <c r="CD374" s="802"/>
      <c r="CE374" s="802"/>
      <c r="CF374" s="802"/>
      <c r="CG374" s="802"/>
      <c r="CH374" s="285"/>
      <c r="CI374" s="285"/>
      <c r="CJ374" s="290"/>
      <c r="CK374" s="291"/>
      <c r="CL374" s="292"/>
      <c r="CM374" s="292"/>
      <c r="CN374" s="292"/>
      <c r="CO374" s="296" t="s">
        <v>396</v>
      </c>
      <c r="CP374" s="276"/>
      <c r="CQ374" s="802"/>
      <c r="CR374" s="802"/>
    </row>
    <row r="375" spans="35:96">
      <c r="AI375" s="831"/>
      <c r="CD375" s="802"/>
      <c r="CE375" s="802"/>
      <c r="CF375" s="802"/>
      <c r="CG375" s="802"/>
      <c r="CH375" s="285"/>
      <c r="CI375" s="285"/>
      <c r="CJ375" s="290"/>
      <c r="CK375" s="291"/>
      <c r="CL375" s="292"/>
      <c r="CM375" s="292"/>
      <c r="CN375" s="292"/>
      <c r="CO375" s="296" t="s">
        <v>985</v>
      </c>
      <c r="CP375" s="276"/>
      <c r="CQ375" s="802"/>
      <c r="CR375" s="802"/>
    </row>
    <row r="376" spans="35:96">
      <c r="AI376" s="831"/>
      <c r="CD376" s="802"/>
      <c r="CE376" s="802"/>
      <c r="CF376" s="802"/>
      <c r="CG376" s="802"/>
      <c r="CH376" s="285"/>
      <c r="CI376" s="285"/>
      <c r="CJ376" s="290"/>
      <c r="CK376" s="291"/>
      <c r="CL376" s="292"/>
      <c r="CM376" s="292"/>
      <c r="CN376" s="292"/>
      <c r="CO376" s="296" t="s">
        <v>989</v>
      </c>
      <c r="CP376" s="276"/>
      <c r="CQ376" s="802"/>
      <c r="CR376" s="802"/>
    </row>
    <row r="377" spans="35:96">
      <c r="AI377" s="831"/>
      <c r="CD377" s="802"/>
      <c r="CE377" s="802"/>
      <c r="CF377" s="802"/>
      <c r="CG377" s="802"/>
      <c r="CH377" s="285"/>
      <c r="CI377" s="285"/>
      <c r="CJ377" s="290"/>
      <c r="CK377" s="291"/>
      <c r="CL377" s="292"/>
      <c r="CM377" s="292"/>
      <c r="CN377" s="292"/>
      <c r="CO377" s="296" t="s">
        <v>990</v>
      </c>
      <c r="CP377" s="276"/>
      <c r="CQ377" s="802"/>
      <c r="CR377" s="802"/>
    </row>
    <row r="378" spans="35:96">
      <c r="AI378" s="831"/>
      <c r="CD378" s="802"/>
      <c r="CE378" s="802"/>
      <c r="CF378" s="802"/>
      <c r="CG378" s="802"/>
      <c r="CH378" s="285"/>
      <c r="CI378" s="285"/>
      <c r="CJ378" s="290"/>
      <c r="CK378" s="291"/>
      <c r="CL378" s="292"/>
      <c r="CM378" s="292"/>
      <c r="CN378" s="292"/>
      <c r="CO378" s="296" t="s">
        <v>995</v>
      </c>
      <c r="CP378" s="276"/>
      <c r="CQ378" s="802"/>
      <c r="CR378" s="802"/>
    </row>
    <row r="379" spans="35:96">
      <c r="AI379" s="831"/>
      <c r="CD379" s="802"/>
      <c r="CE379" s="802"/>
      <c r="CF379" s="802"/>
      <c r="CG379" s="802"/>
      <c r="CH379" s="285"/>
      <c r="CI379" s="285"/>
      <c r="CJ379" s="290"/>
      <c r="CK379" s="291"/>
      <c r="CL379" s="292"/>
      <c r="CM379" s="292"/>
      <c r="CN379" s="292"/>
      <c r="CO379" s="296" t="s">
        <v>997</v>
      </c>
      <c r="CP379" s="276"/>
      <c r="CQ379" s="802"/>
      <c r="CR379" s="802"/>
    </row>
    <row r="380" spans="35:96">
      <c r="AI380" s="831"/>
      <c r="CD380" s="802"/>
      <c r="CE380" s="802"/>
      <c r="CF380" s="802"/>
      <c r="CG380" s="802"/>
      <c r="CH380" s="285"/>
      <c r="CI380" s="285"/>
      <c r="CJ380" s="290"/>
      <c r="CK380" s="291"/>
      <c r="CL380" s="292"/>
      <c r="CM380" s="292"/>
      <c r="CN380" s="292"/>
      <c r="CO380" s="296" t="s">
        <v>998</v>
      </c>
      <c r="CP380" s="276"/>
      <c r="CQ380" s="802"/>
      <c r="CR380" s="802"/>
    </row>
    <row r="381" spans="35:96">
      <c r="AI381" s="831"/>
      <c r="CD381" s="802"/>
      <c r="CE381" s="802"/>
      <c r="CF381" s="802"/>
      <c r="CG381" s="802"/>
      <c r="CH381" s="285"/>
      <c r="CI381" s="285"/>
      <c r="CJ381" s="290"/>
      <c r="CK381" s="291"/>
      <c r="CL381" s="292"/>
      <c r="CM381" s="292"/>
      <c r="CN381" s="292"/>
      <c r="CO381" s="296" t="s">
        <v>999</v>
      </c>
      <c r="CP381" s="276"/>
      <c r="CQ381" s="802"/>
      <c r="CR381" s="802"/>
    </row>
    <row r="382" spans="35:96">
      <c r="AI382" s="831"/>
      <c r="CD382" s="802"/>
      <c r="CE382" s="802"/>
      <c r="CF382" s="802"/>
      <c r="CG382" s="802"/>
      <c r="CH382" s="285"/>
      <c r="CI382" s="285"/>
      <c r="CJ382" s="290"/>
      <c r="CK382" s="291"/>
      <c r="CL382" s="292"/>
      <c r="CM382" s="292"/>
      <c r="CN382" s="292"/>
      <c r="CO382" s="296" t="s">
        <v>1000</v>
      </c>
      <c r="CP382" s="284"/>
      <c r="CQ382" s="802"/>
      <c r="CR382" s="802"/>
    </row>
    <row r="383" spans="35:96">
      <c r="AI383" s="831"/>
      <c r="CD383" s="802"/>
      <c r="CE383" s="802"/>
      <c r="CF383" s="802"/>
      <c r="CG383" s="802"/>
      <c r="CH383" s="285"/>
      <c r="CI383" s="285"/>
      <c r="CJ383" s="285"/>
      <c r="CK383" s="291"/>
      <c r="CL383" s="292"/>
      <c r="CM383" s="292"/>
      <c r="CN383" s="292"/>
      <c r="CO383" s="296" t="s">
        <v>1001</v>
      </c>
      <c r="CP383" s="284"/>
      <c r="CQ383" s="802"/>
      <c r="CR383" s="802"/>
    </row>
    <row r="384" spans="35:96">
      <c r="AI384" s="831"/>
      <c r="CD384" s="802"/>
      <c r="CE384" s="802"/>
      <c r="CF384" s="802"/>
      <c r="CG384" s="802"/>
      <c r="CH384" s="285"/>
      <c r="CI384" s="285"/>
      <c r="CJ384" s="285"/>
      <c r="CK384" s="291"/>
      <c r="CL384" s="292"/>
      <c r="CM384" s="292"/>
      <c r="CN384" s="292"/>
      <c r="CO384" s="296" t="s">
        <v>1002</v>
      </c>
      <c r="CP384" s="284"/>
      <c r="CQ384" s="802"/>
      <c r="CR384" s="802"/>
    </row>
    <row r="385" spans="35:96">
      <c r="AI385" s="831"/>
      <c r="CD385" s="802"/>
      <c r="CE385" s="802"/>
      <c r="CF385" s="802"/>
      <c r="CG385" s="802"/>
      <c r="CH385" s="285"/>
      <c r="CI385" s="285"/>
      <c r="CJ385" s="285"/>
      <c r="CK385" s="291"/>
      <c r="CL385" s="292"/>
      <c r="CM385" s="292"/>
      <c r="CN385" s="292"/>
      <c r="CO385" s="296" t="s">
        <v>1004</v>
      </c>
      <c r="CP385" s="802"/>
      <c r="CQ385" s="802"/>
      <c r="CR385" s="802"/>
    </row>
    <row r="386" spans="35:96">
      <c r="AI386" s="831"/>
      <c r="CD386" s="802"/>
      <c r="CE386" s="802"/>
      <c r="CF386" s="802"/>
      <c r="CG386" s="802"/>
      <c r="CH386" s="285"/>
      <c r="CI386" s="285"/>
      <c r="CJ386" s="285"/>
      <c r="CK386" s="291"/>
      <c r="CL386" s="292"/>
      <c r="CM386" s="292"/>
      <c r="CN386" s="292"/>
      <c r="CO386" s="296" t="s">
        <v>1005</v>
      </c>
      <c r="CP386" s="802"/>
      <c r="CQ386" s="802"/>
      <c r="CR386" s="802"/>
    </row>
    <row r="387" spans="35:96">
      <c r="AI387" s="831"/>
      <c r="CD387" s="802"/>
      <c r="CE387" s="802"/>
      <c r="CF387" s="802"/>
      <c r="CG387" s="802"/>
      <c r="CH387" s="355"/>
      <c r="CI387" s="355"/>
      <c r="CJ387" s="355"/>
      <c r="CK387" s="291"/>
      <c r="CL387" s="292"/>
      <c r="CM387" s="292"/>
      <c r="CN387" s="292"/>
      <c r="CO387" s="296" t="s">
        <v>1007</v>
      </c>
      <c r="CP387" s="802"/>
      <c r="CQ387" s="802"/>
      <c r="CR387" s="802"/>
    </row>
    <row r="388" spans="35:96">
      <c r="AI388" s="831"/>
      <c r="CD388" s="802"/>
      <c r="CE388" s="802"/>
      <c r="CF388" s="802"/>
      <c r="CG388" s="802"/>
      <c r="CH388" s="355"/>
      <c r="CI388" s="355"/>
      <c r="CJ388" s="355"/>
      <c r="CK388" s="291"/>
      <c r="CL388" s="292"/>
      <c r="CM388" s="292"/>
      <c r="CN388" s="292"/>
      <c r="CO388" s="296" t="s">
        <v>402</v>
      </c>
      <c r="CP388" s="802"/>
      <c r="CQ388" s="802"/>
      <c r="CR388" s="802"/>
    </row>
    <row r="389" spans="35:96">
      <c r="AI389" s="831"/>
      <c r="CD389" s="802"/>
      <c r="CE389" s="802"/>
      <c r="CF389" s="802"/>
      <c r="CG389" s="802"/>
      <c r="CH389" s="355"/>
      <c r="CI389" s="355"/>
      <c r="CJ389" s="355"/>
      <c r="CK389" s="291"/>
      <c r="CL389" s="292"/>
      <c r="CM389" s="292"/>
      <c r="CN389" s="292"/>
      <c r="CO389" s="296" t="s">
        <v>1008</v>
      </c>
      <c r="CP389" s="802"/>
      <c r="CQ389" s="802"/>
      <c r="CR389" s="802"/>
    </row>
    <row r="390" spans="35:96">
      <c r="AI390" s="831"/>
      <c r="CD390" s="802"/>
      <c r="CE390" s="802"/>
      <c r="CF390" s="802"/>
      <c r="CG390" s="802"/>
      <c r="CH390" s="355"/>
      <c r="CI390" s="355"/>
      <c r="CJ390" s="355"/>
      <c r="CK390" s="291"/>
      <c r="CL390" s="292"/>
      <c r="CM390" s="292"/>
      <c r="CN390" s="292"/>
      <c r="CO390" s="296" t="s">
        <v>1012</v>
      </c>
      <c r="CP390" s="802"/>
      <c r="CQ390" s="802"/>
      <c r="CR390" s="802"/>
    </row>
    <row r="391" spans="35:96">
      <c r="AI391" s="831"/>
      <c r="CD391" s="802"/>
      <c r="CE391" s="802"/>
      <c r="CF391" s="802"/>
      <c r="CG391" s="802"/>
      <c r="CH391" s="355"/>
      <c r="CI391" s="355"/>
      <c r="CJ391" s="355"/>
      <c r="CK391" s="291"/>
      <c r="CL391" s="292"/>
      <c r="CM391" s="292"/>
      <c r="CN391" s="292"/>
      <c r="CO391" s="296" t="s">
        <v>1013</v>
      </c>
      <c r="CP391" s="802"/>
      <c r="CQ391" s="802"/>
      <c r="CR391" s="802"/>
    </row>
    <row r="392" spans="35:96">
      <c r="AI392" s="831"/>
      <c r="CD392" s="802"/>
      <c r="CE392" s="802"/>
      <c r="CF392" s="802"/>
      <c r="CG392" s="802"/>
      <c r="CH392" s="355"/>
      <c r="CI392" s="355"/>
      <c r="CJ392" s="355"/>
      <c r="CK392" s="291"/>
      <c r="CL392" s="292"/>
      <c r="CM392" s="292"/>
      <c r="CN392" s="292"/>
      <c r="CO392" s="296" t="s">
        <v>1015</v>
      </c>
      <c r="CP392" s="802"/>
      <c r="CQ392" s="802"/>
      <c r="CR392" s="802"/>
    </row>
    <row r="393" spans="35:96">
      <c r="AI393" s="831"/>
      <c r="CD393" s="802"/>
      <c r="CE393" s="802"/>
      <c r="CF393" s="802"/>
      <c r="CG393" s="802"/>
      <c r="CH393" s="355"/>
      <c r="CI393" s="355"/>
      <c r="CJ393" s="355"/>
      <c r="CK393" s="291"/>
      <c r="CL393" s="292"/>
      <c r="CM393" s="292"/>
      <c r="CN393" s="292"/>
      <c r="CO393" s="296" t="s">
        <v>1016</v>
      </c>
      <c r="CP393" s="802"/>
      <c r="CQ393" s="802"/>
      <c r="CR393" s="802"/>
    </row>
    <row r="394" spans="35:96">
      <c r="AI394" s="831"/>
      <c r="CD394" s="802"/>
      <c r="CE394" s="802"/>
      <c r="CF394" s="802"/>
      <c r="CG394" s="802"/>
      <c r="CH394" s="355"/>
      <c r="CI394" s="355"/>
      <c r="CJ394" s="355"/>
      <c r="CK394" s="291"/>
      <c r="CL394" s="292"/>
      <c r="CM394" s="292"/>
      <c r="CN394" s="292"/>
      <c r="CO394" s="296" t="s">
        <v>1018</v>
      </c>
      <c r="CP394" s="802"/>
      <c r="CQ394" s="802"/>
      <c r="CR394" s="802"/>
    </row>
    <row r="395" spans="35:96">
      <c r="AI395" s="831"/>
      <c r="CD395" s="802"/>
      <c r="CE395" s="802"/>
      <c r="CF395" s="802"/>
      <c r="CG395" s="802"/>
      <c r="CH395" s="355"/>
      <c r="CI395" s="355"/>
      <c r="CJ395" s="355"/>
      <c r="CK395" s="291"/>
      <c r="CL395" s="292"/>
      <c r="CM395" s="292"/>
      <c r="CN395" s="292"/>
      <c r="CO395" s="296" t="s">
        <v>1019</v>
      </c>
      <c r="CP395" s="802"/>
      <c r="CQ395" s="802"/>
      <c r="CR395" s="802"/>
    </row>
    <row r="396" spans="35:96">
      <c r="AI396" s="831"/>
      <c r="CD396" s="802"/>
      <c r="CE396" s="802"/>
      <c r="CF396" s="802"/>
      <c r="CG396" s="802"/>
      <c r="CH396" s="292"/>
      <c r="CI396" s="292"/>
      <c r="CJ396" s="292"/>
      <c r="CK396" s="291"/>
      <c r="CL396" s="292"/>
      <c r="CM396" s="292"/>
      <c r="CN396" s="292"/>
      <c r="CO396" s="296" t="s">
        <v>1020</v>
      </c>
      <c r="CP396" s="802"/>
      <c r="CQ396" s="802"/>
      <c r="CR396" s="802"/>
    </row>
    <row r="397" spans="35:96">
      <c r="AI397" s="831"/>
      <c r="CD397" s="802"/>
      <c r="CE397" s="802"/>
      <c r="CF397" s="802"/>
      <c r="CG397" s="802"/>
      <c r="CH397" s="292"/>
      <c r="CI397" s="292"/>
      <c r="CJ397" s="292"/>
      <c r="CK397" s="291"/>
      <c r="CL397" s="292"/>
      <c r="CM397" s="292"/>
      <c r="CN397" s="292"/>
      <c r="CO397" s="296" t="s">
        <v>1025</v>
      </c>
      <c r="CP397" s="802"/>
      <c r="CQ397" s="802"/>
      <c r="CR397" s="802"/>
    </row>
    <row r="398" spans="35:96">
      <c r="AI398" s="831"/>
      <c r="CD398" s="802"/>
      <c r="CE398" s="802"/>
      <c r="CF398" s="802"/>
      <c r="CG398" s="802"/>
      <c r="CH398" s="292"/>
      <c r="CI398" s="292"/>
      <c r="CJ398" s="292"/>
      <c r="CK398" s="291"/>
      <c r="CL398" s="292"/>
      <c r="CM398" s="292"/>
      <c r="CN398" s="292"/>
      <c r="CO398" s="296" t="s">
        <v>1026</v>
      </c>
      <c r="CP398" s="802"/>
      <c r="CQ398" s="802"/>
      <c r="CR398" s="802"/>
    </row>
    <row r="399" spans="35:96">
      <c r="AI399" s="831"/>
      <c r="CD399" s="802"/>
      <c r="CE399" s="802"/>
      <c r="CF399" s="802"/>
      <c r="CG399" s="802"/>
      <c r="CH399" s="292"/>
      <c r="CI399" s="292"/>
      <c r="CJ399" s="292"/>
      <c r="CK399" s="291"/>
      <c r="CL399" s="292"/>
      <c r="CM399" s="292"/>
      <c r="CN399" s="292"/>
      <c r="CO399" s="296" t="s">
        <v>1027</v>
      </c>
      <c r="CP399" s="802"/>
      <c r="CQ399" s="802"/>
      <c r="CR399" s="802"/>
    </row>
    <row r="400" spans="35:96">
      <c r="AI400" s="831"/>
      <c r="CD400" s="802"/>
      <c r="CE400" s="802"/>
      <c r="CF400" s="802"/>
      <c r="CG400" s="802"/>
      <c r="CH400" s="292"/>
      <c r="CI400" s="292"/>
      <c r="CJ400" s="292"/>
      <c r="CK400" s="291"/>
      <c r="CL400" s="292"/>
      <c r="CM400" s="292"/>
      <c r="CN400" s="292"/>
      <c r="CO400" s="296" t="s">
        <v>1033</v>
      </c>
      <c r="CP400" s="802"/>
      <c r="CQ400" s="802"/>
      <c r="CR400" s="802"/>
    </row>
    <row r="401" spans="35:96">
      <c r="AI401" s="831"/>
      <c r="CD401" s="802"/>
      <c r="CE401" s="802"/>
      <c r="CF401" s="802"/>
      <c r="CG401" s="802"/>
      <c r="CH401" s="292"/>
      <c r="CI401" s="292"/>
      <c r="CJ401" s="292"/>
      <c r="CK401" s="291"/>
      <c r="CL401" s="292"/>
      <c r="CM401" s="292"/>
      <c r="CN401" s="292"/>
      <c r="CO401" s="296" t="s">
        <v>1036</v>
      </c>
      <c r="CP401" s="802"/>
      <c r="CQ401" s="802"/>
      <c r="CR401" s="802"/>
    </row>
    <row r="402" spans="35:96">
      <c r="AI402" s="831"/>
      <c r="CD402" s="802"/>
      <c r="CE402" s="802"/>
      <c r="CF402" s="802"/>
      <c r="CG402" s="802"/>
      <c r="CH402" s="292"/>
      <c r="CI402" s="292"/>
      <c r="CJ402" s="292"/>
      <c r="CK402" s="291"/>
      <c r="CL402" s="292"/>
      <c r="CM402" s="292"/>
      <c r="CN402" s="292"/>
      <c r="CO402" s="296" t="s">
        <v>1037</v>
      </c>
      <c r="CP402" s="802"/>
      <c r="CQ402" s="802"/>
      <c r="CR402" s="802"/>
    </row>
    <row r="403" spans="35:96">
      <c r="AI403" s="831"/>
      <c r="CD403" s="802"/>
      <c r="CE403" s="802"/>
      <c r="CF403" s="802"/>
      <c r="CG403" s="802"/>
      <c r="CH403" s="292"/>
      <c r="CI403" s="292"/>
      <c r="CJ403" s="292"/>
      <c r="CK403" s="291"/>
      <c r="CL403" s="292"/>
      <c r="CM403" s="292"/>
      <c r="CN403" s="292"/>
      <c r="CO403" s="296" t="s">
        <v>1039</v>
      </c>
      <c r="CP403" s="802"/>
      <c r="CQ403" s="802"/>
      <c r="CR403" s="802"/>
    </row>
    <row r="404" spans="35:96">
      <c r="AI404" s="831"/>
      <c r="CD404" s="802"/>
      <c r="CE404" s="802"/>
      <c r="CF404" s="802"/>
      <c r="CG404" s="802"/>
      <c r="CH404" s="292"/>
      <c r="CI404" s="292"/>
      <c r="CJ404" s="292"/>
      <c r="CK404" s="291"/>
      <c r="CL404" s="292"/>
      <c r="CM404" s="292"/>
      <c r="CN404" s="292"/>
      <c r="CO404" s="296" t="s">
        <v>1047</v>
      </c>
      <c r="CP404" s="802"/>
      <c r="CQ404" s="802"/>
      <c r="CR404" s="802"/>
    </row>
    <row r="405" spans="35:96">
      <c r="AI405" s="831"/>
      <c r="CD405" s="802"/>
      <c r="CE405" s="802"/>
      <c r="CF405" s="802"/>
      <c r="CG405" s="802"/>
      <c r="CH405" s="292"/>
      <c r="CI405" s="292"/>
      <c r="CJ405" s="292"/>
      <c r="CK405" s="291"/>
      <c r="CL405" s="292"/>
      <c r="CM405" s="292"/>
      <c r="CN405" s="292"/>
      <c r="CO405" s="296" t="s">
        <v>1048</v>
      </c>
      <c r="CP405" s="802"/>
      <c r="CQ405" s="802"/>
      <c r="CR405" s="802"/>
    </row>
    <row r="406" spans="35:96">
      <c r="AI406" s="831"/>
      <c r="CD406" s="802"/>
      <c r="CE406" s="802"/>
      <c r="CF406" s="802"/>
      <c r="CG406" s="802"/>
      <c r="CH406" s="292"/>
      <c r="CI406" s="292"/>
      <c r="CJ406" s="292"/>
      <c r="CK406" s="291"/>
      <c r="CL406" s="292"/>
      <c r="CM406" s="292"/>
      <c r="CN406" s="292"/>
      <c r="CO406" s="296" t="s">
        <v>1049</v>
      </c>
      <c r="CP406" s="802"/>
      <c r="CQ406" s="802"/>
      <c r="CR406" s="802"/>
    </row>
    <row r="407" spans="35:96">
      <c r="AI407" s="831"/>
      <c r="CD407" s="802"/>
      <c r="CE407" s="802"/>
      <c r="CF407" s="802"/>
      <c r="CG407" s="802"/>
      <c r="CH407" s="292"/>
      <c r="CI407" s="292"/>
      <c r="CJ407" s="292"/>
      <c r="CK407" s="291"/>
      <c r="CL407" s="292"/>
      <c r="CM407" s="292"/>
      <c r="CN407" s="292"/>
      <c r="CO407" s="296" t="s">
        <v>1050</v>
      </c>
      <c r="CP407" s="802"/>
      <c r="CQ407" s="802"/>
      <c r="CR407" s="802"/>
    </row>
    <row r="408" spans="35:96">
      <c r="AI408" s="831"/>
      <c r="CD408" s="802"/>
      <c r="CE408" s="802"/>
      <c r="CF408" s="802"/>
      <c r="CG408" s="802"/>
      <c r="CH408" s="292"/>
      <c r="CI408" s="292"/>
      <c r="CJ408" s="292"/>
      <c r="CK408" s="291"/>
      <c r="CL408" s="292"/>
      <c r="CM408" s="292"/>
      <c r="CN408" s="292"/>
      <c r="CO408" s="296" t="s">
        <v>1051</v>
      </c>
      <c r="CP408" s="802"/>
      <c r="CQ408" s="802"/>
      <c r="CR408" s="802"/>
    </row>
    <row r="409" spans="35:96">
      <c r="AI409" s="831"/>
      <c r="CD409" s="802"/>
      <c r="CE409" s="802"/>
      <c r="CF409" s="802"/>
      <c r="CG409" s="802"/>
      <c r="CH409" s="292"/>
      <c r="CI409" s="292"/>
      <c r="CJ409" s="292"/>
      <c r="CK409" s="291"/>
      <c r="CL409" s="292"/>
      <c r="CM409" s="292"/>
      <c r="CN409" s="292"/>
      <c r="CO409" s="296" t="s">
        <v>1054</v>
      </c>
      <c r="CP409" s="802"/>
      <c r="CQ409" s="802"/>
      <c r="CR409" s="802"/>
    </row>
    <row r="410" spans="35:96">
      <c r="AI410" s="831"/>
      <c r="CD410" s="802"/>
      <c r="CE410" s="802"/>
      <c r="CF410" s="802"/>
      <c r="CG410" s="802"/>
      <c r="CH410" s="292"/>
      <c r="CI410" s="292"/>
      <c r="CJ410" s="292"/>
      <c r="CK410" s="291"/>
      <c r="CL410" s="292"/>
      <c r="CM410" s="292"/>
      <c r="CN410" s="292"/>
      <c r="CO410" s="296" t="s">
        <v>1058</v>
      </c>
      <c r="CP410" s="802"/>
      <c r="CQ410" s="802"/>
      <c r="CR410" s="802"/>
    </row>
    <row r="411" spans="35:96">
      <c r="AI411" s="831"/>
      <c r="CD411" s="802"/>
      <c r="CE411" s="802"/>
      <c r="CF411" s="802"/>
      <c r="CG411" s="802"/>
      <c r="CH411" s="292"/>
      <c r="CI411" s="292"/>
      <c r="CJ411" s="292"/>
      <c r="CK411" s="291"/>
      <c r="CL411" s="292"/>
      <c r="CM411" s="292"/>
      <c r="CN411" s="292"/>
      <c r="CO411" s="296" t="s">
        <v>1059</v>
      </c>
      <c r="CP411" s="802"/>
      <c r="CQ411" s="802"/>
      <c r="CR411" s="802"/>
    </row>
    <row r="412" spans="35:96">
      <c r="AI412" s="831"/>
      <c r="CD412" s="802"/>
      <c r="CE412" s="802"/>
      <c r="CF412" s="802"/>
      <c r="CG412" s="802"/>
      <c r="CH412" s="292"/>
      <c r="CI412" s="292"/>
      <c r="CJ412" s="292"/>
      <c r="CK412" s="291"/>
      <c r="CL412" s="292"/>
      <c r="CM412" s="292"/>
      <c r="CN412" s="292"/>
      <c r="CO412" s="296" t="s">
        <v>1061</v>
      </c>
      <c r="CP412" s="802"/>
      <c r="CQ412" s="802"/>
      <c r="CR412" s="802"/>
    </row>
    <row r="413" spans="35:96">
      <c r="AI413" s="831"/>
      <c r="CD413" s="802"/>
      <c r="CE413" s="802"/>
      <c r="CF413" s="802"/>
      <c r="CG413" s="802"/>
      <c r="CH413" s="292"/>
      <c r="CI413" s="292"/>
      <c r="CJ413" s="292"/>
      <c r="CK413" s="291"/>
      <c r="CL413" s="292"/>
      <c r="CM413" s="292"/>
      <c r="CN413" s="292"/>
      <c r="CO413" s="296" t="s">
        <v>1064</v>
      </c>
      <c r="CP413" s="802"/>
      <c r="CQ413" s="802"/>
      <c r="CR413" s="802"/>
    </row>
    <row r="414" spans="35:96">
      <c r="AI414" s="831"/>
      <c r="CD414" s="802"/>
      <c r="CE414" s="802"/>
      <c r="CF414" s="802"/>
      <c r="CG414" s="802"/>
      <c r="CH414" s="292"/>
      <c r="CI414" s="292"/>
      <c r="CJ414" s="292"/>
      <c r="CK414" s="291"/>
      <c r="CL414" s="292"/>
      <c r="CM414" s="292"/>
      <c r="CN414" s="292"/>
      <c r="CO414" s="296" t="s">
        <v>1065</v>
      </c>
      <c r="CP414" s="802"/>
      <c r="CQ414" s="802"/>
      <c r="CR414" s="802"/>
    </row>
    <row r="415" spans="35:96">
      <c r="AI415" s="831"/>
      <c r="CD415" s="802"/>
      <c r="CE415" s="802"/>
      <c r="CF415" s="802"/>
      <c r="CG415" s="802"/>
      <c r="CH415" s="292"/>
      <c r="CI415" s="292"/>
      <c r="CJ415" s="292"/>
      <c r="CK415" s="291"/>
      <c r="CL415" s="292"/>
      <c r="CM415" s="292"/>
      <c r="CN415" s="292"/>
      <c r="CO415" s="296" t="s">
        <v>1066</v>
      </c>
      <c r="CP415" s="802"/>
      <c r="CQ415" s="802"/>
      <c r="CR415" s="802"/>
    </row>
    <row r="416" spans="35:96">
      <c r="AI416" s="831"/>
      <c r="CD416" s="802"/>
      <c r="CE416" s="802"/>
      <c r="CF416" s="802"/>
      <c r="CG416" s="802"/>
      <c r="CH416" s="292"/>
      <c r="CI416" s="292"/>
      <c r="CJ416" s="292"/>
      <c r="CK416" s="291"/>
      <c r="CL416" s="292"/>
      <c r="CM416" s="292"/>
      <c r="CN416" s="292"/>
      <c r="CO416" s="296" t="s">
        <v>1643</v>
      </c>
      <c r="CP416" s="802"/>
      <c r="CQ416" s="802"/>
      <c r="CR416" s="802"/>
    </row>
    <row r="417" spans="35:96">
      <c r="AI417" s="831"/>
      <c r="CD417" s="802"/>
      <c r="CE417" s="802"/>
      <c r="CF417" s="802"/>
      <c r="CG417" s="802"/>
      <c r="CH417" s="292"/>
      <c r="CI417" s="292"/>
      <c r="CJ417" s="292"/>
      <c r="CK417" s="291"/>
      <c r="CL417" s="292"/>
      <c r="CM417" s="292"/>
      <c r="CN417" s="292"/>
      <c r="CO417" s="296" t="s">
        <v>1072</v>
      </c>
      <c r="CP417" s="802"/>
      <c r="CQ417" s="802"/>
      <c r="CR417" s="802"/>
    </row>
    <row r="418" spans="35:96">
      <c r="AI418" s="831"/>
      <c r="CD418" s="802"/>
      <c r="CE418" s="802"/>
      <c r="CF418" s="802"/>
      <c r="CG418" s="802"/>
      <c r="CH418" s="292"/>
      <c r="CI418" s="292"/>
      <c r="CJ418" s="292"/>
      <c r="CK418" s="291"/>
      <c r="CL418" s="292"/>
      <c r="CM418" s="292"/>
      <c r="CN418" s="292"/>
      <c r="CO418" s="296" t="s">
        <v>1074</v>
      </c>
      <c r="CP418" s="802"/>
      <c r="CQ418" s="802"/>
      <c r="CR418" s="802"/>
    </row>
    <row r="419" spans="35:96">
      <c r="AI419" s="831"/>
      <c r="CD419" s="802"/>
      <c r="CE419" s="802"/>
      <c r="CF419" s="802"/>
      <c r="CG419" s="802"/>
      <c r="CH419" s="292"/>
      <c r="CI419" s="292"/>
      <c r="CJ419" s="292"/>
      <c r="CK419" s="291"/>
      <c r="CL419" s="292"/>
      <c r="CM419" s="292"/>
      <c r="CN419" s="292"/>
      <c r="CO419" s="296" t="s">
        <v>1644</v>
      </c>
      <c r="CP419" s="802"/>
      <c r="CQ419" s="802"/>
      <c r="CR419" s="802"/>
    </row>
    <row r="420" spans="35:96">
      <c r="AI420" s="831"/>
      <c r="CD420" s="802"/>
      <c r="CE420" s="802"/>
      <c r="CF420" s="802"/>
      <c r="CG420" s="802"/>
      <c r="CH420" s="292"/>
      <c r="CI420" s="292"/>
      <c r="CJ420" s="292"/>
      <c r="CK420" s="291"/>
      <c r="CL420" s="292"/>
      <c r="CM420" s="292"/>
      <c r="CN420" s="292"/>
      <c r="CO420" s="296" t="s">
        <v>1078</v>
      </c>
      <c r="CP420" s="802"/>
      <c r="CQ420" s="802"/>
      <c r="CR420" s="802"/>
    </row>
    <row r="421" spans="35:96">
      <c r="AI421" s="831"/>
      <c r="CD421" s="802"/>
      <c r="CE421" s="802"/>
      <c r="CF421" s="802"/>
      <c r="CG421" s="802"/>
      <c r="CH421" s="292"/>
      <c r="CI421" s="292"/>
      <c r="CJ421" s="292"/>
      <c r="CK421" s="291"/>
      <c r="CL421" s="292"/>
      <c r="CM421" s="292"/>
      <c r="CN421" s="292"/>
      <c r="CO421" s="296" t="s">
        <v>1079</v>
      </c>
      <c r="CP421" s="802"/>
      <c r="CQ421" s="802"/>
      <c r="CR421" s="802"/>
    </row>
    <row r="422" spans="35:96">
      <c r="AI422" s="831"/>
      <c r="CD422" s="802"/>
      <c r="CE422" s="802"/>
      <c r="CF422" s="802"/>
      <c r="CG422" s="802"/>
      <c r="CH422" s="292"/>
      <c r="CI422" s="292"/>
      <c r="CJ422" s="292"/>
      <c r="CK422" s="291"/>
      <c r="CL422" s="292"/>
      <c r="CM422" s="292"/>
      <c r="CN422" s="292"/>
      <c r="CO422" s="296" t="s">
        <v>1082</v>
      </c>
      <c r="CP422" s="802"/>
      <c r="CQ422" s="802"/>
      <c r="CR422" s="802"/>
    </row>
    <row r="423" spans="35:96">
      <c r="AI423" s="831"/>
      <c r="CD423" s="802"/>
      <c r="CE423" s="802"/>
      <c r="CF423" s="802"/>
      <c r="CG423" s="802"/>
      <c r="CH423" s="292"/>
      <c r="CI423" s="292"/>
      <c r="CJ423" s="292"/>
      <c r="CK423" s="291"/>
      <c r="CL423" s="292"/>
      <c r="CM423" s="292"/>
      <c r="CN423" s="292"/>
      <c r="CO423" s="296" t="s">
        <v>1083</v>
      </c>
      <c r="CP423" s="802"/>
      <c r="CQ423" s="802"/>
      <c r="CR423" s="802"/>
    </row>
    <row r="424" spans="35:96">
      <c r="AI424" s="831"/>
      <c r="CD424" s="802"/>
      <c r="CE424" s="802"/>
      <c r="CF424" s="802"/>
      <c r="CG424" s="802"/>
      <c r="CH424" s="292"/>
      <c r="CI424" s="292"/>
      <c r="CJ424" s="292"/>
      <c r="CK424" s="291"/>
      <c r="CL424" s="292"/>
      <c r="CM424" s="292"/>
      <c r="CN424" s="292"/>
      <c r="CO424" s="296" t="s">
        <v>1084</v>
      </c>
      <c r="CP424" s="802"/>
      <c r="CQ424" s="802"/>
      <c r="CR424" s="802"/>
    </row>
    <row r="425" spans="35:96">
      <c r="AI425" s="831"/>
      <c r="CD425" s="802"/>
      <c r="CE425" s="802"/>
      <c r="CF425" s="802"/>
      <c r="CG425" s="802"/>
      <c r="CH425" s="292"/>
      <c r="CI425" s="292"/>
      <c r="CJ425" s="292"/>
      <c r="CK425" s="291"/>
      <c r="CL425" s="292"/>
      <c r="CM425" s="292"/>
      <c r="CN425" s="292"/>
      <c r="CO425" s="296" t="s">
        <v>1085</v>
      </c>
      <c r="CP425" s="802"/>
      <c r="CQ425" s="802"/>
      <c r="CR425" s="802"/>
    </row>
    <row r="426" spans="35:96">
      <c r="AI426" s="831"/>
      <c r="CD426" s="802"/>
      <c r="CE426" s="802"/>
      <c r="CF426" s="802"/>
      <c r="CG426" s="802"/>
      <c r="CH426" s="292"/>
      <c r="CI426" s="292"/>
      <c r="CJ426" s="292"/>
      <c r="CK426" s="291"/>
      <c r="CL426" s="292"/>
      <c r="CM426" s="292"/>
      <c r="CN426" s="292"/>
      <c r="CO426" s="296" t="s">
        <v>1086</v>
      </c>
      <c r="CP426" s="802"/>
      <c r="CQ426" s="802"/>
      <c r="CR426" s="802"/>
    </row>
    <row r="427" spans="35:96">
      <c r="AI427" s="831"/>
      <c r="CD427" s="802"/>
      <c r="CE427" s="802"/>
      <c r="CF427" s="802"/>
      <c r="CG427" s="802"/>
      <c r="CH427" s="292"/>
      <c r="CI427" s="292"/>
      <c r="CJ427" s="292"/>
      <c r="CK427" s="291"/>
      <c r="CL427" s="292"/>
      <c r="CM427" s="292"/>
      <c r="CN427" s="292"/>
      <c r="CO427" s="296" t="s">
        <v>1087</v>
      </c>
      <c r="CP427" s="802"/>
      <c r="CQ427" s="802"/>
      <c r="CR427" s="802"/>
    </row>
    <row r="428" spans="35:96">
      <c r="AI428" s="831"/>
      <c r="CD428" s="802"/>
      <c r="CE428" s="802"/>
      <c r="CF428" s="802"/>
      <c r="CG428" s="802"/>
      <c r="CH428" s="292"/>
      <c r="CI428" s="292"/>
      <c r="CJ428" s="292"/>
      <c r="CK428" s="291"/>
      <c r="CL428" s="292"/>
      <c r="CM428" s="292"/>
      <c r="CN428" s="292"/>
      <c r="CO428" s="296" t="s">
        <v>1645</v>
      </c>
      <c r="CP428" s="802"/>
      <c r="CQ428" s="802"/>
      <c r="CR428" s="802"/>
    </row>
    <row r="429" spans="35:96">
      <c r="AI429" s="831"/>
      <c r="CD429" s="802"/>
      <c r="CE429" s="802"/>
      <c r="CF429" s="802"/>
      <c r="CG429" s="802"/>
      <c r="CH429" s="292"/>
      <c r="CI429" s="292"/>
      <c r="CJ429" s="292"/>
      <c r="CK429" s="291"/>
      <c r="CL429" s="292"/>
      <c r="CM429" s="292"/>
      <c r="CN429" s="292"/>
      <c r="CO429" s="296" t="s">
        <v>1089</v>
      </c>
      <c r="CP429" s="802"/>
      <c r="CQ429" s="802"/>
      <c r="CR429" s="802"/>
    </row>
    <row r="430" spans="35:96">
      <c r="AI430" s="831"/>
      <c r="CD430" s="802"/>
      <c r="CE430" s="802"/>
      <c r="CF430" s="802"/>
      <c r="CG430" s="802"/>
      <c r="CH430" s="292"/>
      <c r="CI430" s="292"/>
      <c r="CJ430" s="292"/>
      <c r="CK430" s="291"/>
      <c r="CL430" s="292"/>
      <c r="CM430" s="292"/>
      <c r="CN430" s="292"/>
      <c r="CO430" s="296" t="s">
        <v>1090</v>
      </c>
      <c r="CP430" s="802"/>
      <c r="CQ430" s="802"/>
      <c r="CR430" s="802"/>
    </row>
    <row r="431" spans="35:96">
      <c r="AI431" s="831"/>
      <c r="CD431" s="802"/>
      <c r="CE431" s="802"/>
      <c r="CF431" s="802"/>
      <c r="CG431" s="802"/>
      <c r="CH431" s="292"/>
      <c r="CI431" s="292"/>
      <c r="CJ431" s="292"/>
      <c r="CK431" s="291"/>
      <c r="CL431" s="292"/>
      <c r="CM431" s="292"/>
      <c r="CN431" s="292"/>
      <c r="CO431" s="296" t="s">
        <v>1091</v>
      </c>
      <c r="CP431" s="802"/>
      <c r="CQ431" s="802"/>
      <c r="CR431" s="802"/>
    </row>
    <row r="432" spans="35:96">
      <c r="AI432" s="831"/>
      <c r="CD432" s="802"/>
      <c r="CE432" s="802"/>
      <c r="CF432" s="802"/>
      <c r="CG432" s="802"/>
      <c r="CH432" s="292"/>
      <c r="CI432" s="292"/>
      <c r="CJ432" s="292"/>
      <c r="CK432" s="291"/>
      <c r="CL432" s="292"/>
      <c r="CM432" s="292"/>
      <c r="CN432" s="292"/>
      <c r="CO432" s="296" t="s">
        <v>1092</v>
      </c>
      <c r="CP432" s="802"/>
      <c r="CQ432" s="802"/>
      <c r="CR432" s="802"/>
    </row>
    <row r="433" spans="35:96">
      <c r="AI433" s="831"/>
      <c r="CD433" s="802"/>
      <c r="CE433" s="802"/>
      <c r="CF433" s="802"/>
      <c r="CG433" s="802"/>
      <c r="CH433" s="284"/>
      <c r="CI433" s="292"/>
      <c r="CJ433" s="292"/>
      <c r="CK433" s="291"/>
      <c r="CL433" s="292"/>
      <c r="CM433" s="292"/>
      <c r="CN433" s="292"/>
      <c r="CO433" s="296" t="s">
        <v>1093</v>
      </c>
      <c r="CP433" s="802"/>
      <c r="CQ433" s="802"/>
      <c r="CR433" s="802"/>
    </row>
    <row r="434" spans="35:96">
      <c r="AI434" s="831"/>
      <c r="CD434" s="802"/>
      <c r="CE434" s="802"/>
      <c r="CF434" s="802"/>
      <c r="CG434" s="802"/>
      <c r="CH434" s="284"/>
      <c r="CI434" s="292"/>
      <c r="CJ434" s="292"/>
      <c r="CK434" s="291"/>
      <c r="CL434" s="292"/>
      <c r="CM434" s="292"/>
      <c r="CN434" s="292"/>
      <c r="CO434" s="296" t="s">
        <v>1095</v>
      </c>
      <c r="CP434" s="802"/>
      <c r="CQ434" s="802"/>
      <c r="CR434" s="802"/>
    </row>
    <row r="435" spans="35:96">
      <c r="AI435" s="831"/>
      <c r="CD435" s="802"/>
      <c r="CE435" s="802"/>
      <c r="CF435" s="802"/>
      <c r="CG435" s="802"/>
      <c r="CH435" s="284"/>
      <c r="CI435" s="292"/>
      <c r="CJ435" s="292"/>
      <c r="CK435" s="291"/>
      <c r="CL435" s="292"/>
      <c r="CM435" s="292"/>
      <c r="CN435" s="292"/>
      <c r="CO435" s="296" t="s">
        <v>1097</v>
      </c>
      <c r="CP435" s="802"/>
      <c r="CQ435" s="802"/>
      <c r="CR435" s="802"/>
    </row>
    <row r="436" spans="35:96">
      <c r="AI436" s="831"/>
      <c r="CD436" s="802"/>
      <c r="CE436" s="802"/>
      <c r="CF436" s="802"/>
      <c r="CG436" s="802"/>
      <c r="CH436" s="284"/>
      <c r="CI436" s="292"/>
      <c r="CJ436" s="292"/>
      <c r="CK436" s="291"/>
      <c r="CL436" s="292"/>
      <c r="CM436" s="292"/>
      <c r="CN436" s="292"/>
      <c r="CO436" s="296" t="s">
        <v>1099</v>
      </c>
      <c r="CP436" s="802"/>
      <c r="CQ436" s="802"/>
      <c r="CR436" s="802"/>
    </row>
    <row r="437" spans="35:96">
      <c r="AI437" s="831"/>
      <c r="CD437" s="802"/>
      <c r="CE437" s="802"/>
      <c r="CF437" s="802"/>
      <c r="CG437" s="802"/>
      <c r="CH437" s="284"/>
      <c r="CI437" s="292"/>
      <c r="CJ437" s="292"/>
      <c r="CK437" s="291"/>
      <c r="CL437" s="292"/>
      <c r="CM437" s="292"/>
      <c r="CN437" s="292"/>
      <c r="CO437" s="296" t="s">
        <v>1101</v>
      </c>
      <c r="CP437" s="802"/>
      <c r="CQ437" s="802"/>
      <c r="CR437" s="802"/>
    </row>
    <row r="438" spans="35:96">
      <c r="AI438" s="831"/>
      <c r="CD438" s="802"/>
      <c r="CE438" s="802"/>
      <c r="CF438" s="802"/>
      <c r="CG438" s="802"/>
      <c r="CH438" s="284"/>
      <c r="CI438" s="292"/>
      <c r="CJ438" s="292"/>
      <c r="CK438" s="291"/>
      <c r="CL438" s="292"/>
      <c r="CM438" s="292"/>
      <c r="CN438" s="292"/>
      <c r="CO438" s="296" t="s">
        <v>1102</v>
      </c>
      <c r="CP438" s="802"/>
      <c r="CQ438" s="802"/>
      <c r="CR438" s="802"/>
    </row>
    <row r="439" spans="35:96">
      <c r="AI439" s="831"/>
      <c r="CD439" s="802"/>
      <c r="CE439" s="802"/>
      <c r="CF439" s="802"/>
      <c r="CG439" s="802"/>
      <c r="CH439" s="284"/>
      <c r="CI439" s="292"/>
      <c r="CJ439" s="292"/>
      <c r="CK439" s="291"/>
      <c r="CL439" s="292"/>
      <c r="CM439" s="292"/>
      <c r="CN439" s="292"/>
      <c r="CO439" s="296" t="s">
        <v>432</v>
      </c>
      <c r="CP439" s="802"/>
      <c r="CQ439" s="802"/>
      <c r="CR439" s="802"/>
    </row>
    <row r="440" spans="35:96">
      <c r="AI440" s="831"/>
      <c r="CD440" s="802"/>
      <c r="CE440" s="802"/>
      <c r="CF440" s="802"/>
      <c r="CG440" s="802"/>
      <c r="CH440" s="284"/>
      <c r="CI440" s="292"/>
      <c r="CJ440" s="292"/>
      <c r="CK440" s="291"/>
      <c r="CL440" s="292"/>
      <c r="CM440" s="292"/>
      <c r="CN440" s="292"/>
      <c r="CO440" s="296" t="s">
        <v>1105</v>
      </c>
      <c r="CP440" s="802"/>
      <c r="CQ440" s="802"/>
      <c r="CR440" s="802"/>
    </row>
    <row r="441" spans="35:96">
      <c r="AI441" s="831"/>
      <c r="CD441" s="802"/>
      <c r="CE441" s="802"/>
      <c r="CF441" s="802"/>
      <c r="CG441" s="802"/>
      <c r="CH441" s="284"/>
      <c r="CI441" s="292"/>
      <c r="CJ441" s="292"/>
      <c r="CK441" s="291"/>
      <c r="CL441" s="292"/>
      <c r="CM441" s="292"/>
      <c r="CN441" s="292"/>
      <c r="CO441" s="296" t="s">
        <v>1109</v>
      </c>
      <c r="CP441" s="802"/>
      <c r="CQ441" s="802"/>
      <c r="CR441" s="802"/>
    </row>
    <row r="442" spans="35:96">
      <c r="AI442" s="831"/>
      <c r="CD442" s="802"/>
      <c r="CE442" s="802"/>
      <c r="CF442" s="802"/>
      <c r="CG442" s="802"/>
      <c r="CH442" s="284"/>
      <c r="CI442" s="292"/>
      <c r="CJ442" s="292"/>
      <c r="CK442" s="291"/>
      <c r="CL442" s="292"/>
      <c r="CM442" s="292"/>
      <c r="CN442" s="292"/>
      <c r="CO442" s="296" t="s">
        <v>1110</v>
      </c>
      <c r="CP442" s="802"/>
      <c r="CQ442" s="802"/>
      <c r="CR442" s="802"/>
    </row>
    <row r="443" spans="35:96">
      <c r="AI443" s="831"/>
      <c r="CD443" s="802"/>
      <c r="CE443" s="802"/>
      <c r="CF443" s="802"/>
      <c r="CG443" s="802"/>
      <c r="CH443" s="284"/>
      <c r="CI443" s="292"/>
      <c r="CJ443" s="292"/>
      <c r="CK443" s="291"/>
      <c r="CL443" s="292"/>
      <c r="CM443" s="292"/>
      <c r="CN443" s="292"/>
      <c r="CO443" s="296" t="s">
        <v>1111</v>
      </c>
      <c r="CP443" s="802"/>
      <c r="CQ443" s="802"/>
      <c r="CR443" s="802"/>
    </row>
    <row r="444" spans="35:96">
      <c r="AI444" s="831"/>
      <c r="CD444" s="802"/>
      <c r="CE444" s="802"/>
      <c r="CF444" s="802"/>
      <c r="CG444" s="802"/>
      <c r="CH444" s="284"/>
      <c r="CI444" s="292"/>
      <c r="CJ444" s="292"/>
      <c r="CK444" s="291"/>
      <c r="CL444" s="292"/>
      <c r="CM444" s="292"/>
      <c r="CN444" s="292"/>
      <c r="CO444" s="296" t="s">
        <v>1115</v>
      </c>
      <c r="CP444" s="802"/>
      <c r="CQ444" s="802"/>
      <c r="CR444" s="802"/>
    </row>
    <row r="445" spans="35:96">
      <c r="AI445" s="831"/>
      <c r="CD445" s="802"/>
      <c r="CE445" s="802"/>
      <c r="CF445" s="802"/>
      <c r="CG445" s="802"/>
      <c r="CH445" s="284"/>
      <c r="CI445" s="292"/>
      <c r="CJ445" s="292"/>
      <c r="CK445" s="291"/>
      <c r="CL445" s="292"/>
      <c r="CM445" s="292"/>
      <c r="CN445" s="292"/>
      <c r="CO445" s="296" t="s">
        <v>1117</v>
      </c>
      <c r="CP445" s="802"/>
      <c r="CQ445" s="802"/>
      <c r="CR445" s="802"/>
    </row>
    <row r="446" spans="35:96">
      <c r="AI446" s="831"/>
      <c r="CD446" s="802"/>
      <c r="CE446" s="802"/>
      <c r="CF446" s="802"/>
      <c r="CG446" s="802"/>
      <c r="CH446" s="284"/>
      <c r="CI446" s="292"/>
      <c r="CJ446" s="292"/>
      <c r="CK446" s="291"/>
      <c r="CL446" s="292"/>
      <c r="CM446" s="292"/>
      <c r="CN446" s="292"/>
      <c r="CO446" s="296" t="s">
        <v>1118</v>
      </c>
      <c r="CP446" s="802"/>
      <c r="CQ446" s="802"/>
      <c r="CR446" s="802"/>
    </row>
    <row r="447" spans="35:96">
      <c r="AI447" s="831"/>
      <c r="CD447" s="802"/>
      <c r="CE447" s="802"/>
      <c r="CF447" s="802"/>
      <c r="CG447" s="802"/>
      <c r="CH447" s="284"/>
      <c r="CI447" s="292"/>
      <c r="CJ447" s="292"/>
      <c r="CK447" s="291"/>
      <c r="CL447" s="292"/>
      <c r="CM447" s="292"/>
      <c r="CN447" s="292"/>
      <c r="CO447" s="296" t="s">
        <v>1121</v>
      </c>
      <c r="CP447" s="802"/>
      <c r="CQ447" s="802"/>
      <c r="CR447" s="802"/>
    </row>
    <row r="448" spans="35:96">
      <c r="AI448" s="831"/>
      <c r="CD448" s="802"/>
      <c r="CE448" s="802"/>
      <c r="CF448" s="802"/>
      <c r="CG448" s="802"/>
      <c r="CH448" s="284"/>
      <c r="CI448" s="292"/>
      <c r="CJ448" s="292"/>
      <c r="CK448" s="291"/>
      <c r="CL448" s="292"/>
      <c r="CM448" s="292"/>
      <c r="CN448" s="292"/>
      <c r="CO448" s="296" t="s">
        <v>1123</v>
      </c>
      <c r="CP448" s="802"/>
      <c r="CQ448" s="802"/>
      <c r="CR448" s="802"/>
    </row>
    <row r="449" spans="35:96">
      <c r="AI449" s="831"/>
      <c r="CD449" s="802"/>
      <c r="CE449" s="802"/>
      <c r="CF449" s="802"/>
      <c r="CG449" s="802"/>
      <c r="CH449" s="284"/>
      <c r="CI449" s="292"/>
      <c r="CJ449" s="292"/>
      <c r="CK449" s="291"/>
      <c r="CL449" s="292"/>
      <c r="CM449" s="292"/>
      <c r="CN449" s="292"/>
      <c r="CO449" s="296" t="s">
        <v>1125</v>
      </c>
      <c r="CP449" s="802"/>
      <c r="CQ449" s="802"/>
      <c r="CR449" s="802"/>
    </row>
    <row r="450" spans="35:96">
      <c r="AI450" s="831"/>
      <c r="CD450" s="802"/>
      <c r="CE450" s="802"/>
      <c r="CF450" s="802"/>
      <c r="CG450" s="802"/>
      <c r="CH450" s="284"/>
      <c r="CI450" s="292"/>
      <c r="CJ450" s="292"/>
      <c r="CK450" s="291"/>
      <c r="CL450" s="292"/>
      <c r="CM450" s="292"/>
      <c r="CN450" s="292"/>
      <c r="CO450" s="296" t="s">
        <v>1126</v>
      </c>
      <c r="CP450" s="802"/>
      <c r="CQ450" s="802"/>
      <c r="CR450" s="802"/>
    </row>
    <row r="451" spans="35:96">
      <c r="AI451" s="831"/>
      <c r="CD451" s="802"/>
      <c r="CE451" s="802"/>
      <c r="CF451" s="802"/>
      <c r="CG451" s="802"/>
      <c r="CH451" s="284"/>
      <c r="CI451" s="292"/>
      <c r="CJ451" s="292"/>
      <c r="CK451" s="291"/>
      <c r="CL451" s="292"/>
      <c r="CM451" s="292"/>
      <c r="CN451" s="292"/>
      <c r="CO451" s="296" t="s">
        <v>1127</v>
      </c>
      <c r="CP451" s="802"/>
      <c r="CQ451" s="802"/>
      <c r="CR451" s="802"/>
    </row>
    <row r="452" spans="35:96">
      <c r="AI452" s="831"/>
      <c r="CD452" s="802"/>
      <c r="CE452" s="802"/>
      <c r="CF452" s="802"/>
      <c r="CG452" s="802"/>
      <c r="CH452" s="284"/>
      <c r="CI452" s="292"/>
      <c r="CJ452" s="292"/>
      <c r="CK452" s="291"/>
      <c r="CL452" s="292"/>
      <c r="CM452" s="292"/>
      <c r="CN452" s="292"/>
      <c r="CO452" s="296" t="s">
        <v>1128</v>
      </c>
      <c r="CP452" s="802"/>
      <c r="CQ452" s="802"/>
      <c r="CR452" s="802"/>
    </row>
    <row r="453" spans="35:96">
      <c r="AI453" s="831"/>
      <c r="CD453" s="802"/>
      <c r="CE453" s="802"/>
      <c r="CF453" s="802"/>
      <c r="CG453" s="802"/>
      <c r="CH453" s="284"/>
      <c r="CI453" s="292"/>
      <c r="CJ453" s="292"/>
      <c r="CK453" s="291"/>
      <c r="CL453" s="292"/>
      <c r="CM453" s="292"/>
      <c r="CN453" s="292"/>
      <c r="CO453" s="296" t="s">
        <v>1129</v>
      </c>
      <c r="CP453" s="802"/>
      <c r="CQ453" s="802"/>
      <c r="CR453" s="802"/>
    </row>
    <row r="454" spans="35:96">
      <c r="AI454" s="831"/>
      <c r="CD454" s="802"/>
      <c r="CE454" s="802"/>
      <c r="CF454" s="802"/>
      <c r="CG454" s="802"/>
      <c r="CH454" s="284"/>
      <c r="CI454" s="292"/>
      <c r="CJ454" s="292"/>
      <c r="CK454" s="291"/>
      <c r="CL454" s="292"/>
      <c r="CM454" s="292"/>
      <c r="CN454" s="292"/>
      <c r="CO454" s="296" t="s">
        <v>1130</v>
      </c>
      <c r="CP454" s="802"/>
      <c r="CQ454" s="802"/>
      <c r="CR454" s="802"/>
    </row>
    <row r="455" spans="35:96">
      <c r="AI455" s="831"/>
      <c r="CD455" s="802"/>
      <c r="CE455" s="802"/>
      <c r="CF455" s="802"/>
      <c r="CG455" s="802"/>
      <c r="CH455" s="284"/>
      <c r="CI455" s="292"/>
      <c r="CJ455" s="292"/>
      <c r="CK455" s="291"/>
      <c r="CL455" s="292"/>
      <c r="CM455" s="292"/>
      <c r="CN455" s="292"/>
      <c r="CO455" s="296" t="s">
        <v>1646</v>
      </c>
      <c r="CP455" s="802"/>
      <c r="CQ455" s="802"/>
      <c r="CR455" s="802"/>
    </row>
    <row r="456" spans="35:96">
      <c r="AI456" s="831"/>
      <c r="CD456" s="802"/>
      <c r="CE456" s="802"/>
      <c r="CF456" s="802"/>
      <c r="CG456" s="802"/>
      <c r="CH456" s="284"/>
      <c r="CI456" s="292"/>
      <c r="CJ456" s="292"/>
      <c r="CK456" s="291"/>
      <c r="CL456" s="292"/>
      <c r="CM456" s="292"/>
      <c r="CN456" s="292"/>
      <c r="CO456" s="296" t="s">
        <v>1133</v>
      </c>
      <c r="CP456" s="802"/>
      <c r="CQ456" s="802"/>
      <c r="CR456" s="802"/>
    </row>
    <row r="457" spans="35:96">
      <c r="AI457" s="831"/>
      <c r="CD457" s="802"/>
      <c r="CE457" s="802"/>
      <c r="CF457" s="802"/>
      <c r="CG457" s="802"/>
      <c r="CH457" s="284"/>
      <c r="CI457" s="292"/>
      <c r="CJ457" s="292"/>
      <c r="CK457" s="291"/>
      <c r="CL457" s="292"/>
      <c r="CM457" s="292"/>
      <c r="CN457" s="292"/>
      <c r="CO457" s="296" t="s">
        <v>1134</v>
      </c>
      <c r="CP457" s="802"/>
      <c r="CQ457" s="802"/>
      <c r="CR457" s="802"/>
    </row>
    <row r="458" spans="35:96">
      <c r="AI458" s="831"/>
      <c r="CD458" s="802"/>
      <c r="CE458" s="802"/>
      <c r="CF458" s="802"/>
      <c r="CG458" s="802"/>
      <c r="CH458" s="284"/>
      <c r="CI458" s="292"/>
      <c r="CJ458" s="292"/>
      <c r="CK458" s="291"/>
      <c r="CL458" s="292"/>
      <c r="CM458" s="292"/>
      <c r="CN458" s="292"/>
      <c r="CO458" s="296" t="s">
        <v>1135</v>
      </c>
      <c r="CP458" s="802"/>
      <c r="CQ458" s="802"/>
      <c r="CR458" s="802"/>
    </row>
    <row r="459" spans="35:96">
      <c r="AI459" s="831"/>
      <c r="CD459" s="802"/>
      <c r="CE459" s="802"/>
      <c r="CF459" s="802"/>
      <c r="CG459" s="802"/>
      <c r="CH459" s="284"/>
      <c r="CI459" s="292"/>
      <c r="CJ459" s="292"/>
      <c r="CK459" s="291"/>
      <c r="CL459" s="292"/>
      <c r="CM459" s="292"/>
      <c r="CN459" s="292"/>
      <c r="CO459" s="296" t="s">
        <v>1136</v>
      </c>
      <c r="CP459" s="802"/>
      <c r="CQ459" s="802"/>
      <c r="CR459" s="802"/>
    </row>
    <row r="460" spans="35:96">
      <c r="AI460" s="831"/>
      <c r="CD460" s="802"/>
      <c r="CE460" s="802"/>
      <c r="CF460" s="802"/>
      <c r="CG460" s="802"/>
      <c r="CH460" s="284"/>
      <c r="CI460" s="292"/>
      <c r="CJ460" s="292"/>
      <c r="CK460" s="291"/>
      <c r="CL460" s="292"/>
      <c r="CM460" s="292"/>
      <c r="CN460" s="292"/>
      <c r="CO460" s="296" t="s">
        <v>444</v>
      </c>
      <c r="CP460" s="802"/>
      <c r="CQ460" s="802"/>
      <c r="CR460" s="802"/>
    </row>
    <row r="461" spans="35:96">
      <c r="AI461" s="831"/>
      <c r="CD461" s="802"/>
      <c r="CE461" s="802"/>
      <c r="CF461" s="802"/>
      <c r="CG461" s="802"/>
      <c r="CH461" s="284"/>
      <c r="CI461" s="292"/>
      <c r="CJ461" s="292"/>
      <c r="CK461" s="291"/>
      <c r="CL461" s="292"/>
      <c r="CM461" s="292"/>
      <c r="CN461" s="292"/>
      <c r="CO461" s="296" t="s">
        <v>1137</v>
      </c>
      <c r="CP461" s="802"/>
      <c r="CQ461" s="802"/>
      <c r="CR461" s="802"/>
    </row>
    <row r="462" spans="35:96">
      <c r="AI462" s="831"/>
      <c r="CD462" s="802"/>
      <c r="CE462" s="802"/>
      <c r="CF462" s="802"/>
      <c r="CG462" s="802"/>
      <c r="CH462" s="284"/>
      <c r="CI462" s="292"/>
      <c r="CJ462" s="292"/>
      <c r="CK462" s="291"/>
      <c r="CL462" s="292"/>
      <c r="CM462" s="292"/>
      <c r="CN462" s="292"/>
      <c r="CO462" s="296" t="s">
        <v>1138</v>
      </c>
      <c r="CP462" s="802"/>
      <c r="CQ462" s="802"/>
      <c r="CR462" s="802"/>
    </row>
    <row r="463" spans="35:96">
      <c r="AI463" s="831"/>
      <c r="CD463" s="802"/>
      <c r="CE463" s="802"/>
      <c r="CF463" s="802"/>
      <c r="CG463" s="802"/>
      <c r="CH463" s="284"/>
      <c r="CI463" s="292"/>
      <c r="CJ463" s="292"/>
      <c r="CK463" s="291"/>
      <c r="CL463" s="292"/>
      <c r="CM463" s="292"/>
      <c r="CN463" s="292"/>
      <c r="CO463" s="296" t="s">
        <v>1140</v>
      </c>
      <c r="CP463" s="802"/>
      <c r="CQ463" s="802"/>
      <c r="CR463" s="802"/>
    </row>
    <row r="464" spans="35:96">
      <c r="AI464" s="831"/>
      <c r="CD464" s="802"/>
      <c r="CE464" s="802"/>
      <c r="CF464" s="802"/>
      <c r="CG464" s="802"/>
      <c r="CH464" s="284"/>
      <c r="CI464" s="292"/>
      <c r="CJ464" s="292"/>
      <c r="CK464" s="291"/>
      <c r="CL464" s="292"/>
      <c r="CM464" s="292"/>
      <c r="CN464" s="292"/>
      <c r="CO464" s="296" t="s">
        <v>1144</v>
      </c>
      <c r="CP464" s="802"/>
      <c r="CQ464" s="802"/>
      <c r="CR464" s="802"/>
    </row>
    <row r="465" spans="35:96">
      <c r="AI465" s="831"/>
      <c r="CD465" s="802"/>
      <c r="CE465" s="802"/>
      <c r="CF465" s="802"/>
      <c r="CG465" s="802"/>
      <c r="CH465" s="284"/>
      <c r="CI465" s="292"/>
      <c r="CJ465" s="292"/>
      <c r="CK465" s="291"/>
      <c r="CL465" s="292"/>
      <c r="CM465" s="292"/>
      <c r="CN465" s="292"/>
      <c r="CO465" s="296" t="s">
        <v>1146</v>
      </c>
      <c r="CP465" s="802"/>
      <c r="CQ465" s="802"/>
      <c r="CR465" s="802"/>
    </row>
    <row r="466" spans="35:96">
      <c r="AI466" s="831"/>
      <c r="CD466" s="802"/>
      <c r="CE466" s="802"/>
      <c r="CF466" s="802"/>
      <c r="CG466" s="802"/>
      <c r="CH466" s="284"/>
      <c r="CI466" s="292"/>
      <c r="CJ466" s="292"/>
      <c r="CK466" s="291"/>
      <c r="CL466" s="292"/>
      <c r="CM466" s="292"/>
      <c r="CN466" s="292"/>
      <c r="CO466" s="296" t="s">
        <v>1147</v>
      </c>
      <c r="CP466" s="802"/>
      <c r="CQ466" s="802"/>
      <c r="CR466" s="802"/>
    </row>
    <row r="467" spans="35:96">
      <c r="AI467" s="831"/>
      <c r="CD467" s="802"/>
      <c r="CE467" s="802"/>
      <c r="CF467" s="802"/>
      <c r="CG467" s="802"/>
      <c r="CH467" s="284"/>
      <c r="CI467" s="292"/>
      <c r="CJ467" s="292"/>
      <c r="CK467" s="291"/>
      <c r="CL467" s="292"/>
      <c r="CM467" s="292"/>
      <c r="CN467" s="292"/>
      <c r="CO467" s="296" t="s">
        <v>1148</v>
      </c>
      <c r="CP467" s="802"/>
      <c r="CQ467" s="802"/>
      <c r="CR467" s="802"/>
    </row>
    <row r="468" spans="35:96">
      <c r="AI468" s="831"/>
      <c r="CD468" s="802"/>
      <c r="CE468" s="802"/>
      <c r="CF468" s="802"/>
      <c r="CG468" s="802"/>
      <c r="CH468" s="284"/>
      <c r="CI468" s="292"/>
      <c r="CJ468" s="292"/>
      <c r="CK468" s="291"/>
      <c r="CL468" s="292"/>
      <c r="CM468" s="292"/>
      <c r="CN468" s="292"/>
      <c r="CO468" s="296" t="s">
        <v>1149</v>
      </c>
      <c r="CP468" s="802"/>
      <c r="CQ468" s="802"/>
      <c r="CR468" s="802"/>
    </row>
    <row r="469" spans="35:96">
      <c r="AI469" s="831"/>
      <c r="CD469" s="802"/>
      <c r="CE469" s="802"/>
      <c r="CF469" s="802"/>
      <c r="CG469" s="802"/>
      <c r="CH469" s="284"/>
      <c r="CI469" s="292"/>
      <c r="CJ469" s="292"/>
      <c r="CK469" s="291"/>
      <c r="CL469" s="292"/>
      <c r="CM469" s="292"/>
      <c r="CN469" s="292"/>
      <c r="CO469" s="296" t="s">
        <v>1150</v>
      </c>
      <c r="CP469" s="802"/>
      <c r="CQ469" s="802"/>
      <c r="CR469" s="802"/>
    </row>
    <row r="470" spans="35:96">
      <c r="AI470" s="831"/>
      <c r="CD470" s="802"/>
      <c r="CE470" s="802"/>
      <c r="CF470" s="802"/>
      <c r="CG470" s="802"/>
      <c r="CH470" s="284"/>
      <c r="CI470" s="292"/>
      <c r="CJ470" s="292"/>
      <c r="CK470" s="291"/>
      <c r="CL470" s="292"/>
      <c r="CM470" s="292"/>
      <c r="CN470" s="292"/>
      <c r="CO470" s="296" t="s">
        <v>1152</v>
      </c>
      <c r="CP470" s="802"/>
      <c r="CQ470" s="802"/>
      <c r="CR470" s="802"/>
    </row>
    <row r="471" spans="35:96">
      <c r="AI471" s="831"/>
      <c r="CD471" s="802"/>
      <c r="CE471" s="802"/>
      <c r="CF471" s="802"/>
      <c r="CG471" s="802"/>
      <c r="CH471" s="284"/>
      <c r="CI471" s="292"/>
      <c r="CJ471" s="292"/>
      <c r="CK471" s="291"/>
      <c r="CL471" s="292"/>
      <c r="CM471" s="292"/>
      <c r="CN471" s="292"/>
      <c r="CO471" s="296" t="s">
        <v>1154</v>
      </c>
      <c r="CP471" s="802"/>
      <c r="CQ471" s="802"/>
      <c r="CR471" s="802"/>
    </row>
    <row r="472" spans="35:96">
      <c r="AI472" s="831"/>
      <c r="CD472" s="802"/>
      <c r="CE472" s="802"/>
      <c r="CF472" s="802"/>
      <c r="CG472" s="802"/>
      <c r="CH472" s="284"/>
      <c r="CI472" s="292"/>
      <c r="CJ472" s="292"/>
      <c r="CK472" s="291"/>
      <c r="CL472" s="292"/>
      <c r="CM472" s="292"/>
      <c r="CN472" s="292"/>
      <c r="CO472" s="296" t="s">
        <v>1156</v>
      </c>
      <c r="CP472" s="802"/>
      <c r="CQ472" s="802"/>
      <c r="CR472" s="802"/>
    </row>
    <row r="473" spans="35:96">
      <c r="AI473" s="831"/>
      <c r="CD473" s="802"/>
      <c r="CE473" s="802"/>
      <c r="CF473" s="802"/>
      <c r="CG473" s="802"/>
      <c r="CH473" s="284"/>
      <c r="CI473" s="292"/>
      <c r="CJ473" s="292"/>
      <c r="CK473" s="291"/>
      <c r="CL473" s="292"/>
      <c r="CM473" s="292"/>
      <c r="CN473" s="292"/>
      <c r="CO473" s="296" t="s">
        <v>1159</v>
      </c>
      <c r="CP473" s="802"/>
      <c r="CQ473" s="802"/>
      <c r="CR473" s="802"/>
    </row>
    <row r="474" spans="35:96">
      <c r="AI474" s="831"/>
      <c r="CD474" s="802"/>
      <c r="CE474" s="802"/>
      <c r="CF474" s="802"/>
      <c r="CG474" s="802"/>
      <c r="CH474" s="284"/>
      <c r="CI474" s="292"/>
      <c r="CJ474" s="292"/>
      <c r="CK474" s="291"/>
      <c r="CL474" s="292"/>
      <c r="CM474" s="292"/>
      <c r="CN474" s="292"/>
      <c r="CO474" s="296" t="s">
        <v>1160</v>
      </c>
      <c r="CP474" s="802"/>
      <c r="CQ474" s="802"/>
      <c r="CR474" s="802"/>
    </row>
    <row r="475" spans="35:96">
      <c r="AI475" s="831"/>
      <c r="CD475" s="802"/>
      <c r="CE475" s="802"/>
      <c r="CF475" s="802"/>
      <c r="CG475" s="802"/>
      <c r="CH475" s="284"/>
      <c r="CI475" s="292"/>
      <c r="CJ475" s="292"/>
      <c r="CK475" s="291"/>
      <c r="CL475" s="292"/>
      <c r="CM475" s="292"/>
      <c r="CN475" s="292"/>
      <c r="CO475" s="296" t="s">
        <v>1162</v>
      </c>
      <c r="CP475" s="802"/>
      <c r="CQ475" s="802"/>
      <c r="CR475" s="802"/>
    </row>
    <row r="476" spans="35:96">
      <c r="AI476" s="831"/>
      <c r="CD476" s="802"/>
      <c r="CE476" s="802"/>
      <c r="CF476" s="802"/>
      <c r="CG476" s="802"/>
      <c r="CH476" s="284"/>
      <c r="CI476" s="292"/>
      <c r="CJ476" s="292"/>
      <c r="CK476" s="291"/>
      <c r="CL476" s="292"/>
      <c r="CM476" s="292"/>
      <c r="CN476" s="292"/>
      <c r="CO476" s="296" t="s">
        <v>1165</v>
      </c>
      <c r="CP476" s="802"/>
      <c r="CQ476" s="802"/>
      <c r="CR476" s="802"/>
    </row>
    <row r="477" spans="35:96">
      <c r="AI477" s="831"/>
      <c r="CD477" s="802"/>
      <c r="CE477" s="802"/>
      <c r="CF477" s="802"/>
      <c r="CG477" s="802"/>
      <c r="CH477" s="284"/>
      <c r="CI477" s="292"/>
      <c r="CJ477" s="292"/>
      <c r="CK477" s="291"/>
      <c r="CL477" s="292"/>
      <c r="CM477" s="292"/>
      <c r="CN477" s="292"/>
      <c r="CO477" s="296" t="s">
        <v>1166</v>
      </c>
      <c r="CP477" s="802"/>
      <c r="CQ477" s="802"/>
      <c r="CR477" s="802"/>
    </row>
    <row r="478" spans="35:96">
      <c r="AI478" s="831"/>
      <c r="CD478" s="802"/>
      <c r="CE478" s="802"/>
      <c r="CF478" s="802"/>
      <c r="CG478" s="802"/>
      <c r="CH478" s="284"/>
      <c r="CI478" s="292"/>
      <c r="CJ478" s="292"/>
      <c r="CK478" s="291"/>
      <c r="CL478" s="292"/>
      <c r="CM478" s="292"/>
      <c r="CN478" s="292"/>
      <c r="CO478" s="296" t="s">
        <v>1169</v>
      </c>
      <c r="CP478" s="802"/>
      <c r="CQ478" s="802"/>
      <c r="CR478" s="802"/>
    </row>
    <row r="479" spans="35:96">
      <c r="AI479" s="831"/>
      <c r="CD479" s="802"/>
      <c r="CE479" s="802"/>
      <c r="CF479" s="802"/>
      <c r="CG479" s="802"/>
      <c r="CH479" s="284"/>
      <c r="CI479" s="292"/>
      <c r="CJ479" s="292"/>
      <c r="CK479" s="291"/>
      <c r="CL479" s="292"/>
      <c r="CM479" s="292"/>
      <c r="CN479" s="292"/>
      <c r="CO479" s="296" t="s">
        <v>1171</v>
      </c>
      <c r="CP479" s="802"/>
      <c r="CQ479" s="802"/>
      <c r="CR479" s="802"/>
    </row>
    <row r="480" spans="35:96">
      <c r="AI480" s="831"/>
      <c r="CD480" s="802"/>
      <c r="CE480" s="802"/>
      <c r="CF480" s="802"/>
      <c r="CG480" s="802"/>
      <c r="CH480" s="284"/>
      <c r="CI480" s="292"/>
      <c r="CJ480" s="292"/>
      <c r="CK480" s="291"/>
      <c r="CL480" s="292"/>
      <c r="CM480" s="292"/>
      <c r="CN480" s="292"/>
      <c r="CO480" s="296" t="s">
        <v>456</v>
      </c>
      <c r="CP480" s="802"/>
      <c r="CQ480" s="802"/>
      <c r="CR480" s="802"/>
    </row>
    <row r="481" spans="35:96">
      <c r="AI481" s="831"/>
      <c r="CD481" s="802"/>
      <c r="CE481" s="802"/>
      <c r="CF481" s="802"/>
      <c r="CG481" s="802"/>
      <c r="CH481" s="284"/>
      <c r="CI481" s="292"/>
      <c r="CJ481" s="292"/>
      <c r="CK481" s="291"/>
      <c r="CL481" s="292"/>
      <c r="CM481" s="292"/>
      <c r="CN481" s="292"/>
      <c r="CO481" s="296" t="s">
        <v>1175</v>
      </c>
      <c r="CP481" s="802"/>
      <c r="CQ481" s="802"/>
      <c r="CR481" s="802"/>
    </row>
    <row r="482" spans="35:96">
      <c r="AI482" s="831"/>
      <c r="CD482" s="802"/>
      <c r="CE482" s="802"/>
      <c r="CF482" s="802"/>
      <c r="CG482" s="802"/>
      <c r="CH482" s="284"/>
      <c r="CI482" s="292"/>
      <c r="CJ482" s="292"/>
      <c r="CK482" s="291"/>
      <c r="CL482" s="292"/>
      <c r="CM482" s="292"/>
      <c r="CN482" s="292"/>
      <c r="CO482" s="296" t="s">
        <v>1176</v>
      </c>
      <c r="CP482" s="802"/>
      <c r="CQ482" s="802"/>
      <c r="CR482" s="802"/>
    </row>
    <row r="483" spans="35:96">
      <c r="AI483" s="831"/>
      <c r="CD483" s="802"/>
      <c r="CE483" s="802"/>
      <c r="CF483" s="802"/>
      <c r="CG483" s="802"/>
      <c r="CH483" s="284"/>
      <c r="CI483" s="292"/>
      <c r="CJ483" s="292"/>
      <c r="CK483" s="291"/>
      <c r="CL483" s="292"/>
      <c r="CM483" s="292"/>
      <c r="CN483" s="292"/>
      <c r="CO483" s="296" t="s">
        <v>1186</v>
      </c>
      <c r="CP483" s="802"/>
      <c r="CQ483" s="802"/>
      <c r="CR483" s="802"/>
    </row>
    <row r="484" spans="35:96">
      <c r="AI484" s="831"/>
      <c r="CD484" s="802"/>
      <c r="CE484" s="802"/>
      <c r="CF484" s="802"/>
      <c r="CG484" s="802"/>
      <c r="CH484" s="284"/>
      <c r="CI484" s="292"/>
      <c r="CJ484" s="292"/>
      <c r="CK484" s="291"/>
      <c r="CL484" s="292"/>
      <c r="CM484" s="292"/>
      <c r="CN484" s="292"/>
      <c r="CO484" s="296" t="s">
        <v>1187</v>
      </c>
      <c r="CP484" s="802"/>
      <c r="CQ484" s="802"/>
      <c r="CR484" s="802"/>
    </row>
    <row r="485" spans="35:96">
      <c r="AI485" s="831"/>
      <c r="CD485" s="802"/>
      <c r="CE485" s="802"/>
      <c r="CF485" s="802"/>
      <c r="CG485" s="802"/>
      <c r="CH485" s="284"/>
      <c r="CI485" s="292"/>
      <c r="CJ485" s="292"/>
      <c r="CK485" s="291"/>
      <c r="CL485" s="292"/>
      <c r="CM485" s="292"/>
      <c r="CN485" s="292"/>
      <c r="CO485" s="296" t="s">
        <v>1192</v>
      </c>
      <c r="CP485" s="802"/>
      <c r="CQ485" s="802"/>
      <c r="CR485" s="802"/>
    </row>
    <row r="486" spans="35:96">
      <c r="AI486" s="831"/>
      <c r="CD486" s="802"/>
      <c r="CE486" s="802"/>
      <c r="CF486" s="802"/>
      <c r="CG486" s="802"/>
      <c r="CH486" s="284"/>
      <c r="CI486" s="292"/>
      <c r="CJ486" s="292"/>
      <c r="CK486" s="291"/>
      <c r="CL486" s="292"/>
      <c r="CM486" s="292"/>
      <c r="CN486" s="292"/>
      <c r="CO486" s="296" t="s">
        <v>1193</v>
      </c>
      <c r="CP486" s="802"/>
      <c r="CQ486" s="802"/>
      <c r="CR486" s="802"/>
    </row>
    <row r="487" spans="35:96">
      <c r="AI487" s="831"/>
      <c r="CD487" s="802"/>
      <c r="CE487" s="802"/>
      <c r="CF487" s="802"/>
      <c r="CG487" s="802"/>
      <c r="CH487" s="284"/>
      <c r="CI487" s="292"/>
      <c r="CJ487" s="292"/>
      <c r="CK487" s="291"/>
      <c r="CL487" s="292"/>
      <c r="CM487" s="292"/>
      <c r="CN487" s="292"/>
      <c r="CO487" s="296" t="s">
        <v>1195</v>
      </c>
      <c r="CP487" s="802"/>
      <c r="CQ487" s="802"/>
      <c r="CR487" s="802"/>
    </row>
    <row r="488" spans="35:96">
      <c r="AI488" s="831"/>
      <c r="CD488" s="802"/>
      <c r="CE488" s="802"/>
      <c r="CF488" s="802"/>
      <c r="CG488" s="802"/>
      <c r="CH488" s="284"/>
      <c r="CI488" s="292"/>
      <c r="CJ488" s="292"/>
      <c r="CK488" s="291"/>
      <c r="CL488" s="292"/>
      <c r="CM488" s="292"/>
      <c r="CN488" s="292"/>
      <c r="CO488" s="296" t="s">
        <v>1197</v>
      </c>
      <c r="CP488" s="802"/>
      <c r="CQ488" s="802"/>
      <c r="CR488" s="802"/>
    </row>
    <row r="489" spans="35:96">
      <c r="AI489" s="831"/>
      <c r="CD489" s="802"/>
      <c r="CE489" s="802"/>
      <c r="CF489" s="802"/>
      <c r="CG489" s="802"/>
      <c r="CH489" s="284"/>
      <c r="CI489" s="292"/>
      <c r="CJ489" s="292"/>
      <c r="CK489" s="291"/>
      <c r="CL489" s="292"/>
      <c r="CM489" s="292"/>
      <c r="CN489" s="292"/>
      <c r="CO489" s="296" t="s">
        <v>1198</v>
      </c>
      <c r="CP489" s="802"/>
      <c r="CQ489" s="802"/>
      <c r="CR489" s="802"/>
    </row>
    <row r="490" spans="35:96">
      <c r="AI490" s="831"/>
      <c r="CD490" s="802"/>
      <c r="CE490" s="802"/>
      <c r="CF490" s="802"/>
      <c r="CG490" s="802"/>
      <c r="CH490" s="284"/>
      <c r="CI490" s="292"/>
      <c r="CJ490" s="292"/>
      <c r="CK490" s="291"/>
      <c r="CL490" s="292"/>
      <c r="CM490" s="292"/>
      <c r="CN490" s="292"/>
      <c r="CO490" s="296" t="s">
        <v>1200</v>
      </c>
      <c r="CP490" s="802"/>
      <c r="CQ490" s="802"/>
      <c r="CR490" s="802"/>
    </row>
    <row r="491" spans="35:96">
      <c r="AI491" s="831"/>
      <c r="CD491" s="802"/>
      <c r="CE491" s="802"/>
      <c r="CF491" s="802"/>
      <c r="CG491" s="802"/>
      <c r="CH491" s="284"/>
      <c r="CI491" s="292"/>
      <c r="CJ491" s="292"/>
      <c r="CK491" s="291"/>
      <c r="CL491" s="292"/>
      <c r="CM491" s="292"/>
      <c r="CN491" s="292"/>
      <c r="CO491" s="296" t="s">
        <v>1647</v>
      </c>
      <c r="CP491" s="802"/>
      <c r="CQ491" s="802"/>
      <c r="CR491" s="802"/>
    </row>
    <row r="492" spans="35:96">
      <c r="AI492" s="831"/>
      <c r="CD492" s="802"/>
      <c r="CE492" s="802"/>
      <c r="CF492" s="802"/>
      <c r="CG492" s="802"/>
      <c r="CH492" s="284"/>
      <c r="CI492" s="292"/>
      <c r="CJ492" s="292"/>
      <c r="CK492" s="291"/>
      <c r="CL492" s="292"/>
      <c r="CM492" s="292"/>
      <c r="CN492" s="292"/>
      <c r="CO492" s="296" t="s">
        <v>1202</v>
      </c>
      <c r="CP492" s="802"/>
      <c r="CQ492" s="802"/>
      <c r="CR492" s="802"/>
    </row>
    <row r="493" spans="35:96">
      <c r="AI493" s="831"/>
      <c r="CD493" s="802"/>
      <c r="CE493" s="802"/>
      <c r="CF493" s="802"/>
      <c r="CG493" s="802"/>
      <c r="CH493" s="284"/>
      <c r="CI493" s="292"/>
      <c r="CJ493" s="292"/>
      <c r="CK493" s="291"/>
      <c r="CL493" s="292"/>
      <c r="CM493" s="292"/>
      <c r="CN493" s="292"/>
      <c r="CO493" s="296" t="s">
        <v>1648</v>
      </c>
      <c r="CP493" s="802"/>
      <c r="CQ493" s="802"/>
      <c r="CR493" s="802"/>
    </row>
    <row r="494" spans="35:96">
      <c r="AI494" s="831"/>
      <c r="CD494" s="802"/>
      <c r="CE494" s="802"/>
      <c r="CF494" s="802"/>
      <c r="CG494" s="802"/>
      <c r="CH494" s="284"/>
      <c r="CI494" s="292"/>
      <c r="CJ494" s="292"/>
      <c r="CK494" s="291"/>
      <c r="CL494" s="292"/>
      <c r="CM494" s="292"/>
      <c r="CN494" s="292"/>
      <c r="CO494" s="296" t="s">
        <v>1207</v>
      </c>
      <c r="CP494" s="802"/>
      <c r="CQ494" s="802"/>
      <c r="CR494" s="802"/>
    </row>
    <row r="495" spans="35:96">
      <c r="AI495" s="831"/>
      <c r="CD495" s="802"/>
      <c r="CE495" s="802"/>
      <c r="CF495" s="802"/>
      <c r="CG495" s="802"/>
      <c r="CH495" s="284"/>
      <c r="CI495" s="292"/>
      <c r="CJ495" s="292"/>
      <c r="CK495" s="291"/>
      <c r="CL495" s="292"/>
      <c r="CM495" s="292"/>
      <c r="CN495" s="292"/>
      <c r="CO495" s="296" t="s">
        <v>1218</v>
      </c>
      <c r="CP495" s="802"/>
      <c r="CQ495" s="802"/>
      <c r="CR495" s="802"/>
    </row>
    <row r="496" spans="35:96">
      <c r="AI496" s="831"/>
      <c r="CD496" s="802"/>
      <c r="CE496" s="802"/>
      <c r="CF496" s="802"/>
      <c r="CG496" s="802"/>
      <c r="CH496" s="284"/>
      <c r="CI496" s="292"/>
      <c r="CJ496" s="292"/>
      <c r="CK496" s="291"/>
      <c r="CL496" s="292"/>
      <c r="CM496" s="292"/>
      <c r="CN496" s="292"/>
      <c r="CO496" s="296" t="s">
        <v>1220</v>
      </c>
      <c r="CP496" s="802"/>
      <c r="CQ496" s="802"/>
      <c r="CR496" s="802"/>
    </row>
    <row r="497" spans="35:96">
      <c r="AI497" s="831"/>
      <c r="CD497" s="802"/>
      <c r="CE497" s="802"/>
      <c r="CF497" s="802"/>
      <c r="CG497" s="802"/>
      <c r="CH497" s="284"/>
      <c r="CI497" s="292"/>
      <c r="CJ497" s="292"/>
      <c r="CK497" s="291"/>
      <c r="CL497" s="292"/>
      <c r="CM497" s="292"/>
      <c r="CN497" s="292"/>
      <c r="CO497" s="296" t="s">
        <v>1222</v>
      </c>
      <c r="CP497" s="802"/>
      <c r="CQ497" s="802"/>
      <c r="CR497" s="802"/>
    </row>
    <row r="498" spans="35:96">
      <c r="AI498" s="831"/>
      <c r="CD498" s="802"/>
      <c r="CE498" s="802"/>
      <c r="CF498" s="802"/>
      <c r="CG498" s="802"/>
      <c r="CH498" s="284"/>
      <c r="CI498" s="292"/>
      <c r="CJ498" s="292"/>
      <c r="CK498" s="291"/>
      <c r="CL498" s="292"/>
      <c r="CM498" s="292"/>
      <c r="CN498" s="292"/>
      <c r="CO498" s="296" t="s">
        <v>1223</v>
      </c>
      <c r="CP498" s="802"/>
      <c r="CQ498" s="802"/>
      <c r="CR498" s="802"/>
    </row>
    <row r="499" spans="35:96">
      <c r="AI499" s="831"/>
      <c r="CD499" s="802"/>
      <c r="CE499" s="802"/>
      <c r="CF499" s="802"/>
      <c r="CG499" s="802"/>
      <c r="CH499" s="284"/>
      <c r="CI499" s="292"/>
      <c r="CJ499" s="292"/>
      <c r="CK499" s="291"/>
      <c r="CL499" s="292"/>
      <c r="CM499" s="292"/>
      <c r="CN499" s="292"/>
      <c r="CO499" s="296" t="s">
        <v>1228</v>
      </c>
      <c r="CP499" s="802"/>
      <c r="CQ499" s="802"/>
      <c r="CR499" s="802"/>
    </row>
    <row r="500" spans="35:96">
      <c r="AI500" s="831"/>
      <c r="CD500" s="802"/>
      <c r="CE500" s="802"/>
      <c r="CF500" s="802"/>
      <c r="CG500" s="802"/>
      <c r="CH500" s="284"/>
      <c r="CI500" s="292"/>
      <c r="CJ500" s="292"/>
      <c r="CK500" s="291"/>
      <c r="CL500" s="292"/>
      <c r="CM500" s="292"/>
      <c r="CN500" s="292"/>
      <c r="CO500" s="296" t="s">
        <v>1229</v>
      </c>
      <c r="CP500" s="802"/>
      <c r="CQ500" s="802"/>
      <c r="CR500" s="802"/>
    </row>
    <row r="501" spans="35:96">
      <c r="AI501" s="831"/>
      <c r="CD501" s="802"/>
      <c r="CE501" s="802"/>
      <c r="CF501" s="802"/>
      <c r="CG501" s="802"/>
      <c r="CH501" s="284"/>
      <c r="CI501" s="292"/>
      <c r="CJ501" s="292"/>
      <c r="CK501" s="291"/>
      <c r="CL501" s="292"/>
      <c r="CM501" s="292"/>
      <c r="CN501" s="292"/>
      <c r="CO501" s="296" t="s">
        <v>476</v>
      </c>
      <c r="CP501" s="802"/>
      <c r="CQ501" s="802"/>
      <c r="CR501" s="802"/>
    </row>
    <row r="502" spans="35:96">
      <c r="AI502" s="831"/>
      <c r="CD502" s="802"/>
      <c r="CE502" s="802"/>
      <c r="CF502" s="802"/>
      <c r="CG502" s="802"/>
      <c r="CH502" s="284"/>
      <c r="CI502" s="292"/>
      <c r="CJ502" s="292"/>
      <c r="CK502" s="291"/>
      <c r="CL502" s="292"/>
      <c r="CM502" s="292"/>
      <c r="CN502" s="292"/>
      <c r="CO502" s="296" t="s">
        <v>1231</v>
      </c>
      <c r="CP502" s="802"/>
      <c r="CQ502" s="802"/>
      <c r="CR502" s="802"/>
    </row>
    <row r="503" spans="35:96">
      <c r="AI503" s="831"/>
      <c r="CD503" s="802"/>
      <c r="CE503" s="802"/>
      <c r="CF503" s="802"/>
      <c r="CG503" s="802"/>
      <c r="CH503" s="284"/>
      <c r="CI503" s="292"/>
      <c r="CJ503" s="292"/>
      <c r="CK503" s="291"/>
      <c r="CL503" s="292"/>
      <c r="CM503" s="292"/>
      <c r="CN503" s="292"/>
      <c r="CO503" s="296" t="s">
        <v>1234</v>
      </c>
      <c r="CP503" s="802"/>
      <c r="CQ503" s="802"/>
      <c r="CR503" s="802"/>
    </row>
    <row r="504" spans="35:96">
      <c r="AI504" s="831"/>
      <c r="CD504" s="802"/>
      <c r="CE504" s="802"/>
      <c r="CF504" s="802"/>
      <c r="CG504" s="802"/>
      <c r="CH504" s="284"/>
      <c r="CI504" s="292"/>
      <c r="CJ504" s="292"/>
      <c r="CK504" s="291"/>
      <c r="CL504" s="292"/>
      <c r="CM504" s="292"/>
      <c r="CN504" s="292"/>
      <c r="CO504" s="296" t="s">
        <v>478</v>
      </c>
      <c r="CP504" s="802"/>
      <c r="CQ504" s="802"/>
      <c r="CR504" s="802"/>
    </row>
    <row r="505" spans="35:96">
      <c r="AI505" s="831"/>
      <c r="CD505" s="802"/>
      <c r="CE505" s="802"/>
      <c r="CF505" s="802"/>
      <c r="CG505" s="802"/>
      <c r="CH505" s="284"/>
      <c r="CI505" s="292"/>
      <c r="CJ505" s="292"/>
      <c r="CK505" s="291"/>
      <c r="CL505" s="292"/>
      <c r="CM505" s="292"/>
      <c r="CN505" s="292"/>
      <c r="CO505" s="296" t="s">
        <v>1235</v>
      </c>
      <c r="CP505" s="802"/>
      <c r="CQ505" s="802"/>
      <c r="CR505" s="802"/>
    </row>
    <row r="506" spans="35:96">
      <c r="AI506" s="831"/>
      <c r="CD506" s="802"/>
      <c r="CE506" s="802"/>
      <c r="CF506" s="802"/>
      <c r="CG506" s="802"/>
      <c r="CH506" s="284"/>
      <c r="CI506" s="292"/>
      <c r="CJ506" s="292"/>
      <c r="CK506" s="291"/>
      <c r="CL506" s="292"/>
      <c r="CM506" s="292"/>
      <c r="CN506" s="292"/>
      <c r="CO506" s="296" t="s">
        <v>1236</v>
      </c>
      <c r="CP506" s="802"/>
      <c r="CQ506" s="802"/>
      <c r="CR506" s="802"/>
    </row>
    <row r="507" spans="35:96">
      <c r="AI507" s="831"/>
      <c r="CD507" s="802"/>
      <c r="CE507" s="802"/>
      <c r="CF507" s="802"/>
      <c r="CG507" s="802"/>
      <c r="CH507" s="284"/>
      <c r="CI507" s="292"/>
      <c r="CJ507" s="292"/>
      <c r="CK507" s="291"/>
      <c r="CL507" s="292"/>
      <c r="CM507" s="292"/>
      <c r="CN507" s="292"/>
      <c r="CO507" s="296" t="s">
        <v>1237</v>
      </c>
      <c r="CP507" s="802"/>
      <c r="CQ507" s="802"/>
      <c r="CR507" s="802"/>
    </row>
    <row r="508" spans="35:96">
      <c r="AI508" s="831"/>
      <c r="CD508" s="802"/>
      <c r="CE508" s="802"/>
      <c r="CF508" s="802"/>
      <c r="CG508" s="802"/>
      <c r="CH508" s="284"/>
      <c r="CI508" s="292"/>
      <c r="CJ508" s="292"/>
      <c r="CK508" s="291"/>
      <c r="CL508" s="292"/>
      <c r="CM508" s="292"/>
      <c r="CN508" s="292"/>
      <c r="CO508" s="296" t="s">
        <v>1239</v>
      </c>
      <c r="CP508" s="802"/>
      <c r="CQ508" s="802"/>
      <c r="CR508" s="802"/>
    </row>
    <row r="509" spans="35:96">
      <c r="AI509" s="831"/>
      <c r="CD509" s="802"/>
      <c r="CE509" s="802"/>
      <c r="CF509" s="802"/>
      <c r="CG509" s="802"/>
      <c r="CH509" s="284"/>
      <c r="CI509" s="292"/>
      <c r="CJ509" s="292"/>
      <c r="CK509" s="291"/>
      <c r="CL509" s="292"/>
      <c r="CM509" s="292"/>
      <c r="CN509" s="292"/>
      <c r="CO509" s="296" t="s">
        <v>1241</v>
      </c>
      <c r="CP509" s="802"/>
      <c r="CQ509" s="802"/>
      <c r="CR509" s="802"/>
    </row>
    <row r="510" spans="35:96">
      <c r="AI510" s="831"/>
      <c r="CD510" s="802"/>
      <c r="CE510" s="802"/>
      <c r="CF510" s="802"/>
      <c r="CG510" s="802"/>
      <c r="CH510" s="284"/>
      <c r="CI510" s="292"/>
      <c r="CJ510" s="292"/>
      <c r="CK510" s="291"/>
      <c r="CL510" s="292"/>
      <c r="CM510" s="292"/>
      <c r="CN510" s="292"/>
      <c r="CO510" s="296" t="s">
        <v>1242</v>
      </c>
      <c r="CP510" s="802"/>
      <c r="CQ510" s="802"/>
      <c r="CR510" s="802"/>
    </row>
    <row r="511" spans="35:96">
      <c r="AI511" s="831"/>
      <c r="CD511" s="802"/>
      <c r="CE511" s="802"/>
      <c r="CF511" s="802"/>
      <c r="CG511" s="802"/>
      <c r="CH511" s="284"/>
      <c r="CI511" s="292"/>
      <c r="CJ511" s="292"/>
      <c r="CK511" s="291"/>
      <c r="CL511" s="292"/>
      <c r="CM511" s="292"/>
      <c r="CN511" s="292"/>
      <c r="CO511" s="296" t="s">
        <v>1248</v>
      </c>
      <c r="CP511" s="802"/>
      <c r="CQ511" s="802"/>
      <c r="CR511" s="802"/>
    </row>
    <row r="512" spans="35:96">
      <c r="AI512" s="831"/>
      <c r="CD512" s="802"/>
      <c r="CE512" s="802"/>
      <c r="CF512" s="802"/>
      <c r="CG512" s="802"/>
      <c r="CH512" s="284"/>
      <c r="CI512" s="292"/>
      <c r="CJ512" s="292"/>
      <c r="CK512" s="291"/>
      <c r="CL512" s="292"/>
      <c r="CM512" s="292"/>
      <c r="CN512" s="292"/>
      <c r="CO512" s="296" t="s">
        <v>1649</v>
      </c>
      <c r="CP512" s="802"/>
      <c r="CQ512" s="802"/>
      <c r="CR512" s="802"/>
    </row>
    <row r="513" spans="35:96">
      <c r="AI513" s="831"/>
      <c r="CD513" s="802"/>
      <c r="CE513" s="802"/>
      <c r="CF513" s="802"/>
      <c r="CG513" s="802"/>
      <c r="CH513" s="284"/>
      <c r="CI513" s="292"/>
      <c r="CJ513" s="292"/>
      <c r="CK513" s="291"/>
      <c r="CL513" s="292"/>
      <c r="CM513" s="292"/>
      <c r="CN513" s="292"/>
      <c r="CO513" s="296" t="s">
        <v>1251</v>
      </c>
      <c r="CP513" s="802"/>
      <c r="CQ513" s="802"/>
      <c r="CR513" s="802"/>
    </row>
    <row r="514" spans="35:96">
      <c r="AI514" s="831"/>
      <c r="CD514" s="802"/>
      <c r="CE514" s="802"/>
      <c r="CF514" s="802"/>
      <c r="CG514" s="802"/>
      <c r="CH514" s="284"/>
      <c r="CI514" s="292"/>
      <c r="CJ514" s="292"/>
      <c r="CK514" s="291"/>
      <c r="CL514" s="291"/>
      <c r="CM514" s="291"/>
      <c r="CN514" s="291"/>
      <c r="CO514" s="296" t="s">
        <v>1256</v>
      </c>
      <c r="CP514" s="802"/>
      <c r="CQ514" s="802"/>
      <c r="CR514" s="802"/>
    </row>
    <row r="515" spans="35:96">
      <c r="AI515" s="831"/>
      <c r="CD515" s="802"/>
      <c r="CE515" s="802"/>
      <c r="CF515" s="802"/>
      <c r="CG515" s="802"/>
      <c r="CH515" s="284"/>
      <c r="CI515" s="292"/>
      <c r="CJ515" s="292"/>
      <c r="CK515" s="291"/>
      <c r="CL515" s="291"/>
      <c r="CM515" s="291"/>
      <c r="CN515" s="291"/>
      <c r="CO515" s="296" t="s">
        <v>1259</v>
      </c>
      <c r="CP515" s="802"/>
      <c r="CQ515" s="802"/>
      <c r="CR515" s="802"/>
    </row>
    <row r="516" spans="35:96">
      <c r="AI516" s="831"/>
      <c r="CD516" s="802"/>
      <c r="CE516" s="802"/>
      <c r="CF516" s="802"/>
      <c r="CG516" s="802"/>
      <c r="CH516" s="284"/>
      <c r="CI516" s="292"/>
      <c r="CJ516" s="292"/>
      <c r="CK516" s="291"/>
      <c r="CL516" s="291"/>
      <c r="CM516" s="291"/>
      <c r="CN516" s="291"/>
      <c r="CO516" s="296" t="s">
        <v>1263</v>
      </c>
      <c r="CP516" s="802"/>
      <c r="CQ516" s="802"/>
      <c r="CR516" s="802"/>
    </row>
    <row r="517" spans="35:96">
      <c r="AI517" s="831"/>
      <c r="CD517" s="802"/>
      <c r="CE517" s="802"/>
      <c r="CF517" s="802"/>
      <c r="CG517" s="802"/>
      <c r="CH517" s="284"/>
      <c r="CI517" s="292"/>
      <c r="CJ517" s="292"/>
      <c r="CK517" s="291"/>
      <c r="CL517" s="291"/>
      <c r="CM517" s="291"/>
      <c r="CN517" s="291"/>
      <c r="CO517" s="296" t="s">
        <v>1267</v>
      </c>
      <c r="CP517" s="802"/>
      <c r="CQ517" s="802"/>
      <c r="CR517" s="802"/>
    </row>
    <row r="518" spans="35:96">
      <c r="AI518" s="831"/>
      <c r="CD518" s="802"/>
      <c r="CE518" s="802"/>
      <c r="CF518" s="802"/>
      <c r="CG518" s="802"/>
      <c r="CH518" s="284"/>
      <c r="CI518" s="292"/>
      <c r="CJ518" s="292"/>
      <c r="CK518" s="291"/>
      <c r="CL518" s="291"/>
      <c r="CM518" s="291"/>
      <c r="CN518" s="291"/>
      <c r="CO518" s="296" t="s">
        <v>490</v>
      </c>
      <c r="CP518" s="802"/>
      <c r="CQ518" s="802"/>
      <c r="CR518" s="802"/>
    </row>
    <row r="519" spans="35:96">
      <c r="AI519" s="831"/>
      <c r="CD519" s="802"/>
      <c r="CE519" s="802"/>
      <c r="CF519" s="802"/>
      <c r="CG519" s="802"/>
      <c r="CH519" s="284"/>
      <c r="CI519" s="292"/>
      <c r="CJ519" s="292"/>
      <c r="CK519" s="291"/>
      <c r="CL519" s="291"/>
      <c r="CM519" s="291"/>
      <c r="CN519" s="291"/>
      <c r="CO519" s="296" t="s">
        <v>1650</v>
      </c>
      <c r="CP519" s="802"/>
      <c r="CQ519" s="802"/>
      <c r="CR519" s="802"/>
    </row>
    <row r="520" spans="35:96">
      <c r="AI520" s="831"/>
      <c r="CD520" s="802"/>
      <c r="CE520" s="802"/>
      <c r="CF520" s="802"/>
      <c r="CG520" s="802"/>
      <c r="CH520" s="284"/>
      <c r="CI520" s="292"/>
      <c r="CJ520" s="292"/>
      <c r="CK520" s="291"/>
      <c r="CL520" s="291"/>
      <c r="CM520" s="291"/>
      <c r="CN520" s="291"/>
      <c r="CO520" s="296" t="s">
        <v>1272</v>
      </c>
      <c r="CP520" s="802"/>
      <c r="CQ520" s="802"/>
      <c r="CR520" s="802"/>
    </row>
    <row r="521" spans="35:96">
      <c r="AI521" s="831"/>
      <c r="CD521" s="802"/>
      <c r="CE521" s="802"/>
      <c r="CF521" s="802"/>
      <c r="CG521" s="802"/>
      <c r="CH521" s="284"/>
      <c r="CI521" s="292"/>
      <c r="CJ521" s="292"/>
      <c r="CK521" s="291"/>
      <c r="CL521" s="291"/>
      <c r="CM521" s="291"/>
      <c r="CN521" s="291"/>
      <c r="CO521" s="296" t="s">
        <v>1275</v>
      </c>
      <c r="CP521" s="802"/>
      <c r="CQ521" s="802"/>
      <c r="CR521" s="802"/>
    </row>
    <row r="522" spans="35:96">
      <c r="AI522" s="831"/>
      <c r="CD522" s="802"/>
      <c r="CE522" s="802"/>
      <c r="CF522" s="802"/>
      <c r="CG522" s="802"/>
      <c r="CH522" s="284"/>
      <c r="CI522" s="292"/>
      <c r="CJ522" s="292"/>
      <c r="CK522" s="291"/>
      <c r="CL522" s="291"/>
      <c r="CM522" s="291"/>
      <c r="CN522" s="291"/>
      <c r="CO522" s="296" t="s">
        <v>1276</v>
      </c>
      <c r="CP522" s="802"/>
      <c r="CQ522" s="802"/>
      <c r="CR522" s="802"/>
    </row>
    <row r="523" spans="35:96">
      <c r="AI523" s="831"/>
      <c r="CD523" s="802"/>
      <c r="CE523" s="802"/>
      <c r="CF523" s="802"/>
      <c r="CG523" s="802"/>
      <c r="CH523" s="284"/>
      <c r="CI523" s="292"/>
      <c r="CJ523" s="292"/>
      <c r="CK523" s="291"/>
      <c r="CL523" s="291"/>
      <c r="CM523" s="291"/>
      <c r="CN523" s="291"/>
      <c r="CO523" s="296" t="s">
        <v>1279</v>
      </c>
      <c r="CP523" s="802"/>
      <c r="CQ523" s="802"/>
      <c r="CR523" s="802"/>
    </row>
    <row r="524" spans="35:96">
      <c r="AI524" s="831"/>
      <c r="CD524" s="802"/>
      <c r="CE524" s="802"/>
      <c r="CF524" s="802"/>
      <c r="CG524" s="802"/>
      <c r="CH524" s="284"/>
      <c r="CI524" s="292"/>
      <c r="CJ524" s="292"/>
      <c r="CK524" s="291"/>
      <c r="CL524" s="291"/>
      <c r="CM524" s="291"/>
      <c r="CN524" s="291"/>
      <c r="CO524" s="296" t="s">
        <v>502</v>
      </c>
      <c r="CP524" s="802"/>
      <c r="CQ524" s="802"/>
      <c r="CR524" s="802"/>
    </row>
    <row r="525" spans="35:96">
      <c r="AI525" s="831"/>
      <c r="CD525" s="802"/>
      <c r="CE525" s="802"/>
      <c r="CF525" s="802"/>
      <c r="CG525" s="802"/>
      <c r="CH525" s="284"/>
      <c r="CI525" s="292"/>
      <c r="CJ525" s="292"/>
      <c r="CK525" s="291"/>
      <c r="CL525" s="291"/>
      <c r="CM525" s="291"/>
      <c r="CN525" s="291"/>
      <c r="CO525" s="296" t="s">
        <v>1280</v>
      </c>
      <c r="CP525" s="802"/>
      <c r="CQ525" s="802"/>
      <c r="CR525" s="802"/>
    </row>
    <row r="526" spans="35:96">
      <c r="AI526" s="831"/>
      <c r="CD526" s="802"/>
      <c r="CE526" s="802"/>
      <c r="CF526" s="802"/>
      <c r="CG526" s="802"/>
      <c r="CH526" s="284"/>
      <c r="CI526" s="292"/>
      <c r="CJ526" s="292"/>
      <c r="CK526" s="291"/>
      <c r="CL526" s="291"/>
      <c r="CM526" s="291"/>
      <c r="CN526" s="291"/>
      <c r="CO526" s="296" t="s">
        <v>1281</v>
      </c>
      <c r="CP526" s="802"/>
      <c r="CQ526" s="802"/>
      <c r="CR526" s="802"/>
    </row>
    <row r="527" spans="35:96">
      <c r="AI527" s="831"/>
      <c r="CD527" s="802"/>
      <c r="CE527" s="802"/>
      <c r="CF527" s="802"/>
      <c r="CG527" s="802"/>
      <c r="CH527" s="284"/>
      <c r="CI527" s="292"/>
      <c r="CJ527" s="292"/>
      <c r="CK527" s="291"/>
      <c r="CL527" s="291"/>
      <c r="CM527" s="291"/>
      <c r="CN527" s="291"/>
      <c r="CO527" s="296" t="s">
        <v>1282</v>
      </c>
      <c r="CP527" s="802"/>
      <c r="CQ527" s="802"/>
      <c r="CR527" s="802"/>
    </row>
    <row r="528" spans="35:96">
      <c r="AI528" s="831"/>
      <c r="CD528" s="802"/>
      <c r="CE528" s="802"/>
      <c r="CF528" s="802"/>
      <c r="CG528" s="802"/>
      <c r="CH528" s="284"/>
      <c r="CI528" s="292"/>
      <c r="CJ528" s="292"/>
      <c r="CK528" s="291"/>
      <c r="CL528" s="291"/>
      <c r="CM528" s="291"/>
      <c r="CN528" s="291"/>
      <c r="CO528" s="296" t="s">
        <v>1651</v>
      </c>
      <c r="CP528" s="802"/>
      <c r="CQ528" s="802"/>
      <c r="CR528" s="802"/>
    </row>
    <row r="529" spans="35:96">
      <c r="AI529" s="831"/>
      <c r="CD529" s="802"/>
      <c r="CE529" s="802"/>
      <c r="CF529" s="802"/>
      <c r="CG529" s="802"/>
      <c r="CH529" s="284"/>
      <c r="CI529" s="292"/>
      <c r="CJ529" s="292"/>
      <c r="CK529" s="291"/>
      <c r="CL529" s="291"/>
      <c r="CM529" s="291"/>
      <c r="CN529" s="291"/>
      <c r="CO529" s="296" t="s">
        <v>1284</v>
      </c>
      <c r="CP529" s="802"/>
      <c r="CQ529" s="802"/>
      <c r="CR529" s="802"/>
    </row>
    <row r="530" spans="35:96">
      <c r="AI530" s="831"/>
      <c r="CD530" s="802"/>
      <c r="CE530" s="802"/>
      <c r="CF530" s="802"/>
      <c r="CG530" s="802"/>
      <c r="CH530" s="284"/>
      <c r="CI530" s="292"/>
      <c r="CJ530" s="292"/>
      <c r="CK530" s="291"/>
      <c r="CL530" s="291"/>
      <c r="CM530" s="291"/>
      <c r="CN530" s="291"/>
      <c r="CO530" s="296" t="s">
        <v>1285</v>
      </c>
      <c r="CP530" s="802"/>
      <c r="CQ530" s="802"/>
      <c r="CR530" s="802"/>
    </row>
    <row r="531" spans="35:96">
      <c r="AI531" s="831"/>
      <c r="CD531" s="802"/>
      <c r="CE531" s="802"/>
      <c r="CF531" s="802"/>
      <c r="CG531" s="802"/>
      <c r="CH531" s="284"/>
      <c r="CI531" s="292"/>
      <c r="CJ531" s="292"/>
      <c r="CK531" s="291"/>
      <c r="CL531" s="291"/>
      <c r="CM531" s="291"/>
      <c r="CN531" s="291"/>
      <c r="CO531" s="296" t="s">
        <v>1286</v>
      </c>
      <c r="CP531" s="802"/>
      <c r="CQ531" s="802"/>
      <c r="CR531" s="802"/>
    </row>
    <row r="532" spans="35:96">
      <c r="AI532" s="831"/>
      <c r="CD532" s="802"/>
      <c r="CE532" s="802"/>
      <c r="CF532" s="802"/>
      <c r="CG532" s="802"/>
      <c r="CH532" s="284"/>
      <c r="CI532" s="292"/>
      <c r="CJ532" s="292"/>
      <c r="CK532" s="291"/>
      <c r="CL532" s="291"/>
      <c r="CM532" s="291"/>
      <c r="CN532" s="291"/>
      <c r="CO532" s="296" t="s">
        <v>1652</v>
      </c>
      <c r="CP532" s="802"/>
      <c r="CQ532" s="802"/>
      <c r="CR532" s="802"/>
    </row>
    <row r="533" spans="35:96">
      <c r="AI533" s="831"/>
      <c r="CD533" s="802"/>
      <c r="CE533" s="802"/>
      <c r="CF533" s="802"/>
      <c r="CG533" s="802"/>
      <c r="CH533" s="284"/>
      <c r="CI533" s="292"/>
      <c r="CJ533" s="292"/>
      <c r="CK533" s="291"/>
      <c r="CL533" s="291"/>
      <c r="CM533" s="291"/>
      <c r="CN533" s="291"/>
      <c r="CO533" s="296" t="s">
        <v>1289</v>
      </c>
      <c r="CP533" s="802"/>
      <c r="CQ533" s="802"/>
      <c r="CR533" s="802"/>
    </row>
    <row r="534" spans="35:96">
      <c r="AI534" s="831"/>
      <c r="CD534" s="802"/>
      <c r="CE534" s="802"/>
      <c r="CF534" s="802"/>
      <c r="CG534" s="802"/>
      <c r="CH534" s="284"/>
      <c r="CI534" s="292"/>
      <c r="CJ534" s="292"/>
      <c r="CK534" s="291"/>
      <c r="CL534" s="291"/>
      <c r="CM534" s="291"/>
      <c r="CN534" s="291"/>
      <c r="CO534" s="296" t="s">
        <v>1290</v>
      </c>
      <c r="CP534" s="802"/>
      <c r="CQ534" s="802"/>
      <c r="CR534" s="802"/>
    </row>
    <row r="535" spans="35:96">
      <c r="AI535" s="831"/>
      <c r="CD535" s="802"/>
      <c r="CE535" s="802"/>
      <c r="CF535" s="802"/>
      <c r="CG535" s="802"/>
      <c r="CH535" s="284"/>
      <c r="CI535" s="292"/>
      <c r="CJ535" s="292"/>
      <c r="CK535" s="291"/>
      <c r="CL535" s="291"/>
      <c r="CM535" s="291"/>
      <c r="CN535" s="291"/>
      <c r="CO535" s="296" t="s">
        <v>1291</v>
      </c>
      <c r="CP535" s="802"/>
      <c r="CQ535" s="802"/>
      <c r="CR535" s="802"/>
    </row>
    <row r="536" spans="35:96">
      <c r="AI536" s="831"/>
      <c r="CD536" s="802"/>
      <c r="CE536" s="802"/>
      <c r="CF536" s="802"/>
      <c r="CG536" s="802"/>
      <c r="CH536" s="284"/>
      <c r="CI536" s="292"/>
      <c r="CJ536" s="292"/>
      <c r="CK536" s="291"/>
      <c r="CL536" s="291"/>
      <c r="CM536" s="291"/>
      <c r="CN536" s="291"/>
      <c r="CO536" s="296" t="s">
        <v>1653</v>
      </c>
      <c r="CP536" s="802"/>
      <c r="CQ536" s="802"/>
      <c r="CR536" s="802"/>
    </row>
    <row r="537" spans="35:96">
      <c r="AI537" s="831"/>
      <c r="CD537" s="802"/>
      <c r="CE537" s="802"/>
      <c r="CF537" s="802"/>
      <c r="CG537" s="802"/>
      <c r="CH537" s="284"/>
      <c r="CI537" s="292"/>
      <c r="CJ537" s="292"/>
      <c r="CK537" s="291"/>
      <c r="CL537" s="291"/>
      <c r="CM537" s="291"/>
      <c r="CN537" s="291"/>
      <c r="CO537" s="296" t="s">
        <v>1293</v>
      </c>
      <c r="CP537" s="802"/>
      <c r="CQ537" s="802"/>
      <c r="CR537" s="802"/>
    </row>
    <row r="538" spans="35:96">
      <c r="AI538" s="831"/>
      <c r="CD538" s="802"/>
      <c r="CE538" s="802"/>
      <c r="CF538" s="802"/>
      <c r="CG538" s="802"/>
      <c r="CH538" s="284"/>
      <c r="CI538" s="292"/>
      <c r="CJ538" s="292"/>
      <c r="CK538" s="291"/>
      <c r="CL538" s="291"/>
      <c r="CM538" s="291"/>
      <c r="CN538" s="291"/>
      <c r="CO538" s="296" t="s">
        <v>1295</v>
      </c>
      <c r="CP538" s="802"/>
      <c r="CQ538" s="802"/>
      <c r="CR538" s="802"/>
    </row>
    <row r="539" spans="35:96">
      <c r="AI539" s="831"/>
      <c r="CD539" s="802"/>
      <c r="CE539" s="802"/>
      <c r="CF539" s="802"/>
      <c r="CG539" s="802"/>
      <c r="CH539" s="284"/>
      <c r="CI539" s="292"/>
      <c r="CJ539" s="292"/>
      <c r="CK539" s="291"/>
      <c r="CL539" s="291"/>
      <c r="CM539" s="291"/>
      <c r="CN539" s="291"/>
      <c r="CO539" s="296" t="s">
        <v>1296</v>
      </c>
      <c r="CP539" s="802"/>
      <c r="CQ539" s="802"/>
      <c r="CR539" s="802"/>
    </row>
    <row r="540" spans="35:96">
      <c r="AI540" s="831"/>
      <c r="CD540" s="802"/>
      <c r="CE540" s="802"/>
      <c r="CF540" s="802"/>
      <c r="CG540" s="802"/>
      <c r="CH540" s="284"/>
      <c r="CI540" s="292"/>
      <c r="CJ540" s="292"/>
      <c r="CK540" s="291"/>
      <c r="CL540" s="291"/>
      <c r="CM540" s="291"/>
      <c r="CN540" s="291"/>
      <c r="CO540" s="296" t="s">
        <v>1297</v>
      </c>
      <c r="CP540" s="802"/>
      <c r="CQ540" s="802"/>
      <c r="CR540" s="802"/>
    </row>
    <row r="541" spans="35:96">
      <c r="AI541" s="831"/>
      <c r="CD541" s="802"/>
      <c r="CE541" s="802"/>
      <c r="CF541" s="802"/>
      <c r="CG541" s="802"/>
      <c r="CH541" s="284"/>
      <c r="CI541" s="292"/>
      <c r="CJ541" s="292"/>
      <c r="CK541" s="291"/>
      <c r="CL541" s="291"/>
      <c r="CM541" s="291"/>
      <c r="CN541" s="291"/>
      <c r="CO541" s="296" t="s">
        <v>1300</v>
      </c>
      <c r="CP541" s="802"/>
      <c r="CQ541" s="802"/>
      <c r="CR541" s="802"/>
    </row>
    <row r="542" spans="35:96">
      <c r="AI542" s="831"/>
      <c r="CD542" s="802"/>
      <c r="CE542" s="802"/>
      <c r="CF542" s="802"/>
      <c r="CG542" s="802"/>
      <c r="CH542" s="284"/>
      <c r="CI542" s="292"/>
      <c r="CJ542" s="292"/>
      <c r="CK542" s="291"/>
      <c r="CL542" s="291"/>
      <c r="CM542" s="291"/>
      <c r="CN542" s="291"/>
      <c r="CO542" s="296" t="s">
        <v>1301</v>
      </c>
      <c r="CP542" s="802"/>
      <c r="CQ542" s="802"/>
      <c r="CR542" s="802"/>
    </row>
    <row r="543" spans="35:96">
      <c r="AI543" s="831"/>
      <c r="CD543" s="802"/>
      <c r="CE543" s="802"/>
      <c r="CF543" s="802"/>
      <c r="CG543" s="802"/>
      <c r="CH543" s="284"/>
      <c r="CI543" s="292"/>
      <c r="CJ543" s="292"/>
      <c r="CK543" s="291"/>
      <c r="CL543" s="291"/>
      <c r="CM543" s="291"/>
      <c r="CN543" s="291"/>
      <c r="CO543" s="296" t="s">
        <v>1303</v>
      </c>
      <c r="CP543" s="802"/>
      <c r="CQ543" s="802"/>
      <c r="CR543" s="802"/>
    </row>
    <row r="544" spans="35:96">
      <c r="AI544" s="831"/>
      <c r="CD544" s="802"/>
      <c r="CE544" s="802"/>
      <c r="CF544" s="802"/>
      <c r="CG544" s="802"/>
      <c r="CH544" s="284"/>
      <c r="CI544" s="292"/>
      <c r="CJ544" s="292"/>
      <c r="CK544" s="291"/>
      <c r="CL544" s="291"/>
      <c r="CM544" s="291"/>
      <c r="CN544" s="291"/>
      <c r="CO544" s="296" t="s">
        <v>1305</v>
      </c>
      <c r="CP544" s="802"/>
      <c r="CQ544" s="802"/>
      <c r="CR544" s="802"/>
    </row>
    <row r="545" spans="35:96">
      <c r="AI545" s="831"/>
      <c r="CD545" s="802"/>
      <c r="CE545" s="802"/>
      <c r="CF545" s="802"/>
      <c r="CG545" s="802"/>
      <c r="CH545" s="284"/>
      <c r="CI545" s="292"/>
      <c r="CJ545" s="292"/>
      <c r="CK545" s="291"/>
      <c r="CL545" s="291"/>
      <c r="CM545" s="291"/>
      <c r="CN545" s="291"/>
      <c r="CO545" s="296" t="s">
        <v>1308</v>
      </c>
      <c r="CP545" s="802"/>
      <c r="CQ545" s="802"/>
      <c r="CR545" s="802"/>
    </row>
    <row r="546" spans="35:96">
      <c r="AI546" s="831"/>
      <c r="CD546" s="802"/>
      <c r="CE546" s="802"/>
      <c r="CF546" s="802"/>
      <c r="CG546" s="802"/>
      <c r="CH546" s="284"/>
      <c r="CI546" s="292"/>
      <c r="CJ546" s="292"/>
      <c r="CK546" s="291"/>
      <c r="CL546" s="291"/>
      <c r="CM546" s="291"/>
      <c r="CN546" s="291"/>
      <c r="CO546" s="296" t="s">
        <v>1309</v>
      </c>
      <c r="CP546" s="802"/>
      <c r="CQ546" s="802"/>
      <c r="CR546" s="802"/>
    </row>
    <row r="547" spans="35:96">
      <c r="AI547" s="831"/>
      <c r="CD547" s="802"/>
      <c r="CE547" s="802"/>
      <c r="CF547" s="802"/>
      <c r="CG547" s="802"/>
      <c r="CH547" s="284"/>
      <c r="CI547" s="292"/>
      <c r="CJ547" s="292"/>
      <c r="CK547" s="291"/>
      <c r="CL547" s="291"/>
      <c r="CM547" s="291"/>
      <c r="CN547" s="291"/>
      <c r="CO547" s="296" t="s">
        <v>1310</v>
      </c>
      <c r="CP547" s="802"/>
      <c r="CQ547" s="802"/>
      <c r="CR547" s="802"/>
    </row>
    <row r="548" spans="35:96">
      <c r="AI548" s="831"/>
      <c r="CD548" s="802"/>
      <c r="CE548" s="802"/>
      <c r="CF548" s="802"/>
      <c r="CG548" s="802"/>
      <c r="CH548" s="284"/>
      <c r="CI548" s="292"/>
      <c r="CJ548" s="292"/>
      <c r="CK548" s="291"/>
      <c r="CL548" s="291"/>
      <c r="CM548" s="291"/>
      <c r="CN548" s="291"/>
      <c r="CO548" s="296" t="s">
        <v>1312</v>
      </c>
      <c r="CP548" s="802"/>
      <c r="CQ548" s="802"/>
      <c r="CR548" s="802"/>
    </row>
    <row r="549" spans="35:96">
      <c r="AI549" s="831"/>
      <c r="CD549" s="802"/>
      <c r="CE549" s="802"/>
      <c r="CF549" s="802"/>
      <c r="CG549" s="802"/>
      <c r="CH549" s="284"/>
      <c r="CI549" s="292"/>
      <c r="CJ549" s="292"/>
      <c r="CK549" s="291"/>
      <c r="CL549" s="291"/>
      <c r="CM549" s="291"/>
      <c r="CN549" s="291"/>
      <c r="CO549" s="296" t="s">
        <v>1313</v>
      </c>
      <c r="CP549" s="802"/>
      <c r="CQ549" s="802"/>
      <c r="CR549" s="802"/>
    </row>
    <row r="550" spans="35:96">
      <c r="AI550" s="831"/>
      <c r="CD550" s="802"/>
      <c r="CE550" s="802"/>
      <c r="CF550" s="802"/>
      <c r="CG550" s="802"/>
      <c r="CH550" s="284"/>
      <c r="CI550" s="292"/>
      <c r="CJ550" s="292"/>
      <c r="CK550" s="291"/>
      <c r="CL550" s="291"/>
      <c r="CM550" s="291"/>
      <c r="CN550" s="291"/>
      <c r="CO550" s="296" t="s">
        <v>1314</v>
      </c>
      <c r="CP550" s="802"/>
      <c r="CQ550" s="802"/>
      <c r="CR550" s="802"/>
    </row>
    <row r="551" spans="35:96">
      <c r="AI551" s="831"/>
      <c r="CD551" s="802"/>
      <c r="CE551" s="802"/>
      <c r="CF551" s="802"/>
      <c r="CG551" s="802"/>
      <c r="CH551" s="284"/>
      <c r="CI551" s="292"/>
      <c r="CJ551" s="292"/>
      <c r="CK551" s="291"/>
      <c r="CL551" s="291"/>
      <c r="CM551" s="291"/>
      <c r="CN551" s="291"/>
      <c r="CO551" s="296" t="s">
        <v>1316</v>
      </c>
      <c r="CP551" s="802"/>
      <c r="CQ551" s="802"/>
      <c r="CR551" s="802"/>
    </row>
    <row r="552" spans="35:96">
      <c r="AI552" s="831"/>
      <c r="CD552" s="802"/>
      <c r="CE552" s="802"/>
      <c r="CF552" s="802"/>
      <c r="CG552" s="802"/>
      <c r="CH552" s="284"/>
      <c r="CI552" s="292"/>
      <c r="CJ552" s="292"/>
      <c r="CK552" s="291"/>
      <c r="CL552" s="291"/>
      <c r="CM552" s="291"/>
      <c r="CN552" s="291"/>
      <c r="CO552" s="296" t="s">
        <v>1317</v>
      </c>
      <c r="CP552" s="802"/>
      <c r="CQ552" s="802"/>
      <c r="CR552" s="802"/>
    </row>
    <row r="553" spans="35:96">
      <c r="AI553" s="831"/>
      <c r="CD553" s="802"/>
      <c r="CE553" s="802"/>
      <c r="CF553" s="802"/>
      <c r="CG553" s="802"/>
      <c r="CH553" s="284"/>
      <c r="CI553" s="292"/>
      <c r="CJ553" s="292"/>
      <c r="CK553" s="291"/>
      <c r="CL553" s="291"/>
      <c r="CM553" s="291"/>
      <c r="CN553" s="291"/>
      <c r="CO553" s="296" t="s">
        <v>1321</v>
      </c>
      <c r="CP553" s="802"/>
      <c r="CQ553" s="802"/>
      <c r="CR553" s="802"/>
    </row>
    <row r="554" spans="35:96">
      <c r="AI554" s="831"/>
      <c r="CD554" s="802"/>
      <c r="CE554" s="802"/>
      <c r="CF554" s="802"/>
      <c r="CG554" s="802"/>
      <c r="CH554" s="284"/>
      <c r="CI554" s="292"/>
      <c r="CJ554" s="292"/>
      <c r="CK554" s="291"/>
      <c r="CL554" s="291"/>
      <c r="CM554" s="291"/>
      <c r="CN554" s="291"/>
      <c r="CO554" s="296" t="s">
        <v>1327</v>
      </c>
      <c r="CP554" s="802"/>
      <c r="CQ554" s="802"/>
      <c r="CR554" s="802"/>
    </row>
    <row r="555" spans="35:96">
      <c r="AI555" s="831"/>
      <c r="CD555" s="802"/>
      <c r="CE555" s="802"/>
      <c r="CF555" s="802"/>
      <c r="CG555" s="802"/>
      <c r="CH555" s="284"/>
      <c r="CI555" s="292"/>
      <c r="CJ555" s="292"/>
      <c r="CK555" s="291"/>
      <c r="CL555" s="291"/>
      <c r="CM555" s="291"/>
      <c r="CN555" s="291"/>
      <c r="CO555" s="296" t="s">
        <v>1329</v>
      </c>
      <c r="CP555" s="802"/>
      <c r="CQ555" s="802"/>
      <c r="CR555" s="802"/>
    </row>
    <row r="556" spans="35:96">
      <c r="AI556" s="831"/>
      <c r="CD556" s="802"/>
      <c r="CE556" s="802"/>
      <c r="CF556" s="802"/>
      <c r="CG556" s="802"/>
      <c r="CH556" s="284"/>
      <c r="CI556" s="292"/>
      <c r="CJ556" s="292"/>
      <c r="CK556" s="291"/>
      <c r="CL556" s="291"/>
      <c r="CM556" s="291"/>
      <c r="CN556" s="291"/>
      <c r="CO556" s="296" t="s">
        <v>1330</v>
      </c>
      <c r="CP556" s="802"/>
      <c r="CQ556" s="802"/>
      <c r="CR556" s="802"/>
    </row>
    <row r="557" spans="35:96">
      <c r="AI557" s="831"/>
      <c r="CD557" s="802"/>
      <c r="CE557" s="802"/>
      <c r="CF557" s="802"/>
      <c r="CG557" s="802"/>
      <c r="CH557" s="284"/>
      <c r="CI557" s="292"/>
      <c r="CJ557" s="292"/>
      <c r="CK557" s="355"/>
      <c r="CL557" s="355"/>
      <c r="CM557" s="355"/>
      <c r="CN557" s="355"/>
      <c r="CO557" s="296" t="s">
        <v>1337</v>
      </c>
      <c r="CP557" s="802"/>
      <c r="CQ557" s="802"/>
      <c r="CR557" s="802"/>
    </row>
    <row r="558" spans="35:96">
      <c r="AI558" s="831"/>
      <c r="CD558" s="802"/>
      <c r="CE558" s="802"/>
      <c r="CF558" s="802"/>
      <c r="CG558" s="802"/>
      <c r="CH558" s="284"/>
      <c r="CI558" s="292"/>
      <c r="CJ558" s="292"/>
      <c r="CK558" s="355"/>
      <c r="CL558" s="355"/>
      <c r="CM558" s="355"/>
      <c r="CN558" s="355"/>
      <c r="CO558" s="296" t="s">
        <v>1341</v>
      </c>
      <c r="CP558" s="802"/>
      <c r="CQ558" s="802"/>
      <c r="CR558" s="802"/>
    </row>
    <row r="559" spans="35:96">
      <c r="AI559" s="831"/>
      <c r="CD559" s="802"/>
      <c r="CE559" s="802"/>
      <c r="CF559" s="802"/>
      <c r="CG559" s="802"/>
      <c r="CH559" s="284"/>
      <c r="CI559" s="292"/>
      <c r="CJ559" s="292"/>
      <c r="CK559" s="355"/>
      <c r="CL559" s="355"/>
      <c r="CM559" s="355"/>
      <c r="CN559" s="355"/>
      <c r="CO559" s="296" t="s">
        <v>1344</v>
      </c>
      <c r="CP559" s="802"/>
      <c r="CQ559" s="802"/>
      <c r="CR559" s="802"/>
    </row>
    <row r="560" spans="35:96">
      <c r="AI560" s="831"/>
      <c r="CE560" s="328"/>
      <c r="CF560" s="328"/>
      <c r="CG560" s="328"/>
      <c r="CH560" s="328"/>
      <c r="CI560" s="328"/>
      <c r="CJ560" s="328"/>
      <c r="CK560" s="328"/>
      <c r="CL560" s="330"/>
      <c r="CM560" s="330"/>
      <c r="CN560" s="328"/>
      <c r="CO560" s="328"/>
      <c r="CP560" s="328"/>
    </row>
    <row r="561" spans="35:94">
      <c r="AI561" s="831"/>
      <c r="CE561" s="328"/>
      <c r="CF561" s="328"/>
      <c r="CG561" s="328"/>
      <c r="CH561" s="328"/>
      <c r="CI561" s="328"/>
      <c r="CJ561" s="328"/>
      <c r="CK561" s="328"/>
      <c r="CL561" s="330"/>
      <c r="CM561" s="330"/>
      <c r="CN561" s="328"/>
      <c r="CO561" s="328"/>
      <c r="CP561" s="328"/>
    </row>
    <row r="562" spans="35:94">
      <c r="AI562" s="831"/>
      <c r="CE562" s="328"/>
      <c r="CF562" s="328"/>
      <c r="CG562" s="328"/>
      <c r="CH562" s="328"/>
      <c r="CI562" s="328"/>
      <c r="CJ562" s="328"/>
      <c r="CK562" s="328"/>
      <c r="CL562" s="330"/>
      <c r="CM562" s="330"/>
      <c r="CN562" s="328"/>
      <c r="CO562" s="328"/>
      <c r="CP562" s="328"/>
    </row>
    <row r="563" spans="35:94">
      <c r="AI563" s="831"/>
      <c r="CE563" s="328"/>
      <c r="CF563" s="328"/>
      <c r="CG563" s="328"/>
      <c r="CH563" s="328"/>
      <c r="CI563" s="328"/>
      <c r="CJ563" s="328"/>
      <c r="CK563" s="328"/>
      <c r="CL563" s="330"/>
      <c r="CM563" s="330"/>
      <c r="CN563" s="328"/>
      <c r="CO563" s="328"/>
      <c r="CP563" s="328"/>
    </row>
    <row r="564" spans="35:94">
      <c r="AI564" s="831"/>
      <c r="CE564" s="328"/>
      <c r="CF564" s="328"/>
      <c r="CG564" s="328"/>
      <c r="CH564" s="328"/>
      <c r="CI564" s="328"/>
      <c r="CJ564" s="328"/>
      <c r="CK564" s="328"/>
      <c r="CL564" s="330"/>
      <c r="CM564" s="330"/>
      <c r="CN564" s="328"/>
      <c r="CO564" s="328"/>
      <c r="CP564" s="328"/>
    </row>
    <row r="565" spans="35:94">
      <c r="AI565" s="831"/>
      <c r="CE565" s="328"/>
      <c r="CF565" s="328"/>
      <c r="CG565" s="328"/>
      <c r="CH565" s="328"/>
      <c r="CI565" s="328"/>
      <c r="CJ565" s="328"/>
      <c r="CK565" s="328"/>
      <c r="CL565" s="330"/>
      <c r="CM565" s="330"/>
      <c r="CN565" s="328"/>
      <c r="CO565" s="328"/>
      <c r="CP565" s="328"/>
    </row>
    <row r="566" spans="35:94">
      <c r="AI566" s="831"/>
      <c r="CE566" s="328"/>
      <c r="CF566" s="328"/>
      <c r="CG566" s="328"/>
      <c r="CH566" s="328"/>
      <c r="CI566" s="328"/>
      <c r="CJ566" s="328"/>
      <c r="CK566" s="328"/>
      <c r="CL566" s="330"/>
      <c r="CM566" s="330"/>
      <c r="CN566" s="328"/>
      <c r="CO566" s="328"/>
      <c r="CP566" s="328"/>
    </row>
    <row r="567" spans="35:94">
      <c r="AI567" s="831"/>
      <c r="CE567" s="328"/>
      <c r="CF567" s="328"/>
      <c r="CG567" s="328"/>
      <c r="CH567" s="328"/>
      <c r="CI567" s="328"/>
      <c r="CJ567" s="328"/>
      <c r="CK567" s="328"/>
      <c r="CL567" s="330"/>
      <c r="CM567" s="330"/>
      <c r="CN567" s="328"/>
      <c r="CO567" s="328"/>
      <c r="CP567" s="328"/>
    </row>
    <row r="568" spans="35:94">
      <c r="AI568" s="831"/>
      <c r="CE568" s="328"/>
      <c r="CF568" s="328"/>
      <c r="CG568" s="328"/>
      <c r="CH568" s="328"/>
      <c r="CI568" s="328"/>
      <c r="CJ568" s="328"/>
      <c r="CK568" s="328"/>
      <c r="CL568" s="330"/>
      <c r="CM568" s="330"/>
      <c r="CN568" s="328"/>
      <c r="CO568" s="328"/>
      <c r="CP568" s="328"/>
    </row>
    <row r="569" spans="35:94">
      <c r="AI569" s="831"/>
      <c r="CE569" s="328"/>
      <c r="CF569" s="328"/>
      <c r="CG569" s="328"/>
      <c r="CH569" s="328"/>
      <c r="CI569" s="328"/>
      <c r="CJ569" s="328"/>
      <c r="CK569" s="328"/>
      <c r="CL569" s="330"/>
      <c r="CM569" s="330"/>
      <c r="CN569" s="328"/>
      <c r="CO569" s="328"/>
      <c r="CP569" s="328"/>
    </row>
    <row r="570" spans="35:94">
      <c r="AI570" s="831"/>
      <c r="CE570" s="328"/>
      <c r="CF570" s="328"/>
      <c r="CG570" s="328"/>
      <c r="CH570" s="328"/>
      <c r="CI570" s="328"/>
      <c r="CJ570" s="328"/>
      <c r="CK570" s="328"/>
      <c r="CL570" s="330"/>
      <c r="CM570" s="330"/>
      <c r="CN570" s="328"/>
      <c r="CO570" s="328"/>
      <c r="CP570" s="328"/>
    </row>
    <row r="571" spans="35:94">
      <c r="AI571" s="831"/>
      <c r="CE571" s="328"/>
      <c r="CF571" s="328"/>
      <c r="CG571" s="328"/>
      <c r="CH571" s="328"/>
      <c r="CI571" s="328"/>
      <c r="CJ571" s="328"/>
      <c r="CK571" s="328"/>
      <c r="CL571" s="330"/>
      <c r="CM571" s="330"/>
      <c r="CN571" s="328"/>
      <c r="CO571" s="328"/>
      <c r="CP571" s="328"/>
    </row>
    <row r="572" spans="35:94">
      <c r="AI572" s="831"/>
      <c r="CE572" s="328"/>
      <c r="CF572" s="328"/>
      <c r="CG572" s="328"/>
      <c r="CH572" s="328"/>
      <c r="CI572" s="328"/>
      <c r="CJ572" s="328"/>
      <c r="CK572" s="328"/>
      <c r="CL572" s="330"/>
      <c r="CM572" s="330"/>
      <c r="CN572" s="328"/>
      <c r="CO572" s="328"/>
      <c r="CP572" s="328"/>
    </row>
    <row r="573" spans="35:94">
      <c r="AI573" s="831"/>
      <c r="CE573" s="328"/>
      <c r="CF573" s="328"/>
      <c r="CG573" s="328"/>
      <c r="CH573" s="328"/>
      <c r="CI573" s="328"/>
      <c r="CJ573" s="328"/>
      <c r="CK573" s="328"/>
      <c r="CL573" s="330"/>
      <c r="CM573" s="330"/>
      <c r="CN573" s="328"/>
      <c r="CO573" s="328"/>
      <c r="CP573" s="328"/>
    </row>
    <row r="574" spans="35:94">
      <c r="AI574" s="831"/>
      <c r="CE574" s="328"/>
      <c r="CF574" s="328"/>
      <c r="CG574" s="328"/>
      <c r="CH574" s="328"/>
      <c r="CI574" s="328"/>
      <c r="CJ574" s="328"/>
      <c r="CK574" s="328"/>
      <c r="CL574" s="330"/>
      <c r="CM574" s="330"/>
      <c r="CN574" s="328"/>
      <c r="CO574" s="328"/>
      <c r="CP574" s="328"/>
    </row>
    <row r="575" spans="35:94">
      <c r="AI575" s="831"/>
      <c r="CE575" s="328"/>
      <c r="CF575" s="328"/>
      <c r="CG575" s="328"/>
      <c r="CH575" s="328"/>
      <c r="CI575" s="328"/>
      <c r="CJ575" s="328"/>
      <c r="CK575" s="328"/>
      <c r="CL575" s="330"/>
      <c r="CM575" s="330"/>
      <c r="CN575" s="328"/>
      <c r="CO575" s="328"/>
      <c r="CP575" s="328"/>
    </row>
    <row r="576" spans="35:94">
      <c r="AI576" s="831"/>
      <c r="CE576" s="328"/>
      <c r="CF576" s="328"/>
      <c r="CG576" s="328"/>
      <c r="CH576" s="328"/>
      <c r="CI576" s="328"/>
      <c r="CJ576" s="328"/>
      <c r="CK576" s="328"/>
      <c r="CL576" s="330"/>
      <c r="CM576" s="330"/>
      <c r="CN576" s="328"/>
      <c r="CO576" s="328"/>
      <c r="CP576" s="328"/>
    </row>
    <row r="577" spans="35:94">
      <c r="AI577" s="831"/>
      <c r="CE577" s="328"/>
      <c r="CF577" s="328"/>
      <c r="CG577" s="328"/>
      <c r="CH577" s="328"/>
      <c r="CI577" s="328"/>
      <c r="CJ577" s="328"/>
      <c r="CK577" s="328"/>
      <c r="CL577" s="330"/>
      <c r="CM577" s="330"/>
      <c r="CN577" s="328"/>
      <c r="CO577" s="328"/>
      <c r="CP577" s="328"/>
    </row>
    <row r="578" spans="35:94">
      <c r="AI578" s="831"/>
      <c r="CE578" s="328"/>
      <c r="CF578" s="328"/>
      <c r="CG578" s="328"/>
      <c r="CH578" s="328"/>
      <c r="CI578" s="328"/>
      <c r="CJ578" s="328"/>
      <c r="CK578" s="328"/>
      <c r="CL578" s="330"/>
      <c r="CM578" s="330"/>
      <c r="CN578" s="328"/>
      <c r="CO578" s="328"/>
      <c r="CP578" s="328"/>
    </row>
    <row r="579" spans="35:94">
      <c r="AI579" s="831"/>
      <c r="CE579" s="328"/>
      <c r="CF579" s="328"/>
      <c r="CG579" s="328"/>
      <c r="CH579" s="328"/>
      <c r="CI579" s="328"/>
      <c r="CJ579" s="328"/>
      <c r="CK579" s="328"/>
      <c r="CL579" s="330"/>
      <c r="CM579" s="330"/>
      <c r="CN579" s="328"/>
      <c r="CO579" s="328"/>
      <c r="CP579" s="328"/>
    </row>
    <row r="580" spans="35:94">
      <c r="AI580" s="831"/>
      <c r="CE580" s="328"/>
      <c r="CF580" s="328"/>
      <c r="CG580" s="328"/>
      <c r="CH580" s="328"/>
      <c r="CI580" s="328"/>
      <c r="CJ580" s="328"/>
      <c r="CK580" s="328"/>
      <c r="CL580" s="330"/>
      <c r="CM580" s="330"/>
      <c r="CN580" s="328"/>
      <c r="CO580" s="328"/>
      <c r="CP580" s="328"/>
    </row>
    <row r="581" spans="35:94">
      <c r="AI581" s="831"/>
      <c r="CE581" s="328"/>
      <c r="CF581" s="328"/>
      <c r="CG581" s="328"/>
      <c r="CH581" s="328"/>
      <c r="CI581" s="328"/>
      <c r="CJ581" s="328"/>
      <c r="CK581" s="328"/>
      <c r="CL581" s="330"/>
      <c r="CM581" s="330"/>
      <c r="CN581" s="328"/>
      <c r="CO581" s="328"/>
      <c r="CP581" s="328"/>
    </row>
    <row r="582" spans="35:94">
      <c r="AI582" s="831"/>
      <c r="CE582" s="328"/>
      <c r="CF582" s="328"/>
      <c r="CG582" s="328"/>
      <c r="CH582" s="328"/>
      <c r="CI582" s="328"/>
      <c r="CJ582" s="328"/>
      <c r="CK582" s="328"/>
      <c r="CL582" s="330"/>
      <c r="CM582" s="330"/>
      <c r="CN582" s="328"/>
      <c r="CO582" s="328"/>
      <c r="CP582" s="328"/>
    </row>
    <row r="583" spans="35:94">
      <c r="AI583" s="831"/>
      <c r="CE583" s="328"/>
      <c r="CF583" s="328"/>
      <c r="CG583" s="328"/>
      <c r="CH583" s="328"/>
      <c r="CI583" s="328"/>
      <c r="CJ583" s="328"/>
      <c r="CK583" s="328"/>
      <c r="CL583" s="330"/>
      <c r="CM583" s="330"/>
      <c r="CN583" s="328"/>
      <c r="CO583" s="328"/>
      <c r="CP583" s="328"/>
    </row>
    <row r="584" spans="35:94">
      <c r="AI584" s="831"/>
      <c r="CE584" s="328"/>
      <c r="CF584" s="328"/>
      <c r="CG584" s="328"/>
      <c r="CH584" s="328"/>
      <c r="CI584" s="328"/>
      <c r="CJ584" s="328"/>
      <c r="CK584" s="328"/>
      <c r="CL584" s="330"/>
      <c r="CM584" s="330"/>
      <c r="CN584" s="328"/>
      <c r="CO584" s="328"/>
      <c r="CP584" s="328"/>
    </row>
    <row r="585" spans="35:94">
      <c r="AI585" s="831"/>
      <c r="CE585" s="328"/>
      <c r="CF585" s="328"/>
      <c r="CG585" s="328"/>
      <c r="CH585" s="328"/>
      <c r="CI585" s="328"/>
      <c r="CJ585" s="328"/>
      <c r="CK585" s="328"/>
      <c r="CL585" s="330"/>
      <c r="CM585" s="330"/>
      <c r="CN585" s="328"/>
      <c r="CO585" s="328"/>
      <c r="CP585" s="328"/>
    </row>
    <row r="586" spans="35:94">
      <c r="AI586" s="831"/>
      <c r="CE586" s="328"/>
      <c r="CF586" s="328"/>
      <c r="CG586" s="328"/>
      <c r="CH586" s="328"/>
      <c r="CI586" s="328"/>
      <c r="CJ586" s="328"/>
      <c r="CK586" s="328"/>
      <c r="CL586" s="330"/>
      <c r="CM586" s="330"/>
      <c r="CN586" s="328"/>
      <c r="CO586" s="328"/>
      <c r="CP586" s="328"/>
    </row>
    <row r="587" spans="35:94">
      <c r="AI587" s="831"/>
      <c r="CE587" s="328"/>
      <c r="CF587" s="328"/>
      <c r="CG587" s="328"/>
      <c r="CH587" s="328"/>
      <c r="CI587" s="328"/>
      <c r="CJ587" s="328"/>
      <c r="CK587" s="328"/>
      <c r="CL587" s="330"/>
      <c r="CM587" s="330"/>
      <c r="CN587" s="328"/>
      <c r="CO587" s="328"/>
      <c r="CP587" s="328"/>
    </row>
    <row r="588" spans="35:94">
      <c r="AI588" s="831"/>
      <c r="CE588" s="328"/>
      <c r="CF588" s="328"/>
      <c r="CG588" s="328"/>
      <c r="CH588" s="328"/>
      <c r="CI588" s="328"/>
      <c r="CJ588" s="328"/>
      <c r="CK588" s="328"/>
      <c r="CL588" s="330"/>
      <c r="CM588" s="330"/>
      <c r="CN588" s="328"/>
      <c r="CO588" s="328"/>
      <c r="CP588" s="328"/>
    </row>
    <row r="589" spans="35:94">
      <c r="AI589" s="831"/>
      <c r="CE589" s="328"/>
      <c r="CF589" s="328"/>
      <c r="CG589" s="328"/>
      <c r="CH589" s="328"/>
      <c r="CI589" s="328"/>
      <c r="CJ589" s="328"/>
      <c r="CK589" s="328"/>
      <c r="CL589" s="330"/>
      <c r="CM589" s="330"/>
      <c r="CN589" s="328"/>
      <c r="CO589" s="328"/>
      <c r="CP589" s="328"/>
    </row>
    <row r="590" spans="35:94">
      <c r="AI590" s="831"/>
      <c r="CE590" s="328"/>
      <c r="CF590" s="328"/>
      <c r="CG590" s="328"/>
      <c r="CH590" s="328"/>
      <c r="CI590" s="328"/>
      <c r="CJ590" s="328"/>
      <c r="CK590" s="328"/>
      <c r="CL590" s="330"/>
      <c r="CM590" s="330"/>
      <c r="CN590" s="328"/>
      <c r="CO590" s="328"/>
      <c r="CP590" s="328"/>
    </row>
    <row r="591" spans="35:94">
      <c r="AI591" s="831"/>
      <c r="CE591" s="328"/>
      <c r="CF591" s="328"/>
      <c r="CG591" s="328"/>
      <c r="CH591" s="328"/>
      <c r="CI591" s="328"/>
      <c r="CJ591" s="328"/>
      <c r="CK591" s="328"/>
      <c r="CL591" s="330"/>
      <c r="CM591" s="330"/>
      <c r="CN591" s="328"/>
      <c r="CO591" s="328"/>
      <c r="CP591" s="328"/>
    </row>
    <row r="592" spans="35:94">
      <c r="AI592" s="831"/>
      <c r="CE592" s="328"/>
      <c r="CF592" s="328"/>
      <c r="CG592" s="328"/>
      <c r="CH592" s="328"/>
      <c r="CI592" s="328"/>
      <c r="CJ592" s="328"/>
      <c r="CK592" s="328"/>
      <c r="CL592" s="330"/>
      <c r="CM592" s="330"/>
      <c r="CN592" s="328"/>
      <c r="CO592" s="328"/>
      <c r="CP592" s="328"/>
    </row>
    <row r="593" spans="35:94">
      <c r="AI593" s="831"/>
      <c r="CE593" s="328"/>
      <c r="CF593" s="328"/>
      <c r="CG593" s="328"/>
      <c r="CH593" s="328"/>
      <c r="CI593" s="328"/>
      <c r="CJ593" s="328"/>
      <c r="CK593" s="328"/>
      <c r="CL593" s="330"/>
      <c r="CM593" s="330"/>
      <c r="CN593" s="328"/>
      <c r="CO593" s="328"/>
      <c r="CP593" s="328"/>
    </row>
    <row r="594" spans="35:94">
      <c r="AI594" s="831"/>
      <c r="CE594" s="328"/>
      <c r="CF594" s="328"/>
      <c r="CG594" s="328"/>
      <c r="CH594" s="328"/>
      <c r="CI594" s="328"/>
      <c r="CJ594" s="328"/>
      <c r="CK594" s="328"/>
      <c r="CL594" s="330"/>
      <c r="CM594" s="330"/>
      <c r="CN594" s="328"/>
      <c r="CO594" s="328"/>
      <c r="CP594" s="328"/>
    </row>
    <row r="595" spans="35:94">
      <c r="AI595" s="831"/>
      <c r="CE595" s="328"/>
      <c r="CF595" s="328"/>
      <c r="CG595" s="328"/>
      <c r="CH595" s="328"/>
      <c r="CI595" s="328"/>
      <c r="CJ595" s="328"/>
      <c r="CK595" s="328"/>
      <c r="CL595" s="330"/>
      <c r="CM595" s="330"/>
      <c r="CN595" s="328"/>
      <c r="CO595" s="328"/>
      <c r="CP595" s="356"/>
    </row>
    <row r="596" spans="35:94">
      <c r="AI596" s="831"/>
      <c r="CE596" s="328"/>
      <c r="CF596" s="328"/>
      <c r="CG596" s="328"/>
      <c r="CH596" s="328"/>
      <c r="CI596" s="328"/>
      <c r="CJ596" s="328"/>
      <c r="CK596" s="328"/>
      <c r="CL596" s="330"/>
      <c r="CM596" s="330"/>
      <c r="CN596" s="328"/>
      <c r="CO596" s="328"/>
      <c r="CP596" s="328"/>
    </row>
    <row r="597" spans="35:94">
      <c r="AI597" s="831"/>
      <c r="CE597" s="328"/>
      <c r="CF597" s="328"/>
      <c r="CG597" s="328"/>
      <c r="CH597" s="328"/>
      <c r="CI597" s="328"/>
      <c r="CJ597" s="328"/>
      <c r="CK597" s="328"/>
      <c r="CL597" s="330"/>
      <c r="CM597" s="330"/>
      <c r="CN597" s="328"/>
      <c r="CO597" s="328"/>
      <c r="CP597" s="328"/>
    </row>
    <row r="598" spans="35:94">
      <c r="AI598" s="831"/>
      <c r="CE598" s="328"/>
      <c r="CF598" s="328"/>
      <c r="CG598" s="328"/>
      <c r="CH598" s="328"/>
      <c r="CI598" s="328"/>
      <c r="CJ598" s="328"/>
      <c r="CK598" s="328"/>
      <c r="CL598" s="330"/>
      <c r="CM598" s="330"/>
      <c r="CN598" s="328"/>
      <c r="CO598" s="328"/>
      <c r="CP598" s="328"/>
    </row>
    <row r="599" spans="35:94">
      <c r="AI599" s="831"/>
      <c r="CE599" s="328"/>
      <c r="CF599" s="328"/>
      <c r="CG599" s="328"/>
      <c r="CH599" s="328"/>
      <c r="CI599" s="328"/>
      <c r="CJ599" s="328"/>
      <c r="CK599" s="328"/>
      <c r="CL599" s="328"/>
      <c r="CM599" s="330"/>
      <c r="CN599" s="328"/>
      <c r="CO599" s="328"/>
      <c r="CP599" s="328"/>
    </row>
    <row r="600" spans="35:94">
      <c r="AI600" s="831"/>
      <c r="CE600" s="328"/>
      <c r="CF600" s="328"/>
      <c r="CG600" s="328"/>
      <c r="CH600" s="328"/>
      <c r="CI600" s="328"/>
      <c r="CJ600" s="328"/>
      <c r="CK600" s="328"/>
      <c r="CL600" s="328"/>
      <c r="CM600" s="330"/>
      <c r="CN600" s="328"/>
      <c r="CO600" s="328"/>
      <c r="CP600" s="328"/>
    </row>
    <row r="601" spans="35:94">
      <c r="AI601" s="831"/>
      <c r="CE601" s="328"/>
      <c r="CF601" s="328"/>
      <c r="CG601" s="328"/>
      <c r="CH601" s="328"/>
      <c r="CI601" s="328"/>
      <c r="CJ601" s="328"/>
      <c r="CK601" s="328"/>
      <c r="CL601" s="328"/>
      <c r="CM601" s="330"/>
      <c r="CN601" s="328"/>
      <c r="CO601" s="328"/>
      <c r="CP601" s="328"/>
    </row>
    <row r="602" spans="35:94">
      <c r="AI602" s="831"/>
      <c r="CE602" s="328"/>
      <c r="CF602" s="328"/>
      <c r="CG602" s="328"/>
      <c r="CH602" s="328"/>
      <c r="CI602" s="328"/>
      <c r="CJ602" s="328"/>
      <c r="CK602" s="328"/>
      <c r="CL602" s="328"/>
      <c r="CM602" s="330"/>
      <c r="CN602" s="328"/>
      <c r="CO602" s="328"/>
      <c r="CP602" s="328"/>
    </row>
    <row r="603" spans="35:94">
      <c r="AI603" s="831"/>
      <c r="CE603" s="328"/>
      <c r="CF603" s="328"/>
      <c r="CG603" s="328"/>
      <c r="CH603" s="328"/>
      <c r="CI603" s="328"/>
      <c r="CJ603" s="328"/>
      <c r="CK603" s="328"/>
      <c r="CL603" s="328"/>
      <c r="CM603" s="330"/>
      <c r="CN603" s="328"/>
      <c r="CO603" s="328"/>
      <c r="CP603" s="328"/>
    </row>
    <row r="604" spans="35:94">
      <c r="AI604" s="831"/>
      <c r="CE604" s="328"/>
      <c r="CF604" s="328"/>
      <c r="CG604" s="328"/>
      <c r="CH604" s="328"/>
      <c r="CI604" s="328"/>
      <c r="CJ604" s="328"/>
      <c r="CK604" s="328"/>
      <c r="CL604" s="328"/>
      <c r="CM604" s="330"/>
      <c r="CN604" s="328"/>
      <c r="CO604" s="328"/>
      <c r="CP604" s="328"/>
    </row>
    <row r="605" spans="35:94">
      <c r="AI605" s="831"/>
      <c r="CE605" s="328"/>
      <c r="CF605" s="328"/>
      <c r="CG605" s="328"/>
      <c r="CH605" s="328"/>
      <c r="CI605" s="328"/>
      <c r="CJ605" s="328"/>
      <c r="CK605" s="328"/>
      <c r="CL605" s="328"/>
      <c r="CM605" s="330"/>
      <c r="CN605" s="328"/>
      <c r="CO605" s="328"/>
      <c r="CP605" s="328"/>
    </row>
    <row r="606" spans="35:94">
      <c r="AI606" s="831"/>
      <c r="CE606" s="328"/>
      <c r="CF606" s="328"/>
      <c r="CG606" s="328"/>
      <c r="CH606" s="328"/>
      <c r="CI606" s="328"/>
      <c r="CJ606" s="328"/>
      <c r="CK606" s="328"/>
      <c r="CL606" s="328"/>
      <c r="CM606" s="330"/>
      <c r="CN606" s="328"/>
      <c r="CO606" s="328"/>
      <c r="CP606" s="328"/>
    </row>
    <row r="607" spans="35:94">
      <c r="AI607" s="831"/>
      <c r="CE607" s="738"/>
      <c r="CF607" s="738"/>
      <c r="CG607" s="738"/>
      <c r="CH607" s="738"/>
      <c r="CI607" s="738"/>
      <c r="CJ607" s="738"/>
      <c r="CK607" s="738"/>
      <c r="CL607" s="738"/>
      <c r="CM607" s="738"/>
      <c r="CN607" s="328"/>
      <c r="CO607" s="738"/>
      <c r="CP607" s="738"/>
    </row>
    <row r="608" spans="35:94">
      <c r="AI608" s="831"/>
      <c r="CE608" s="738"/>
      <c r="CF608" s="738"/>
      <c r="CG608" s="738"/>
      <c r="CH608" s="738"/>
      <c r="CI608" s="738"/>
      <c r="CJ608" s="738"/>
      <c r="CK608" s="738"/>
      <c r="CL608" s="738"/>
      <c r="CM608" s="738"/>
      <c r="CN608" s="328"/>
      <c r="CO608" s="738"/>
      <c r="CP608" s="738"/>
    </row>
    <row r="609" spans="35:35">
      <c r="AI609" s="831"/>
    </row>
    <row r="610" spans="35:35">
      <c r="AI610" s="831"/>
    </row>
    <row r="611" spans="35:35">
      <c r="AI611" s="831"/>
    </row>
    <row r="612" spans="35:35">
      <c r="AI612" s="831"/>
    </row>
    <row r="613" spans="35:35">
      <c r="AI613" s="831"/>
    </row>
    <row r="614" spans="35:35">
      <c r="AI614" s="831"/>
    </row>
    <row r="615" spans="35:35">
      <c r="AI615" s="831"/>
    </row>
    <row r="616" spans="35:35">
      <c r="AI616" s="831"/>
    </row>
    <row r="617" spans="35:35">
      <c r="AI617" s="831"/>
    </row>
    <row r="618" spans="35:35">
      <c r="AI618" s="831"/>
    </row>
    <row r="619" spans="35:35">
      <c r="AI619" s="831"/>
    </row>
    <row r="620" spans="35:35">
      <c r="AI620" s="831"/>
    </row>
    <row r="621" spans="35:35">
      <c r="AI621" s="831"/>
    </row>
    <row r="622" spans="35:35">
      <c r="AI622" s="831"/>
    </row>
    <row r="623" spans="35:35">
      <c r="AI623" s="831"/>
    </row>
    <row r="624" spans="35:35">
      <c r="AI624" s="831"/>
    </row>
    <row r="625" spans="35:35">
      <c r="AI625" s="831"/>
    </row>
    <row r="626" spans="35:35">
      <c r="AI626" s="831"/>
    </row>
    <row r="627" spans="35:35">
      <c r="AI627" s="831"/>
    </row>
    <row r="628" spans="35:35">
      <c r="AI628" s="831"/>
    </row>
    <row r="629" spans="35:35">
      <c r="AI629" s="831"/>
    </row>
    <row r="630" spans="35:35">
      <c r="AI630" s="831"/>
    </row>
    <row r="631" spans="35:35">
      <c r="AI631" s="831"/>
    </row>
    <row r="632" spans="35:35">
      <c r="AI632" s="831"/>
    </row>
    <row r="633" spans="35:35">
      <c r="AI633" s="831"/>
    </row>
    <row r="634" spans="35:35">
      <c r="AI634" s="831"/>
    </row>
    <row r="635" spans="35:35">
      <c r="AI635" s="831"/>
    </row>
    <row r="636" spans="35:35">
      <c r="AI636" s="831"/>
    </row>
    <row r="637" spans="35:35">
      <c r="AI637" s="831"/>
    </row>
    <row r="638" spans="35:35">
      <c r="AI638" s="831"/>
    </row>
    <row r="639" spans="35:35">
      <c r="AI639" s="831"/>
    </row>
    <row r="640" spans="35:35">
      <c r="AI640" s="831"/>
    </row>
    <row r="641" spans="35:35">
      <c r="AI641" s="831"/>
    </row>
    <row r="642" spans="35:35">
      <c r="AI642" s="831"/>
    </row>
    <row r="643" spans="35:35">
      <c r="AI643" s="831"/>
    </row>
    <row r="644" spans="35:35">
      <c r="AI644" s="831"/>
    </row>
    <row r="645" spans="35:35">
      <c r="AI645" s="831"/>
    </row>
    <row r="646" spans="35:35">
      <c r="AI646" s="831"/>
    </row>
    <row r="647" spans="35:35">
      <c r="AI647" s="831"/>
    </row>
    <row r="648" spans="35:35">
      <c r="AI648" s="831"/>
    </row>
    <row r="649" spans="35:35">
      <c r="AI649" s="831"/>
    </row>
    <row r="650" spans="35:35">
      <c r="AI650" s="831"/>
    </row>
    <row r="651" spans="35:35">
      <c r="AI651" s="831"/>
    </row>
    <row r="652" spans="35:35">
      <c r="AI652" s="831"/>
    </row>
    <row r="653" spans="35:35">
      <c r="AI653" s="831"/>
    </row>
    <row r="654" spans="35:35">
      <c r="AI654" s="831"/>
    </row>
    <row r="655" spans="35:35">
      <c r="AI655" s="831"/>
    </row>
    <row r="656" spans="35:35">
      <c r="AI656" s="831"/>
    </row>
    <row r="657" spans="35:35">
      <c r="AI657" s="831"/>
    </row>
    <row r="658" spans="35:35">
      <c r="AI658" s="831"/>
    </row>
    <row r="659" spans="35:35">
      <c r="AI659" s="831"/>
    </row>
    <row r="660" spans="35:35">
      <c r="AI660" s="831"/>
    </row>
    <row r="661" spans="35:35">
      <c r="AI661" s="831"/>
    </row>
    <row r="662" spans="35:35">
      <c r="AI662" s="831"/>
    </row>
    <row r="663" spans="35:35">
      <c r="AI663" s="831"/>
    </row>
    <row r="664" spans="35:35">
      <c r="AI664" s="831"/>
    </row>
    <row r="665" spans="35:35">
      <c r="AI665" s="831"/>
    </row>
    <row r="666" spans="35:35">
      <c r="AI666" s="831"/>
    </row>
    <row r="667" spans="35:35">
      <c r="AI667" s="659"/>
    </row>
    <row r="668" spans="35:35">
      <c r="AI668" s="659"/>
    </row>
    <row r="669" spans="35:35">
      <c r="AI669" s="659"/>
    </row>
    <row r="670" spans="35:35">
      <c r="AI670" s="659"/>
    </row>
    <row r="671" spans="35:35">
      <c r="AI671" s="659"/>
    </row>
    <row r="672" spans="35:35">
      <c r="AI672" s="659"/>
    </row>
    <row r="673" spans="35:35">
      <c r="AI673" s="659"/>
    </row>
    <row r="674" spans="35:35">
      <c r="AI674" s="659"/>
    </row>
    <row r="675" spans="35:35">
      <c r="AI675" s="659"/>
    </row>
    <row r="676" spans="35:35">
      <c r="AI676" s="659"/>
    </row>
    <row r="677" spans="35:35">
      <c r="AI677" s="659"/>
    </row>
    <row r="678" spans="35:35">
      <c r="AI678" s="659"/>
    </row>
    <row r="679" spans="35:35">
      <c r="AI679" s="659"/>
    </row>
    <row r="680" spans="35:35">
      <c r="AI680" s="659"/>
    </row>
    <row r="681" spans="35:35">
      <c r="AI681" s="659"/>
    </row>
    <row r="682" spans="35:35">
      <c r="AI682" s="659"/>
    </row>
    <row r="683" spans="35:35">
      <c r="AI683" s="659"/>
    </row>
    <row r="684" spans="35:35">
      <c r="AI684" s="659"/>
    </row>
    <row r="685" spans="35:35">
      <c r="AI685" s="659"/>
    </row>
    <row r="686" spans="35:35">
      <c r="AI686" s="659"/>
    </row>
    <row r="687" spans="35:35">
      <c r="AI687" s="659"/>
    </row>
    <row r="688" spans="35:35">
      <c r="AI688" s="659"/>
    </row>
    <row r="689" spans="35:35">
      <c r="AI689" s="659"/>
    </row>
    <row r="690" spans="35:35">
      <c r="AI690" s="659"/>
    </row>
    <row r="691" spans="35:35">
      <c r="AI691" s="659"/>
    </row>
    <row r="692" spans="35:35">
      <c r="AI692" s="659"/>
    </row>
    <row r="693" spans="35:35">
      <c r="AI693" s="659"/>
    </row>
    <row r="694" spans="35:35">
      <c r="AI694" s="659"/>
    </row>
    <row r="695" spans="35:35">
      <c r="AI695" s="659"/>
    </row>
    <row r="696" spans="35:35">
      <c r="AI696" s="659"/>
    </row>
    <row r="697" spans="35:35">
      <c r="AI697" s="659"/>
    </row>
    <row r="698" spans="35:35">
      <c r="AI698" s="659"/>
    </row>
    <row r="699" spans="35:35">
      <c r="AI699" s="659"/>
    </row>
    <row r="700" spans="35:35">
      <c r="AI700" s="659"/>
    </row>
    <row r="701" spans="35:35">
      <c r="AI701" s="659"/>
    </row>
    <row r="702" spans="35:35">
      <c r="AI702" s="659"/>
    </row>
    <row r="703" spans="35:35">
      <c r="AI703" s="659"/>
    </row>
    <row r="704" spans="35:35">
      <c r="AI704" s="659"/>
    </row>
    <row r="705" spans="35:35">
      <c r="AI705" s="659"/>
    </row>
    <row r="706" spans="35:35">
      <c r="AI706" s="659"/>
    </row>
    <row r="707" spans="35:35">
      <c r="AI707" s="659"/>
    </row>
    <row r="708" spans="35:35">
      <c r="AI708" s="659"/>
    </row>
    <row r="709" spans="35:35">
      <c r="AI709" s="659"/>
    </row>
    <row r="710" spans="35:35">
      <c r="AI710" s="659"/>
    </row>
    <row r="711" spans="35:35">
      <c r="AI711" s="659"/>
    </row>
    <row r="712" spans="35:35">
      <c r="AI712" s="659"/>
    </row>
    <row r="713" spans="35:35">
      <c r="AI713" s="659"/>
    </row>
    <row r="714" spans="35:35">
      <c r="AI714" s="659"/>
    </row>
    <row r="715" spans="35:35">
      <c r="AI715" s="659"/>
    </row>
    <row r="716" spans="35:35">
      <c r="AI716" s="659"/>
    </row>
    <row r="717" spans="35:35">
      <c r="AI717" s="659"/>
    </row>
    <row r="718" spans="35:35">
      <c r="AI718" s="659"/>
    </row>
    <row r="719" spans="35:35">
      <c r="AI719" s="659"/>
    </row>
    <row r="720" spans="35:35">
      <c r="AI720" s="659"/>
    </row>
    <row r="721" spans="35:35">
      <c r="AI721" s="659"/>
    </row>
    <row r="722" spans="35:35">
      <c r="AI722" s="659"/>
    </row>
    <row r="723" spans="35:35">
      <c r="AI723" s="659"/>
    </row>
    <row r="724" spans="35:35">
      <c r="AI724" s="659"/>
    </row>
    <row r="725" spans="35:35">
      <c r="AI725" s="659"/>
    </row>
    <row r="726" spans="35:35">
      <c r="AI726" s="659"/>
    </row>
    <row r="727" spans="35:35">
      <c r="AI727" s="659"/>
    </row>
    <row r="728" spans="35:35">
      <c r="AI728" s="659"/>
    </row>
    <row r="729" spans="35:35">
      <c r="AI729" s="659"/>
    </row>
    <row r="730" spans="35:35">
      <c r="AI730" s="659"/>
    </row>
    <row r="731" spans="35:35">
      <c r="AI731" s="659"/>
    </row>
    <row r="732" spans="35:35">
      <c r="AI732" s="659"/>
    </row>
    <row r="733" spans="35:35">
      <c r="AI733" s="659"/>
    </row>
    <row r="734" spans="35:35">
      <c r="AI734" s="659"/>
    </row>
    <row r="735" spans="35:35">
      <c r="AI735" s="659"/>
    </row>
    <row r="736" spans="35:35">
      <c r="AI736" s="659"/>
    </row>
    <row r="737" spans="35:35">
      <c r="AI737" s="659"/>
    </row>
    <row r="738" spans="35:35">
      <c r="AI738" s="659"/>
    </row>
    <row r="739" spans="35:35">
      <c r="AI739" s="659"/>
    </row>
    <row r="740" spans="35:35">
      <c r="AI740" s="659"/>
    </row>
    <row r="741" spans="35:35">
      <c r="AI741" s="659"/>
    </row>
    <row r="742" spans="35:35">
      <c r="AI742" s="659"/>
    </row>
    <row r="743" spans="35:35">
      <c r="AI743" s="659"/>
    </row>
    <row r="744" spans="35:35">
      <c r="AI744" s="659"/>
    </row>
    <row r="745" spans="35:35">
      <c r="AI745" s="659"/>
    </row>
    <row r="746" spans="35:35">
      <c r="AI746" s="659"/>
    </row>
    <row r="747" spans="35:35">
      <c r="AI747" s="659"/>
    </row>
    <row r="748" spans="35:35">
      <c r="AI748" s="659"/>
    </row>
    <row r="749" spans="35:35">
      <c r="AI749" s="659"/>
    </row>
    <row r="750" spans="35:35">
      <c r="AI750" s="659"/>
    </row>
    <row r="751" spans="35:35">
      <c r="AI751" s="659"/>
    </row>
    <row r="752" spans="35:35">
      <c r="AI752" s="659"/>
    </row>
    <row r="753" spans="35:35">
      <c r="AI753" s="659"/>
    </row>
    <row r="754" spans="35:35">
      <c r="AI754" s="659"/>
    </row>
    <row r="755" spans="35:35">
      <c r="AI755" s="659"/>
    </row>
    <row r="756" spans="35:35">
      <c r="AI756" s="659"/>
    </row>
    <row r="757" spans="35:35">
      <c r="AI757" s="659"/>
    </row>
    <row r="758" spans="35:35">
      <c r="AI758" s="659"/>
    </row>
    <row r="759" spans="35:35">
      <c r="AI759" s="659"/>
    </row>
    <row r="760" spans="35:35">
      <c r="AI760" s="659"/>
    </row>
    <row r="761" spans="35:35">
      <c r="AI761" s="659"/>
    </row>
    <row r="762" spans="35:35">
      <c r="AI762" s="659"/>
    </row>
    <row r="763" spans="35:35">
      <c r="AI763" s="659"/>
    </row>
    <row r="764" spans="35:35">
      <c r="AI764" s="659"/>
    </row>
    <row r="765" spans="35:35">
      <c r="AI765" s="659"/>
    </row>
    <row r="766" spans="35:35">
      <c r="AI766" s="659"/>
    </row>
    <row r="767" spans="35:35">
      <c r="AI767" s="659"/>
    </row>
    <row r="768" spans="35:35">
      <c r="AI768" s="659"/>
    </row>
    <row r="769" spans="35:35">
      <c r="AI769" s="659"/>
    </row>
    <row r="770" spans="35:35">
      <c r="AI770" s="659"/>
    </row>
    <row r="771" spans="35:35">
      <c r="AI771" s="659"/>
    </row>
    <row r="772" spans="35:35">
      <c r="AI772" s="659"/>
    </row>
    <row r="773" spans="35:35">
      <c r="AI773" s="659"/>
    </row>
    <row r="774" spans="35:35">
      <c r="AI774" s="659"/>
    </row>
    <row r="775" spans="35:35">
      <c r="AI775" s="659"/>
    </row>
    <row r="776" spans="35:35">
      <c r="AI776" s="659"/>
    </row>
    <row r="777" spans="35:35">
      <c r="AI777" s="659"/>
    </row>
    <row r="778" spans="35:35">
      <c r="AI778" s="659"/>
    </row>
    <row r="779" spans="35:35">
      <c r="AI779" s="659"/>
    </row>
    <row r="780" spans="35:35">
      <c r="AI780" s="659"/>
    </row>
    <row r="781" spans="35:35">
      <c r="AI781" s="659"/>
    </row>
    <row r="782" spans="35:35">
      <c r="AI782" s="659"/>
    </row>
    <row r="783" spans="35:35">
      <c r="AI783" s="659"/>
    </row>
    <row r="784" spans="35:35">
      <c r="AI784" s="659"/>
    </row>
    <row r="785" spans="35:35">
      <c r="AI785" s="659"/>
    </row>
    <row r="786" spans="35:35">
      <c r="AI786" s="659"/>
    </row>
    <row r="787" spans="35:35">
      <c r="AI787" s="659"/>
    </row>
    <row r="788" spans="35:35">
      <c r="AI788" s="659"/>
    </row>
    <row r="789" spans="35:35">
      <c r="AI789" s="659"/>
    </row>
    <row r="790" spans="35:35">
      <c r="AI790" s="659"/>
    </row>
    <row r="791" spans="35:35">
      <c r="AI791" s="659"/>
    </row>
    <row r="792" spans="35:35">
      <c r="AI792" s="659"/>
    </row>
    <row r="793" spans="35:35">
      <c r="AI793" s="659"/>
    </row>
    <row r="794" spans="35:35">
      <c r="AI794" s="659"/>
    </row>
    <row r="795" spans="35:35">
      <c r="AI795" s="659"/>
    </row>
    <row r="796" spans="35:35">
      <c r="AI796" s="659"/>
    </row>
    <row r="797" spans="35:35">
      <c r="AI797" s="659"/>
    </row>
    <row r="798" spans="35:35">
      <c r="AI798" s="659"/>
    </row>
    <row r="799" spans="35:35">
      <c r="AI799" s="659"/>
    </row>
    <row r="800" spans="35:35">
      <c r="AI800" s="659"/>
    </row>
    <row r="801" spans="35:35">
      <c r="AI801" s="659"/>
    </row>
    <row r="802" spans="35:35">
      <c r="AI802" s="659"/>
    </row>
    <row r="803" spans="35:35">
      <c r="AI803" s="659"/>
    </row>
    <row r="804" spans="35:35">
      <c r="AI804" s="659"/>
    </row>
    <row r="805" spans="35:35">
      <c r="AI805" s="659"/>
    </row>
    <row r="806" spans="35:35">
      <c r="AI806" s="659"/>
    </row>
    <row r="807" spans="35:35">
      <c r="AI807" s="659"/>
    </row>
    <row r="808" spans="35:35">
      <c r="AI808" s="659"/>
    </row>
    <row r="809" spans="35:35">
      <c r="AI809" s="659"/>
    </row>
    <row r="810" spans="35:35">
      <c r="AI810" s="659"/>
    </row>
    <row r="811" spans="35:35">
      <c r="AI811" s="659"/>
    </row>
    <row r="812" spans="35:35">
      <c r="AI812" s="659"/>
    </row>
    <row r="813" spans="35:35">
      <c r="AI813" s="659"/>
    </row>
    <row r="814" spans="35:35">
      <c r="AI814" s="659"/>
    </row>
    <row r="815" spans="35:35">
      <c r="AI815" s="659"/>
    </row>
    <row r="816" spans="35:35">
      <c r="AI816" s="659"/>
    </row>
    <row r="817" spans="35:35">
      <c r="AI817" s="659"/>
    </row>
    <row r="818" spans="35:35">
      <c r="AI818" s="659"/>
    </row>
    <row r="819" spans="35:35">
      <c r="AI819" s="659"/>
    </row>
    <row r="820" spans="35:35">
      <c r="AI820" s="659"/>
    </row>
    <row r="821" spans="35:35">
      <c r="AI821" s="659"/>
    </row>
    <row r="822" spans="35:35">
      <c r="AI822" s="659"/>
    </row>
    <row r="823" spans="35:35">
      <c r="AI823" s="659"/>
    </row>
    <row r="824" spans="35:35">
      <c r="AI824" s="659"/>
    </row>
    <row r="825" spans="35:35">
      <c r="AI825" s="659"/>
    </row>
    <row r="826" spans="35:35">
      <c r="AI826" s="659"/>
    </row>
    <row r="827" spans="35:35">
      <c r="AI827" s="659"/>
    </row>
    <row r="828" spans="35:35">
      <c r="AI828" s="659"/>
    </row>
    <row r="829" spans="35:35">
      <c r="AI829" s="659"/>
    </row>
    <row r="830" spans="35:35">
      <c r="AI830" s="659"/>
    </row>
    <row r="831" spans="35:35">
      <c r="AI831" s="659"/>
    </row>
    <row r="832" spans="35:35">
      <c r="AI832" s="659"/>
    </row>
    <row r="833" spans="35:35">
      <c r="AI833" s="659"/>
    </row>
    <row r="834" spans="35:35">
      <c r="AI834" s="659"/>
    </row>
    <row r="835" spans="35:35">
      <c r="AI835" s="659"/>
    </row>
    <row r="836" spans="35:35">
      <c r="AI836" s="659"/>
    </row>
    <row r="837" spans="35:35">
      <c r="AI837" s="659"/>
    </row>
    <row r="838" spans="35:35">
      <c r="AI838" s="659"/>
    </row>
    <row r="839" spans="35:35">
      <c r="AI839" s="659"/>
    </row>
    <row r="840" spans="35:35">
      <c r="AI840" s="659"/>
    </row>
    <row r="841" spans="35:35">
      <c r="AI841" s="659"/>
    </row>
    <row r="842" spans="35:35">
      <c r="AI842" s="659"/>
    </row>
    <row r="843" spans="35:35">
      <c r="AI843" s="659"/>
    </row>
    <row r="844" spans="35:35">
      <c r="AI844" s="659"/>
    </row>
    <row r="845" spans="35:35">
      <c r="AI845" s="659"/>
    </row>
    <row r="846" spans="35:35">
      <c r="AI846" s="659"/>
    </row>
    <row r="847" spans="35:35">
      <c r="AI847" s="659"/>
    </row>
    <row r="848" spans="35:35">
      <c r="AI848" s="659"/>
    </row>
    <row r="849" spans="35:35">
      <c r="AI849" s="659"/>
    </row>
    <row r="850" spans="35:35">
      <c r="AI850" s="659"/>
    </row>
    <row r="851" spans="35:35">
      <c r="AI851" s="659"/>
    </row>
    <row r="852" spans="35:35">
      <c r="AI852" s="659"/>
    </row>
    <row r="853" spans="35:35">
      <c r="AI853" s="659"/>
    </row>
    <row r="854" spans="35:35">
      <c r="AI854" s="659"/>
    </row>
    <row r="855" spans="35:35">
      <c r="AI855" s="659"/>
    </row>
    <row r="856" spans="35:35">
      <c r="AI856" s="659"/>
    </row>
    <row r="857" spans="35:35">
      <c r="AI857" s="659"/>
    </row>
    <row r="858" spans="35:35">
      <c r="AI858" s="659"/>
    </row>
    <row r="859" spans="35:35">
      <c r="AI859" s="659"/>
    </row>
    <row r="860" spans="35:35">
      <c r="AI860" s="659"/>
    </row>
    <row r="861" spans="35:35">
      <c r="AI861" s="659"/>
    </row>
    <row r="862" spans="35:35">
      <c r="AI862" s="659"/>
    </row>
    <row r="863" spans="35:35">
      <c r="AI863" s="659"/>
    </row>
    <row r="864" spans="35:35">
      <c r="AI864" s="659"/>
    </row>
    <row r="865" spans="35:35">
      <c r="AI865" s="659"/>
    </row>
    <row r="866" spans="35:35">
      <c r="AI866" s="659"/>
    </row>
    <row r="867" spans="35:35">
      <c r="AI867" s="659"/>
    </row>
    <row r="868" spans="35:35">
      <c r="AI868" s="659"/>
    </row>
    <row r="869" spans="35:35">
      <c r="AI869" s="659"/>
    </row>
    <row r="870" spans="35:35">
      <c r="AI870" s="659"/>
    </row>
    <row r="871" spans="35:35">
      <c r="AI871" s="659"/>
    </row>
    <row r="872" spans="35:35">
      <c r="AI872" s="659"/>
    </row>
    <row r="873" spans="35:35">
      <c r="AI873" s="659"/>
    </row>
    <row r="874" spans="35:35">
      <c r="AI874" s="659"/>
    </row>
    <row r="875" spans="35:35">
      <c r="AI875" s="659"/>
    </row>
    <row r="876" spans="35:35">
      <c r="AI876" s="659"/>
    </row>
    <row r="877" spans="35:35">
      <c r="AI877" s="659"/>
    </row>
    <row r="878" spans="35:35">
      <c r="AI878" s="659"/>
    </row>
    <row r="879" spans="35:35">
      <c r="AI879" s="659"/>
    </row>
    <row r="880" spans="35:35">
      <c r="AI880" s="659"/>
    </row>
    <row r="881" spans="35:35">
      <c r="AI881" s="659"/>
    </row>
    <row r="882" spans="35:35">
      <c r="AI882" s="659"/>
    </row>
    <row r="883" spans="35:35">
      <c r="AI883" s="659"/>
    </row>
    <row r="884" spans="35:35">
      <c r="AI884" s="659"/>
    </row>
    <row r="885" spans="35:35">
      <c r="AI885" s="659"/>
    </row>
    <row r="886" spans="35:35">
      <c r="AI886" s="659"/>
    </row>
    <row r="887" spans="35:35">
      <c r="AI887" s="659"/>
    </row>
    <row r="888" spans="35:35">
      <c r="AI888" s="659"/>
    </row>
    <row r="889" spans="35:35">
      <c r="AI889" s="659"/>
    </row>
    <row r="890" spans="35:35">
      <c r="AI890" s="659"/>
    </row>
    <row r="891" spans="35:35">
      <c r="AI891" s="659"/>
    </row>
    <row r="892" spans="35:35">
      <c r="AI892" s="659"/>
    </row>
    <row r="893" spans="35:35">
      <c r="AI893" s="659"/>
    </row>
    <row r="894" spans="35:35">
      <c r="AI894" s="659"/>
    </row>
    <row r="895" spans="35:35">
      <c r="AI895" s="659"/>
    </row>
    <row r="896" spans="35:35">
      <c r="AI896" s="659"/>
    </row>
    <row r="897" spans="35:35">
      <c r="AI897" s="659"/>
    </row>
    <row r="898" spans="35:35">
      <c r="AI898" s="659"/>
    </row>
    <row r="899" spans="35:35">
      <c r="AI899" s="659"/>
    </row>
    <row r="900" spans="35:35">
      <c r="AI900" s="659"/>
    </row>
    <row r="901" spans="35:35">
      <c r="AI901" s="659"/>
    </row>
    <row r="902" spans="35:35">
      <c r="AI902" s="659"/>
    </row>
    <row r="903" spans="35:35">
      <c r="AI903" s="659"/>
    </row>
    <row r="904" spans="35:35">
      <c r="AI904" s="659"/>
    </row>
    <row r="905" spans="35:35">
      <c r="AI905" s="659"/>
    </row>
    <row r="906" spans="35:35">
      <c r="AI906" s="659"/>
    </row>
    <row r="907" spans="35:35">
      <c r="AI907" s="659"/>
    </row>
    <row r="908" spans="35:35">
      <c r="AI908" s="659"/>
    </row>
    <row r="909" spans="35:35">
      <c r="AI909" s="659"/>
    </row>
    <row r="910" spans="35:35">
      <c r="AI910" s="659"/>
    </row>
    <row r="911" spans="35:35">
      <c r="AI911" s="659"/>
    </row>
    <row r="912" spans="35:35">
      <c r="AI912" s="659"/>
    </row>
    <row r="913" spans="35:35">
      <c r="AI913" s="659"/>
    </row>
    <row r="914" spans="35:35">
      <c r="AI914" s="659"/>
    </row>
    <row r="915" spans="35:35">
      <c r="AI915" s="659"/>
    </row>
    <row r="916" spans="35:35">
      <c r="AI916" s="659"/>
    </row>
    <row r="917" spans="35:35">
      <c r="AI917" s="659"/>
    </row>
    <row r="918" spans="35:35">
      <c r="AI918" s="659"/>
    </row>
    <row r="919" spans="35:35">
      <c r="AI919" s="659"/>
    </row>
    <row r="920" spans="35:35">
      <c r="AI920" s="659"/>
    </row>
    <row r="921" spans="35:35">
      <c r="AI921" s="659"/>
    </row>
    <row r="922" spans="35:35">
      <c r="AI922" s="659"/>
    </row>
    <row r="923" spans="35:35">
      <c r="AI923" s="659"/>
    </row>
    <row r="924" spans="35:35">
      <c r="AI924" s="659"/>
    </row>
    <row r="925" spans="35:35">
      <c r="AI925" s="659"/>
    </row>
    <row r="926" spans="35:35">
      <c r="AI926" s="659"/>
    </row>
    <row r="927" spans="35:35">
      <c r="AI927" s="659"/>
    </row>
    <row r="928" spans="35:35">
      <c r="AI928" s="659"/>
    </row>
    <row r="929" spans="35:35">
      <c r="AI929" s="659"/>
    </row>
    <row r="930" spans="35:35">
      <c r="AI930" s="659"/>
    </row>
    <row r="931" spans="35:35">
      <c r="AI931" s="659"/>
    </row>
    <row r="932" spans="35:35">
      <c r="AI932" s="659"/>
    </row>
    <row r="933" spans="35:35">
      <c r="AI933" s="659"/>
    </row>
    <row r="934" spans="35:35">
      <c r="AI934" s="659"/>
    </row>
    <row r="935" spans="35:35">
      <c r="AI935" s="659"/>
    </row>
    <row r="936" spans="35:35">
      <c r="AI936" s="659"/>
    </row>
    <row r="937" spans="35:35">
      <c r="AI937" s="659"/>
    </row>
    <row r="938" spans="35:35">
      <c r="AI938" s="659"/>
    </row>
    <row r="939" spans="35:35">
      <c r="AI939" s="659"/>
    </row>
    <row r="940" spans="35:35">
      <c r="AI940" s="659"/>
    </row>
    <row r="941" spans="35:35">
      <c r="AI941" s="659"/>
    </row>
    <row r="942" spans="35:35">
      <c r="AI942" s="659"/>
    </row>
    <row r="943" spans="35:35">
      <c r="AI943" s="659"/>
    </row>
    <row r="944" spans="35:35">
      <c r="AI944" s="659"/>
    </row>
    <row r="945" spans="35:35">
      <c r="AI945" s="659"/>
    </row>
    <row r="946" spans="35:35">
      <c r="AI946" s="659"/>
    </row>
    <row r="947" spans="35:35">
      <c r="AI947" s="659"/>
    </row>
    <row r="948" spans="35:35">
      <c r="AI948" s="659"/>
    </row>
    <row r="949" spans="35:35">
      <c r="AI949" s="659"/>
    </row>
    <row r="950" spans="35:35">
      <c r="AI950" s="659"/>
    </row>
    <row r="951" spans="35:35">
      <c r="AI951" s="659"/>
    </row>
    <row r="952" spans="35:35">
      <c r="AI952" s="659"/>
    </row>
    <row r="953" spans="35:35">
      <c r="AI953" s="659"/>
    </row>
    <row r="954" spans="35:35">
      <c r="AI954" s="659"/>
    </row>
    <row r="955" spans="35:35">
      <c r="AI955" s="659"/>
    </row>
    <row r="956" spans="35:35">
      <c r="AI956" s="659"/>
    </row>
    <row r="957" spans="35:35">
      <c r="AI957" s="659"/>
    </row>
    <row r="958" spans="35:35">
      <c r="AI958" s="659"/>
    </row>
    <row r="959" spans="35:35">
      <c r="AI959" s="659"/>
    </row>
    <row r="960" spans="35:35">
      <c r="AI960" s="659"/>
    </row>
    <row r="961" spans="35:35">
      <c r="AI961" s="659"/>
    </row>
    <row r="962" spans="35:35">
      <c r="AI962" s="659"/>
    </row>
    <row r="963" spans="35:35">
      <c r="AI963" s="659"/>
    </row>
    <row r="964" spans="35:35">
      <c r="AI964" s="659"/>
    </row>
    <row r="965" spans="35:35">
      <c r="AI965" s="659"/>
    </row>
    <row r="966" spans="35:35">
      <c r="AI966" s="659"/>
    </row>
    <row r="967" spans="35:35">
      <c r="AI967" s="659"/>
    </row>
    <row r="968" spans="35:35">
      <c r="AI968" s="659"/>
    </row>
    <row r="969" spans="35:35">
      <c r="AI969" s="659"/>
    </row>
    <row r="970" spans="35:35">
      <c r="AI970" s="659"/>
    </row>
    <row r="971" spans="35:35">
      <c r="AI971" s="659"/>
    </row>
    <row r="972" spans="35:35">
      <c r="AI972" s="659"/>
    </row>
    <row r="973" spans="35:35">
      <c r="AI973" s="659"/>
    </row>
    <row r="974" spans="35:35">
      <c r="AI974" s="659"/>
    </row>
    <row r="975" spans="35:35">
      <c r="AI975" s="659"/>
    </row>
    <row r="976" spans="35:35">
      <c r="AI976" s="659"/>
    </row>
    <row r="977" spans="35:35">
      <c r="AI977" s="659"/>
    </row>
    <row r="978" spans="35:35">
      <c r="AI978" s="659"/>
    </row>
    <row r="979" spans="35:35">
      <c r="AI979" s="659"/>
    </row>
    <row r="980" spans="35:35">
      <c r="AI980" s="659"/>
    </row>
    <row r="981" spans="35:35">
      <c r="AI981" s="659"/>
    </row>
    <row r="982" spans="35:35">
      <c r="AI982" s="659"/>
    </row>
    <row r="983" spans="35:35">
      <c r="AI983" s="659"/>
    </row>
    <row r="984" spans="35:35">
      <c r="AI984" s="659"/>
    </row>
    <row r="985" spans="35:35">
      <c r="AI985" s="659"/>
    </row>
    <row r="986" spans="35:35">
      <c r="AI986" s="659"/>
    </row>
    <row r="987" spans="35:35">
      <c r="AI987" s="659"/>
    </row>
    <row r="988" spans="35:35">
      <c r="AI988" s="659"/>
    </row>
    <row r="989" spans="35:35">
      <c r="AI989" s="659"/>
    </row>
    <row r="990" spans="35:35">
      <c r="AI990" s="659"/>
    </row>
    <row r="991" spans="35:35">
      <c r="AI991" s="659"/>
    </row>
    <row r="992" spans="35:35">
      <c r="AI992" s="659"/>
    </row>
    <row r="993" spans="35:35">
      <c r="AI993" s="659"/>
    </row>
    <row r="994" spans="35:35">
      <c r="AI994" s="659"/>
    </row>
    <row r="995" spans="35:35">
      <c r="AI995" s="659"/>
    </row>
    <row r="996" spans="35:35">
      <c r="AI996" s="659"/>
    </row>
    <row r="997" spans="35:35">
      <c r="AI997" s="659"/>
    </row>
    <row r="998" spans="35:35">
      <c r="AI998" s="659"/>
    </row>
    <row r="999" spans="35:35">
      <c r="AI999" s="659"/>
    </row>
    <row r="1000" spans="35:35">
      <c r="AI1000" s="659"/>
    </row>
    <row r="1001" spans="35:35">
      <c r="AI1001" s="659"/>
    </row>
    <row r="1002" spans="35:35">
      <c r="AI1002" s="659"/>
    </row>
    <row r="1003" spans="35:35">
      <c r="AI1003" s="659"/>
    </row>
    <row r="1004" spans="35:35">
      <c r="AI1004" s="659"/>
    </row>
    <row r="1005" spans="35:35">
      <c r="AI1005" s="659"/>
    </row>
    <row r="1006" spans="35:35">
      <c r="AI1006" s="659"/>
    </row>
    <row r="1007" spans="35:35">
      <c r="AI1007" s="659"/>
    </row>
    <row r="1008" spans="35:35">
      <c r="AI1008" s="659"/>
    </row>
    <row r="1009" spans="35:35">
      <c r="AI1009" s="659"/>
    </row>
    <row r="1010" spans="35:35">
      <c r="AI1010" s="659"/>
    </row>
    <row r="1011" spans="35:35">
      <c r="AI1011" s="659"/>
    </row>
    <row r="1012" spans="35:35">
      <c r="AI1012" s="659"/>
    </row>
    <row r="1013" spans="35:35">
      <c r="AI1013" s="659"/>
    </row>
    <row r="1014" spans="35:35">
      <c r="AI1014" s="659"/>
    </row>
    <row r="1015" spans="35:35">
      <c r="AI1015" s="659"/>
    </row>
    <row r="1016" spans="35:35">
      <c r="AI1016" s="659"/>
    </row>
    <row r="1017" spans="35:35">
      <c r="AI1017" s="659"/>
    </row>
    <row r="1018" spans="35:35">
      <c r="AI1018" s="659"/>
    </row>
    <row r="1019" spans="35:35">
      <c r="AI1019" s="659"/>
    </row>
    <row r="1020" spans="35:35">
      <c r="AI1020" s="659"/>
    </row>
    <row r="1021" spans="35:35">
      <c r="AI1021" s="659"/>
    </row>
    <row r="1022" spans="35:35">
      <c r="AI1022" s="659"/>
    </row>
    <row r="1023" spans="35:35">
      <c r="AI1023" s="659"/>
    </row>
    <row r="1024" spans="35:35">
      <c r="AI1024" s="659"/>
    </row>
    <row r="1025" spans="35:35">
      <c r="AI1025" s="659"/>
    </row>
    <row r="1026" spans="35:35">
      <c r="AI1026" s="659"/>
    </row>
    <row r="1027" spans="35:35">
      <c r="AI1027" s="659"/>
    </row>
    <row r="1028" spans="35:35">
      <c r="AI1028" s="659"/>
    </row>
    <row r="1029" spans="35:35">
      <c r="AI1029" s="659"/>
    </row>
    <row r="1030" spans="35:35">
      <c r="AI1030" s="659"/>
    </row>
    <row r="1031" spans="35:35">
      <c r="AI1031" s="659"/>
    </row>
    <row r="1032" spans="35:35">
      <c r="AI1032" s="659"/>
    </row>
    <row r="1033" spans="35:35">
      <c r="AI1033" s="659"/>
    </row>
    <row r="1034" spans="35:35">
      <c r="AI1034" s="659"/>
    </row>
    <row r="1035" spans="35:35">
      <c r="AI1035" s="659"/>
    </row>
    <row r="1036" spans="35:35">
      <c r="AI1036" s="659"/>
    </row>
    <row r="1037" spans="35:35">
      <c r="AI1037" s="659"/>
    </row>
    <row r="1038" spans="35:35">
      <c r="AI1038" s="659"/>
    </row>
    <row r="1039" spans="35:35">
      <c r="AI1039" s="659"/>
    </row>
    <row r="1040" spans="35:35">
      <c r="AI1040" s="659"/>
    </row>
    <row r="1041" spans="35:35">
      <c r="AI1041" s="659"/>
    </row>
    <row r="1042" spans="35:35">
      <c r="AI1042" s="659"/>
    </row>
    <row r="1043" spans="35:35">
      <c r="AI1043" s="659"/>
    </row>
    <row r="1044" spans="35:35">
      <c r="AI1044" s="659"/>
    </row>
    <row r="1045" spans="35:35">
      <c r="AI1045" s="659"/>
    </row>
    <row r="1046" spans="35:35">
      <c r="AI1046" s="659"/>
    </row>
    <row r="1047" spans="35:35">
      <c r="AI1047" s="659"/>
    </row>
    <row r="1048" spans="35:35">
      <c r="AI1048" s="659"/>
    </row>
    <row r="1049" spans="35:35">
      <c r="AI1049" s="659"/>
    </row>
    <row r="1050" spans="35:35">
      <c r="AI1050" s="659"/>
    </row>
    <row r="1051" spans="35:35">
      <c r="AI1051" s="659"/>
    </row>
    <row r="1052" spans="35:35">
      <c r="AI1052" s="659"/>
    </row>
    <row r="1053" spans="35:35">
      <c r="AI1053" s="659"/>
    </row>
    <row r="1054" spans="35:35">
      <c r="AI1054" s="659"/>
    </row>
    <row r="1055" spans="35:35">
      <c r="AI1055" s="659"/>
    </row>
    <row r="1056" spans="35:35">
      <c r="AI1056" s="659"/>
    </row>
    <row r="1057" spans="35:35">
      <c r="AI1057" s="659"/>
    </row>
    <row r="1058" spans="35:35">
      <c r="AI1058" s="659"/>
    </row>
    <row r="1059" spans="35:35">
      <c r="AI1059" s="659"/>
    </row>
    <row r="1060" spans="35:35">
      <c r="AI1060" s="659"/>
    </row>
    <row r="1061" spans="35:35">
      <c r="AI1061" s="659"/>
    </row>
    <row r="1062" spans="35:35">
      <c r="AI1062" s="659"/>
    </row>
    <row r="1063" spans="35:35">
      <c r="AI1063" s="659"/>
    </row>
    <row r="1064" spans="35:35">
      <c r="AI1064" s="659"/>
    </row>
    <row r="1065" spans="35:35">
      <c r="AI1065" s="659"/>
    </row>
    <row r="1066" spans="35:35">
      <c r="AI1066" s="659"/>
    </row>
    <row r="1067" spans="35:35">
      <c r="AI1067" s="659"/>
    </row>
    <row r="1068" spans="35:35">
      <c r="AI1068" s="659"/>
    </row>
    <row r="1069" spans="35:35">
      <c r="AI1069" s="659"/>
    </row>
    <row r="1070" spans="35:35">
      <c r="AI1070" s="659"/>
    </row>
    <row r="1071" spans="35:35">
      <c r="AI1071" s="659"/>
    </row>
    <row r="1072" spans="35:35">
      <c r="AI1072" s="659"/>
    </row>
    <row r="1073" spans="35:35">
      <c r="AI1073" s="659"/>
    </row>
    <row r="1074" spans="35:35">
      <c r="AI1074" s="659"/>
    </row>
    <row r="1075" spans="35:35">
      <c r="AI1075" s="659"/>
    </row>
    <row r="1076" spans="35:35">
      <c r="AI1076" s="659"/>
    </row>
    <row r="1077" spans="35:35">
      <c r="AI1077" s="659"/>
    </row>
    <row r="1078" spans="35:35">
      <c r="AI1078" s="659"/>
    </row>
    <row r="1079" spans="35:35">
      <c r="AI1079" s="659"/>
    </row>
    <row r="1080" spans="35:35">
      <c r="AI1080" s="659"/>
    </row>
    <row r="1081" spans="35:35">
      <c r="AI1081" s="659"/>
    </row>
    <row r="1082" spans="35:35">
      <c r="AI1082" s="659"/>
    </row>
    <row r="1083" spans="35:35">
      <c r="AI1083" s="659"/>
    </row>
    <row r="1084" spans="35:35">
      <c r="AI1084" s="659"/>
    </row>
    <row r="1085" spans="35:35">
      <c r="AI1085" s="659"/>
    </row>
    <row r="1086" spans="35:35">
      <c r="AI1086" s="659"/>
    </row>
    <row r="1087" spans="35:35">
      <c r="AI1087" s="659"/>
    </row>
    <row r="1088" spans="35:35">
      <c r="AI1088" s="659"/>
    </row>
    <row r="1089" spans="35:35">
      <c r="AI1089" s="659"/>
    </row>
    <row r="1090" spans="35:35">
      <c r="AI1090" s="659"/>
    </row>
    <row r="1091" spans="35:35">
      <c r="AI1091" s="659"/>
    </row>
    <row r="1092" spans="35:35">
      <c r="AI1092" s="659"/>
    </row>
    <row r="1093" spans="35:35">
      <c r="AI1093" s="659"/>
    </row>
    <row r="1094" spans="35:35">
      <c r="AI1094" s="659"/>
    </row>
    <row r="1095" spans="35:35">
      <c r="AI1095" s="659"/>
    </row>
    <row r="1096" spans="35:35">
      <c r="AI1096" s="659"/>
    </row>
    <row r="1097" spans="35:35">
      <c r="AI1097" s="659"/>
    </row>
    <row r="1098" spans="35:35">
      <c r="AI1098" s="659"/>
    </row>
    <row r="1099" spans="35:35">
      <c r="AI1099" s="659"/>
    </row>
    <row r="1100" spans="35:35">
      <c r="AI1100" s="659"/>
    </row>
    <row r="1101" spans="35:35">
      <c r="AI1101" s="659"/>
    </row>
    <row r="1102" spans="35:35">
      <c r="AI1102" s="659"/>
    </row>
    <row r="1103" spans="35:35">
      <c r="AI1103" s="659"/>
    </row>
    <row r="1104" spans="35:35">
      <c r="AI1104" s="659"/>
    </row>
    <row r="1105" spans="35:35">
      <c r="AI1105" s="659"/>
    </row>
    <row r="1106" spans="35:35">
      <c r="AI1106" s="659"/>
    </row>
    <row r="1107" spans="35:35">
      <c r="AI1107" s="659"/>
    </row>
    <row r="1108" spans="35:35">
      <c r="AI1108" s="659"/>
    </row>
    <row r="1109" spans="35:35">
      <c r="AI1109" s="659"/>
    </row>
    <row r="1110" spans="35:35">
      <c r="AI1110" s="659"/>
    </row>
    <row r="1111" spans="35:35">
      <c r="AI1111" s="659"/>
    </row>
    <row r="1112" spans="35:35">
      <c r="AI1112" s="659"/>
    </row>
    <row r="1113" spans="35:35">
      <c r="AI1113" s="659"/>
    </row>
    <row r="1114" spans="35:35">
      <c r="AI1114" s="659"/>
    </row>
    <row r="1115" spans="35:35">
      <c r="AI1115" s="659"/>
    </row>
    <row r="1116" spans="35:35">
      <c r="AI1116" s="659"/>
    </row>
    <row r="1117" spans="35:35">
      <c r="AI1117" s="659"/>
    </row>
    <row r="1118" spans="35:35">
      <c r="AI1118" s="659"/>
    </row>
    <row r="1119" spans="35:35">
      <c r="AI1119" s="659"/>
    </row>
    <row r="1120" spans="35:35">
      <c r="AI1120" s="659"/>
    </row>
    <row r="1121" spans="35:35">
      <c r="AI1121" s="659"/>
    </row>
    <row r="1122" spans="35:35">
      <c r="AI1122" s="659"/>
    </row>
    <row r="1123" spans="35:35">
      <c r="AI1123" s="659"/>
    </row>
    <row r="1124" spans="35:35">
      <c r="AI1124" s="659"/>
    </row>
    <row r="1125" spans="35:35">
      <c r="AI1125" s="659"/>
    </row>
    <row r="1126" spans="35:35">
      <c r="AI1126" s="659"/>
    </row>
    <row r="1127" spans="35:35">
      <c r="AI1127" s="659"/>
    </row>
    <row r="1128" spans="35:35">
      <c r="AI1128" s="659"/>
    </row>
    <row r="1129" spans="35:35">
      <c r="AI1129" s="659"/>
    </row>
    <row r="1130" spans="35:35">
      <c r="AI1130" s="659"/>
    </row>
    <row r="1131" spans="35:35">
      <c r="AI1131" s="659"/>
    </row>
    <row r="1132" spans="35:35">
      <c r="AI1132" s="659"/>
    </row>
    <row r="1133" spans="35:35">
      <c r="AI1133" s="659"/>
    </row>
    <row r="1134" spans="35:35">
      <c r="AI1134" s="659"/>
    </row>
    <row r="1135" spans="35:35">
      <c r="AI1135" s="659"/>
    </row>
    <row r="1136" spans="35:35">
      <c r="AI1136" s="659"/>
    </row>
    <row r="1137" spans="35:35">
      <c r="AI1137" s="659"/>
    </row>
    <row r="1138" spans="35:35">
      <c r="AI1138" s="659"/>
    </row>
    <row r="1139" spans="35:35">
      <c r="AI1139" s="659"/>
    </row>
    <row r="1140" spans="35:35">
      <c r="AI1140" s="659"/>
    </row>
    <row r="1141" spans="35:35">
      <c r="AI1141" s="659"/>
    </row>
    <row r="1142" spans="35:35">
      <c r="AI1142" s="659"/>
    </row>
    <row r="1143" spans="35:35">
      <c r="AI1143" s="659"/>
    </row>
    <row r="1144" spans="35:35">
      <c r="AI1144" s="659"/>
    </row>
    <row r="1145" spans="35:35">
      <c r="AI1145" s="659"/>
    </row>
    <row r="1146" spans="35:35">
      <c r="AI1146" s="659"/>
    </row>
    <row r="1147" spans="35:35">
      <c r="AI1147" s="659"/>
    </row>
    <row r="1148" spans="35:35">
      <c r="AI1148" s="659"/>
    </row>
    <row r="1149" spans="35:35">
      <c r="AI1149" s="659"/>
    </row>
    <row r="1150" spans="35:35">
      <c r="AI1150" s="659"/>
    </row>
    <row r="1151" spans="35:35">
      <c r="AI1151" s="659"/>
    </row>
    <row r="1152" spans="35:35">
      <c r="AI1152" s="659"/>
    </row>
    <row r="1153" spans="35:35">
      <c r="AI1153" s="659"/>
    </row>
    <row r="1154" spans="35:35">
      <c r="AI1154" s="659"/>
    </row>
    <row r="1155" spans="35:35">
      <c r="AI1155" s="659"/>
    </row>
    <row r="1156" spans="35:35">
      <c r="AI1156" s="659"/>
    </row>
    <row r="1157" spans="35:35">
      <c r="AI1157" s="659"/>
    </row>
    <row r="1158" spans="35:35">
      <c r="AI1158" s="659"/>
    </row>
    <row r="1159" spans="35:35">
      <c r="AI1159" s="659"/>
    </row>
    <row r="1160" spans="35:35">
      <c r="AI1160" s="659"/>
    </row>
    <row r="1161" spans="35:35">
      <c r="AI1161" s="659"/>
    </row>
    <row r="1162" spans="35:35">
      <c r="AI1162" s="659"/>
    </row>
    <row r="1163" spans="35:35">
      <c r="AI1163" s="659"/>
    </row>
    <row r="1164" spans="35:35">
      <c r="AI1164" s="659"/>
    </row>
    <row r="1165" spans="35:35">
      <c r="AI1165" s="659"/>
    </row>
    <row r="1166" spans="35:35">
      <c r="AI1166" s="659"/>
    </row>
    <row r="1167" spans="35:35">
      <c r="AI1167" s="659"/>
    </row>
    <row r="1168" spans="35:35">
      <c r="AI1168" s="659"/>
    </row>
    <row r="1169" spans="35:35">
      <c r="AI1169" s="659"/>
    </row>
    <row r="1170" spans="35:35">
      <c r="AI1170" s="659"/>
    </row>
    <row r="1171" spans="35:35">
      <c r="AI1171" s="659"/>
    </row>
    <row r="1172" spans="35:35">
      <c r="AI1172" s="659"/>
    </row>
    <row r="1173" spans="35:35">
      <c r="AI1173" s="659"/>
    </row>
    <row r="1174" spans="35:35">
      <c r="AI1174" s="659"/>
    </row>
    <row r="1175" spans="35:35">
      <c r="AI1175" s="659"/>
    </row>
    <row r="1176" spans="35:35">
      <c r="AI1176" s="659"/>
    </row>
    <row r="1177" spans="35:35">
      <c r="AI1177" s="659"/>
    </row>
    <row r="1178" spans="35:35">
      <c r="AI1178" s="659"/>
    </row>
    <row r="1179" spans="35:35">
      <c r="AI1179" s="659"/>
    </row>
    <row r="1180" spans="35:35">
      <c r="AI1180" s="659"/>
    </row>
    <row r="1181" spans="35:35">
      <c r="AI1181" s="659"/>
    </row>
    <row r="1182" spans="35:35">
      <c r="AI1182" s="659"/>
    </row>
    <row r="1183" spans="35:35">
      <c r="AI1183" s="659"/>
    </row>
    <row r="1184" spans="35:35">
      <c r="AI1184" s="659"/>
    </row>
    <row r="1185" spans="35:35">
      <c r="AI1185" s="659"/>
    </row>
    <row r="1186" spans="35:35">
      <c r="AI1186" s="659"/>
    </row>
    <row r="1187" spans="35:35">
      <c r="AI1187" s="659"/>
    </row>
    <row r="1188" spans="35:35">
      <c r="AI1188" s="659"/>
    </row>
    <row r="1189" spans="35:35">
      <c r="AI1189" s="659"/>
    </row>
    <row r="1190" spans="35:35">
      <c r="AI1190" s="659"/>
    </row>
    <row r="1191" spans="35:35">
      <c r="AI1191" s="659"/>
    </row>
    <row r="1192" spans="35:35">
      <c r="AI1192" s="659"/>
    </row>
    <row r="1193" spans="35:35">
      <c r="AI1193" s="659"/>
    </row>
    <row r="1194" spans="35:35">
      <c r="AI1194" s="659"/>
    </row>
    <row r="1195" spans="35:35">
      <c r="AI1195" s="659"/>
    </row>
    <row r="1196" spans="35:35">
      <c r="AI1196" s="659"/>
    </row>
    <row r="1197" spans="35:35">
      <c r="AI1197" s="659"/>
    </row>
    <row r="1198" spans="35:35">
      <c r="AI1198" s="659"/>
    </row>
    <row r="1199" spans="35:35">
      <c r="AI1199" s="659"/>
    </row>
    <row r="1200" spans="35:35">
      <c r="AI1200" s="659"/>
    </row>
    <row r="1201" spans="35:35">
      <c r="AI1201" s="659"/>
    </row>
    <row r="1202" spans="35:35">
      <c r="AI1202" s="659"/>
    </row>
    <row r="1203" spans="35:35">
      <c r="AI1203" s="659"/>
    </row>
    <row r="1204" spans="35:35">
      <c r="AI1204" s="659"/>
    </row>
    <row r="1205" spans="35:35">
      <c r="AI1205" s="659"/>
    </row>
    <row r="1206" spans="35:35">
      <c r="AI1206" s="659"/>
    </row>
    <row r="1207" spans="35:35">
      <c r="AI1207" s="659"/>
    </row>
    <row r="1208" spans="35:35">
      <c r="AI1208" s="659"/>
    </row>
    <row r="1209" spans="35:35">
      <c r="AI1209" s="659"/>
    </row>
    <row r="1210" spans="35:35">
      <c r="AI1210" s="659"/>
    </row>
    <row r="1211" spans="35:35">
      <c r="AI1211" s="659"/>
    </row>
    <row r="1212" spans="35:35">
      <c r="AI1212" s="659"/>
    </row>
    <row r="1213" spans="35:35">
      <c r="AI1213" s="659"/>
    </row>
    <row r="1214" spans="35:35">
      <c r="AI1214" s="659"/>
    </row>
    <row r="1215" spans="35:35">
      <c r="AI1215" s="659"/>
    </row>
    <row r="1216" spans="35:35">
      <c r="AI1216" s="659"/>
    </row>
    <row r="1217" spans="35:35">
      <c r="AI1217" s="659"/>
    </row>
    <row r="1218" spans="35:35">
      <c r="AI1218" s="659"/>
    </row>
    <row r="1219" spans="35:35">
      <c r="AI1219" s="659"/>
    </row>
    <row r="1220" spans="35:35">
      <c r="AI1220" s="659"/>
    </row>
    <row r="1221" spans="35:35">
      <c r="AI1221" s="659"/>
    </row>
    <row r="1222" spans="35:35">
      <c r="AI1222" s="659"/>
    </row>
    <row r="1223" spans="35:35">
      <c r="AI1223" s="659"/>
    </row>
    <row r="1224" spans="35:35">
      <c r="AI1224" s="659"/>
    </row>
    <row r="1225" spans="35:35">
      <c r="AI1225" s="659"/>
    </row>
    <row r="1226" spans="35:35">
      <c r="AI1226" s="659"/>
    </row>
    <row r="1227" spans="35:35">
      <c r="AI1227" s="659"/>
    </row>
    <row r="1228" spans="35:35">
      <c r="AI1228" s="659"/>
    </row>
    <row r="1229" spans="35:35">
      <c r="AI1229" s="659"/>
    </row>
    <row r="1230" spans="35:35">
      <c r="AI1230" s="659"/>
    </row>
    <row r="1231" spans="35:35">
      <c r="AI1231" s="659"/>
    </row>
    <row r="1232" spans="35:35">
      <c r="AI1232" s="659"/>
    </row>
    <row r="1233" spans="35:35">
      <c r="AI1233" s="659"/>
    </row>
    <row r="1234" spans="35:35">
      <c r="AI1234" s="659"/>
    </row>
    <row r="1235" spans="35:35">
      <c r="AI1235" s="659"/>
    </row>
    <row r="1236" spans="35:35">
      <c r="AI1236" s="659"/>
    </row>
    <row r="1237" spans="35:35">
      <c r="AI1237" s="659"/>
    </row>
    <row r="1238" spans="35:35">
      <c r="AI1238" s="659"/>
    </row>
    <row r="1239" spans="35:35">
      <c r="AI1239" s="659"/>
    </row>
    <row r="1240" spans="35:35">
      <c r="AI1240" s="659"/>
    </row>
    <row r="1241" spans="35:35">
      <c r="AI1241" s="659"/>
    </row>
    <row r="1242" spans="35:35">
      <c r="AI1242" s="659"/>
    </row>
    <row r="1243" spans="35:35">
      <c r="AI1243" s="659"/>
    </row>
    <row r="1244" spans="35:35">
      <c r="AI1244" s="659"/>
    </row>
    <row r="1245" spans="35:35">
      <c r="AI1245" s="659"/>
    </row>
    <row r="1246" spans="35:35">
      <c r="AI1246" s="659"/>
    </row>
    <row r="1247" spans="35:35">
      <c r="AI1247" s="659"/>
    </row>
    <row r="1248" spans="35:35">
      <c r="AI1248" s="659"/>
    </row>
    <row r="1249" spans="35:35">
      <c r="AI1249" s="659"/>
    </row>
    <row r="1250" spans="35:35">
      <c r="AI1250" s="659"/>
    </row>
    <row r="1251" spans="35:35">
      <c r="AI1251" s="659"/>
    </row>
    <row r="1252" spans="35:35">
      <c r="AI1252" s="659"/>
    </row>
    <row r="1253" spans="35:35">
      <c r="AI1253" s="659"/>
    </row>
    <row r="1254" spans="35:35">
      <c r="AI1254" s="659"/>
    </row>
    <row r="1255" spans="35:35">
      <c r="AI1255" s="659"/>
    </row>
    <row r="1256" spans="35:35">
      <c r="AI1256" s="659"/>
    </row>
    <row r="1257" spans="35:35">
      <c r="AI1257" s="659"/>
    </row>
    <row r="1258" spans="35:35">
      <c r="AI1258" s="659"/>
    </row>
    <row r="1259" spans="35:35">
      <c r="AI1259" s="659"/>
    </row>
    <row r="1260" spans="35:35">
      <c r="AI1260" s="659"/>
    </row>
    <row r="1261" spans="35:35">
      <c r="AI1261" s="659"/>
    </row>
    <row r="1262" spans="35:35">
      <c r="AI1262" s="659"/>
    </row>
    <row r="1263" spans="35:35">
      <c r="AI1263" s="659"/>
    </row>
    <row r="1264" spans="35:35">
      <c r="AI1264" s="659"/>
    </row>
    <row r="1265" spans="35:35">
      <c r="AI1265" s="659"/>
    </row>
    <row r="1266" spans="35:35">
      <c r="AI1266" s="659"/>
    </row>
    <row r="1267" spans="35:35">
      <c r="AI1267" s="659"/>
    </row>
    <row r="1268" spans="35:35">
      <c r="AI1268" s="659"/>
    </row>
    <row r="1269" spans="35:35">
      <c r="AI1269" s="659"/>
    </row>
    <row r="1270" spans="35:35">
      <c r="AI1270" s="659"/>
    </row>
    <row r="1271" spans="35:35">
      <c r="AI1271" s="659"/>
    </row>
    <row r="1272" spans="35:35">
      <c r="AI1272" s="659"/>
    </row>
    <row r="1273" spans="35:35">
      <c r="AI1273" s="659"/>
    </row>
    <row r="1274" spans="35:35">
      <c r="AI1274" s="659"/>
    </row>
    <row r="1275" spans="35:35">
      <c r="AI1275" s="659"/>
    </row>
    <row r="1276" spans="35:35">
      <c r="AI1276" s="659"/>
    </row>
    <row r="1277" spans="35:35">
      <c r="AI1277" s="659"/>
    </row>
    <row r="1278" spans="35:35">
      <c r="AI1278" s="659"/>
    </row>
    <row r="1279" spans="35:35">
      <c r="AI1279" s="659"/>
    </row>
    <row r="1280" spans="35:35">
      <c r="AI1280" s="659"/>
    </row>
    <row r="1281" spans="35:35">
      <c r="AI1281" s="659"/>
    </row>
    <row r="1282" spans="35:35">
      <c r="AI1282" s="659"/>
    </row>
    <row r="1283" spans="35:35">
      <c r="AI1283" s="659"/>
    </row>
    <row r="1284" spans="35:35">
      <c r="AI1284" s="659"/>
    </row>
    <row r="1285" spans="35:35">
      <c r="AI1285" s="659"/>
    </row>
    <row r="1286" spans="35:35">
      <c r="AI1286" s="659"/>
    </row>
    <row r="1287" spans="35:35">
      <c r="AI1287" s="659"/>
    </row>
    <row r="1288" spans="35:35">
      <c r="AI1288" s="659"/>
    </row>
    <row r="1289" spans="35:35">
      <c r="AI1289" s="659"/>
    </row>
    <row r="1290" spans="35:35">
      <c r="AI1290" s="659"/>
    </row>
    <row r="1291" spans="35:35">
      <c r="AI1291" s="659"/>
    </row>
    <row r="1292" spans="35:35">
      <c r="AI1292" s="659"/>
    </row>
    <row r="1293" spans="35:35">
      <c r="AI1293" s="659"/>
    </row>
    <row r="1294" spans="35:35">
      <c r="AI1294" s="659"/>
    </row>
    <row r="1295" spans="35:35">
      <c r="AI1295" s="659"/>
    </row>
    <row r="1296" spans="35:35">
      <c r="AI1296" s="659"/>
    </row>
    <row r="1297" spans="35:35">
      <c r="AI1297" s="659"/>
    </row>
    <row r="1298" spans="35:35">
      <c r="AI1298" s="659"/>
    </row>
    <row r="1299" spans="35:35">
      <c r="AI1299" s="659"/>
    </row>
    <row r="1300" spans="35:35">
      <c r="AI1300" s="659"/>
    </row>
    <row r="1301" spans="35:35">
      <c r="AI1301" s="659"/>
    </row>
    <row r="1302" spans="35:35">
      <c r="AI1302" s="659"/>
    </row>
    <row r="1303" spans="35:35">
      <c r="AI1303" s="659"/>
    </row>
    <row r="1304" spans="35:35">
      <c r="AI1304" s="659"/>
    </row>
    <row r="1305" spans="35:35">
      <c r="AI1305" s="659"/>
    </row>
    <row r="1306" spans="35:35">
      <c r="AI1306" s="659"/>
    </row>
    <row r="1307" spans="35:35">
      <c r="AI1307" s="659"/>
    </row>
    <row r="1308" spans="35:35">
      <c r="AI1308" s="659"/>
    </row>
    <row r="1309" spans="35:35">
      <c r="AI1309" s="659"/>
    </row>
    <row r="1310" spans="35:35">
      <c r="AI1310" s="659"/>
    </row>
    <row r="1311" spans="35:35">
      <c r="AI1311" s="659"/>
    </row>
    <row r="1312" spans="35:35">
      <c r="AI1312" s="659"/>
    </row>
    <row r="1313" spans="35:35">
      <c r="AI1313" s="659"/>
    </row>
    <row r="1314" spans="35:35">
      <c r="AI1314" s="659"/>
    </row>
    <row r="1315" spans="35:35">
      <c r="AI1315" s="659"/>
    </row>
    <row r="1316" spans="35:35">
      <c r="AI1316" s="659"/>
    </row>
    <row r="1317" spans="35:35">
      <c r="AI1317" s="659"/>
    </row>
    <row r="1318" spans="35:35">
      <c r="AI1318" s="659"/>
    </row>
    <row r="1319" spans="35:35">
      <c r="AI1319" s="659"/>
    </row>
    <row r="1320" spans="35:35">
      <c r="AI1320" s="659"/>
    </row>
    <row r="1321" spans="35:35">
      <c r="AI1321" s="659"/>
    </row>
    <row r="1322" spans="35:35">
      <c r="AI1322" s="659"/>
    </row>
    <row r="1323" spans="35:35">
      <c r="AI1323" s="659"/>
    </row>
    <row r="1324" spans="35:35">
      <c r="AI1324" s="659"/>
    </row>
    <row r="1325" spans="35:35">
      <c r="AI1325" s="659"/>
    </row>
    <row r="1326" spans="35:35">
      <c r="AI1326" s="659"/>
    </row>
    <row r="1327" spans="35:35">
      <c r="AI1327" s="659"/>
    </row>
    <row r="1328" spans="35:35">
      <c r="AI1328" s="659"/>
    </row>
    <row r="1329" spans="35:35">
      <c r="AI1329" s="659"/>
    </row>
    <row r="1330" spans="35:35">
      <c r="AI1330" s="659"/>
    </row>
    <row r="1331" spans="35:35">
      <c r="AI1331" s="659"/>
    </row>
    <row r="1332" spans="35:35">
      <c r="AI1332" s="659"/>
    </row>
    <row r="1333" spans="35:35">
      <c r="AI1333" s="659"/>
    </row>
    <row r="1334" spans="35:35">
      <c r="AI1334" s="659"/>
    </row>
    <row r="1335" spans="35:35">
      <c r="AI1335" s="659"/>
    </row>
    <row r="1336" spans="35:35">
      <c r="AI1336" s="659"/>
    </row>
    <row r="1337" spans="35:35">
      <c r="AI1337" s="659"/>
    </row>
    <row r="1338" spans="35:35">
      <c r="AI1338" s="659"/>
    </row>
    <row r="1339" spans="35:35">
      <c r="AI1339" s="659"/>
    </row>
    <row r="1340" spans="35:35">
      <c r="AI1340" s="659"/>
    </row>
    <row r="1341" spans="35:35">
      <c r="AI1341" s="659"/>
    </row>
    <row r="1342" spans="35:35">
      <c r="AI1342" s="659"/>
    </row>
    <row r="1343" spans="35:35">
      <c r="AI1343" s="659"/>
    </row>
    <row r="1344" spans="35:35">
      <c r="AI1344" s="659"/>
    </row>
    <row r="1345" spans="35:35">
      <c r="AI1345" s="659"/>
    </row>
    <row r="1346" spans="35:35">
      <c r="AI1346" s="659"/>
    </row>
    <row r="1347" spans="35:35">
      <c r="AI1347" s="659"/>
    </row>
    <row r="1348" spans="35:35">
      <c r="AI1348" s="659"/>
    </row>
    <row r="1349" spans="35:35">
      <c r="AI1349" s="659"/>
    </row>
    <row r="1350" spans="35:35">
      <c r="AI1350" s="659"/>
    </row>
    <row r="1351" spans="35:35">
      <c r="AI1351" s="659"/>
    </row>
    <row r="1352" spans="35:35">
      <c r="AI1352" s="659"/>
    </row>
    <row r="1353" spans="35:35">
      <c r="AI1353" s="659"/>
    </row>
    <row r="1354" spans="35:35">
      <c r="AI1354" s="659"/>
    </row>
    <row r="1355" spans="35:35">
      <c r="AI1355" s="659"/>
    </row>
    <row r="1356" spans="35:35">
      <c r="AI1356" s="659"/>
    </row>
    <row r="1357" spans="35:35">
      <c r="AI1357" s="659"/>
    </row>
    <row r="1358" spans="35:35">
      <c r="AI1358" s="659"/>
    </row>
    <row r="1359" spans="35:35">
      <c r="AI1359" s="659"/>
    </row>
    <row r="1360" spans="35:35">
      <c r="AI1360" s="659"/>
    </row>
    <row r="1361" spans="35:35">
      <c r="AI1361" s="659"/>
    </row>
    <row r="1362" spans="35:35">
      <c r="AI1362" s="659"/>
    </row>
    <row r="1363" spans="35:35">
      <c r="AI1363" s="659"/>
    </row>
    <row r="1364" spans="35:35">
      <c r="AI1364" s="659"/>
    </row>
    <row r="1365" spans="35:35">
      <c r="AI1365" s="659"/>
    </row>
    <row r="1366" spans="35:35">
      <c r="AI1366" s="659"/>
    </row>
    <row r="1367" spans="35:35">
      <c r="AI1367" s="659"/>
    </row>
    <row r="1368" spans="35:35">
      <c r="AI1368" s="659"/>
    </row>
    <row r="1369" spans="35:35">
      <c r="AI1369" s="659"/>
    </row>
    <row r="1370" spans="35:35">
      <c r="AI1370" s="659"/>
    </row>
    <row r="1371" spans="35:35">
      <c r="AI1371" s="659"/>
    </row>
    <row r="1372" spans="35:35">
      <c r="AI1372" s="659"/>
    </row>
    <row r="1373" spans="35:35">
      <c r="AI1373" s="659"/>
    </row>
    <row r="1374" spans="35:35">
      <c r="AI1374" s="659"/>
    </row>
    <row r="1375" spans="35:35">
      <c r="AI1375" s="659"/>
    </row>
    <row r="1376" spans="35:35">
      <c r="AI1376" s="659"/>
    </row>
    <row r="1377" spans="35:35">
      <c r="AI1377" s="659"/>
    </row>
    <row r="1378" spans="35:35">
      <c r="AI1378" s="659"/>
    </row>
    <row r="1379" spans="35:35">
      <c r="AI1379" s="659"/>
    </row>
    <row r="1380" spans="35:35">
      <c r="AI1380" s="659"/>
    </row>
    <row r="1381" spans="35:35">
      <c r="AI1381" s="659"/>
    </row>
    <row r="1382" spans="35:35">
      <c r="AI1382" s="659"/>
    </row>
    <row r="1383" spans="35:35">
      <c r="AI1383" s="659"/>
    </row>
    <row r="1384" spans="35:35">
      <c r="AI1384" s="659"/>
    </row>
    <row r="1385" spans="35:35">
      <c r="AI1385" s="659"/>
    </row>
    <row r="1386" spans="35:35">
      <c r="AI1386" s="659"/>
    </row>
    <row r="1387" spans="35:35">
      <c r="AI1387" s="659"/>
    </row>
    <row r="1388" spans="35:35">
      <c r="AI1388" s="659"/>
    </row>
    <row r="1389" spans="35:35">
      <c r="AI1389" s="659"/>
    </row>
    <row r="1390" spans="35:35">
      <c r="AI1390" s="659"/>
    </row>
    <row r="1391" spans="35:35">
      <c r="AI1391" s="659"/>
    </row>
    <row r="1392" spans="35:35">
      <c r="AI1392" s="659"/>
    </row>
    <row r="1393" spans="35:35">
      <c r="AI1393" s="659"/>
    </row>
    <row r="1394" spans="35:35">
      <c r="AI1394" s="659"/>
    </row>
    <row r="1395" spans="35:35">
      <c r="AI1395" s="659"/>
    </row>
    <row r="1396" spans="35:35">
      <c r="AI1396" s="659"/>
    </row>
    <row r="1397" spans="35:35">
      <c r="AI1397" s="659"/>
    </row>
    <row r="1398" spans="35:35">
      <c r="AI1398" s="659"/>
    </row>
    <row r="1399" spans="35:35">
      <c r="AI1399" s="659"/>
    </row>
    <row r="1400" spans="35:35">
      <c r="AI1400" s="659"/>
    </row>
    <row r="1401" spans="35:35">
      <c r="AI1401" s="659"/>
    </row>
    <row r="1402" spans="35:35">
      <c r="AI1402" s="659"/>
    </row>
    <row r="1403" spans="35:35">
      <c r="AI1403" s="659"/>
    </row>
    <row r="1404" spans="35:35">
      <c r="AI1404" s="659"/>
    </row>
    <row r="1405" spans="35:35">
      <c r="AI1405" s="659"/>
    </row>
    <row r="1406" spans="35:35">
      <c r="AI1406" s="659"/>
    </row>
    <row r="1407" spans="35:35">
      <c r="AI1407" s="659"/>
    </row>
    <row r="1408" spans="35:35">
      <c r="AI1408" s="659"/>
    </row>
    <row r="1409" spans="35:35">
      <c r="AI1409" s="659"/>
    </row>
    <row r="1410" spans="35:35">
      <c r="AI1410" s="659"/>
    </row>
    <row r="1411" spans="35:35">
      <c r="AI1411" s="659"/>
    </row>
    <row r="1412" spans="35:35">
      <c r="AI1412" s="659"/>
    </row>
    <row r="1413" spans="35:35">
      <c r="AI1413" s="659"/>
    </row>
    <row r="1414" spans="35:35">
      <c r="AI1414" s="659"/>
    </row>
    <row r="1415" spans="35:35">
      <c r="AI1415" s="659"/>
    </row>
    <row r="1416" spans="35:35">
      <c r="AI1416" s="659"/>
    </row>
    <row r="1417" spans="35:35">
      <c r="AI1417" s="659"/>
    </row>
    <row r="1418" spans="35:35">
      <c r="AI1418" s="659"/>
    </row>
    <row r="1419" spans="35:35">
      <c r="AI1419" s="659"/>
    </row>
    <row r="1420" spans="35:35">
      <c r="AI1420" s="659"/>
    </row>
    <row r="1421" spans="35:35">
      <c r="AI1421" s="659"/>
    </row>
    <row r="1422" spans="35:35">
      <c r="AI1422" s="659"/>
    </row>
    <row r="1423" spans="35:35">
      <c r="AI1423" s="659"/>
    </row>
    <row r="1424" spans="35:35">
      <c r="AI1424" s="659"/>
    </row>
    <row r="1425" spans="35:35">
      <c r="AI1425" s="659"/>
    </row>
    <row r="1426" spans="35:35">
      <c r="AI1426" s="659"/>
    </row>
    <row r="1427" spans="35:35">
      <c r="AI1427" s="659"/>
    </row>
    <row r="1428" spans="35:35">
      <c r="AI1428" s="659"/>
    </row>
    <row r="1429" spans="35:35">
      <c r="AI1429" s="659"/>
    </row>
    <row r="1430" spans="35:35">
      <c r="AI1430" s="659"/>
    </row>
    <row r="1431" spans="35:35">
      <c r="AI1431" s="659"/>
    </row>
    <row r="1432" spans="35:35">
      <c r="AI1432" s="659"/>
    </row>
    <row r="1433" spans="35:35">
      <c r="AI1433" s="659"/>
    </row>
    <row r="1434" spans="35:35">
      <c r="AI1434" s="659"/>
    </row>
    <row r="1435" spans="35:35">
      <c r="AI1435" s="659"/>
    </row>
    <row r="1436" spans="35:35">
      <c r="AI1436" s="659"/>
    </row>
    <row r="1437" spans="35:35">
      <c r="AI1437" s="659"/>
    </row>
    <row r="1438" spans="35:35">
      <c r="AI1438" s="659"/>
    </row>
    <row r="1439" spans="35:35">
      <c r="AI1439" s="659"/>
    </row>
    <row r="1440" spans="35:35">
      <c r="AI1440" s="659"/>
    </row>
    <row r="1441" spans="35:35">
      <c r="AI1441" s="659"/>
    </row>
    <row r="1442" spans="35:35">
      <c r="AI1442" s="659"/>
    </row>
    <row r="1443" spans="35:35">
      <c r="AI1443" s="659"/>
    </row>
    <row r="1444" spans="35:35">
      <c r="AI1444" s="659"/>
    </row>
    <row r="1445" spans="35:35">
      <c r="AI1445" s="659"/>
    </row>
    <row r="1446" spans="35:35">
      <c r="AI1446" s="659"/>
    </row>
    <row r="1447" spans="35:35">
      <c r="AI1447" s="659"/>
    </row>
    <row r="1448" spans="35:35">
      <c r="AI1448" s="659"/>
    </row>
    <row r="1449" spans="35:35">
      <c r="AI1449" s="659"/>
    </row>
    <row r="1450" spans="35:35">
      <c r="AI1450" s="659"/>
    </row>
    <row r="1451" spans="35:35">
      <c r="AI1451" s="659"/>
    </row>
    <row r="1452" spans="35:35">
      <c r="AI1452" s="659"/>
    </row>
    <row r="1453" spans="35:35">
      <c r="AI1453" s="659"/>
    </row>
    <row r="1454" spans="35:35">
      <c r="AI1454" s="659"/>
    </row>
    <row r="1455" spans="35:35">
      <c r="AI1455" s="659"/>
    </row>
    <row r="1456" spans="35:35">
      <c r="AI1456" s="659"/>
    </row>
    <row r="1457" spans="35:35">
      <c r="AI1457" s="659"/>
    </row>
    <row r="1458" spans="35:35">
      <c r="AI1458" s="659"/>
    </row>
    <row r="1459" spans="35:35">
      <c r="AI1459" s="659"/>
    </row>
    <row r="1460" spans="35:35">
      <c r="AI1460" s="659"/>
    </row>
    <row r="1461" spans="35:35">
      <c r="AI1461" s="659"/>
    </row>
    <row r="1462" spans="35:35">
      <c r="AI1462" s="659"/>
    </row>
    <row r="1463" spans="35:35">
      <c r="AI1463" s="659"/>
    </row>
    <row r="1464" spans="35:35">
      <c r="AI1464" s="659"/>
    </row>
    <row r="1465" spans="35:35">
      <c r="AI1465" s="659"/>
    </row>
    <row r="1466" spans="35:35">
      <c r="AI1466" s="659"/>
    </row>
    <row r="1467" spans="35:35">
      <c r="AI1467" s="659"/>
    </row>
    <row r="1468" spans="35:35">
      <c r="AI1468" s="659"/>
    </row>
    <row r="1469" spans="35:35">
      <c r="AI1469" s="659"/>
    </row>
    <row r="1470" spans="35:35">
      <c r="AI1470" s="659"/>
    </row>
    <row r="1471" spans="35:35">
      <c r="AI1471" s="659"/>
    </row>
    <row r="1472" spans="35:35">
      <c r="AI1472" s="659"/>
    </row>
    <row r="1473" spans="35:35">
      <c r="AI1473" s="659"/>
    </row>
    <row r="1474" spans="35:35">
      <c r="AI1474" s="659"/>
    </row>
    <row r="1475" spans="35:35">
      <c r="AI1475" s="659"/>
    </row>
    <row r="1476" spans="35:35">
      <c r="AI1476" s="659"/>
    </row>
    <row r="1477" spans="35:35">
      <c r="AI1477" s="659"/>
    </row>
    <row r="1478" spans="35:35">
      <c r="AI1478" s="659"/>
    </row>
    <row r="1479" spans="35:35">
      <c r="AI1479" s="659"/>
    </row>
    <row r="1480" spans="35:35">
      <c r="AI1480" s="659"/>
    </row>
    <row r="1481" spans="35:35">
      <c r="AI1481" s="659"/>
    </row>
    <row r="1482" spans="35:35">
      <c r="AI1482" s="659"/>
    </row>
    <row r="1483" spans="35:35">
      <c r="AI1483" s="659"/>
    </row>
    <row r="1484" spans="35:35">
      <c r="AI1484" s="659"/>
    </row>
    <row r="1485" spans="35:35">
      <c r="AI1485" s="659"/>
    </row>
    <row r="1486" spans="35:35">
      <c r="AI1486" s="659"/>
    </row>
    <row r="1487" spans="35:35">
      <c r="AI1487" s="659"/>
    </row>
    <row r="1488" spans="35:35">
      <c r="AI1488" s="659"/>
    </row>
    <row r="1489" spans="35:35">
      <c r="AI1489" s="659"/>
    </row>
    <row r="1490" spans="35:35">
      <c r="AI1490" s="659"/>
    </row>
    <row r="1491" spans="35:35">
      <c r="AI1491" s="659"/>
    </row>
    <row r="1492" spans="35:35">
      <c r="AI1492" s="659"/>
    </row>
    <row r="1493" spans="35:35">
      <c r="AI1493" s="659"/>
    </row>
    <row r="1494" spans="35:35">
      <c r="AI1494" s="659"/>
    </row>
    <row r="1495" spans="35:35">
      <c r="AI1495" s="659"/>
    </row>
    <row r="1496" spans="35:35">
      <c r="AI1496" s="659"/>
    </row>
    <row r="1497" spans="35:35">
      <c r="AI1497" s="659"/>
    </row>
    <row r="1498" spans="35:35">
      <c r="AI1498" s="659"/>
    </row>
    <row r="1499" spans="35:35">
      <c r="AI1499" s="659"/>
    </row>
    <row r="1500" spans="35:35">
      <c r="AI1500" s="659"/>
    </row>
    <row r="1501" spans="35:35">
      <c r="AI1501" s="659"/>
    </row>
    <row r="1502" spans="35:35">
      <c r="AI1502" s="659"/>
    </row>
    <row r="1503" spans="35:35">
      <c r="AI1503" s="659"/>
    </row>
    <row r="1504" spans="35:35">
      <c r="AI1504" s="659"/>
    </row>
    <row r="1505" spans="35:35">
      <c r="AI1505" s="659"/>
    </row>
    <row r="1506" spans="35:35">
      <c r="AI1506" s="659"/>
    </row>
    <row r="1507" spans="35:35">
      <c r="AI1507" s="659"/>
    </row>
    <row r="1508" spans="35:35">
      <c r="AI1508" s="659"/>
    </row>
    <row r="1509" spans="35:35">
      <c r="AI1509" s="659"/>
    </row>
    <row r="1510" spans="35:35">
      <c r="AI1510" s="659"/>
    </row>
    <row r="1511" spans="35:35">
      <c r="AI1511" s="659"/>
    </row>
    <row r="1512" spans="35:35">
      <c r="AI1512" s="659"/>
    </row>
    <row r="1513" spans="35:35">
      <c r="AI1513" s="659"/>
    </row>
    <row r="1514" spans="35:35">
      <c r="AI1514" s="659"/>
    </row>
    <row r="1515" spans="35:35">
      <c r="AI1515" s="659"/>
    </row>
    <row r="1516" spans="35:35">
      <c r="AI1516" s="659"/>
    </row>
    <row r="1517" spans="35:35">
      <c r="AI1517" s="659"/>
    </row>
    <row r="1518" spans="35:35">
      <c r="AI1518" s="659"/>
    </row>
    <row r="1519" spans="35:35">
      <c r="AI1519" s="659"/>
    </row>
    <row r="1520" spans="35:35">
      <c r="AI1520" s="659"/>
    </row>
    <row r="1521" spans="35:35">
      <c r="AI1521" s="659"/>
    </row>
    <row r="1522" spans="35:35">
      <c r="AI1522" s="659"/>
    </row>
    <row r="1523" spans="35:35">
      <c r="AI1523" s="659"/>
    </row>
    <row r="1524" spans="35:35">
      <c r="AI1524" s="659"/>
    </row>
    <row r="1525" spans="35:35">
      <c r="AI1525" s="659"/>
    </row>
    <row r="1526" spans="35:35">
      <c r="AI1526" s="659"/>
    </row>
    <row r="1527" spans="35:35">
      <c r="AI1527" s="659"/>
    </row>
    <row r="1528" spans="35:35">
      <c r="AI1528" s="659"/>
    </row>
    <row r="1529" spans="35:35">
      <c r="AI1529" s="659"/>
    </row>
    <row r="1530" spans="35:35">
      <c r="AI1530" s="659"/>
    </row>
    <row r="1531" spans="35:35">
      <c r="AI1531" s="659"/>
    </row>
    <row r="1532" spans="35:35">
      <c r="AI1532" s="659"/>
    </row>
    <row r="1533" spans="35:35">
      <c r="AI1533" s="659"/>
    </row>
    <row r="1534" spans="35:35">
      <c r="AI1534" s="659"/>
    </row>
    <row r="1535" spans="35:35">
      <c r="AI1535" s="659"/>
    </row>
    <row r="1536" spans="35:35">
      <c r="AI1536" s="659"/>
    </row>
    <row r="1537" spans="35:35">
      <c r="AI1537" s="659"/>
    </row>
    <row r="1538" spans="35:35">
      <c r="AI1538" s="659"/>
    </row>
    <row r="1539" spans="35:35">
      <c r="AI1539" s="659"/>
    </row>
    <row r="1540" spans="35:35">
      <c r="AI1540" s="659"/>
    </row>
    <row r="1541" spans="35:35">
      <c r="AI1541" s="659"/>
    </row>
    <row r="1542" spans="35:35">
      <c r="AI1542" s="659"/>
    </row>
    <row r="1543" spans="35:35">
      <c r="AI1543" s="659"/>
    </row>
    <row r="1544" spans="35:35">
      <c r="AI1544" s="659"/>
    </row>
    <row r="1545" spans="35:35">
      <c r="AI1545" s="659"/>
    </row>
    <row r="1546" spans="35:35">
      <c r="AI1546" s="659"/>
    </row>
    <row r="1547" spans="35:35">
      <c r="AI1547" s="659"/>
    </row>
    <row r="1548" spans="35:35">
      <c r="AI1548" s="659"/>
    </row>
    <row r="1549" spans="35:35">
      <c r="AI1549" s="659"/>
    </row>
    <row r="1550" spans="35:35">
      <c r="AI1550" s="659"/>
    </row>
    <row r="1551" spans="35:35">
      <c r="AI1551" s="659"/>
    </row>
    <row r="1552" spans="35:35">
      <c r="AI1552" s="659"/>
    </row>
    <row r="1553" spans="35:35">
      <c r="AI1553" s="659"/>
    </row>
    <row r="1554" spans="35:35">
      <c r="AI1554" s="659"/>
    </row>
    <row r="1555" spans="35:35">
      <c r="AI1555" s="659"/>
    </row>
    <row r="1556" spans="35:35">
      <c r="AI1556" s="659"/>
    </row>
    <row r="1557" spans="35:35">
      <c r="AI1557" s="659"/>
    </row>
    <row r="1558" spans="35:35">
      <c r="AI1558" s="659"/>
    </row>
    <row r="1559" spans="35:35">
      <c r="AI1559" s="659"/>
    </row>
    <row r="1560" spans="35:35">
      <c r="AI1560" s="659"/>
    </row>
    <row r="1561" spans="35:35">
      <c r="AI1561" s="659"/>
    </row>
    <row r="1562" spans="35:35">
      <c r="AI1562" s="659"/>
    </row>
    <row r="1563" spans="35:35">
      <c r="AI1563" s="659"/>
    </row>
    <row r="1564" spans="35:35">
      <c r="AI1564" s="659"/>
    </row>
    <row r="1565" spans="35:35">
      <c r="AI1565" s="659"/>
    </row>
    <row r="1566" spans="35:35">
      <c r="AI1566" s="659"/>
    </row>
    <row r="1567" spans="35:35">
      <c r="AI1567" s="659"/>
    </row>
    <row r="1568" spans="35:35">
      <c r="AI1568" s="659"/>
    </row>
    <row r="1569" spans="35:35">
      <c r="AI1569" s="659"/>
    </row>
    <row r="1570" spans="35:35">
      <c r="AI1570" s="659"/>
    </row>
    <row r="1571" spans="35:35">
      <c r="AI1571" s="659"/>
    </row>
    <row r="1572" spans="35:35">
      <c r="AI1572" s="659"/>
    </row>
    <row r="1573" spans="35:35">
      <c r="AI1573" s="659"/>
    </row>
    <row r="1574" spans="35:35">
      <c r="AI1574" s="659"/>
    </row>
    <row r="1575" spans="35:35">
      <c r="AI1575" s="659"/>
    </row>
    <row r="1576" spans="35:35">
      <c r="AI1576" s="659"/>
    </row>
    <row r="1577" spans="35:35">
      <c r="AI1577" s="659"/>
    </row>
    <row r="1578" spans="35:35">
      <c r="AI1578" s="659"/>
    </row>
    <row r="1579" spans="35:35">
      <c r="AI1579" s="659"/>
    </row>
    <row r="1580" spans="35:35">
      <c r="AI1580" s="659"/>
    </row>
    <row r="1581" spans="35:35">
      <c r="AI1581" s="659"/>
    </row>
    <row r="1582" spans="35:35">
      <c r="AI1582" s="659"/>
    </row>
    <row r="1583" spans="35:35">
      <c r="AI1583" s="659"/>
    </row>
    <row r="1584" spans="35:35">
      <c r="AI1584" s="659"/>
    </row>
    <row r="1585" spans="35:35">
      <c r="AI1585" s="659"/>
    </row>
    <row r="1586" spans="35:35">
      <c r="AI1586" s="659"/>
    </row>
    <row r="1587" spans="35:35">
      <c r="AI1587" s="659"/>
    </row>
    <row r="1588" spans="35:35">
      <c r="AI1588" s="659"/>
    </row>
    <row r="1589" spans="35:35">
      <c r="AI1589" s="659"/>
    </row>
    <row r="1590" spans="35:35">
      <c r="AI1590" s="659"/>
    </row>
    <row r="1591" spans="35:35">
      <c r="AI1591" s="659"/>
    </row>
    <row r="1592" spans="35:35">
      <c r="AI1592" s="659"/>
    </row>
    <row r="1593" spans="35:35">
      <c r="AI1593" s="659"/>
    </row>
    <row r="1594" spans="35:35">
      <c r="AI1594" s="659"/>
    </row>
    <row r="1595" spans="35:35">
      <c r="AI1595" s="659"/>
    </row>
    <row r="1596" spans="35:35">
      <c r="AI1596" s="659"/>
    </row>
    <row r="1597" spans="35:35">
      <c r="AI1597" s="659"/>
    </row>
    <row r="1598" spans="35:35">
      <c r="AI1598" s="659"/>
    </row>
    <row r="1599" spans="35:35">
      <c r="AI1599" s="659"/>
    </row>
    <row r="1600" spans="35:35">
      <c r="AI1600" s="659"/>
    </row>
    <row r="1601" spans="35:35">
      <c r="AI1601" s="659"/>
    </row>
    <row r="1602" spans="35:35">
      <c r="AI1602" s="659"/>
    </row>
    <row r="1603" spans="35:35">
      <c r="AI1603" s="659"/>
    </row>
    <row r="1604" spans="35:35">
      <c r="AI1604" s="659"/>
    </row>
    <row r="1605" spans="35:35">
      <c r="AI1605" s="659"/>
    </row>
    <row r="1606" spans="35:35">
      <c r="AI1606" s="659"/>
    </row>
    <row r="1607" spans="35:35">
      <c r="AI1607" s="659"/>
    </row>
    <row r="1608" spans="35:35">
      <c r="AI1608" s="659"/>
    </row>
    <row r="1609" spans="35:35">
      <c r="AI1609" s="659"/>
    </row>
    <row r="1610" spans="35:35">
      <c r="AI1610" s="659"/>
    </row>
    <row r="1611" spans="35:35">
      <c r="AI1611" s="659"/>
    </row>
    <row r="1612" spans="35:35">
      <c r="AI1612" s="659"/>
    </row>
    <row r="1613" spans="35:35">
      <c r="AI1613" s="659"/>
    </row>
    <row r="1614" spans="35:35">
      <c r="AI1614" s="659"/>
    </row>
    <row r="1615" spans="35:35">
      <c r="AI1615" s="659"/>
    </row>
    <row r="1616" spans="35:35">
      <c r="AI1616" s="659"/>
    </row>
    <row r="1617" spans="35:35">
      <c r="AI1617" s="659"/>
    </row>
    <row r="1618" spans="35:35">
      <c r="AI1618" s="659"/>
    </row>
    <row r="1619" spans="35:35">
      <c r="AI1619" s="659"/>
    </row>
    <row r="1620" spans="35:35">
      <c r="AI1620" s="659"/>
    </row>
    <row r="1621" spans="35:35">
      <c r="AI1621" s="659"/>
    </row>
    <row r="1622" spans="35:35">
      <c r="AI1622" s="659"/>
    </row>
    <row r="1623" spans="35:35">
      <c r="AI1623" s="659"/>
    </row>
    <row r="1624" spans="35:35">
      <c r="AI1624" s="659"/>
    </row>
    <row r="1625" spans="35:35">
      <c r="AI1625" s="659"/>
    </row>
    <row r="1626" spans="35:35">
      <c r="AI1626" s="659"/>
    </row>
    <row r="1627" spans="35:35">
      <c r="AI1627" s="659"/>
    </row>
    <row r="1628" spans="35:35">
      <c r="AI1628" s="659"/>
    </row>
    <row r="1629" spans="35:35">
      <c r="AI1629" s="659"/>
    </row>
    <row r="1630" spans="35:35">
      <c r="AI1630" s="659"/>
    </row>
    <row r="1631" spans="35:35">
      <c r="AI1631" s="659"/>
    </row>
    <row r="1632" spans="35:35">
      <c r="AI1632" s="659"/>
    </row>
    <row r="1633" spans="35:35">
      <c r="AI1633" s="659"/>
    </row>
    <row r="1634" spans="35:35">
      <c r="AI1634" s="659"/>
    </row>
    <row r="1635" spans="35:35">
      <c r="AI1635" s="659"/>
    </row>
    <row r="1636" spans="35:35">
      <c r="AI1636" s="659"/>
    </row>
    <row r="1637" spans="35:35">
      <c r="AI1637" s="659"/>
    </row>
    <row r="1638" spans="35:35">
      <c r="AI1638" s="659"/>
    </row>
    <row r="1639" spans="35:35">
      <c r="AI1639" s="659"/>
    </row>
    <row r="1640" spans="35:35">
      <c r="AI1640" s="659"/>
    </row>
    <row r="1641" spans="35:35">
      <c r="AI1641" s="659"/>
    </row>
    <row r="1642" spans="35:35">
      <c r="AI1642" s="659"/>
    </row>
    <row r="1643" spans="35:35">
      <c r="AI1643" s="659"/>
    </row>
    <row r="1644" spans="35:35">
      <c r="AI1644" s="659"/>
    </row>
    <row r="1645" spans="35:35">
      <c r="AI1645" s="659"/>
    </row>
    <row r="1646" spans="35:35">
      <c r="AI1646" s="659"/>
    </row>
    <row r="1647" spans="35:35">
      <c r="AI1647" s="659"/>
    </row>
    <row r="1648" spans="35:35">
      <c r="AI1648" s="659"/>
    </row>
    <row r="1649" spans="35:35">
      <c r="AI1649" s="659"/>
    </row>
    <row r="1650" spans="35:35">
      <c r="AI1650" s="659"/>
    </row>
    <row r="1651" spans="35:35">
      <c r="AI1651" s="659"/>
    </row>
    <row r="1652" spans="35:35">
      <c r="AI1652" s="659"/>
    </row>
    <row r="1653" spans="35:35">
      <c r="AI1653" s="659"/>
    </row>
    <row r="1654" spans="35:35">
      <c r="AI1654" s="659"/>
    </row>
    <row r="1655" spans="35:35">
      <c r="AI1655" s="659"/>
    </row>
    <row r="1656" spans="35:35">
      <c r="AI1656" s="659"/>
    </row>
    <row r="1657" spans="35:35">
      <c r="AI1657" s="659"/>
    </row>
    <row r="1658" spans="35:35">
      <c r="AI1658" s="659"/>
    </row>
    <row r="1659" spans="35:35">
      <c r="AI1659" s="659"/>
    </row>
    <row r="1660" spans="35:35">
      <c r="AI1660" s="659"/>
    </row>
    <row r="1661" spans="35:35">
      <c r="AI1661" s="659"/>
    </row>
    <row r="1662" spans="35:35">
      <c r="AI1662" s="659"/>
    </row>
    <row r="1663" spans="35:35">
      <c r="AI1663" s="659"/>
    </row>
    <row r="1664" spans="35:35">
      <c r="AI1664" s="659"/>
    </row>
    <row r="1665" spans="35:35">
      <c r="AI1665" s="659"/>
    </row>
    <row r="1666" spans="35:35">
      <c r="AI1666" s="659"/>
    </row>
    <row r="1667" spans="35:35">
      <c r="AI1667" s="659"/>
    </row>
    <row r="1668" spans="35:35">
      <c r="AI1668" s="659"/>
    </row>
    <row r="1669" spans="35:35">
      <c r="AI1669" s="659"/>
    </row>
    <row r="1670" spans="35:35">
      <c r="AI1670" s="659"/>
    </row>
    <row r="1671" spans="35:35">
      <c r="AI1671" s="659"/>
    </row>
    <row r="1672" spans="35:35">
      <c r="AI1672" s="659"/>
    </row>
    <row r="1673" spans="35:35">
      <c r="AI1673" s="659"/>
    </row>
    <row r="1674" spans="35:35">
      <c r="AI1674" s="659"/>
    </row>
    <row r="1675" spans="35:35">
      <c r="AI1675" s="659"/>
    </row>
    <row r="1676" spans="35:35">
      <c r="AI1676" s="659"/>
    </row>
    <row r="1677" spans="35:35">
      <c r="AI1677" s="659"/>
    </row>
    <row r="1678" spans="35:35">
      <c r="AI1678" s="659"/>
    </row>
    <row r="1679" spans="35:35">
      <c r="AI1679" s="659"/>
    </row>
    <row r="1680" spans="35:35">
      <c r="AI1680" s="659"/>
    </row>
    <row r="1681" spans="35:35">
      <c r="AI1681" s="659"/>
    </row>
    <row r="1682" spans="35:35">
      <c r="AI1682" s="659"/>
    </row>
    <row r="1683" spans="35:35">
      <c r="AI1683" s="659"/>
    </row>
    <row r="1684" spans="35:35">
      <c r="AI1684" s="659"/>
    </row>
    <row r="1685" spans="35:35">
      <c r="AI1685" s="659"/>
    </row>
    <row r="1686" spans="35:35">
      <c r="AI1686" s="659"/>
    </row>
    <row r="1687" spans="35:35">
      <c r="AI1687" s="659"/>
    </row>
    <row r="1688" spans="35:35">
      <c r="AI1688" s="659"/>
    </row>
    <row r="1689" spans="35:35">
      <c r="AI1689" s="659"/>
    </row>
    <row r="1690" spans="35:35">
      <c r="AI1690" s="659"/>
    </row>
    <row r="1691" spans="35:35">
      <c r="AI1691" s="659"/>
    </row>
    <row r="1692" spans="35:35">
      <c r="AI1692" s="659"/>
    </row>
    <row r="1693" spans="35:35">
      <c r="AI1693" s="659"/>
    </row>
    <row r="1694" spans="35:35">
      <c r="AI1694" s="659"/>
    </row>
    <row r="1695" spans="35:35">
      <c r="AI1695" s="659"/>
    </row>
    <row r="1696" spans="35:35">
      <c r="AI1696" s="659"/>
    </row>
    <row r="1697" spans="35:35">
      <c r="AI1697" s="659"/>
    </row>
    <row r="1698" spans="35:35">
      <c r="AI1698" s="659"/>
    </row>
    <row r="1699" spans="35:35">
      <c r="AI1699" s="659"/>
    </row>
    <row r="1700" spans="35:35">
      <c r="AI1700" s="659"/>
    </row>
    <row r="1701" spans="35:35">
      <c r="AI1701" s="659"/>
    </row>
    <row r="1702" spans="35:35">
      <c r="AI1702" s="659"/>
    </row>
    <row r="1703" spans="35:35">
      <c r="AI1703" s="659"/>
    </row>
    <row r="1704" spans="35:35">
      <c r="AI1704" s="659"/>
    </row>
    <row r="1705" spans="35:35">
      <c r="AI1705" s="659"/>
    </row>
    <row r="1706" spans="35:35">
      <c r="AI1706" s="659"/>
    </row>
    <row r="1707" spans="35:35">
      <c r="AI1707" s="659"/>
    </row>
    <row r="1708" spans="35:35">
      <c r="AI1708" s="659"/>
    </row>
    <row r="1709" spans="35:35">
      <c r="AI1709" s="659"/>
    </row>
    <row r="1710" spans="35:35">
      <c r="AI1710" s="659"/>
    </row>
    <row r="1711" spans="35:35">
      <c r="AI1711" s="659"/>
    </row>
    <row r="1712" spans="35:35">
      <c r="AI1712" s="659"/>
    </row>
    <row r="1713" spans="35:35">
      <c r="AI1713" s="659"/>
    </row>
    <row r="1714" spans="35:35">
      <c r="AI1714" s="659"/>
    </row>
    <row r="1715" spans="35:35">
      <c r="AI1715" s="659"/>
    </row>
    <row r="1716" spans="35:35">
      <c r="AI1716" s="659"/>
    </row>
    <row r="1717" spans="35:35">
      <c r="AI1717" s="659"/>
    </row>
    <row r="1718" spans="35:35">
      <c r="AI1718" s="659"/>
    </row>
    <row r="1719" spans="35:35">
      <c r="AI1719" s="659"/>
    </row>
    <row r="1720" spans="35:35">
      <c r="AI1720" s="659"/>
    </row>
    <row r="1721" spans="35:35">
      <c r="AI1721" s="659"/>
    </row>
    <row r="1722" spans="35:35">
      <c r="AI1722" s="659"/>
    </row>
    <row r="1723" spans="35:35">
      <c r="AI1723" s="659"/>
    </row>
    <row r="1724" spans="35:35">
      <c r="AI1724" s="659"/>
    </row>
    <row r="1725" spans="35:35">
      <c r="AI1725" s="659"/>
    </row>
    <row r="1726" spans="35:35">
      <c r="AI1726" s="659"/>
    </row>
    <row r="1727" spans="35:35">
      <c r="AI1727" s="659"/>
    </row>
    <row r="1728" spans="35:35">
      <c r="AI1728" s="659"/>
    </row>
    <row r="1729" spans="35:35">
      <c r="AI1729" s="659"/>
    </row>
    <row r="1730" spans="35:35">
      <c r="AI1730" s="659"/>
    </row>
    <row r="1731" spans="35:35">
      <c r="AI1731" s="659"/>
    </row>
    <row r="1732" spans="35:35">
      <c r="AI1732" s="659"/>
    </row>
    <row r="1733" spans="35:35">
      <c r="AI1733" s="659"/>
    </row>
    <row r="1734" spans="35:35">
      <c r="AI1734" s="659"/>
    </row>
    <row r="1735" spans="35:35">
      <c r="AI1735" s="659"/>
    </row>
    <row r="1736" spans="35:35">
      <c r="AI1736" s="659"/>
    </row>
    <row r="1737" spans="35:35">
      <c r="AI1737" s="659"/>
    </row>
    <row r="1738" spans="35:35">
      <c r="AI1738" s="659"/>
    </row>
    <row r="1739" spans="35:35">
      <c r="AI1739" s="659"/>
    </row>
    <row r="1740" spans="35:35">
      <c r="AI1740" s="659"/>
    </row>
    <row r="1741" spans="35:35">
      <c r="AI1741" s="659"/>
    </row>
    <row r="1742" spans="35:35">
      <c r="AI1742" s="659"/>
    </row>
    <row r="1743" spans="35:35">
      <c r="AI1743" s="659"/>
    </row>
    <row r="1744" spans="35:35">
      <c r="AI1744" s="659"/>
    </row>
    <row r="1745" spans="35:35">
      <c r="AI1745" s="659"/>
    </row>
    <row r="1746" spans="35:35">
      <c r="AI1746" s="659"/>
    </row>
    <row r="1747" spans="35:35">
      <c r="AI1747" s="659"/>
    </row>
    <row r="1748" spans="35:35">
      <c r="AI1748" s="659"/>
    </row>
    <row r="1749" spans="35:35">
      <c r="AI1749" s="659"/>
    </row>
    <row r="1750" spans="35:35">
      <c r="AI1750" s="659"/>
    </row>
    <row r="1751" spans="35:35">
      <c r="AI1751" s="659"/>
    </row>
    <row r="1752" spans="35:35">
      <c r="AI1752" s="659"/>
    </row>
    <row r="1753" spans="35:35">
      <c r="AI1753" s="659"/>
    </row>
    <row r="1754" spans="35:35">
      <c r="AI1754" s="659"/>
    </row>
    <row r="1755" spans="35:35">
      <c r="AI1755" s="659"/>
    </row>
    <row r="1756" spans="35:35">
      <c r="AI1756" s="659"/>
    </row>
    <row r="1757" spans="35:35">
      <c r="AI1757" s="659"/>
    </row>
    <row r="1758" spans="35:35">
      <c r="AI1758" s="659"/>
    </row>
    <row r="1759" spans="35:35">
      <c r="AI1759" s="659"/>
    </row>
    <row r="1760" spans="35:35">
      <c r="AI1760" s="659"/>
    </row>
    <row r="1761" spans="35:35">
      <c r="AI1761" s="659"/>
    </row>
    <row r="1762" spans="35:35">
      <c r="AI1762" s="659"/>
    </row>
    <row r="1763" spans="35:35">
      <c r="AI1763" s="659"/>
    </row>
    <row r="1764" spans="35:35">
      <c r="AI1764" s="659"/>
    </row>
    <row r="1765" spans="35:35">
      <c r="AI1765" s="659"/>
    </row>
    <row r="1766" spans="35:35">
      <c r="AI1766" s="659"/>
    </row>
    <row r="1767" spans="35:35">
      <c r="AI1767" s="659"/>
    </row>
    <row r="1768" spans="35:35">
      <c r="AI1768" s="659"/>
    </row>
    <row r="1769" spans="35:35">
      <c r="AI1769" s="659"/>
    </row>
    <row r="1770" spans="35:35">
      <c r="AI1770" s="659"/>
    </row>
    <row r="1771" spans="35:35">
      <c r="AI1771" s="659"/>
    </row>
    <row r="1772" spans="35:35">
      <c r="AI1772" s="659"/>
    </row>
    <row r="1773" spans="35:35">
      <c r="AI1773" s="659"/>
    </row>
    <row r="1774" spans="35:35">
      <c r="AI1774" s="659"/>
    </row>
    <row r="1775" spans="35:35">
      <c r="AI1775" s="659"/>
    </row>
    <row r="1776" spans="35:35">
      <c r="AI1776" s="659"/>
    </row>
    <row r="1777" spans="35:35">
      <c r="AI1777" s="659"/>
    </row>
    <row r="1778" spans="35:35">
      <c r="AI1778" s="659"/>
    </row>
    <row r="1779" spans="35:35">
      <c r="AI1779" s="659"/>
    </row>
    <row r="1780" spans="35:35">
      <c r="AI1780" s="659"/>
    </row>
    <row r="1781" spans="35:35">
      <c r="AI1781" s="659"/>
    </row>
    <row r="1782" spans="35:35">
      <c r="AI1782" s="659"/>
    </row>
    <row r="1783" spans="35:35">
      <c r="AI1783" s="659"/>
    </row>
    <row r="1784" spans="35:35">
      <c r="AI1784" s="659"/>
    </row>
    <row r="1785" spans="35:35">
      <c r="AI1785" s="659"/>
    </row>
    <row r="1786" spans="35:35">
      <c r="AI1786" s="659"/>
    </row>
    <row r="1787" spans="35:35">
      <c r="AI1787" s="659"/>
    </row>
    <row r="1788" spans="35:35">
      <c r="AI1788" s="659"/>
    </row>
    <row r="1789" spans="35:35">
      <c r="AI1789" s="659"/>
    </row>
    <row r="1790" spans="35:35">
      <c r="AI1790" s="659"/>
    </row>
    <row r="1791" spans="35:35">
      <c r="AI1791" s="659"/>
    </row>
    <row r="1792" spans="35:35">
      <c r="AI1792" s="659"/>
    </row>
    <row r="1793" spans="35:35">
      <c r="AI1793" s="659"/>
    </row>
    <row r="1794" spans="35:35">
      <c r="AI1794" s="659"/>
    </row>
    <row r="1795" spans="35:35">
      <c r="AI1795" s="659"/>
    </row>
    <row r="1796" spans="35:35">
      <c r="AI1796" s="659"/>
    </row>
    <row r="1797" spans="35:35">
      <c r="AI1797" s="659"/>
    </row>
    <row r="1798" spans="35:35">
      <c r="AI1798" s="659"/>
    </row>
    <row r="1799" spans="35:35">
      <c r="AI1799" s="659"/>
    </row>
    <row r="1800" spans="35:35">
      <c r="AI1800" s="659"/>
    </row>
    <row r="1801" spans="35:35">
      <c r="AI1801" s="659"/>
    </row>
    <row r="1802" spans="35:35">
      <c r="AI1802" s="659"/>
    </row>
    <row r="1803" spans="35:35">
      <c r="AI1803" s="659"/>
    </row>
    <row r="1804" spans="35:35">
      <c r="AI1804" s="659"/>
    </row>
    <row r="1805" spans="35:35">
      <c r="AI1805" s="659"/>
    </row>
    <row r="1806" spans="35:35">
      <c r="AI1806" s="659"/>
    </row>
    <row r="1807" spans="35:35">
      <c r="AI1807" s="659"/>
    </row>
    <row r="1808" spans="35:35">
      <c r="AI1808" s="659"/>
    </row>
    <row r="1809" spans="35:35">
      <c r="AI1809" s="659"/>
    </row>
    <row r="1810" spans="35:35">
      <c r="AI1810" s="659"/>
    </row>
    <row r="1811" spans="35:35">
      <c r="AI1811" s="659"/>
    </row>
    <row r="1812" spans="35:35">
      <c r="AI1812" s="659"/>
    </row>
    <row r="1813" spans="35:35">
      <c r="AI1813" s="659"/>
    </row>
    <row r="1814" spans="35:35">
      <c r="AI1814" s="659"/>
    </row>
    <row r="1815" spans="35:35">
      <c r="AI1815" s="659"/>
    </row>
    <row r="1816" spans="35:35">
      <c r="AI1816" s="659"/>
    </row>
    <row r="1817" spans="35:35">
      <c r="AI1817" s="659"/>
    </row>
    <row r="1818" spans="35:35">
      <c r="AI1818" s="659"/>
    </row>
    <row r="1819" spans="35:35">
      <c r="AI1819" s="659"/>
    </row>
    <row r="1820" spans="35:35">
      <c r="AI1820" s="659"/>
    </row>
    <row r="1821" spans="35:35">
      <c r="AI1821" s="659"/>
    </row>
    <row r="1822" spans="35:35">
      <c r="AI1822" s="659"/>
    </row>
    <row r="1823" spans="35:35">
      <c r="AI1823" s="659"/>
    </row>
    <row r="1824" spans="35:35">
      <c r="AI1824" s="659"/>
    </row>
    <row r="1825" spans="35:35">
      <c r="AI1825" s="659"/>
    </row>
    <row r="1826" spans="35:35">
      <c r="AI1826" s="659"/>
    </row>
    <row r="1827" spans="35:35">
      <c r="AI1827" s="659"/>
    </row>
    <row r="1828" spans="35:35">
      <c r="AI1828" s="659"/>
    </row>
    <row r="1829" spans="35:35">
      <c r="AI1829" s="659"/>
    </row>
    <row r="1830" spans="35:35">
      <c r="AI1830" s="659"/>
    </row>
    <row r="1831" spans="35:35">
      <c r="AI1831" s="659"/>
    </row>
    <row r="1832" spans="35:35">
      <c r="AI1832" s="659"/>
    </row>
    <row r="1833" spans="35:35">
      <c r="AI1833" s="659"/>
    </row>
    <row r="1834" spans="35:35">
      <c r="AI1834" s="659"/>
    </row>
    <row r="1835" spans="35:35">
      <c r="AI1835" s="659"/>
    </row>
    <row r="1836" spans="35:35">
      <c r="AI1836" s="659"/>
    </row>
    <row r="1837" spans="35:35">
      <c r="AI1837" s="659"/>
    </row>
    <row r="1838" spans="35:35">
      <c r="AI1838" s="659"/>
    </row>
    <row r="1839" spans="35:35">
      <c r="AI1839" s="659"/>
    </row>
    <row r="1840" spans="35:35">
      <c r="AI1840" s="659"/>
    </row>
    <row r="1841" spans="35:35">
      <c r="AI1841" s="659"/>
    </row>
    <row r="1842" spans="35:35">
      <c r="AI1842" s="659"/>
    </row>
    <row r="1843" spans="35:35">
      <c r="AI1843" s="659"/>
    </row>
    <row r="1844" spans="35:35">
      <c r="AI1844" s="659"/>
    </row>
    <row r="1845" spans="35:35">
      <c r="AI1845" s="659"/>
    </row>
    <row r="1846" spans="35:35">
      <c r="AI1846" s="659"/>
    </row>
    <row r="1847" spans="35:35">
      <c r="AI1847" s="659"/>
    </row>
    <row r="1848" spans="35:35">
      <c r="AI1848" s="659"/>
    </row>
    <row r="1849" spans="35:35">
      <c r="AI1849" s="659"/>
    </row>
    <row r="1850" spans="35:35">
      <c r="AI1850" s="659"/>
    </row>
    <row r="1851" spans="35:35">
      <c r="AI1851" s="659"/>
    </row>
    <row r="1852" spans="35:35">
      <c r="AI1852" s="659"/>
    </row>
    <row r="1853" spans="35:35">
      <c r="AI1853" s="659"/>
    </row>
    <row r="1854" spans="35:35">
      <c r="AI1854" s="659"/>
    </row>
    <row r="1855" spans="35:35">
      <c r="AI1855" s="659"/>
    </row>
    <row r="1856" spans="35:35">
      <c r="AI1856" s="659"/>
    </row>
    <row r="1857" spans="35:35">
      <c r="AI1857" s="659"/>
    </row>
    <row r="1858" spans="35:35">
      <c r="AI1858" s="659"/>
    </row>
    <row r="1859" spans="35:35">
      <c r="AI1859" s="659"/>
    </row>
    <row r="1860" spans="35:35">
      <c r="AI1860" s="659"/>
    </row>
    <row r="1861" spans="35:35">
      <c r="AI1861" s="659"/>
    </row>
    <row r="1862" spans="35:35">
      <c r="AI1862" s="659"/>
    </row>
    <row r="1863" spans="35:35">
      <c r="AI1863" s="659"/>
    </row>
    <row r="1864" spans="35:35">
      <c r="AI1864" s="659"/>
    </row>
    <row r="1865" spans="35:35">
      <c r="AI1865" s="659"/>
    </row>
    <row r="1866" spans="35:35">
      <c r="AI1866" s="659"/>
    </row>
    <row r="1867" spans="35:35">
      <c r="AI1867" s="659"/>
    </row>
    <row r="1868" spans="35:35">
      <c r="AI1868" s="659"/>
    </row>
    <row r="1869" spans="35:35">
      <c r="AI1869" s="659"/>
    </row>
    <row r="1870" spans="35:35">
      <c r="AI1870" s="659"/>
    </row>
    <row r="1871" spans="35:35">
      <c r="AI1871" s="659"/>
    </row>
    <row r="1872" spans="35:35">
      <c r="AI1872" s="659"/>
    </row>
    <row r="1873" spans="35:35">
      <c r="AI1873" s="659"/>
    </row>
    <row r="1874" spans="35:35">
      <c r="AI1874" s="659"/>
    </row>
    <row r="1875" spans="35:35">
      <c r="AI1875" s="659"/>
    </row>
    <row r="1876" spans="35:35">
      <c r="AI1876" s="659"/>
    </row>
    <row r="1877" spans="35:35">
      <c r="AI1877" s="659"/>
    </row>
    <row r="1878" spans="35:35">
      <c r="AI1878" s="659"/>
    </row>
    <row r="1879" spans="35:35">
      <c r="AI1879" s="659"/>
    </row>
    <row r="1880" spans="35:35">
      <c r="AI1880" s="659"/>
    </row>
    <row r="1881" spans="35:35">
      <c r="AI1881" s="659"/>
    </row>
    <row r="1882" spans="35:35">
      <c r="AI1882" s="659"/>
    </row>
    <row r="1883" spans="35:35">
      <c r="AI1883" s="659"/>
    </row>
    <row r="1884" spans="35:35">
      <c r="AI1884" s="659"/>
    </row>
    <row r="1885" spans="35:35">
      <c r="AI1885" s="659"/>
    </row>
    <row r="1886" spans="35:35">
      <c r="AI1886" s="659"/>
    </row>
    <row r="1887" spans="35:35">
      <c r="AI1887" s="659"/>
    </row>
    <row r="1888" spans="35:35">
      <c r="AI1888" s="659"/>
    </row>
    <row r="1889" spans="35:35">
      <c r="AI1889" s="659"/>
    </row>
    <row r="1890" spans="35:35">
      <c r="AI1890" s="659"/>
    </row>
    <row r="1891" spans="35:35">
      <c r="AI1891" s="659"/>
    </row>
    <row r="1892" spans="35:35">
      <c r="AI1892" s="659"/>
    </row>
    <row r="1893" spans="35:35">
      <c r="AI1893" s="659"/>
    </row>
    <row r="1894" spans="35:35">
      <c r="AI1894" s="659"/>
    </row>
    <row r="1895" spans="35:35">
      <c r="AI1895" s="659"/>
    </row>
    <row r="1896" spans="35:35">
      <c r="AI1896" s="659"/>
    </row>
    <row r="1897" spans="35:35">
      <c r="AI1897" s="659"/>
    </row>
    <row r="1898" spans="35:35">
      <c r="AI1898" s="659"/>
    </row>
    <row r="1899" spans="35:35">
      <c r="AI1899" s="659"/>
    </row>
    <row r="1900" spans="35:35">
      <c r="AI1900" s="659"/>
    </row>
    <row r="1901" spans="35:35">
      <c r="AI1901" s="659"/>
    </row>
    <row r="1902" spans="35:35">
      <c r="AI1902" s="659"/>
    </row>
    <row r="1903" spans="35:35">
      <c r="AI1903" s="659"/>
    </row>
    <row r="1904" spans="35:35">
      <c r="AI1904" s="659"/>
    </row>
    <row r="1905" spans="35:35">
      <c r="AI1905" s="659"/>
    </row>
    <row r="1906" spans="35:35">
      <c r="AI1906" s="659"/>
    </row>
    <row r="1907" spans="35:35">
      <c r="AI1907" s="659"/>
    </row>
    <row r="1908" spans="35:35">
      <c r="AI1908" s="659"/>
    </row>
    <row r="1909" spans="35:35">
      <c r="AI1909" s="659"/>
    </row>
    <row r="1910" spans="35:35">
      <c r="AI1910" s="659"/>
    </row>
    <row r="1911" spans="35:35">
      <c r="AI1911" s="659"/>
    </row>
    <row r="1912" spans="35:35">
      <c r="AI1912" s="659"/>
    </row>
    <row r="1913" spans="35:35">
      <c r="AI1913" s="659"/>
    </row>
    <row r="1914" spans="35:35">
      <c r="AI1914" s="659"/>
    </row>
    <row r="1915" spans="35:35">
      <c r="AI1915" s="659"/>
    </row>
    <row r="1916" spans="35:35">
      <c r="AI1916" s="659"/>
    </row>
    <row r="1917" spans="35:35">
      <c r="AI1917" s="659"/>
    </row>
    <row r="1918" spans="35:35">
      <c r="AI1918" s="659"/>
    </row>
    <row r="1919" spans="35:35">
      <c r="AI1919" s="659"/>
    </row>
    <row r="1920" spans="35:35">
      <c r="AI1920" s="659"/>
    </row>
    <row r="1921" spans="35:35">
      <c r="AI1921" s="659"/>
    </row>
    <row r="1922" spans="35:35">
      <c r="AI1922" s="659"/>
    </row>
    <row r="1923" spans="35:35">
      <c r="AI1923" s="659"/>
    </row>
    <row r="1924" spans="35:35">
      <c r="AI1924" s="659"/>
    </row>
    <row r="1925" spans="35:35">
      <c r="AI1925" s="659"/>
    </row>
    <row r="1926" spans="35:35">
      <c r="AI1926" s="659"/>
    </row>
    <row r="1927" spans="35:35">
      <c r="AI1927" s="659"/>
    </row>
    <row r="1928" spans="35:35">
      <c r="AI1928" s="659"/>
    </row>
    <row r="1929" spans="35:35">
      <c r="AI1929" s="659"/>
    </row>
    <row r="1930" spans="35:35">
      <c r="AI1930" s="659"/>
    </row>
    <row r="1931" spans="35:35">
      <c r="AI1931" s="659"/>
    </row>
    <row r="1932" spans="35:35">
      <c r="AI1932" s="659"/>
    </row>
    <row r="1933" spans="35:35">
      <c r="AI1933" s="659"/>
    </row>
    <row r="1934" spans="35:35">
      <c r="AI1934" s="659"/>
    </row>
    <row r="1935" spans="35:35">
      <c r="AI1935" s="659"/>
    </row>
    <row r="1936" spans="35:35">
      <c r="AI1936" s="659"/>
    </row>
    <row r="1937" spans="35:35">
      <c r="AI1937" s="659"/>
    </row>
    <row r="1938" spans="35:35">
      <c r="AI1938" s="659"/>
    </row>
    <row r="1939" spans="35:35">
      <c r="AI1939" s="659"/>
    </row>
    <row r="1940" spans="35:35">
      <c r="AI1940" s="659"/>
    </row>
    <row r="1941" spans="35:35">
      <c r="AI1941" s="659"/>
    </row>
    <row r="1942" spans="35:35">
      <c r="AI1942" s="659"/>
    </row>
    <row r="1943" spans="35:35">
      <c r="AI1943" s="659"/>
    </row>
    <row r="1944" spans="35:35">
      <c r="AI1944" s="659"/>
    </row>
    <row r="1945" spans="35:35">
      <c r="AI1945" s="659"/>
    </row>
    <row r="1946" spans="35:35">
      <c r="AI1946" s="659"/>
    </row>
    <row r="1947" spans="35:35">
      <c r="AI1947" s="659"/>
    </row>
    <row r="1948" spans="35:35">
      <c r="AI1948" s="659"/>
    </row>
    <row r="1949" spans="35:35">
      <c r="AI1949" s="659"/>
    </row>
    <row r="1950" spans="35:35">
      <c r="AI1950" s="659"/>
    </row>
    <row r="1951" spans="35:35">
      <c r="AI1951" s="659"/>
    </row>
    <row r="1952" spans="35:35">
      <c r="AI1952" s="659"/>
    </row>
    <row r="1953" spans="35:35">
      <c r="AI1953" s="659"/>
    </row>
    <row r="1954" spans="35:35">
      <c r="AI1954" s="659"/>
    </row>
    <row r="1955" spans="35:35">
      <c r="AI1955" s="659"/>
    </row>
    <row r="1956" spans="35:35">
      <c r="AI1956" s="659"/>
    </row>
    <row r="1957" spans="35:35">
      <c r="AI1957" s="659"/>
    </row>
    <row r="1958" spans="35:35">
      <c r="AI1958" s="659"/>
    </row>
    <row r="1959" spans="35:35">
      <c r="AI1959" s="659"/>
    </row>
    <row r="1960" spans="35:35">
      <c r="AI1960" s="659"/>
    </row>
    <row r="1961" spans="35:35">
      <c r="AI1961" s="659"/>
    </row>
    <row r="1962" spans="35:35">
      <c r="AI1962" s="659"/>
    </row>
    <row r="1963" spans="35:35">
      <c r="AI1963" s="659"/>
    </row>
    <row r="1964" spans="35:35">
      <c r="AI1964" s="659"/>
    </row>
    <row r="1965" spans="35:35">
      <c r="AI1965" s="659"/>
    </row>
    <row r="1966" spans="35:35">
      <c r="AI1966" s="659"/>
    </row>
    <row r="1967" spans="35:35">
      <c r="AI1967" s="659"/>
    </row>
    <row r="1968" spans="35:35">
      <c r="AI1968" s="659"/>
    </row>
    <row r="1969" spans="35:35">
      <c r="AI1969" s="659"/>
    </row>
    <row r="1970" spans="35:35">
      <c r="AI1970" s="659"/>
    </row>
    <row r="1971" spans="35:35">
      <c r="AI1971" s="659"/>
    </row>
    <row r="1972" spans="35:35">
      <c r="AI1972" s="659"/>
    </row>
    <row r="1973" spans="35:35">
      <c r="AI1973" s="659"/>
    </row>
    <row r="1974" spans="35:35">
      <c r="AI1974" s="659"/>
    </row>
    <row r="1975" spans="35:35">
      <c r="AI1975" s="659"/>
    </row>
    <row r="1976" spans="35:35">
      <c r="AI1976" s="659"/>
    </row>
    <row r="1977" spans="35:35">
      <c r="AI1977" s="659"/>
    </row>
    <row r="1978" spans="35:35">
      <c r="AI1978" s="659"/>
    </row>
    <row r="1979" spans="35:35">
      <c r="AI1979" s="659"/>
    </row>
    <row r="1980" spans="35:35">
      <c r="AI1980" s="659"/>
    </row>
    <row r="1981" spans="35:35">
      <c r="AI1981" s="659"/>
    </row>
    <row r="1982" spans="35:35">
      <c r="AI1982" s="659"/>
    </row>
    <row r="1983" spans="35:35">
      <c r="AI1983" s="659"/>
    </row>
    <row r="1984" spans="35:35">
      <c r="AI1984" s="659"/>
    </row>
    <row r="1985" spans="35:35">
      <c r="AI1985" s="659"/>
    </row>
    <row r="1986" spans="35:35">
      <c r="AI1986" s="659"/>
    </row>
    <row r="1987" spans="35:35">
      <c r="AI1987" s="659"/>
    </row>
    <row r="1988" spans="35:35">
      <c r="AI1988" s="659"/>
    </row>
    <row r="1989" spans="35:35">
      <c r="AI1989" s="659"/>
    </row>
    <row r="1990" spans="35:35">
      <c r="AI1990" s="659"/>
    </row>
    <row r="1991" spans="35:35">
      <c r="AI1991" s="659"/>
    </row>
    <row r="1992" spans="35:35">
      <c r="AI1992" s="659"/>
    </row>
    <row r="1993" spans="35:35">
      <c r="AI1993" s="659"/>
    </row>
    <row r="1994" spans="35:35">
      <c r="AI1994" s="659"/>
    </row>
    <row r="1995" spans="35:35">
      <c r="AI1995" s="659"/>
    </row>
    <row r="1996" spans="35:35">
      <c r="AI1996" s="659"/>
    </row>
    <row r="1997" spans="35:35">
      <c r="AI1997" s="659"/>
    </row>
    <row r="1998" spans="35:35">
      <c r="AI1998" s="659"/>
    </row>
    <row r="1999" spans="35:35">
      <c r="AI1999" s="659"/>
    </row>
    <row r="2000" spans="35:35">
      <c r="AI2000" s="659"/>
    </row>
    <row r="2001" spans="35:35">
      <c r="AI2001" s="659"/>
    </row>
    <row r="2002" spans="35:35">
      <c r="AI2002" s="659"/>
    </row>
    <row r="2003" spans="35:35">
      <c r="AI2003" s="659"/>
    </row>
    <row r="2004" spans="35:35">
      <c r="AI2004" s="659"/>
    </row>
    <row r="2005" spans="35:35">
      <c r="AI2005" s="659"/>
    </row>
    <row r="2006" spans="35:35">
      <c r="AI2006" s="659"/>
    </row>
    <row r="2007" spans="35:35">
      <c r="AI2007" s="659"/>
    </row>
    <row r="2008" spans="35:35">
      <c r="AI2008" s="659"/>
    </row>
    <row r="2009" spans="35:35">
      <c r="AI2009" s="659"/>
    </row>
    <row r="2010" spans="35:35">
      <c r="AI2010" s="659"/>
    </row>
    <row r="2011" spans="35:35">
      <c r="AI2011" s="659"/>
    </row>
    <row r="2012" spans="35:35">
      <c r="AI2012" s="659"/>
    </row>
    <row r="2013" spans="35:35">
      <c r="AI2013" s="659"/>
    </row>
    <row r="2014" spans="35:35">
      <c r="AI2014" s="659"/>
    </row>
    <row r="2015" spans="35:35">
      <c r="AI2015" s="659"/>
    </row>
    <row r="2016" spans="35:35">
      <c r="AI2016" s="659"/>
    </row>
    <row r="2017" spans="35:35">
      <c r="AI2017" s="659"/>
    </row>
    <row r="2018" spans="35:35">
      <c r="AI2018" s="659"/>
    </row>
    <row r="2019" spans="35:35">
      <c r="AI2019" s="659"/>
    </row>
    <row r="2020" spans="35:35">
      <c r="AI2020" s="659"/>
    </row>
    <row r="2021" spans="35:35">
      <c r="AI2021" s="659"/>
    </row>
    <row r="2022" spans="35:35">
      <c r="AI2022" s="659"/>
    </row>
    <row r="2023" spans="35:35">
      <c r="AI2023" s="659"/>
    </row>
    <row r="2024" spans="35:35">
      <c r="AI2024" s="659"/>
    </row>
    <row r="2025" spans="35:35">
      <c r="AI2025" s="659"/>
    </row>
    <row r="2026" spans="35:35">
      <c r="AI2026" s="659"/>
    </row>
    <row r="2027" spans="35:35">
      <c r="AI2027" s="659"/>
    </row>
    <row r="2028" spans="35:35">
      <c r="AI2028" s="659"/>
    </row>
    <row r="2029" spans="35:35">
      <c r="AI2029" s="659"/>
    </row>
    <row r="2030" spans="35:35">
      <c r="AI2030" s="659"/>
    </row>
    <row r="2031" spans="35:35">
      <c r="AI2031" s="659"/>
    </row>
    <row r="2032" spans="35:35">
      <c r="AI2032" s="659"/>
    </row>
    <row r="2033" spans="35:35">
      <c r="AI2033" s="659"/>
    </row>
    <row r="2034" spans="35:35">
      <c r="AI2034" s="659"/>
    </row>
    <row r="2035" spans="35:35">
      <c r="AI2035" s="659"/>
    </row>
    <row r="2036" spans="35:35">
      <c r="AI2036" s="659"/>
    </row>
    <row r="2037" spans="35:35">
      <c r="AI2037" s="659"/>
    </row>
    <row r="2038" spans="35:35">
      <c r="AI2038" s="659"/>
    </row>
    <row r="2039" spans="35:35">
      <c r="AI2039" s="659"/>
    </row>
    <row r="2040" spans="35:35">
      <c r="AI2040" s="659"/>
    </row>
    <row r="2041" spans="35:35">
      <c r="AI2041" s="659"/>
    </row>
    <row r="2042" spans="35:35">
      <c r="AI2042" s="659"/>
    </row>
    <row r="2043" spans="35:35">
      <c r="AI2043" s="659"/>
    </row>
    <row r="2044" spans="35:35">
      <c r="AI2044" s="659"/>
    </row>
    <row r="2045" spans="35:35">
      <c r="AI2045" s="659"/>
    </row>
    <row r="2046" spans="35:35">
      <c r="AI2046" s="659"/>
    </row>
    <row r="2047" spans="35:35">
      <c r="AI2047" s="659"/>
    </row>
    <row r="2048" spans="35:35">
      <c r="AI2048" s="659"/>
    </row>
    <row r="2049" spans="35:35">
      <c r="AI2049" s="659"/>
    </row>
    <row r="2050" spans="35:35">
      <c r="AI2050" s="659"/>
    </row>
    <row r="2051" spans="35:35">
      <c r="AI2051" s="659"/>
    </row>
    <row r="2052" spans="35:35">
      <c r="AI2052" s="659"/>
    </row>
    <row r="2053" spans="35:35">
      <c r="AI2053" s="659"/>
    </row>
    <row r="2054" spans="35:35">
      <c r="AI2054" s="659"/>
    </row>
    <row r="2055" spans="35:35">
      <c r="AI2055" s="659"/>
    </row>
    <row r="2056" spans="35:35">
      <c r="AI2056" s="659"/>
    </row>
    <row r="2057" spans="35:35">
      <c r="AI2057" s="659"/>
    </row>
    <row r="2058" spans="35:35">
      <c r="AI2058" s="659"/>
    </row>
    <row r="2059" spans="35:35">
      <c r="AI2059" s="659"/>
    </row>
    <row r="2060" spans="35:35">
      <c r="AI2060" s="659"/>
    </row>
    <row r="2061" spans="35:35">
      <c r="AI2061" s="659"/>
    </row>
    <row r="2062" spans="35:35">
      <c r="AI2062" s="659"/>
    </row>
    <row r="2063" spans="35:35">
      <c r="AI2063" s="659"/>
    </row>
    <row r="2064" spans="35:35">
      <c r="AI2064" s="659"/>
    </row>
    <row r="2065" spans="35:35">
      <c r="AI2065" s="659"/>
    </row>
    <row r="2066" spans="35:35">
      <c r="AI2066" s="659"/>
    </row>
    <row r="2067" spans="35:35">
      <c r="AI2067" s="659"/>
    </row>
    <row r="2068" spans="35:35">
      <c r="AI2068" s="659"/>
    </row>
    <row r="2069" spans="35:35">
      <c r="AI2069" s="659"/>
    </row>
    <row r="2070" spans="35:35">
      <c r="AI2070" s="659"/>
    </row>
    <row r="2071" spans="35:35">
      <c r="AI2071" s="659"/>
    </row>
    <row r="2072" spans="35:35">
      <c r="AI2072" s="659"/>
    </row>
    <row r="2073" spans="35:35">
      <c r="AI2073" s="659"/>
    </row>
    <row r="2074" spans="35:35">
      <c r="AI2074" s="659"/>
    </row>
    <row r="2075" spans="35:35">
      <c r="AI2075" s="659"/>
    </row>
    <row r="2076" spans="35:35">
      <c r="AI2076" s="659"/>
    </row>
    <row r="2077" spans="35:35">
      <c r="AI2077" s="659"/>
    </row>
    <row r="2078" spans="35:35">
      <c r="AI2078" s="659"/>
    </row>
    <row r="2079" spans="35:35">
      <c r="AI2079" s="659"/>
    </row>
    <row r="2080" spans="35:35">
      <c r="AI2080" s="659"/>
    </row>
    <row r="2081" spans="35:35">
      <c r="AI2081" s="659"/>
    </row>
    <row r="2082" spans="35:35">
      <c r="AI2082" s="659"/>
    </row>
    <row r="2083" spans="35:35">
      <c r="AI2083" s="659"/>
    </row>
    <row r="2084" spans="35:35">
      <c r="AI2084" s="659"/>
    </row>
    <row r="2085" spans="35:35">
      <c r="AI2085" s="659"/>
    </row>
    <row r="2086" spans="35:35">
      <c r="AI2086" s="659"/>
    </row>
    <row r="2087" spans="35:35">
      <c r="AI2087" s="659"/>
    </row>
    <row r="2088" spans="35:35">
      <c r="AI2088" s="659"/>
    </row>
    <row r="2089" spans="35:35">
      <c r="AI2089" s="659"/>
    </row>
    <row r="2090" spans="35:35">
      <c r="AI2090" s="659"/>
    </row>
    <row r="2091" spans="35:35">
      <c r="AI2091" s="659"/>
    </row>
    <row r="2092" spans="35:35">
      <c r="AI2092" s="659"/>
    </row>
    <row r="2093" spans="35:35">
      <c r="AI2093" s="659"/>
    </row>
    <row r="2094" spans="35:35">
      <c r="AI2094" s="659"/>
    </row>
    <row r="2095" spans="35:35">
      <c r="AI2095" s="659"/>
    </row>
    <row r="2096" spans="35:35">
      <c r="AI2096" s="659"/>
    </row>
    <row r="2097" spans="35:35">
      <c r="AI2097" s="659"/>
    </row>
    <row r="2098" spans="35:35">
      <c r="AI2098" s="659"/>
    </row>
    <row r="2099" spans="35:35">
      <c r="AI2099" s="659"/>
    </row>
    <row r="2100" spans="35:35">
      <c r="AI2100" s="659"/>
    </row>
    <row r="2101" spans="35:35">
      <c r="AI2101" s="659"/>
    </row>
    <row r="2102" spans="35:35">
      <c r="AI2102" s="659"/>
    </row>
    <row r="2103" spans="35:35">
      <c r="AI2103" s="659"/>
    </row>
    <row r="2104" spans="35:35">
      <c r="AI2104" s="659"/>
    </row>
    <row r="2105" spans="35:35">
      <c r="AI2105" s="659"/>
    </row>
    <row r="2106" spans="35:35">
      <c r="AI2106" s="659"/>
    </row>
    <row r="2107" spans="35:35">
      <c r="AI2107" s="659"/>
    </row>
    <row r="2108" spans="35:35">
      <c r="AI2108" s="659"/>
    </row>
    <row r="2109" spans="35:35">
      <c r="AI2109" s="659"/>
    </row>
    <row r="2110" spans="35:35">
      <c r="AI2110" s="659"/>
    </row>
    <row r="2111" spans="35:35">
      <c r="AI2111" s="659"/>
    </row>
    <row r="2112" spans="35:35">
      <c r="AI2112" s="659"/>
    </row>
    <row r="2113" spans="35:35">
      <c r="AI2113" s="659"/>
    </row>
    <row r="2114" spans="35:35">
      <c r="AI2114" s="659"/>
    </row>
    <row r="2115" spans="35:35">
      <c r="AI2115" s="659"/>
    </row>
    <row r="2116" spans="35:35">
      <c r="AI2116" s="659"/>
    </row>
    <row r="2117" spans="35:35">
      <c r="AI2117" s="659"/>
    </row>
    <row r="2118" spans="35:35">
      <c r="AI2118" s="659"/>
    </row>
    <row r="2119" spans="35:35">
      <c r="AI2119" s="659"/>
    </row>
    <row r="2120" spans="35:35">
      <c r="AI2120" s="659"/>
    </row>
    <row r="2121" spans="35:35">
      <c r="AI2121" s="659"/>
    </row>
    <row r="2122" spans="35:35">
      <c r="AI2122" s="659"/>
    </row>
    <row r="2123" spans="35:35">
      <c r="AI2123" s="659"/>
    </row>
    <row r="2124" spans="35:35">
      <c r="AI2124" s="659"/>
    </row>
    <row r="2125" spans="35:35">
      <c r="AI2125" s="659"/>
    </row>
    <row r="2126" spans="35:35">
      <c r="AI2126" s="659"/>
    </row>
    <row r="2127" spans="35:35">
      <c r="AI2127" s="659"/>
    </row>
    <row r="2128" spans="35:35">
      <c r="AI2128" s="659"/>
    </row>
    <row r="2129" spans="35:35">
      <c r="AI2129" s="659"/>
    </row>
    <row r="2130" spans="35:35">
      <c r="AI2130" s="659"/>
    </row>
    <row r="2131" spans="35:35">
      <c r="AI2131" s="659"/>
    </row>
    <row r="2132" spans="35:35">
      <c r="AI2132" s="659"/>
    </row>
    <row r="2133" spans="35:35">
      <c r="AI2133" s="659"/>
    </row>
    <row r="2134" spans="35:35">
      <c r="AI2134" s="659"/>
    </row>
    <row r="2135" spans="35:35">
      <c r="AI2135" s="659"/>
    </row>
    <row r="2136" spans="35:35">
      <c r="AI2136" s="659"/>
    </row>
    <row r="2137" spans="35:35">
      <c r="AI2137" s="659"/>
    </row>
    <row r="2138" spans="35:35">
      <c r="AI2138" s="659"/>
    </row>
    <row r="2139" spans="35:35">
      <c r="AI2139" s="659"/>
    </row>
    <row r="2140" spans="35:35">
      <c r="AI2140" s="659"/>
    </row>
    <row r="2141" spans="35:35">
      <c r="AI2141" s="659"/>
    </row>
    <row r="2142" spans="35:35">
      <c r="AI2142" s="659"/>
    </row>
    <row r="2143" spans="35:35">
      <c r="AI2143" s="659"/>
    </row>
    <row r="2144" spans="35:35">
      <c r="AI2144" s="659"/>
    </row>
  </sheetData>
  <mergeCells count="35">
    <mergeCell ref="AE15:AG15"/>
    <mergeCell ref="AZ16:BD16"/>
    <mergeCell ref="AW80:AY80"/>
    <mergeCell ref="B14:AG14"/>
    <mergeCell ref="B15:C15"/>
    <mergeCell ref="D15:E15"/>
    <mergeCell ref="F15:G15"/>
    <mergeCell ref="H15:I15"/>
    <mergeCell ref="L15:M15"/>
    <mergeCell ref="N15:Q15"/>
    <mergeCell ref="R15:T15"/>
    <mergeCell ref="U15:Z15"/>
    <mergeCell ref="AA15:AC15"/>
    <mergeCell ref="J15:K15"/>
    <mergeCell ref="B9:E9"/>
    <mergeCell ref="N9:O9"/>
    <mergeCell ref="X9:Y9"/>
    <mergeCell ref="X10:Y10"/>
    <mergeCell ref="B11:E11"/>
    <mergeCell ref="N11:O11"/>
    <mergeCell ref="X11:Y11"/>
    <mergeCell ref="B6:E6"/>
    <mergeCell ref="N6:O6"/>
    <mergeCell ref="X6:Y6"/>
    <mergeCell ref="X7:Y7"/>
    <mergeCell ref="B8:E8"/>
    <mergeCell ref="N8:O8"/>
    <mergeCell ref="X8:Y8"/>
    <mergeCell ref="B1:AG1"/>
    <mergeCell ref="B2:AG2"/>
    <mergeCell ref="B4:O4"/>
    <mergeCell ref="Q4:V4"/>
    <mergeCell ref="X4:Y5"/>
    <mergeCell ref="B5:E5"/>
    <mergeCell ref="N5:O5"/>
  </mergeCells>
  <conditionalFormatting sqref="P6">
    <cfRule type="expression" dxfId="91" priority="2" stopIfTrue="1">
      <formula>MATCH(#REF!,$BT$17:$BT$198,FALSE)</formula>
    </cfRule>
  </conditionalFormatting>
  <conditionalFormatting sqref="CM11:CM304">
    <cfRule type="duplicateValues" dxfId="90" priority="44"/>
  </conditionalFormatting>
  <dataValidations disablePrompts="1" count="12">
    <dataValidation type="list" allowBlank="1" showInputMessage="1" showErrorMessage="1" sqref="O10 AH4">
      <formula1>$AQ$3:$AQ$10</formula1>
    </dataValidation>
    <dataValidation type="list" allowBlank="1" showInputMessage="1" showErrorMessage="1" sqref="W10:X10">
      <formula1>$CD$15</formula1>
    </dataValidation>
    <dataValidation type="list" allowBlank="1" showInputMessage="1" showErrorMessage="1" sqref="W9:X9">
      <formula1>$CD$16</formula1>
    </dataValidation>
    <dataValidation type="list" allowBlank="1" showInputMessage="1" showErrorMessage="1" sqref="W8:X8">
      <formula1>$CD$14</formula1>
    </dataValidation>
    <dataValidation type="list" allowBlank="1" showInputMessage="1" showErrorMessage="1" sqref="W7:X7">
      <formula1>$CD$13</formula1>
    </dataValidation>
    <dataValidation type="list" allowBlank="1" showInputMessage="1" showErrorMessage="1" sqref="W6:X6">
      <formula1>$CD$11:$CD$12</formula1>
    </dataValidation>
    <dataValidation type="list" allowBlank="1" showInputMessage="1" showErrorMessage="1" sqref="N8:O8">
      <formula1>$CC$11:$CC$23</formula1>
    </dataValidation>
    <dataValidation type="list" allowBlank="1" showInputMessage="1" showErrorMessage="1" sqref="N5:O5">
      <formula1>$CO$11:$CO$559</formula1>
    </dataValidation>
    <dataValidation type="list" allowBlank="1" showInputMessage="1" showErrorMessage="1" sqref="A17:A63">
      <formula1>$AU$3:$AU$13</formula1>
    </dataValidation>
    <dataValidation type="list" allowBlank="1" showInputMessage="1" showErrorMessage="1" sqref="N11:O11">
      <formula1>$CF$11:$CF$28</formula1>
    </dataValidation>
    <dataValidation type="list" allowBlank="1" showInputMessage="1" showErrorMessage="1" sqref="N9:O9">
      <formula1>$CF$11:$CF$26</formula1>
    </dataValidation>
    <dataValidation type="list" allowBlank="1" showInputMessage="1" showErrorMessage="1" sqref="N6:O6">
      <formula1>$CE$11:$CE$262</formula1>
    </dataValidation>
  </dataValidations>
  <printOptions horizontalCentered="1"/>
  <pageMargins left="0.2" right="0.2" top="0.5" bottom="0.5" header="0.3" footer="0.3"/>
  <pageSetup scale="50" orientation="landscape" horizontalDpi="1200" verticalDpi="1200" r:id="rId1"/>
  <rowBreaks count="3" manualBreakCount="3">
    <brk id="78" min="1" max="30" man="1"/>
    <brk id="161" min="1" max="30" man="1"/>
    <brk id="266" max="29" man="1"/>
  </rowBreaks>
  <colBreaks count="1" manualBreakCount="1">
    <brk id="33"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3EEFB"/>
    <pageSetUpPr fitToPage="1"/>
  </sheetPr>
  <dimension ref="A1:DK587"/>
  <sheetViews>
    <sheetView topLeftCell="A2" workbookViewId="0">
      <selection activeCell="E28" sqref="E28"/>
    </sheetView>
  </sheetViews>
  <sheetFormatPr defaultColWidth="9.33203125" defaultRowHeight="14.4"/>
  <cols>
    <col min="1" max="1" width="19.6640625" style="367" customWidth="1"/>
    <col min="2" max="2" width="27.33203125" style="367" customWidth="1"/>
    <col min="3" max="3" width="8.44140625" style="368" bestFit="1" customWidth="1"/>
    <col min="4" max="4" width="5.6640625" style="367" customWidth="1"/>
    <col min="5" max="5" width="11" style="367" bestFit="1" customWidth="1"/>
    <col min="6" max="9" width="10.6640625" style="367" bestFit="1" customWidth="1"/>
    <col min="10" max="12" width="10.33203125" style="367" customWidth="1"/>
    <col min="13" max="13" width="1.5546875" style="367" customWidth="1"/>
    <col min="14" max="14" width="36.33203125" style="367" customWidth="1"/>
    <col min="15" max="15" width="9.33203125" style="367" customWidth="1"/>
    <col min="16" max="16" width="9" style="367" customWidth="1"/>
    <col min="17" max="23" width="9.33203125" style="367" customWidth="1"/>
    <col min="24" max="24" width="2.5546875" style="367" customWidth="1"/>
    <col min="25" max="32" width="9.33203125" style="367" customWidth="1"/>
    <col min="33" max="33" width="2.6640625" style="367" customWidth="1"/>
    <col min="34" max="34" width="10.6640625" style="367" customWidth="1"/>
    <col min="35" max="36" width="9.33203125" style="367" customWidth="1"/>
    <col min="37" max="37" width="10" style="367" customWidth="1"/>
    <col min="38" max="38" width="10.6640625" style="367" customWidth="1"/>
    <col min="39" max="39" width="9.5546875" style="367" customWidth="1"/>
    <col min="40" max="45" width="9.33203125" style="367" customWidth="1"/>
    <col min="46" max="46" width="12" style="367" customWidth="1"/>
    <col min="47" max="47" width="27.33203125" style="367" customWidth="1"/>
    <col min="48" max="48" width="12.44140625" style="367" customWidth="1"/>
    <col min="49" max="49" width="30.33203125" style="367" customWidth="1"/>
    <col min="50" max="50" width="24.5546875" style="367" customWidth="1"/>
    <col min="51" max="51" width="15.44140625" style="367" customWidth="1"/>
    <col min="52" max="55" width="35.5546875" style="367" customWidth="1"/>
    <col min="56" max="56" width="28.5546875" style="370" customWidth="1"/>
    <col min="57" max="60" width="9.33203125" style="367" customWidth="1"/>
    <col min="61" max="61" width="35.5546875" style="367" customWidth="1"/>
    <col min="62" max="96" width="9.33203125" style="367" customWidth="1"/>
    <col min="97" max="16384" width="9.33203125" style="367"/>
  </cols>
  <sheetData>
    <row r="1" spans="1:115" ht="17.25" hidden="1" customHeight="1" thickBot="1">
      <c r="N1" s="369"/>
      <c r="O1" s="369"/>
      <c r="P1" s="369"/>
      <c r="Q1" s="369"/>
      <c r="R1" s="369"/>
      <c r="S1" s="369"/>
      <c r="T1" s="369"/>
      <c r="U1" s="369"/>
      <c r="V1" s="369"/>
      <c r="W1" s="369"/>
      <c r="X1" s="369"/>
      <c r="Y1" s="369"/>
      <c r="Z1" s="369"/>
    </row>
    <row r="2" spans="1:115" ht="75.75" customHeight="1" thickBot="1">
      <c r="A2" s="371" t="s">
        <v>1659</v>
      </c>
      <c r="B2" s="372"/>
      <c r="C2" s="1547" t="s">
        <v>2095</v>
      </c>
      <c r="D2" s="1547"/>
      <c r="E2" s="1547"/>
      <c r="F2" s="1547"/>
      <c r="G2" s="1547"/>
      <c r="H2" s="1547"/>
      <c r="I2" s="1547"/>
      <c r="J2" s="1547"/>
      <c r="K2" s="1547"/>
      <c r="L2" s="1547"/>
      <c r="M2" s="1548"/>
      <c r="N2" s="373" t="s">
        <v>1660</v>
      </c>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375"/>
      <c r="AV2" s="375"/>
      <c r="AW2" s="374"/>
      <c r="AX2" s="374"/>
      <c r="AY2" s="374"/>
      <c r="AZ2" s="374"/>
      <c r="BA2" s="374"/>
      <c r="BB2" s="374"/>
      <c r="BC2" s="374"/>
      <c r="BD2" s="376"/>
      <c r="BE2" s="374"/>
      <c r="BF2" s="374"/>
      <c r="BG2" s="374"/>
      <c r="BH2" s="374"/>
      <c r="BI2" s="374"/>
      <c r="BJ2" s="374"/>
      <c r="BK2" s="374"/>
      <c r="BL2" s="374"/>
      <c r="BM2" s="374"/>
      <c r="BN2" s="374"/>
      <c r="BO2" s="374"/>
      <c r="BP2" s="374"/>
      <c r="BQ2" s="374"/>
      <c r="BR2" s="374"/>
      <c r="BS2" s="374"/>
      <c r="BT2" s="374"/>
      <c r="BU2" s="374"/>
      <c r="BV2" s="374"/>
      <c r="BW2" s="374"/>
      <c r="BX2" s="374"/>
      <c r="BY2" s="374"/>
      <c r="BZ2" s="374"/>
      <c r="CA2" s="374"/>
      <c r="CB2" s="374"/>
      <c r="CC2" s="374"/>
      <c r="CD2" s="374"/>
      <c r="CE2" s="374"/>
      <c r="CF2" s="374"/>
      <c r="CG2" s="374"/>
      <c r="CH2" s="374"/>
      <c r="CI2" s="374"/>
      <c r="CJ2" s="374"/>
      <c r="CK2" s="374"/>
      <c r="CL2" s="374"/>
      <c r="CM2" s="374"/>
      <c r="CN2" s="374"/>
      <c r="CO2" s="374"/>
      <c r="CP2" s="374"/>
      <c r="CQ2" s="374"/>
      <c r="CR2" s="374"/>
      <c r="CS2" s="374"/>
      <c r="CT2" s="374"/>
      <c r="CU2" s="374"/>
      <c r="CV2" s="374"/>
      <c r="CW2" s="374"/>
      <c r="CX2" s="374"/>
      <c r="CY2" s="374"/>
      <c r="CZ2" s="374"/>
      <c r="DA2" s="374"/>
      <c r="DB2" s="374"/>
      <c r="DC2" s="374"/>
      <c r="DD2" s="374"/>
      <c r="DE2" s="374"/>
      <c r="DF2" s="374"/>
      <c r="DG2" s="374"/>
      <c r="DH2" s="374"/>
      <c r="DI2" s="374"/>
      <c r="DJ2" s="374"/>
      <c r="DK2" s="374"/>
    </row>
    <row r="3" spans="1:115" ht="27" hidden="1" customHeight="1">
      <c r="A3" s="377" t="s">
        <v>1661</v>
      </c>
      <c r="B3" s="1549"/>
      <c r="C3" s="1550"/>
      <c r="D3" s="1550"/>
      <c r="E3" s="1550"/>
      <c r="F3" s="1550"/>
      <c r="G3" s="1550"/>
      <c r="H3" s="378"/>
      <c r="I3" s="378"/>
      <c r="J3" s="378"/>
      <c r="K3" s="378"/>
      <c r="L3" s="378"/>
      <c r="M3" s="379"/>
      <c r="N3" s="380" t="s">
        <v>1662</v>
      </c>
      <c r="O3" s="374"/>
      <c r="P3" s="374"/>
      <c r="Q3" s="374"/>
      <c r="R3" s="374"/>
      <c r="S3" s="374"/>
      <c r="T3" s="374"/>
      <c r="U3" s="374"/>
      <c r="V3" s="374"/>
      <c r="W3" s="374"/>
      <c r="X3" s="374"/>
      <c r="Y3" s="374"/>
      <c r="Z3" s="374"/>
      <c r="AA3" s="374"/>
      <c r="AB3" s="374"/>
      <c r="AC3" s="374"/>
      <c r="AD3" s="374"/>
      <c r="AE3" s="374"/>
      <c r="AF3" s="374"/>
      <c r="AG3" s="374"/>
      <c r="AH3" s="374"/>
      <c r="AI3" s="374"/>
      <c r="AJ3" s="374"/>
      <c r="AK3" s="375"/>
      <c r="AL3" s="374"/>
      <c r="AM3" s="374"/>
      <c r="AN3" s="374"/>
      <c r="AO3" s="374"/>
      <c r="AP3" s="374"/>
      <c r="AQ3" s="374"/>
      <c r="AR3" s="374"/>
      <c r="AS3" s="374"/>
      <c r="AT3" s="374"/>
      <c r="AU3" s="374"/>
      <c r="AV3" s="374"/>
      <c r="AW3" s="374"/>
      <c r="AX3" s="374"/>
      <c r="AY3" s="374"/>
      <c r="AZ3" s="374"/>
      <c r="BA3" s="374"/>
      <c r="BB3" s="374"/>
      <c r="BC3" s="374"/>
      <c r="BD3" s="376"/>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row>
    <row r="4" spans="1:115" s="388" customFormat="1" ht="12" hidden="1">
      <c r="A4" s="381" t="s">
        <v>1663</v>
      </c>
      <c r="B4" s="382"/>
      <c r="C4" s="382"/>
      <c r="D4" s="382"/>
      <c r="E4" s="382"/>
      <c r="F4" s="382"/>
      <c r="G4" s="382"/>
      <c r="H4" s="382"/>
      <c r="I4" s="382"/>
      <c r="J4" s="382"/>
      <c r="K4" s="382"/>
      <c r="L4" s="382"/>
      <c r="M4" s="383"/>
      <c r="N4" s="384" t="s">
        <v>1664</v>
      </c>
      <c r="O4" s="385"/>
      <c r="P4" s="385"/>
      <c r="Q4" s="385"/>
      <c r="R4" s="385"/>
      <c r="S4" s="385"/>
      <c r="T4" s="385"/>
      <c r="U4" s="385"/>
      <c r="V4" s="385"/>
      <c r="W4" s="385"/>
      <c r="X4" s="385"/>
      <c r="Y4" s="385"/>
      <c r="Z4" s="385"/>
      <c r="AA4" s="385"/>
      <c r="AB4" s="385"/>
      <c r="AC4" s="385"/>
      <c r="AD4" s="385"/>
      <c r="AE4" s="385"/>
      <c r="AF4" s="385"/>
      <c r="AG4" s="385"/>
      <c r="AH4" s="385"/>
      <c r="AI4" s="385"/>
      <c r="AJ4" s="385"/>
      <c r="AK4" s="386"/>
      <c r="AL4" s="385"/>
      <c r="AM4" s="385"/>
      <c r="AN4" s="385"/>
      <c r="AO4" s="385"/>
      <c r="AP4" s="385"/>
      <c r="AQ4" s="385"/>
      <c r="AR4" s="385"/>
      <c r="AS4" s="385"/>
      <c r="AT4" s="385"/>
      <c r="AU4" s="385"/>
      <c r="AV4" s="385"/>
      <c r="AW4" s="385"/>
      <c r="AX4" s="385"/>
      <c r="AY4" s="385"/>
      <c r="AZ4" s="385"/>
      <c r="BA4" s="385"/>
      <c r="BB4" s="385"/>
      <c r="BC4" s="385"/>
      <c r="BD4" s="387"/>
      <c r="BE4" s="385"/>
      <c r="BF4" s="385"/>
      <c r="BG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F4" s="385"/>
      <c r="CG4" s="385"/>
      <c r="CH4" s="385"/>
      <c r="CI4" s="385"/>
      <c r="CJ4" s="385"/>
      <c r="CK4" s="385"/>
      <c r="CL4" s="385"/>
      <c r="CM4" s="385"/>
      <c r="CN4" s="385"/>
      <c r="CO4" s="385"/>
      <c r="CP4" s="385"/>
      <c r="CQ4" s="385"/>
      <c r="CR4" s="385"/>
      <c r="CS4" s="385"/>
      <c r="CT4" s="385"/>
      <c r="CU4" s="385"/>
      <c r="CV4" s="385"/>
      <c r="CW4" s="385"/>
      <c r="CX4" s="385"/>
      <c r="CY4" s="385"/>
      <c r="CZ4" s="385"/>
      <c r="DA4" s="385"/>
      <c r="DB4" s="385"/>
      <c r="DC4" s="385"/>
      <c r="DD4" s="385"/>
      <c r="DE4" s="385"/>
      <c r="DF4" s="385"/>
      <c r="DG4" s="385"/>
      <c r="DH4" s="385"/>
      <c r="DI4" s="385"/>
      <c r="DJ4" s="385"/>
      <c r="DK4" s="385"/>
    </row>
    <row r="5" spans="1:115" s="388" customFormat="1" ht="12" hidden="1">
      <c r="A5" s="1551" t="s">
        <v>1665</v>
      </c>
      <c r="B5" s="1552"/>
      <c r="C5" s="1552"/>
      <c r="D5" s="1552"/>
      <c r="E5" s="1552"/>
      <c r="F5" s="1552"/>
      <c r="G5" s="1552"/>
      <c r="H5" s="1552"/>
      <c r="I5" s="1552"/>
      <c r="J5" s="1552"/>
      <c r="K5" s="1552"/>
      <c r="L5" s="1552"/>
      <c r="M5" s="383"/>
      <c r="N5" s="389" t="s">
        <v>1666</v>
      </c>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7"/>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c r="CL5" s="385"/>
      <c r="CM5" s="385"/>
      <c r="CN5" s="385"/>
      <c r="CO5" s="385"/>
      <c r="CP5" s="385"/>
      <c r="CQ5" s="385"/>
      <c r="CR5" s="385"/>
      <c r="CS5" s="385"/>
      <c r="CT5" s="385"/>
      <c r="CU5" s="385"/>
      <c r="CV5" s="385"/>
      <c r="CW5" s="385"/>
      <c r="CX5" s="385"/>
      <c r="CY5" s="385"/>
      <c r="CZ5" s="385"/>
      <c r="DA5" s="385"/>
      <c r="DB5" s="385"/>
      <c r="DC5" s="385"/>
      <c r="DD5" s="385"/>
      <c r="DE5" s="385"/>
      <c r="DF5" s="385"/>
      <c r="DG5" s="385"/>
      <c r="DH5" s="385"/>
      <c r="DI5" s="385"/>
      <c r="DJ5" s="385"/>
      <c r="DK5" s="385"/>
    </row>
    <row r="6" spans="1:115" s="388" customFormat="1" ht="26.25" hidden="1" customHeight="1">
      <c r="A6" s="1545" t="s">
        <v>1667</v>
      </c>
      <c r="B6" s="1546"/>
      <c r="C6" s="1546"/>
      <c r="D6" s="1546"/>
      <c r="E6" s="1546"/>
      <c r="F6" s="1546"/>
      <c r="G6" s="1546"/>
      <c r="H6" s="1546"/>
      <c r="I6" s="1546"/>
      <c r="J6" s="1546"/>
      <c r="K6" s="1546"/>
      <c r="L6" s="1546"/>
      <c r="M6" s="383"/>
      <c r="N6" s="390" t="s">
        <v>1668</v>
      </c>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7"/>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385"/>
      <c r="DI6" s="385"/>
      <c r="DJ6" s="385"/>
      <c r="DK6" s="385"/>
    </row>
    <row r="7" spans="1:115" s="388" customFormat="1" ht="24" hidden="1" customHeight="1">
      <c r="A7" s="1545" t="s">
        <v>1669</v>
      </c>
      <c r="B7" s="1546"/>
      <c r="C7" s="1546"/>
      <c r="D7" s="1546"/>
      <c r="E7" s="1546"/>
      <c r="F7" s="1546"/>
      <c r="G7" s="1546"/>
      <c r="H7" s="1546"/>
      <c r="I7" s="1546"/>
      <c r="J7" s="1546"/>
      <c r="K7" s="1546"/>
      <c r="L7" s="1546"/>
      <c r="M7" s="383"/>
      <c r="N7" s="391"/>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7"/>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385"/>
      <c r="CJ7" s="385"/>
      <c r="CK7" s="385"/>
      <c r="CL7" s="385"/>
      <c r="CM7" s="385"/>
      <c r="CN7" s="385"/>
      <c r="CO7" s="385"/>
      <c r="CP7" s="385"/>
      <c r="CQ7" s="385"/>
      <c r="CR7" s="385"/>
      <c r="CS7" s="385"/>
      <c r="CT7" s="385"/>
      <c r="CU7" s="385"/>
      <c r="CV7" s="385"/>
      <c r="CW7" s="385"/>
      <c r="CX7" s="385"/>
      <c r="CY7" s="385"/>
      <c r="CZ7" s="385"/>
      <c r="DA7" s="385"/>
      <c r="DB7" s="385"/>
      <c r="DC7" s="385"/>
      <c r="DD7" s="385"/>
      <c r="DE7" s="385"/>
      <c r="DF7" s="385"/>
      <c r="DG7" s="385"/>
      <c r="DH7" s="385"/>
      <c r="DI7" s="385"/>
      <c r="DJ7" s="385"/>
      <c r="DK7" s="385"/>
    </row>
    <row r="8" spans="1:115" s="388" customFormat="1" ht="25.5" hidden="1" customHeight="1">
      <c r="A8" s="1545" t="s">
        <v>1670</v>
      </c>
      <c r="B8" s="1546"/>
      <c r="C8" s="1546"/>
      <c r="D8" s="1546"/>
      <c r="E8" s="1546"/>
      <c r="F8" s="1546"/>
      <c r="G8" s="1546"/>
      <c r="H8" s="1546"/>
      <c r="I8" s="1546"/>
      <c r="J8" s="1546"/>
      <c r="K8" s="1546"/>
      <c r="L8" s="1546"/>
      <c r="M8" s="383"/>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t="s">
        <v>1622</v>
      </c>
      <c r="AX8" s="385"/>
      <c r="AY8" s="385"/>
      <c r="AZ8" s="385"/>
      <c r="BA8" s="385"/>
      <c r="BB8" s="385"/>
      <c r="BC8" s="385"/>
      <c r="BD8" s="387"/>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row>
    <row r="9" spans="1:115" s="388" customFormat="1" ht="25.5" hidden="1" customHeight="1">
      <c r="A9" s="1545" t="s">
        <v>1671</v>
      </c>
      <c r="B9" s="1546"/>
      <c r="C9" s="1546"/>
      <c r="D9" s="1546"/>
      <c r="E9" s="1546"/>
      <c r="F9" s="1546"/>
      <c r="G9" s="1546"/>
      <c r="H9" s="1546"/>
      <c r="I9" s="1546"/>
      <c r="J9" s="1546"/>
      <c r="K9" s="1546"/>
      <c r="L9" s="1546"/>
      <c r="M9" s="383"/>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t="s">
        <v>1672</v>
      </c>
      <c r="AQ9" s="385"/>
      <c r="AR9" s="385"/>
      <c r="AS9" s="385"/>
      <c r="AT9" s="385" t="s">
        <v>1557</v>
      </c>
      <c r="AU9" s="385" t="s">
        <v>1558</v>
      </c>
      <c r="AV9" s="385"/>
      <c r="AW9" s="392" t="s">
        <v>1673</v>
      </c>
      <c r="AX9" s="392" t="s">
        <v>1674</v>
      </c>
      <c r="AY9" s="392" t="s">
        <v>1675</v>
      </c>
      <c r="AZ9" s="392" t="s">
        <v>1676</v>
      </c>
      <c r="BA9" s="392" t="s">
        <v>1677</v>
      </c>
      <c r="BB9" s="392" t="s">
        <v>1678</v>
      </c>
      <c r="BC9" s="392" t="s">
        <v>1679</v>
      </c>
      <c r="BD9" s="393" t="s">
        <v>2</v>
      </c>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row>
    <row r="10" spans="1:115" ht="25.5" hidden="1" customHeight="1">
      <c r="A10" s="1553" t="str">
        <f>IF(OR(B11=0,B1=0,B18=0,B16=0),"PLEASE COMPLETE ALL FIELDS.","")</f>
        <v>PLEASE COMPLETE ALL FIELDS.</v>
      </c>
      <c r="B10" s="1554"/>
      <c r="D10" s="368"/>
      <c r="E10" s="368"/>
      <c r="F10" s="368"/>
      <c r="G10" s="368"/>
      <c r="H10" s="368"/>
      <c r="I10" s="368"/>
      <c r="J10" s="368"/>
      <c r="K10" s="368"/>
      <c r="L10" s="368"/>
      <c r="M10" s="39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4"/>
      <c r="AN10" s="374"/>
      <c r="AO10" s="374"/>
      <c r="AP10" s="374" t="s">
        <v>1680</v>
      </c>
      <c r="AQ10" s="374"/>
      <c r="AR10" s="374"/>
      <c r="AS10" s="374" t="s">
        <v>1560</v>
      </c>
      <c r="AT10" s="395" t="s">
        <v>1</v>
      </c>
      <c r="AU10" s="374" t="s">
        <v>1681</v>
      </c>
      <c r="AV10" s="374"/>
      <c r="AW10" s="396" t="s">
        <v>281</v>
      </c>
      <c r="AX10" s="396" t="s">
        <v>34</v>
      </c>
      <c r="AY10" s="397" t="s">
        <v>12</v>
      </c>
      <c r="AZ10" s="398" t="s">
        <v>12</v>
      </c>
      <c r="BA10" s="399" t="s">
        <v>12</v>
      </c>
      <c r="BB10" s="400" t="s">
        <v>12</v>
      </c>
      <c r="BC10" s="400" t="s">
        <v>12</v>
      </c>
      <c r="BD10" s="401" t="s">
        <v>6</v>
      </c>
      <c r="BE10" s="402" t="e">
        <f t="shared" ref="BE10:BE19" si="0">+MATCH(BD$10:BD$548,AZ$10:AZ$540,0)</f>
        <v>#N/A</v>
      </c>
      <c r="BF10" s="374"/>
      <c r="BG10" s="403" t="s">
        <v>1682</v>
      </c>
      <c r="BH10" s="374"/>
      <c r="BI10" s="374"/>
      <c r="BJ10" s="374"/>
      <c r="BK10" s="374"/>
      <c r="BL10" s="374"/>
      <c r="BM10" s="374"/>
      <c r="BN10" s="374"/>
      <c r="BO10" s="374"/>
      <c r="BP10" s="374"/>
      <c r="BQ10" s="374"/>
      <c r="BR10" s="374"/>
      <c r="BS10" s="374"/>
      <c r="BT10" s="374"/>
      <c r="BU10" s="374"/>
      <c r="BV10" s="374"/>
      <c r="BW10" s="374"/>
      <c r="BX10" s="374"/>
      <c r="BY10" s="374"/>
      <c r="BZ10" s="374"/>
      <c r="CA10" s="374"/>
      <c r="CB10" s="374"/>
      <c r="CC10" s="374"/>
      <c r="CD10" s="374"/>
      <c r="CE10" s="374"/>
      <c r="CF10" s="374"/>
      <c r="CG10" s="374"/>
      <c r="CH10" s="374"/>
      <c r="CI10" s="374"/>
      <c r="CJ10" s="374"/>
      <c r="CK10" s="374"/>
      <c r="CL10" s="374"/>
      <c r="CM10" s="374"/>
      <c r="CN10" s="374"/>
      <c r="CO10" s="374"/>
      <c r="CP10" s="374"/>
      <c r="CQ10" s="374"/>
      <c r="CR10" s="374"/>
      <c r="CS10" s="374"/>
      <c r="CT10" s="374"/>
      <c r="CU10" s="374"/>
      <c r="CV10" s="374"/>
      <c r="CW10" s="374"/>
      <c r="CX10" s="374"/>
      <c r="CY10" s="374"/>
      <c r="CZ10" s="374"/>
      <c r="DA10" s="374"/>
      <c r="DB10" s="374"/>
      <c r="DC10" s="374"/>
      <c r="DD10" s="374"/>
      <c r="DE10" s="374"/>
      <c r="DF10" s="374"/>
      <c r="DG10" s="374"/>
      <c r="DH10" s="374"/>
      <c r="DI10" s="374"/>
      <c r="DJ10" s="374"/>
      <c r="DK10" s="374"/>
    </row>
    <row r="11" spans="1:115" ht="18.75" hidden="1" customHeight="1">
      <c r="A11" s="404" t="s">
        <v>1683</v>
      </c>
      <c r="B11" s="940"/>
      <c r="D11" s="406" t="s">
        <v>1684</v>
      </c>
      <c r="E11" s="368"/>
      <c r="F11" s="368"/>
      <c r="G11" s="407"/>
      <c r="H11" s="950">
        <f>PropertySummary_Current!I2</f>
        <v>0</v>
      </c>
      <c r="I11" s="950" t="s">
        <v>1789</v>
      </c>
      <c r="J11" s="410"/>
      <c r="K11" s="408">
        <v>55600</v>
      </c>
      <c r="L11" s="368"/>
      <c r="M11" s="39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t="s">
        <v>1685</v>
      </c>
      <c r="AQ11" s="374"/>
      <c r="AR11" s="374"/>
      <c r="AS11" s="374" t="s">
        <v>1563</v>
      </c>
      <c r="AT11" s="395" t="s">
        <v>5</v>
      </c>
      <c r="AU11" s="374" t="s">
        <v>1686</v>
      </c>
      <c r="AV11" s="374"/>
      <c r="AW11" s="396" t="s">
        <v>34</v>
      </c>
      <c r="AX11" s="396" t="s">
        <v>102</v>
      </c>
      <c r="AY11" s="397" t="s">
        <v>22</v>
      </c>
      <c r="AZ11" s="398" t="s">
        <v>16</v>
      </c>
      <c r="BA11" s="399" t="s">
        <v>16</v>
      </c>
      <c r="BB11" s="400" t="s">
        <v>22</v>
      </c>
      <c r="BC11" s="400" t="s">
        <v>22</v>
      </c>
      <c r="BD11" s="400" t="s">
        <v>12</v>
      </c>
      <c r="BE11" s="402">
        <f t="shared" si="0"/>
        <v>1</v>
      </c>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row>
    <row r="12" spans="1:115" ht="17.399999999999999" hidden="1">
      <c r="A12" s="409"/>
      <c r="B12" s="410"/>
      <c r="D12" s="368"/>
      <c r="E12" s="368"/>
      <c r="F12" s="368"/>
      <c r="G12" s="411"/>
      <c r="H12" s="368"/>
      <c r="I12" s="368"/>
      <c r="J12" s="368"/>
      <c r="K12" s="368"/>
      <c r="L12" s="368"/>
      <c r="M12" s="39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t="s">
        <v>1565</v>
      </c>
      <c r="AT12" s="395" t="s">
        <v>8</v>
      </c>
      <c r="AU12" s="374" t="s">
        <v>1687</v>
      </c>
      <c r="AV12" s="374"/>
      <c r="AW12" s="396" t="s">
        <v>102</v>
      </c>
      <c r="AX12" s="396" t="s">
        <v>215</v>
      </c>
      <c r="AY12" s="397" t="s">
        <v>34</v>
      </c>
      <c r="AZ12" s="398" t="s">
        <v>22</v>
      </c>
      <c r="BA12" s="399" t="s">
        <v>22</v>
      </c>
      <c r="BB12" s="400" t="s">
        <v>1577</v>
      </c>
      <c r="BC12" s="400" t="s">
        <v>1577</v>
      </c>
      <c r="BD12" s="400" t="s">
        <v>16</v>
      </c>
      <c r="BE12" s="402">
        <f t="shared" si="0"/>
        <v>2</v>
      </c>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row>
    <row r="13" spans="1:115" ht="17.25" hidden="1" customHeight="1">
      <c r="A13" s="404" t="s">
        <v>1688</v>
      </c>
      <c r="B13" s="405"/>
      <c r="D13" s="1555" t="s">
        <v>1689</v>
      </c>
      <c r="E13" s="1557" t="s">
        <v>1690</v>
      </c>
      <c r="F13" s="1558"/>
      <c r="G13" s="1558"/>
      <c r="H13" s="1558"/>
      <c r="I13" s="1558"/>
      <c r="J13" s="1558"/>
      <c r="K13" s="1558"/>
      <c r="L13" s="1559"/>
      <c r="M13" s="39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t="s">
        <v>1434</v>
      </c>
      <c r="AT13" s="395" t="s">
        <v>11</v>
      </c>
      <c r="AU13" s="374" t="s">
        <v>1691</v>
      </c>
      <c r="AV13" s="374"/>
      <c r="AW13" s="396" t="s">
        <v>215</v>
      </c>
      <c r="AX13" s="396" t="s">
        <v>281</v>
      </c>
      <c r="AY13" s="397" t="s">
        <v>37</v>
      </c>
      <c r="AZ13" s="398" t="s">
        <v>1577</v>
      </c>
      <c r="BA13" s="399" t="s">
        <v>34</v>
      </c>
      <c r="BB13" s="400" t="s">
        <v>34</v>
      </c>
      <c r="BC13" s="400" t="s">
        <v>34</v>
      </c>
      <c r="BD13" s="400" t="s">
        <v>22</v>
      </c>
      <c r="BE13" s="402">
        <f t="shared" si="0"/>
        <v>3</v>
      </c>
      <c r="BF13" s="374"/>
      <c r="BG13" s="374"/>
      <c r="BH13" s="374"/>
      <c r="BI13" s="374"/>
      <c r="BJ13" s="374"/>
      <c r="BK13" s="374"/>
      <c r="BL13" s="374"/>
      <c r="BM13" s="374"/>
      <c r="BN13" s="374"/>
      <c r="BO13" s="374"/>
      <c r="BP13" s="374"/>
      <c r="BQ13" s="374"/>
      <c r="BR13" s="374"/>
      <c r="BS13" s="374"/>
      <c r="BT13" s="374"/>
      <c r="BU13" s="374"/>
      <c r="BV13" s="374"/>
      <c r="BW13" s="374"/>
      <c r="BX13" s="374"/>
      <c r="BY13" s="374"/>
      <c r="BZ13" s="374"/>
      <c r="CA13" s="374"/>
      <c r="CB13" s="374"/>
      <c r="CC13" s="374"/>
      <c r="CD13" s="374"/>
      <c r="CE13" s="374"/>
      <c r="CF13" s="374"/>
      <c r="CG13" s="374"/>
      <c r="CH13" s="374"/>
      <c r="CI13" s="374"/>
      <c r="CJ13" s="374"/>
      <c r="CK13" s="374"/>
      <c r="CL13" s="374"/>
      <c r="CM13" s="374"/>
      <c r="CN13" s="374"/>
      <c r="CO13" s="374"/>
      <c r="CP13" s="374"/>
      <c r="CQ13" s="374"/>
      <c r="CR13" s="374"/>
      <c r="CS13" s="374"/>
      <c r="CT13" s="374"/>
      <c r="CU13" s="374"/>
      <c r="CV13" s="374"/>
      <c r="CW13" s="374"/>
      <c r="CX13" s="374"/>
      <c r="CY13" s="374"/>
      <c r="CZ13" s="374"/>
      <c r="DA13" s="374"/>
      <c r="DB13" s="374"/>
      <c r="DC13" s="374"/>
      <c r="DD13" s="374"/>
      <c r="DE13" s="374"/>
      <c r="DF13" s="374"/>
      <c r="DG13" s="374"/>
      <c r="DH13" s="374"/>
      <c r="DI13" s="374"/>
      <c r="DJ13" s="374"/>
      <c r="DK13" s="374"/>
    </row>
    <row r="14" spans="1:115" ht="17.25" hidden="1" customHeight="1">
      <c r="A14" s="409"/>
      <c r="B14" s="412"/>
      <c r="C14" s="411"/>
      <c r="D14" s="1556"/>
      <c r="E14" s="413">
        <v>1</v>
      </c>
      <c r="F14" s="413">
        <v>2</v>
      </c>
      <c r="G14" s="413">
        <v>3</v>
      </c>
      <c r="H14" s="413">
        <v>4</v>
      </c>
      <c r="I14" s="413">
        <v>5</v>
      </c>
      <c r="J14" s="413">
        <v>6</v>
      </c>
      <c r="K14" s="413">
        <v>7</v>
      </c>
      <c r="L14" s="414">
        <v>8</v>
      </c>
      <c r="M14" s="39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t="s">
        <v>7</v>
      </c>
      <c r="AT14" s="395" t="s">
        <v>15</v>
      </c>
      <c r="AU14" s="374" t="s">
        <v>1692</v>
      </c>
      <c r="AV14" s="374"/>
      <c r="AW14" s="415" t="s">
        <v>324</v>
      </c>
      <c r="AX14" s="415" t="s">
        <v>324</v>
      </c>
      <c r="AY14" s="397" t="s">
        <v>45</v>
      </c>
      <c r="AZ14" s="398" t="s">
        <v>34</v>
      </c>
      <c r="BA14" s="399" t="s">
        <v>37</v>
      </c>
      <c r="BB14" s="400" t="s">
        <v>37</v>
      </c>
      <c r="BC14" s="400" t="s">
        <v>37</v>
      </c>
      <c r="BD14" s="400" t="s">
        <v>1577</v>
      </c>
      <c r="BE14" s="402">
        <f t="shared" si="0"/>
        <v>4</v>
      </c>
      <c r="BF14" s="374"/>
      <c r="BG14" s="374"/>
      <c r="BH14" s="374"/>
      <c r="BI14" s="374"/>
      <c r="BJ14" s="374"/>
      <c r="BK14" s="374"/>
      <c r="BL14" s="374"/>
      <c r="BM14" s="374"/>
      <c r="BN14" s="374"/>
      <c r="BO14" s="374"/>
      <c r="BP14" s="374"/>
      <c r="BQ14" s="374"/>
      <c r="BR14" s="374"/>
      <c r="BS14" s="374"/>
      <c r="BT14" s="374"/>
      <c r="BU14" s="374"/>
      <c r="BV14" s="374"/>
      <c r="BW14" s="374"/>
      <c r="BX14" s="374"/>
      <c r="BY14" s="374"/>
      <c r="BZ14" s="374"/>
      <c r="CA14" s="374"/>
      <c r="CB14" s="374"/>
      <c r="CC14" s="374"/>
      <c r="CD14" s="374"/>
      <c r="CE14" s="374"/>
      <c r="CF14" s="374"/>
      <c r="CG14" s="374"/>
      <c r="CH14" s="374"/>
      <c r="CI14" s="374"/>
      <c r="CJ14" s="374"/>
      <c r="CK14" s="374"/>
      <c r="CL14" s="374"/>
      <c r="CM14" s="374"/>
      <c r="CN14" s="374"/>
      <c r="CO14" s="374"/>
      <c r="CP14" s="374"/>
      <c r="CQ14" s="374"/>
      <c r="CR14" s="374"/>
      <c r="CS14" s="374"/>
      <c r="CT14" s="374"/>
      <c r="CU14" s="374"/>
      <c r="CV14" s="374"/>
      <c r="CW14" s="374"/>
      <c r="CX14" s="374"/>
      <c r="CY14" s="374"/>
      <c r="CZ14" s="374"/>
      <c r="DA14" s="374"/>
      <c r="DB14" s="374"/>
      <c r="DC14" s="374"/>
      <c r="DD14" s="374"/>
      <c r="DE14" s="374"/>
      <c r="DF14" s="374"/>
      <c r="DG14" s="374"/>
      <c r="DH14" s="374"/>
      <c r="DI14" s="374"/>
      <c r="DJ14" s="374"/>
      <c r="DK14" s="374"/>
    </row>
    <row r="15" spans="1:115" ht="17.25" hidden="1" customHeight="1">
      <c r="A15" s="409"/>
      <c r="B15" s="410"/>
      <c r="D15" s="416">
        <v>20</v>
      </c>
      <c r="E15" s="951"/>
      <c r="F15" s="951"/>
      <c r="G15" s="951"/>
      <c r="H15" s="951"/>
      <c r="I15" s="951"/>
      <c r="J15" s="951"/>
      <c r="K15" s="951"/>
      <c r="L15" s="952"/>
      <c r="M15" s="39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t="s">
        <v>1610</v>
      </c>
      <c r="AT15" s="395" t="s">
        <v>17</v>
      </c>
      <c r="AU15" s="374" t="s">
        <v>1693</v>
      </c>
      <c r="AV15" s="374"/>
      <c r="AW15" s="396" t="s">
        <v>334</v>
      </c>
      <c r="AX15" s="396" t="s">
        <v>334</v>
      </c>
      <c r="AY15" s="397" t="s">
        <v>52</v>
      </c>
      <c r="AZ15" s="398" t="s">
        <v>37</v>
      </c>
      <c r="BA15" s="399" t="s">
        <v>45</v>
      </c>
      <c r="BB15" s="400" t="s">
        <v>52</v>
      </c>
      <c r="BC15" s="400" t="s">
        <v>52</v>
      </c>
      <c r="BD15" s="400" t="s">
        <v>34</v>
      </c>
      <c r="BE15" s="402">
        <f t="shared" si="0"/>
        <v>5</v>
      </c>
      <c r="BF15" s="374"/>
      <c r="BG15" s="374"/>
      <c r="BH15" s="374"/>
      <c r="BI15" s="374"/>
      <c r="BJ15" s="374"/>
      <c r="BK15" s="374"/>
      <c r="BL15" s="374"/>
      <c r="BM15" s="374"/>
      <c r="BN15" s="374"/>
      <c r="BO15" s="374"/>
      <c r="BP15" s="374"/>
      <c r="BQ15" s="374"/>
      <c r="BR15" s="374"/>
      <c r="BS15" s="374"/>
      <c r="BT15" s="374"/>
      <c r="BU15" s="374"/>
      <c r="BV15" s="374"/>
      <c r="BW15" s="374"/>
      <c r="BX15" s="374"/>
      <c r="BY15" s="374"/>
      <c r="BZ15" s="374"/>
      <c r="CA15" s="374"/>
      <c r="CB15" s="374"/>
      <c r="CC15" s="374"/>
      <c r="CD15" s="374"/>
      <c r="CE15" s="374"/>
      <c r="CF15" s="374"/>
      <c r="CG15" s="374"/>
      <c r="CH15" s="374"/>
      <c r="CI15" s="374"/>
      <c r="CJ15" s="374"/>
      <c r="CK15" s="374"/>
      <c r="CL15" s="374"/>
      <c r="CM15" s="374"/>
      <c r="CN15" s="374"/>
      <c r="CO15" s="374"/>
      <c r="CP15" s="374"/>
      <c r="CQ15" s="374"/>
      <c r="CR15" s="374"/>
      <c r="CS15" s="374"/>
      <c r="CT15" s="374"/>
      <c r="CU15" s="374"/>
      <c r="CV15" s="374"/>
      <c r="CW15" s="374"/>
      <c r="CX15" s="374"/>
      <c r="CY15" s="374"/>
      <c r="CZ15" s="374"/>
      <c r="DA15" s="374"/>
      <c r="DB15" s="374"/>
      <c r="DC15" s="374"/>
      <c r="DD15" s="374"/>
      <c r="DE15" s="374"/>
      <c r="DF15" s="374"/>
      <c r="DG15" s="374"/>
      <c r="DH15" s="374"/>
      <c r="DI15" s="374"/>
      <c r="DJ15" s="374"/>
      <c r="DK15" s="374"/>
    </row>
    <row r="16" spans="1:115" ht="17.25" hidden="1" customHeight="1">
      <c r="A16" s="404" t="s">
        <v>1694</v>
      </c>
      <c r="B16" s="941"/>
      <c r="D16" s="416">
        <v>30</v>
      </c>
      <c r="E16" s="951"/>
      <c r="F16" s="951"/>
      <c r="G16" s="951"/>
      <c r="H16" s="951"/>
      <c r="I16" s="951"/>
      <c r="J16" s="951"/>
      <c r="K16" s="951"/>
      <c r="L16" s="952"/>
      <c r="M16" s="39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395" t="s">
        <v>21</v>
      </c>
      <c r="AU16" s="374" t="s">
        <v>1561</v>
      </c>
      <c r="AV16" s="374"/>
      <c r="AW16" s="396" t="s">
        <v>370</v>
      </c>
      <c r="AX16" s="396" t="s">
        <v>370</v>
      </c>
      <c r="AY16" s="397" t="s">
        <v>62</v>
      </c>
      <c r="AZ16" s="398" t="s">
        <v>45</v>
      </c>
      <c r="BA16" s="399" t="s">
        <v>52</v>
      </c>
      <c r="BB16" s="400" t="s">
        <v>57</v>
      </c>
      <c r="BC16" s="400" t="s">
        <v>57</v>
      </c>
      <c r="BD16" s="400" t="s">
        <v>37</v>
      </c>
      <c r="BE16" s="402">
        <f t="shared" si="0"/>
        <v>6</v>
      </c>
      <c r="BF16" s="374"/>
      <c r="BG16" s="374"/>
      <c r="BH16" s="374"/>
      <c r="BI16" s="374"/>
      <c r="BJ16" s="374"/>
      <c r="BK16" s="374"/>
      <c r="BL16" s="374"/>
      <c r="BM16" s="374"/>
      <c r="BN16" s="374"/>
      <c r="BO16" s="374"/>
      <c r="BP16" s="374"/>
      <c r="BQ16" s="374"/>
      <c r="BR16" s="374"/>
      <c r="BS16" s="374"/>
      <c r="BT16" s="374"/>
      <c r="BU16" s="374"/>
      <c r="BV16" s="374"/>
      <c r="BW16" s="374"/>
      <c r="BX16" s="374"/>
      <c r="BY16" s="374"/>
      <c r="BZ16" s="374"/>
      <c r="CA16" s="374"/>
      <c r="CB16" s="374"/>
      <c r="CC16" s="374"/>
      <c r="CD16" s="374"/>
      <c r="CE16" s="374"/>
      <c r="CF16" s="374"/>
      <c r="CG16" s="374"/>
      <c r="CH16" s="374"/>
      <c r="CI16" s="374"/>
      <c r="CJ16" s="374"/>
      <c r="CK16" s="374"/>
      <c r="CL16" s="374"/>
      <c r="CM16" s="374"/>
      <c r="CN16" s="374"/>
      <c r="CO16" s="374"/>
      <c r="CP16" s="374"/>
      <c r="CQ16" s="374"/>
      <c r="CR16" s="374"/>
      <c r="CS16" s="374"/>
      <c r="CT16" s="374"/>
      <c r="CU16" s="374"/>
      <c r="CV16" s="374"/>
      <c r="CW16" s="374"/>
      <c r="CX16" s="374"/>
      <c r="CY16" s="374"/>
      <c r="CZ16" s="374"/>
      <c r="DA16" s="374"/>
      <c r="DB16" s="374"/>
      <c r="DC16" s="374"/>
      <c r="DD16" s="374"/>
      <c r="DE16" s="374"/>
      <c r="DF16" s="374"/>
      <c r="DG16" s="374"/>
      <c r="DH16" s="374"/>
      <c r="DI16" s="374"/>
      <c r="DJ16" s="374"/>
      <c r="DK16" s="374"/>
    </row>
    <row r="17" spans="1:115" ht="17.25" hidden="1" customHeight="1">
      <c r="A17" s="409"/>
      <c r="B17" s="410"/>
      <c r="D17" s="416">
        <v>40</v>
      </c>
      <c r="E17" s="951"/>
      <c r="F17" s="951"/>
      <c r="G17" s="951"/>
      <c r="H17" s="951"/>
      <c r="I17" s="951"/>
      <c r="J17" s="951"/>
      <c r="K17" s="951"/>
      <c r="L17" s="952"/>
      <c r="M17" s="39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95" t="s">
        <v>23</v>
      </c>
      <c r="AU17" s="374" t="s">
        <v>1564</v>
      </c>
      <c r="AV17" s="374"/>
      <c r="AW17" s="415" t="s">
        <v>437</v>
      </c>
      <c r="AX17" s="415" t="s">
        <v>437</v>
      </c>
      <c r="AY17" s="397" t="s">
        <v>69</v>
      </c>
      <c r="AZ17" s="398" t="s">
        <v>52</v>
      </c>
      <c r="BA17" s="399" t="s">
        <v>57</v>
      </c>
      <c r="BB17" s="400" t="s">
        <v>62</v>
      </c>
      <c r="BC17" s="400" t="s">
        <v>62</v>
      </c>
      <c r="BD17" s="400" t="s">
        <v>45</v>
      </c>
      <c r="BE17" s="402">
        <f t="shared" si="0"/>
        <v>7</v>
      </c>
      <c r="BF17" s="374"/>
      <c r="BG17" s="374"/>
      <c r="BH17" s="374"/>
      <c r="BI17" s="374"/>
      <c r="BJ17" s="374"/>
      <c r="BK17" s="374"/>
      <c r="BL17" s="374"/>
      <c r="BM17" s="374"/>
      <c r="BN17" s="374"/>
      <c r="BO17" s="374"/>
      <c r="BP17" s="374"/>
      <c r="BQ17" s="374"/>
      <c r="BR17" s="374"/>
      <c r="BS17" s="374"/>
      <c r="BT17" s="374"/>
      <c r="BU17" s="374"/>
      <c r="BV17" s="374"/>
      <c r="BW17" s="374"/>
      <c r="BX17" s="374"/>
      <c r="BY17" s="374"/>
      <c r="BZ17" s="374"/>
      <c r="CA17" s="374"/>
      <c r="CB17" s="374"/>
      <c r="CC17" s="374"/>
      <c r="CD17" s="374"/>
      <c r="CE17" s="374"/>
      <c r="CF17" s="374"/>
      <c r="CG17" s="374"/>
      <c r="CH17" s="374"/>
      <c r="CI17" s="374"/>
      <c r="CJ17" s="374"/>
      <c r="CK17" s="374"/>
      <c r="CL17" s="374"/>
      <c r="CM17" s="374"/>
      <c r="CN17" s="374"/>
      <c r="CO17" s="374"/>
      <c r="CP17" s="374"/>
      <c r="CQ17" s="374"/>
      <c r="CR17" s="374"/>
      <c r="CS17" s="374"/>
      <c r="CT17" s="374"/>
      <c r="CU17" s="374"/>
      <c r="CV17" s="374"/>
      <c r="CW17" s="374"/>
      <c r="CX17" s="374"/>
      <c r="CY17" s="374"/>
      <c r="CZ17" s="374"/>
      <c r="DA17" s="374"/>
      <c r="DB17" s="374"/>
      <c r="DC17" s="374"/>
      <c r="DD17" s="374"/>
      <c r="DE17" s="374"/>
      <c r="DF17" s="374"/>
      <c r="DG17" s="374"/>
      <c r="DH17" s="374"/>
      <c r="DI17" s="374"/>
      <c r="DJ17" s="374"/>
      <c r="DK17" s="374"/>
    </row>
    <row r="18" spans="1:115" ht="17.25" hidden="1" customHeight="1">
      <c r="A18" s="418" t="str">
        <f>IF(OR($B$16=$AS$15,$B$16=$AS$13),"(4) LURA Date:","(4) Project PIS Date:")</f>
        <v>(4) Project PIS Date:</v>
      </c>
      <c r="B18" s="419"/>
      <c r="D18" s="416">
        <v>50</v>
      </c>
      <c r="E18" s="951"/>
      <c r="F18" s="951"/>
      <c r="G18" s="951"/>
      <c r="H18" s="951"/>
      <c r="I18" s="951"/>
      <c r="J18" s="951"/>
      <c r="K18" s="951"/>
      <c r="L18" s="952"/>
      <c r="M18" s="39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74"/>
      <c r="AS18" s="374"/>
      <c r="AT18" s="395" t="s">
        <v>26</v>
      </c>
      <c r="AU18" s="374" t="s">
        <v>1566</v>
      </c>
      <c r="AV18" s="374"/>
      <c r="AW18" s="415" t="s">
        <v>534</v>
      </c>
      <c r="AX18" s="415" t="s">
        <v>534</v>
      </c>
      <c r="AY18" s="397" t="s">
        <v>80</v>
      </c>
      <c r="AZ18" s="398" t="s">
        <v>57</v>
      </c>
      <c r="BA18" s="399" t="s">
        <v>62</v>
      </c>
      <c r="BB18" s="400" t="s">
        <v>69</v>
      </c>
      <c r="BC18" s="400" t="s">
        <v>69</v>
      </c>
      <c r="BD18" s="400" t="s">
        <v>52</v>
      </c>
      <c r="BE18" s="402">
        <f t="shared" si="0"/>
        <v>8</v>
      </c>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row>
    <row r="19" spans="1:115" ht="17.25" hidden="1" customHeight="1">
      <c r="A19" s="420"/>
      <c r="B19" s="368"/>
      <c r="D19" s="421">
        <v>60</v>
      </c>
      <c r="E19" s="951"/>
      <c r="F19" s="951"/>
      <c r="G19" s="951"/>
      <c r="H19" s="951"/>
      <c r="I19" s="951"/>
      <c r="J19" s="951"/>
      <c r="K19" s="951"/>
      <c r="L19" s="952"/>
      <c r="M19" s="39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5"/>
      <c r="AM19" s="374"/>
      <c r="AN19" s="374"/>
      <c r="AO19" s="374"/>
      <c r="AP19" s="374"/>
      <c r="AQ19" s="374"/>
      <c r="AR19" s="374"/>
      <c r="AS19" s="374"/>
      <c r="AT19" s="395" t="s">
        <v>29</v>
      </c>
      <c r="AU19" s="374" t="s">
        <v>1568</v>
      </c>
      <c r="AV19" s="374"/>
      <c r="AW19" s="396" t="s">
        <v>549</v>
      </c>
      <c r="AX19" s="396" t="s">
        <v>549</v>
      </c>
      <c r="AY19" s="397" t="s">
        <v>102</v>
      </c>
      <c r="AZ19" s="398" t="s">
        <v>62</v>
      </c>
      <c r="BA19" s="399" t="s">
        <v>69</v>
      </c>
      <c r="BB19" s="400" t="s">
        <v>85</v>
      </c>
      <c r="BC19" s="400" t="s">
        <v>85</v>
      </c>
      <c r="BD19" s="400" t="s">
        <v>57</v>
      </c>
      <c r="BE19" s="402">
        <f t="shared" si="0"/>
        <v>9</v>
      </c>
      <c r="BF19" s="374"/>
      <c r="BG19" s="374"/>
      <c r="BH19" s="374"/>
      <c r="BI19" s="374"/>
      <c r="BJ19" s="374"/>
      <c r="BK19" s="374"/>
      <c r="BL19" s="374"/>
      <c r="BM19" s="374"/>
      <c r="BN19" s="374"/>
      <c r="BO19" s="374"/>
      <c r="BP19" s="374"/>
      <c r="BQ19" s="374"/>
      <c r="BR19" s="374"/>
      <c r="BS19" s="374"/>
      <c r="BT19" s="374"/>
      <c r="BU19" s="374"/>
      <c r="BV19" s="374"/>
      <c r="BW19" s="374"/>
      <c r="BX19" s="374"/>
      <c r="BY19" s="374"/>
      <c r="BZ19" s="374"/>
      <c r="CA19" s="374"/>
      <c r="CB19" s="374"/>
      <c r="CC19" s="374"/>
      <c r="CD19" s="374"/>
      <c r="CE19" s="374"/>
      <c r="CF19" s="374"/>
      <c r="CG19" s="374"/>
      <c r="CH19" s="374"/>
      <c r="CI19" s="374"/>
      <c r="CJ19" s="374"/>
      <c r="CK19" s="374"/>
      <c r="CL19" s="374"/>
      <c r="CM19" s="374"/>
      <c r="CN19" s="374"/>
      <c r="CO19" s="374"/>
      <c r="CP19" s="374"/>
      <c r="CQ19" s="374"/>
      <c r="CR19" s="374"/>
      <c r="CS19" s="374"/>
      <c r="CT19" s="374"/>
      <c r="CU19" s="374"/>
      <c r="CV19" s="374"/>
      <c r="CW19" s="374"/>
      <c r="CX19" s="374"/>
      <c r="CY19" s="374"/>
      <c r="CZ19" s="374"/>
      <c r="DA19" s="374"/>
      <c r="DB19" s="374"/>
      <c r="DC19" s="374"/>
      <c r="DD19" s="374"/>
      <c r="DE19" s="374"/>
      <c r="DF19" s="374"/>
      <c r="DG19" s="374"/>
      <c r="DH19" s="374"/>
      <c r="DI19" s="374"/>
      <c r="DJ19" s="374"/>
      <c r="DK19" s="374"/>
    </row>
    <row r="20" spans="1:115" ht="17.25" hidden="1" customHeight="1">
      <c r="A20" s="420"/>
      <c r="B20" s="368"/>
      <c r="D20" s="421">
        <v>70</v>
      </c>
      <c r="E20" s="951"/>
      <c r="F20" s="951"/>
      <c r="G20" s="951"/>
      <c r="H20" s="951"/>
      <c r="I20" s="951"/>
      <c r="J20" s="951"/>
      <c r="K20" s="951"/>
      <c r="L20" s="952"/>
      <c r="M20" s="39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5"/>
      <c r="AM20" s="374"/>
      <c r="AN20" s="374"/>
      <c r="AO20" s="374"/>
      <c r="AP20" s="374"/>
      <c r="AQ20" s="374"/>
      <c r="AR20" s="374"/>
      <c r="AS20" s="374"/>
      <c r="AT20" s="395"/>
      <c r="AU20" s="374"/>
      <c r="AV20" s="374"/>
      <c r="AW20" s="396"/>
      <c r="AX20" s="396"/>
      <c r="AY20" s="397"/>
      <c r="AZ20" s="398"/>
      <c r="BA20" s="399"/>
      <c r="BB20" s="400"/>
      <c r="BC20" s="400"/>
      <c r="BD20" s="400"/>
      <c r="BE20" s="402"/>
      <c r="BF20" s="374"/>
      <c r="BG20" s="374"/>
      <c r="BH20" s="374"/>
      <c r="BI20" s="374"/>
      <c r="BJ20" s="374"/>
      <c r="BK20" s="374"/>
      <c r="BL20" s="374"/>
      <c r="BM20" s="374"/>
      <c r="BN20" s="374"/>
      <c r="BO20" s="374"/>
      <c r="BP20" s="374"/>
      <c r="BQ20" s="374"/>
      <c r="BR20" s="374"/>
      <c r="BS20" s="374"/>
      <c r="BT20" s="374"/>
      <c r="BU20" s="374"/>
      <c r="BV20" s="374"/>
      <c r="BW20" s="374"/>
      <c r="BX20" s="374"/>
      <c r="BY20" s="374"/>
      <c r="BZ20" s="374"/>
      <c r="CA20" s="374"/>
      <c r="CB20" s="374"/>
      <c r="CC20" s="374"/>
      <c r="CD20" s="374"/>
      <c r="CE20" s="374"/>
      <c r="CF20" s="374"/>
      <c r="CG20" s="374"/>
      <c r="CH20" s="374"/>
      <c r="CI20" s="374"/>
      <c r="CJ20" s="374"/>
      <c r="CK20" s="374"/>
      <c r="CL20" s="374"/>
      <c r="CM20" s="374"/>
      <c r="CN20" s="374"/>
      <c r="CO20" s="374"/>
      <c r="CP20" s="374"/>
      <c r="CQ20" s="374"/>
      <c r="CR20" s="374"/>
      <c r="CS20" s="374"/>
      <c r="CT20" s="374"/>
      <c r="CU20" s="374"/>
      <c r="CV20" s="374"/>
      <c r="CW20" s="374"/>
      <c r="CX20" s="374"/>
      <c r="CY20" s="374"/>
      <c r="CZ20" s="374"/>
      <c r="DA20" s="374"/>
      <c r="DB20" s="374"/>
      <c r="DC20" s="374"/>
      <c r="DD20" s="374"/>
      <c r="DE20" s="374"/>
      <c r="DF20" s="374"/>
      <c r="DG20" s="374"/>
      <c r="DH20" s="374"/>
      <c r="DI20" s="374"/>
      <c r="DJ20" s="374"/>
      <c r="DK20" s="374"/>
    </row>
    <row r="21" spans="1:115" ht="17.25" hidden="1" customHeight="1">
      <c r="A21" s="420"/>
      <c r="B21" s="368"/>
      <c r="D21" s="421">
        <v>80</v>
      </c>
      <c r="E21" s="951"/>
      <c r="F21" s="951"/>
      <c r="G21" s="951"/>
      <c r="H21" s="951"/>
      <c r="I21" s="951"/>
      <c r="J21" s="951"/>
      <c r="K21" s="951"/>
      <c r="L21" s="952"/>
      <c r="M21" s="39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5"/>
      <c r="AM21" s="374"/>
      <c r="AN21" s="374"/>
      <c r="AO21" s="374"/>
      <c r="AP21" s="374"/>
      <c r="AQ21" s="374"/>
      <c r="AR21" s="374"/>
      <c r="AS21" s="374"/>
      <c r="AT21" s="395"/>
      <c r="AU21" s="374"/>
      <c r="AV21" s="374"/>
      <c r="AW21" s="396"/>
      <c r="AX21" s="396"/>
      <c r="AY21" s="397"/>
      <c r="AZ21" s="398"/>
      <c r="BA21" s="399"/>
      <c r="BB21" s="400"/>
      <c r="BC21" s="400"/>
      <c r="BD21" s="400"/>
      <c r="BE21" s="402"/>
      <c r="BF21" s="374"/>
      <c r="BG21" s="374"/>
      <c r="BH21" s="374"/>
      <c r="BI21" s="374"/>
      <c r="BJ21" s="374"/>
      <c r="BK21" s="374"/>
      <c r="BL21" s="374"/>
      <c r="BM21" s="374"/>
      <c r="BN21" s="374"/>
      <c r="BO21" s="374"/>
      <c r="BP21" s="374"/>
      <c r="BQ21" s="374"/>
      <c r="BR21" s="374"/>
      <c r="BS21" s="374"/>
      <c r="BT21" s="374"/>
      <c r="BU21" s="374"/>
      <c r="BV21" s="374"/>
      <c r="BW21" s="374"/>
      <c r="BX21" s="374"/>
      <c r="BY21" s="374"/>
      <c r="BZ21" s="374"/>
      <c r="CA21" s="374"/>
      <c r="CB21" s="374"/>
      <c r="CC21" s="374"/>
      <c r="CD21" s="374"/>
      <c r="CE21" s="374"/>
      <c r="CF21" s="374"/>
      <c r="CG21" s="374"/>
      <c r="CH21" s="374"/>
      <c r="CI21" s="374"/>
      <c r="CJ21" s="374"/>
      <c r="CK21" s="374"/>
      <c r="CL21" s="374"/>
      <c r="CM21" s="374"/>
      <c r="CN21" s="374"/>
      <c r="CO21" s="374"/>
      <c r="CP21" s="374"/>
      <c r="CQ21" s="374"/>
      <c r="CR21" s="374"/>
      <c r="CS21" s="374"/>
      <c r="CT21" s="374"/>
      <c r="CU21" s="374"/>
      <c r="CV21" s="374"/>
      <c r="CW21" s="374"/>
      <c r="CX21" s="374"/>
      <c r="CY21" s="374"/>
      <c r="CZ21" s="374"/>
      <c r="DA21" s="374"/>
      <c r="DB21" s="374"/>
      <c r="DC21" s="374"/>
      <c r="DD21" s="374"/>
      <c r="DE21" s="374"/>
      <c r="DF21" s="374"/>
      <c r="DG21" s="374"/>
      <c r="DH21" s="374"/>
      <c r="DI21" s="374"/>
      <c r="DJ21" s="374"/>
      <c r="DK21" s="374"/>
    </row>
    <row r="22" spans="1:115" ht="17.25" hidden="1" customHeight="1">
      <c r="A22" s="420"/>
      <c r="B22" s="368"/>
      <c r="D22" s="421">
        <v>120</v>
      </c>
      <c r="E22" s="953"/>
      <c r="F22" s="953"/>
      <c r="G22" s="953"/>
      <c r="H22" s="953"/>
      <c r="I22" s="953"/>
      <c r="J22" s="953"/>
      <c r="K22" s="953"/>
      <c r="L22" s="954"/>
      <c r="M22" s="394"/>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4"/>
      <c r="AK22" s="374"/>
      <c r="AL22" s="375"/>
      <c r="AM22" s="374"/>
      <c r="AN22" s="374"/>
      <c r="AO22" s="374"/>
      <c r="AP22" s="374"/>
      <c r="AQ22" s="374"/>
      <c r="AR22" s="374"/>
      <c r="AS22" s="374"/>
      <c r="AT22" s="395" t="s">
        <v>33</v>
      </c>
      <c r="AU22" s="375" t="s">
        <v>1576</v>
      </c>
      <c r="AV22" s="374"/>
      <c r="AW22" s="396" t="s">
        <v>566</v>
      </c>
      <c r="AX22" s="396" t="s">
        <v>566</v>
      </c>
      <c r="AY22" s="397" t="s">
        <v>114</v>
      </c>
      <c r="AZ22" s="398" t="s">
        <v>69</v>
      </c>
      <c r="BA22" s="399" t="s">
        <v>85</v>
      </c>
      <c r="BB22" s="400" t="s">
        <v>102</v>
      </c>
      <c r="BC22" s="400" t="s">
        <v>102</v>
      </c>
      <c r="BD22" s="400" t="s">
        <v>62</v>
      </c>
      <c r="BE22" s="402">
        <f t="shared" ref="BE22:BE29" si="1">+MATCH(BD$10:BD$548,AZ$10:AZ$540,0)</f>
        <v>10</v>
      </c>
      <c r="BF22" s="374"/>
      <c r="BG22" s="374"/>
      <c r="BH22" s="374"/>
      <c r="BI22" s="374"/>
      <c r="BJ22" s="374"/>
      <c r="BK22" s="374"/>
      <c r="BL22" s="374"/>
      <c r="BM22" s="374"/>
      <c r="BN22" s="374"/>
      <c r="BO22" s="374"/>
      <c r="BP22" s="374"/>
      <c r="BQ22" s="374"/>
      <c r="BR22" s="374"/>
      <c r="BS22" s="374"/>
      <c r="BT22" s="374"/>
      <c r="BU22" s="374"/>
      <c r="BV22" s="374"/>
      <c r="BW22" s="374"/>
      <c r="BX22" s="374"/>
      <c r="BY22" s="374"/>
      <c r="BZ22" s="374"/>
      <c r="CA22" s="374"/>
      <c r="CB22" s="374"/>
      <c r="CC22" s="374"/>
      <c r="CD22" s="374"/>
      <c r="CE22" s="374"/>
      <c r="CF22" s="374"/>
      <c r="CG22" s="374"/>
      <c r="CH22" s="374"/>
      <c r="CI22" s="374"/>
      <c r="CJ22" s="374"/>
      <c r="CK22" s="374"/>
      <c r="CL22" s="374"/>
      <c r="CM22" s="374"/>
      <c r="CN22" s="374"/>
      <c r="CO22" s="374"/>
      <c r="CP22" s="374"/>
      <c r="CQ22" s="374"/>
      <c r="CR22" s="374"/>
      <c r="CS22" s="374"/>
      <c r="CT22" s="374"/>
      <c r="CU22" s="374"/>
      <c r="CV22" s="374"/>
      <c r="CW22" s="374"/>
      <c r="CX22" s="374"/>
      <c r="CY22" s="374"/>
      <c r="CZ22" s="374"/>
      <c r="DA22" s="374"/>
      <c r="DB22" s="374"/>
      <c r="DC22" s="374"/>
      <c r="DD22" s="374"/>
      <c r="DE22" s="374"/>
      <c r="DF22" s="374"/>
      <c r="DG22" s="374"/>
      <c r="DH22" s="374"/>
      <c r="DI22" s="374"/>
      <c r="DJ22" s="374"/>
      <c r="DK22" s="374"/>
    </row>
    <row r="23" spans="1:115" ht="17.25" hidden="1" customHeight="1">
      <c r="A23" s="420"/>
      <c r="B23" s="368"/>
      <c r="D23" s="368"/>
      <c r="E23" s="368"/>
      <c r="F23" s="368"/>
      <c r="G23" s="368"/>
      <c r="H23" s="368"/>
      <c r="I23" s="368"/>
      <c r="J23" s="368"/>
      <c r="K23" s="368"/>
      <c r="L23" s="368"/>
      <c r="M23" s="39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395" t="s">
        <v>36</v>
      </c>
      <c r="AU23" s="374" t="s">
        <v>1611</v>
      </c>
      <c r="AV23" s="374"/>
      <c r="AW23" s="396" t="s">
        <v>180</v>
      </c>
      <c r="AX23" s="396" t="s">
        <v>180</v>
      </c>
      <c r="AY23" s="397" t="s">
        <v>117</v>
      </c>
      <c r="AZ23" s="398" t="s">
        <v>71</v>
      </c>
      <c r="BA23" s="399" t="s">
        <v>87</v>
      </c>
      <c r="BB23" s="400" t="s">
        <v>108</v>
      </c>
      <c r="BC23" s="400" t="s">
        <v>108</v>
      </c>
      <c r="BD23" s="400" t="s">
        <v>69</v>
      </c>
      <c r="BE23" s="402">
        <f t="shared" si="1"/>
        <v>13</v>
      </c>
      <c r="BF23" s="374"/>
      <c r="BG23" s="374"/>
      <c r="BH23" s="374"/>
      <c r="BI23" s="374"/>
      <c r="BJ23" s="374"/>
      <c r="BK23" s="374"/>
      <c r="BL23" s="374"/>
      <c r="BM23" s="374"/>
      <c r="BN23" s="374"/>
      <c r="BO23" s="374"/>
      <c r="BP23" s="374"/>
      <c r="BQ23" s="374"/>
      <c r="BR23" s="374"/>
      <c r="BS23" s="374"/>
      <c r="BT23" s="374"/>
      <c r="BU23" s="374"/>
      <c r="BV23" s="374"/>
      <c r="BW23" s="374"/>
      <c r="BX23" s="374"/>
      <c r="BY23" s="374"/>
      <c r="BZ23" s="374"/>
      <c r="CA23" s="374"/>
      <c r="CB23" s="374"/>
      <c r="CC23" s="374"/>
      <c r="CD23" s="374"/>
      <c r="CE23" s="374"/>
      <c r="CF23" s="374"/>
      <c r="CG23" s="374"/>
      <c r="CH23" s="374"/>
      <c r="CI23" s="374"/>
      <c r="CJ23" s="374"/>
      <c r="CK23" s="374"/>
      <c r="CL23" s="374"/>
      <c r="CM23" s="374"/>
      <c r="CN23" s="374"/>
      <c r="CO23" s="374"/>
      <c r="CP23" s="374"/>
      <c r="CQ23" s="374"/>
      <c r="CR23" s="374"/>
      <c r="CS23" s="374"/>
      <c r="CT23" s="374"/>
      <c r="CU23" s="374"/>
      <c r="CV23" s="374"/>
      <c r="CW23" s="374"/>
      <c r="CX23" s="374"/>
      <c r="CY23" s="374"/>
      <c r="CZ23" s="374"/>
      <c r="DA23" s="374"/>
      <c r="DB23" s="374"/>
      <c r="DC23" s="374"/>
      <c r="DD23" s="374"/>
      <c r="DE23" s="374"/>
      <c r="DF23" s="374"/>
      <c r="DG23" s="374"/>
      <c r="DH23" s="374"/>
      <c r="DI23" s="374"/>
      <c r="DJ23" s="374"/>
      <c r="DK23" s="374"/>
    </row>
    <row r="24" spans="1:115" ht="17.25" hidden="1" customHeight="1">
      <c r="A24" s="422"/>
      <c r="B24" s="423"/>
      <c r="D24" s="368"/>
      <c r="E24" s="368"/>
      <c r="F24" s="368"/>
      <c r="G24" s="368"/>
      <c r="H24" s="368"/>
      <c r="I24" s="368"/>
      <c r="J24" s="368"/>
      <c r="K24" s="368"/>
      <c r="L24" s="368"/>
      <c r="M24" s="394"/>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4"/>
      <c r="AK24" s="374"/>
      <c r="AL24" s="374"/>
      <c r="AM24" s="374"/>
      <c r="AN24" s="374"/>
      <c r="AO24" s="374"/>
      <c r="AP24" s="374"/>
      <c r="AQ24" s="374"/>
      <c r="AR24" s="374"/>
      <c r="AS24" s="374"/>
      <c r="AT24" s="395" t="s">
        <v>41</v>
      </c>
      <c r="AU24" s="374" t="s">
        <v>1612</v>
      </c>
      <c r="AV24" s="374"/>
      <c r="AW24" s="396" t="s">
        <v>595</v>
      </c>
      <c r="AX24" s="396" t="s">
        <v>595</v>
      </c>
      <c r="AY24" s="397" t="s">
        <v>124</v>
      </c>
      <c r="AZ24" s="398" t="s">
        <v>85</v>
      </c>
      <c r="BA24" s="399" t="s">
        <v>102</v>
      </c>
      <c r="BB24" s="400" t="s">
        <v>117</v>
      </c>
      <c r="BC24" s="400" t="s">
        <v>117</v>
      </c>
      <c r="BD24" s="400" t="s">
        <v>71</v>
      </c>
      <c r="BE24" s="402">
        <f t="shared" si="1"/>
        <v>14</v>
      </c>
      <c r="BF24" s="374"/>
      <c r="BG24" s="374"/>
      <c r="BH24" s="374"/>
      <c r="BI24" s="374"/>
      <c r="BJ24" s="374"/>
      <c r="BK24" s="374"/>
      <c r="BL24" s="374"/>
      <c r="BM24" s="374"/>
      <c r="BN24" s="374"/>
      <c r="BO24" s="374"/>
      <c r="BP24" s="374"/>
      <c r="BQ24" s="374"/>
      <c r="BR24" s="374"/>
      <c r="BS24" s="374"/>
      <c r="BT24" s="374"/>
      <c r="BU24" s="374"/>
      <c r="BV24" s="374"/>
      <c r="BW24" s="374"/>
      <c r="BX24" s="374"/>
      <c r="BY24" s="374"/>
      <c r="BZ24" s="374"/>
      <c r="CA24" s="374"/>
      <c r="CB24" s="374"/>
      <c r="CC24" s="374"/>
      <c r="CD24" s="374"/>
      <c r="CE24" s="374"/>
      <c r="CF24" s="374"/>
      <c r="CG24" s="374"/>
      <c r="CH24" s="374"/>
      <c r="CI24" s="374"/>
      <c r="CJ24" s="374"/>
      <c r="CK24" s="374"/>
      <c r="CL24" s="374"/>
      <c r="CM24" s="374"/>
      <c r="CN24" s="374"/>
      <c r="CO24" s="374"/>
      <c r="CP24" s="374"/>
      <c r="CQ24" s="374"/>
      <c r="CR24" s="374"/>
      <c r="CS24" s="374"/>
      <c r="CT24" s="374"/>
      <c r="CU24" s="374"/>
      <c r="CV24" s="374"/>
      <c r="CW24" s="374"/>
      <c r="CX24" s="374"/>
      <c r="CY24" s="374"/>
      <c r="CZ24" s="374"/>
      <c r="DA24" s="374"/>
      <c r="DB24" s="374"/>
      <c r="DC24" s="374"/>
      <c r="DD24" s="374"/>
      <c r="DE24" s="374"/>
      <c r="DF24" s="374"/>
      <c r="DG24" s="374"/>
      <c r="DH24" s="374"/>
      <c r="DI24" s="374"/>
      <c r="DJ24" s="374"/>
      <c r="DK24" s="374"/>
    </row>
    <row r="25" spans="1:115" ht="30.75" customHeight="1">
      <c r="A25" s="1560" t="str">
        <f>IF(OR($B$16=$AS$15,$B$16=$AS$13),"(5) LURA Date (should be same selection as above):","(5) Carryover / Determination Notice / Subaward Agreement Date:")</f>
        <v>(5) Carryover / Determination Notice / Subaward Agreement Date:</v>
      </c>
      <c r="B25" s="1561"/>
      <c r="D25" s="424" t="s">
        <v>1695</v>
      </c>
      <c r="E25" s="368"/>
      <c r="F25" s="1562"/>
      <c r="G25" s="1562"/>
      <c r="H25" s="1562"/>
      <c r="I25" s="1562"/>
      <c r="J25" s="1562"/>
      <c r="K25" s="1562"/>
      <c r="L25" s="1562"/>
      <c r="M25" s="39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4"/>
      <c r="AL25" s="374"/>
      <c r="AM25" s="374"/>
      <c r="AN25" s="374"/>
      <c r="AO25" s="374"/>
      <c r="AP25" s="374"/>
      <c r="AQ25" s="374"/>
      <c r="AR25" s="374"/>
      <c r="AS25" s="374"/>
      <c r="AT25" s="395" t="s">
        <v>44</v>
      </c>
      <c r="AU25" s="425" t="s">
        <v>1613</v>
      </c>
      <c r="AV25" s="374"/>
      <c r="AW25" s="426" t="s">
        <v>606</v>
      </c>
      <c r="AX25" s="426" t="s">
        <v>606</v>
      </c>
      <c r="AY25" s="397" t="s">
        <v>23</v>
      </c>
      <c r="AZ25" s="398" t="s">
        <v>87</v>
      </c>
      <c r="BA25" s="399" t="s">
        <v>108</v>
      </c>
      <c r="BB25" s="400" t="s">
        <v>124</v>
      </c>
      <c r="BC25" s="400" t="s">
        <v>124</v>
      </c>
      <c r="BD25" s="400" t="s">
        <v>80</v>
      </c>
      <c r="BE25" s="402" t="e">
        <f t="shared" si="1"/>
        <v>#N/A</v>
      </c>
      <c r="BF25" s="374"/>
      <c r="BG25" s="374"/>
      <c r="BH25" s="374"/>
      <c r="BI25" s="374"/>
      <c r="BJ25" s="374"/>
      <c r="BK25" s="374"/>
      <c r="BL25" s="374"/>
      <c r="BM25" s="374"/>
      <c r="BN25" s="374"/>
      <c r="BO25" s="374"/>
      <c r="BP25" s="374"/>
      <c r="BQ25" s="374"/>
      <c r="BR25" s="374"/>
      <c r="BS25" s="374"/>
      <c r="BT25" s="374"/>
      <c r="BU25" s="374"/>
      <c r="BV25" s="374"/>
      <c r="BW25" s="374"/>
      <c r="BX25" s="374"/>
      <c r="BY25" s="374"/>
      <c r="BZ25" s="374"/>
      <c r="CA25" s="374"/>
      <c r="CB25" s="374"/>
      <c r="CC25" s="374"/>
      <c r="CD25" s="374"/>
      <c r="CE25" s="374"/>
      <c r="CF25" s="374"/>
      <c r="CG25" s="374"/>
      <c r="CH25" s="374"/>
      <c r="CI25" s="374"/>
      <c r="CJ25" s="374"/>
      <c r="CK25" s="374"/>
      <c r="CL25" s="374"/>
      <c r="CM25" s="374"/>
      <c r="CN25" s="374"/>
      <c r="CO25" s="374"/>
      <c r="CP25" s="374"/>
      <c r="CQ25" s="374"/>
      <c r="CR25" s="374"/>
      <c r="CS25" s="374"/>
      <c r="CT25" s="374"/>
      <c r="CU25" s="374"/>
      <c r="CV25" s="374"/>
      <c r="CW25" s="374"/>
      <c r="CX25" s="374"/>
      <c r="CY25" s="374"/>
      <c r="CZ25" s="374"/>
      <c r="DA25" s="374"/>
      <c r="DB25" s="374"/>
      <c r="DC25" s="374"/>
      <c r="DD25" s="374"/>
      <c r="DE25" s="374"/>
      <c r="DF25" s="374"/>
      <c r="DG25" s="374"/>
      <c r="DH25" s="374"/>
      <c r="DI25" s="374"/>
      <c r="DJ25" s="374"/>
      <c r="DK25" s="374"/>
    </row>
    <row r="26" spans="1:115" ht="17.25" customHeight="1">
      <c r="A26" s="1563"/>
      <c r="B26" s="1564"/>
      <c r="D26" s="1555" t="s">
        <v>1689</v>
      </c>
      <c r="E26" s="1558" t="s">
        <v>1696</v>
      </c>
      <c r="F26" s="1558"/>
      <c r="G26" s="1558"/>
      <c r="H26" s="1558"/>
      <c r="I26" s="1558"/>
      <c r="J26" s="1558"/>
      <c r="K26" s="1565"/>
      <c r="L26" s="1566"/>
      <c r="M26" s="394"/>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4"/>
      <c r="AN26" s="374"/>
      <c r="AO26" s="374"/>
      <c r="AP26" s="374"/>
      <c r="AQ26" s="374"/>
      <c r="AR26" s="374"/>
      <c r="AS26" s="374"/>
      <c r="AT26" s="395" t="s">
        <v>48</v>
      </c>
      <c r="AU26" s="425" t="s">
        <v>1614</v>
      </c>
      <c r="AV26" s="374"/>
      <c r="AW26" s="396" t="s">
        <v>652</v>
      </c>
      <c r="AX26" s="396" t="s">
        <v>652</v>
      </c>
      <c r="AY26" s="397" t="s">
        <v>135</v>
      </c>
      <c r="AZ26" s="398" t="s">
        <v>102</v>
      </c>
      <c r="BA26" s="399" t="s">
        <v>112</v>
      </c>
      <c r="BB26" s="400" t="s">
        <v>23</v>
      </c>
      <c r="BC26" s="400" t="s">
        <v>23</v>
      </c>
      <c r="BD26" s="400" t="s">
        <v>85</v>
      </c>
      <c r="BE26" s="402">
        <f t="shared" si="1"/>
        <v>15</v>
      </c>
      <c r="BF26" s="374"/>
      <c r="BG26" s="374"/>
      <c r="BH26" s="374"/>
      <c r="BI26" s="374"/>
      <c r="BJ26" s="374"/>
      <c r="BK26" s="374"/>
      <c r="BL26" s="374"/>
      <c r="BM26" s="374"/>
      <c r="BN26" s="374"/>
      <c r="BO26" s="374"/>
      <c r="BP26" s="374"/>
      <c r="BQ26" s="374"/>
      <c r="BR26" s="374"/>
      <c r="BS26" s="374"/>
      <c r="BT26" s="374"/>
      <c r="BU26" s="374"/>
      <c r="BV26" s="374"/>
      <c r="BW26" s="374"/>
      <c r="BX26" s="374"/>
      <c r="BY26" s="374"/>
      <c r="BZ26" s="374"/>
      <c r="CA26" s="374"/>
      <c r="CB26" s="374"/>
      <c r="CC26" s="374"/>
      <c r="CD26" s="374"/>
      <c r="CE26" s="374"/>
      <c r="CF26" s="374"/>
      <c r="CG26" s="374"/>
      <c r="CH26" s="374"/>
      <c r="CI26" s="374"/>
      <c r="CJ26" s="374"/>
      <c r="CK26" s="374"/>
      <c r="CL26" s="374"/>
      <c r="CM26" s="374"/>
      <c r="CN26" s="374"/>
      <c r="CO26" s="374"/>
      <c r="CP26" s="374"/>
      <c r="CQ26" s="374"/>
      <c r="CR26" s="374"/>
      <c r="CS26" s="374"/>
      <c r="CT26" s="374"/>
      <c r="CU26" s="374"/>
      <c r="CV26" s="374"/>
      <c r="CW26" s="374"/>
      <c r="CX26" s="374"/>
      <c r="CY26" s="374"/>
      <c r="CZ26" s="374"/>
      <c r="DA26" s="374"/>
      <c r="DB26" s="374"/>
      <c r="DC26" s="374"/>
      <c r="DD26" s="374"/>
      <c r="DE26" s="374"/>
      <c r="DF26" s="374"/>
      <c r="DG26" s="374"/>
      <c r="DH26" s="374"/>
      <c r="DI26" s="374"/>
      <c r="DJ26" s="374"/>
      <c r="DK26" s="374"/>
    </row>
    <row r="27" spans="1:115" ht="17.25" customHeight="1">
      <c r="A27" s="981"/>
      <c r="B27" s="982"/>
      <c r="D27" s="1556"/>
      <c r="E27" s="427">
        <v>0</v>
      </c>
      <c r="F27" s="427">
        <v>1</v>
      </c>
      <c r="G27" s="427">
        <v>2</v>
      </c>
      <c r="H27" s="427">
        <v>3</v>
      </c>
      <c r="I27" s="427">
        <v>4</v>
      </c>
      <c r="J27" s="427">
        <v>5</v>
      </c>
      <c r="K27" s="428"/>
      <c r="L27" s="429"/>
      <c r="M27" s="394"/>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c r="AS27" s="374"/>
      <c r="AT27" s="395" t="s">
        <v>51</v>
      </c>
      <c r="AU27" s="425" t="s">
        <v>1697</v>
      </c>
      <c r="AV27" s="374"/>
      <c r="AW27" s="415" t="s">
        <v>671</v>
      </c>
      <c r="AX27" s="415" t="s">
        <v>671</v>
      </c>
      <c r="AY27" s="397" t="s">
        <v>138</v>
      </c>
      <c r="AZ27" s="398" t="s">
        <v>108</v>
      </c>
      <c r="BA27" s="399" t="s">
        <v>114</v>
      </c>
      <c r="BB27" s="400" t="s">
        <v>135</v>
      </c>
      <c r="BC27" s="400" t="s">
        <v>135</v>
      </c>
      <c r="BD27" s="400" t="s">
        <v>87</v>
      </c>
      <c r="BE27" s="402">
        <f t="shared" si="1"/>
        <v>16</v>
      </c>
      <c r="BF27" s="374"/>
      <c r="BG27" s="374"/>
      <c r="BH27" s="374"/>
      <c r="BI27" s="374"/>
      <c r="BJ27" s="374"/>
      <c r="BK27" s="374"/>
      <c r="BL27" s="374"/>
      <c r="BM27" s="374"/>
      <c r="BN27" s="374"/>
      <c r="BO27" s="374"/>
      <c r="BP27" s="374"/>
      <c r="BQ27" s="374"/>
      <c r="BR27" s="374"/>
      <c r="BS27" s="374"/>
      <c r="BT27" s="374"/>
      <c r="BU27" s="374"/>
      <c r="BV27" s="374"/>
      <c r="BW27" s="374"/>
      <c r="BX27" s="374"/>
      <c r="BY27" s="374"/>
      <c r="BZ27" s="374"/>
      <c r="CA27" s="374"/>
      <c r="CB27" s="374"/>
      <c r="CC27" s="374"/>
      <c r="CD27" s="374"/>
      <c r="CE27" s="374"/>
      <c r="CF27" s="374"/>
      <c r="CG27" s="374"/>
      <c r="CH27" s="374"/>
      <c r="CI27" s="374"/>
      <c r="CJ27" s="374"/>
      <c r="CK27" s="374"/>
      <c r="CL27" s="374"/>
      <c r="CM27" s="374"/>
      <c r="CN27" s="374"/>
      <c r="CO27" s="374"/>
      <c r="CP27" s="374"/>
      <c r="CQ27" s="374"/>
      <c r="CR27" s="374"/>
      <c r="CS27" s="374"/>
      <c r="CT27" s="374"/>
      <c r="CU27" s="374"/>
      <c r="CV27" s="374"/>
      <c r="CW27" s="374"/>
      <c r="CX27" s="374"/>
      <c r="CY27" s="374"/>
      <c r="CZ27" s="374"/>
      <c r="DA27" s="374"/>
      <c r="DB27" s="374"/>
      <c r="DC27" s="374"/>
      <c r="DD27" s="374"/>
      <c r="DE27" s="374"/>
      <c r="DF27" s="374"/>
      <c r="DG27" s="374"/>
      <c r="DH27" s="374"/>
      <c r="DI27" s="374"/>
      <c r="DJ27" s="374"/>
      <c r="DK27" s="374"/>
    </row>
    <row r="28" spans="1:115" ht="17.25" customHeight="1">
      <c r="A28" s="430" t="s">
        <v>1698</v>
      </c>
      <c r="B28" s="431"/>
      <c r="D28" s="416">
        <v>20</v>
      </c>
      <c r="E28" s="972"/>
      <c r="F28" s="973"/>
      <c r="G28" s="973"/>
      <c r="H28" s="973"/>
      <c r="I28" s="973"/>
      <c r="J28" s="974"/>
      <c r="K28" s="432"/>
      <c r="L28" s="433"/>
      <c r="M28" s="394"/>
      <c r="N28" s="1567"/>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95" t="s">
        <v>54</v>
      </c>
      <c r="AU28" s="425" t="s">
        <v>1699</v>
      </c>
      <c r="AV28" s="374"/>
      <c r="AW28" s="415" t="s">
        <v>765</v>
      </c>
      <c r="AX28" s="415" t="s">
        <v>765</v>
      </c>
      <c r="AY28" s="397" t="s">
        <v>145</v>
      </c>
      <c r="AZ28" s="398" t="s">
        <v>112</v>
      </c>
      <c r="BA28" s="399" t="s">
        <v>117</v>
      </c>
      <c r="BB28" s="400" t="s">
        <v>138</v>
      </c>
      <c r="BC28" s="400" t="s">
        <v>138</v>
      </c>
      <c r="BD28" s="400" t="s">
        <v>102</v>
      </c>
      <c r="BE28" s="402">
        <f t="shared" si="1"/>
        <v>17</v>
      </c>
      <c r="BF28" s="374"/>
      <c r="BG28" s="374"/>
      <c r="BH28" s="374"/>
      <c r="BI28" s="374"/>
      <c r="BJ28" s="374"/>
      <c r="BK28" s="374"/>
      <c r="BL28" s="374"/>
      <c r="BM28" s="374"/>
      <c r="BN28" s="374"/>
      <c r="BO28" s="374"/>
      <c r="BP28" s="374"/>
      <c r="BQ28" s="374"/>
      <c r="BR28" s="374"/>
      <c r="BS28" s="374"/>
      <c r="BT28" s="374"/>
      <c r="BU28" s="374"/>
      <c r="BV28" s="374"/>
      <c r="BW28" s="374"/>
      <c r="BX28" s="374"/>
      <c r="BY28" s="374"/>
      <c r="BZ28" s="374"/>
      <c r="CA28" s="374"/>
      <c r="CB28" s="374"/>
      <c r="CC28" s="374"/>
      <c r="CD28" s="374"/>
      <c r="CE28" s="374"/>
      <c r="CF28" s="374"/>
      <c r="CG28" s="374"/>
      <c r="CH28" s="374"/>
      <c r="CI28" s="374"/>
      <c r="CJ28" s="374"/>
      <c r="CK28" s="374"/>
      <c r="CL28" s="374"/>
      <c r="CM28" s="374"/>
      <c r="CN28" s="374"/>
      <c r="CO28" s="374"/>
      <c r="CP28" s="374"/>
      <c r="CQ28" s="374"/>
      <c r="CR28" s="374"/>
      <c r="CS28" s="374"/>
      <c r="CT28" s="374"/>
      <c r="CU28" s="374"/>
      <c r="CV28" s="374"/>
      <c r="CW28" s="374"/>
      <c r="CX28" s="374"/>
      <c r="CY28" s="374"/>
      <c r="CZ28" s="374"/>
      <c r="DA28" s="374"/>
      <c r="DB28" s="374"/>
      <c r="DC28" s="374"/>
      <c r="DD28" s="374"/>
      <c r="DE28" s="374"/>
      <c r="DF28" s="374"/>
      <c r="DG28" s="374"/>
      <c r="DH28" s="374"/>
      <c r="DI28" s="374"/>
      <c r="DJ28" s="374"/>
      <c r="DK28" s="374"/>
    </row>
    <row r="29" spans="1:115" ht="17.25" customHeight="1">
      <c r="A29" s="1568" t="s">
        <v>1700</v>
      </c>
      <c r="B29" s="1569"/>
      <c r="D29" s="416">
        <v>30</v>
      </c>
      <c r="E29" s="975"/>
      <c r="F29" s="976"/>
      <c r="G29" s="976"/>
      <c r="H29" s="976"/>
      <c r="I29" s="976"/>
      <c r="J29" s="977"/>
      <c r="K29" s="432"/>
      <c r="L29" s="433"/>
      <c r="M29" s="394"/>
      <c r="N29" s="1567"/>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95" t="s">
        <v>56</v>
      </c>
      <c r="AU29" s="374"/>
      <c r="AV29" s="374"/>
      <c r="AW29" s="396" t="s">
        <v>777</v>
      </c>
      <c r="AX29" s="396" t="s">
        <v>777</v>
      </c>
      <c r="AY29" s="397" t="s">
        <v>148</v>
      </c>
      <c r="AZ29" s="398" t="s">
        <v>114</v>
      </c>
      <c r="BA29" s="399" t="s">
        <v>124</v>
      </c>
      <c r="BB29" s="400" t="s">
        <v>145</v>
      </c>
      <c r="BC29" s="400" t="s">
        <v>145</v>
      </c>
      <c r="BD29" s="400" t="s">
        <v>108</v>
      </c>
      <c r="BE29" s="402">
        <f t="shared" si="1"/>
        <v>18</v>
      </c>
      <c r="BF29" s="374"/>
      <c r="BG29" s="374"/>
      <c r="BH29" s="374"/>
      <c r="BI29" s="374"/>
      <c r="BJ29" s="374"/>
      <c r="BK29" s="374"/>
      <c r="BL29" s="374"/>
      <c r="BM29" s="374"/>
      <c r="BN29" s="374"/>
      <c r="BO29" s="374"/>
      <c r="BP29" s="374"/>
      <c r="BQ29" s="374"/>
      <c r="BR29" s="374"/>
      <c r="BS29" s="374"/>
      <c r="BT29" s="374"/>
      <c r="BU29" s="374"/>
      <c r="BV29" s="374"/>
      <c r="BW29" s="374"/>
      <c r="BX29" s="374"/>
      <c r="BY29" s="374"/>
      <c r="BZ29" s="374"/>
      <c r="CA29" s="374"/>
      <c r="CB29" s="374"/>
      <c r="CC29" s="374"/>
      <c r="CD29" s="374"/>
      <c r="CE29" s="374"/>
      <c r="CF29" s="374"/>
      <c r="CG29" s="374"/>
      <c r="CH29" s="374"/>
      <c r="CI29" s="374"/>
      <c r="CJ29" s="374"/>
      <c r="CK29" s="374"/>
      <c r="CL29" s="374"/>
      <c r="CM29" s="374"/>
      <c r="CN29" s="374"/>
      <c r="CO29" s="374"/>
      <c r="CP29" s="374"/>
      <c r="CQ29" s="374"/>
      <c r="CR29" s="374"/>
      <c r="CS29" s="374"/>
      <c r="CT29" s="374"/>
      <c r="CU29" s="374"/>
      <c r="CV29" s="374"/>
      <c r="CW29" s="374"/>
      <c r="CX29" s="374"/>
      <c r="CY29" s="374"/>
      <c r="CZ29" s="374"/>
      <c r="DA29" s="374"/>
      <c r="DB29" s="374"/>
      <c r="DC29" s="374"/>
      <c r="DD29" s="374"/>
      <c r="DE29" s="374"/>
      <c r="DF29" s="374"/>
      <c r="DG29" s="374"/>
      <c r="DH29" s="374"/>
      <c r="DI29" s="374"/>
      <c r="DJ29" s="374"/>
      <c r="DK29" s="374"/>
    </row>
    <row r="30" spans="1:115" ht="17.25" customHeight="1">
      <c r="A30" s="1568"/>
      <c r="B30" s="1569"/>
      <c r="D30" s="416">
        <v>40</v>
      </c>
      <c r="E30" s="975"/>
      <c r="F30" s="976"/>
      <c r="G30" s="976"/>
      <c r="H30" s="976"/>
      <c r="I30" s="976"/>
      <c r="J30" s="977"/>
      <c r="K30" s="432"/>
      <c r="L30" s="433"/>
      <c r="M30" s="394"/>
      <c r="N30" s="43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95"/>
      <c r="AU30" s="374"/>
      <c r="AV30" s="374"/>
      <c r="AW30" s="396"/>
      <c r="AX30" s="396"/>
      <c r="AY30" s="397"/>
      <c r="AZ30" s="398"/>
      <c r="BA30" s="399"/>
      <c r="BB30" s="400"/>
      <c r="BC30" s="400"/>
      <c r="BD30" s="400"/>
      <c r="BE30" s="402"/>
      <c r="BF30" s="374"/>
      <c r="BG30" s="374"/>
      <c r="BH30" s="374"/>
      <c r="BI30" s="374"/>
      <c r="BJ30" s="374"/>
      <c r="BK30" s="374"/>
      <c r="BL30" s="374"/>
      <c r="BM30" s="374"/>
      <c r="BN30" s="374"/>
      <c r="BO30" s="374"/>
      <c r="BP30" s="374"/>
      <c r="BQ30" s="374"/>
      <c r="BR30" s="374"/>
      <c r="BS30" s="374"/>
      <c r="BT30" s="374"/>
      <c r="BU30" s="374"/>
      <c r="BV30" s="374"/>
      <c r="BW30" s="374"/>
      <c r="BX30" s="374"/>
      <c r="BY30" s="374"/>
      <c r="BZ30" s="374"/>
      <c r="CA30" s="374"/>
      <c r="CB30" s="374"/>
      <c r="CC30" s="374"/>
      <c r="CD30" s="374"/>
      <c r="CE30" s="374"/>
      <c r="CF30" s="374"/>
      <c r="CG30" s="374"/>
      <c r="CH30" s="374"/>
      <c r="CI30" s="374"/>
      <c r="CJ30" s="374"/>
      <c r="CK30" s="374"/>
      <c r="CL30" s="374"/>
      <c r="CM30" s="374"/>
      <c r="CN30" s="374"/>
      <c r="CO30" s="374"/>
      <c r="CP30" s="374"/>
      <c r="CQ30" s="374"/>
      <c r="CR30" s="374"/>
      <c r="CS30" s="374"/>
      <c r="CT30" s="374"/>
      <c r="CU30" s="374"/>
      <c r="CV30" s="374"/>
      <c r="CW30" s="374"/>
      <c r="CX30" s="374"/>
      <c r="CY30" s="374"/>
      <c r="CZ30" s="374"/>
      <c r="DA30" s="374"/>
      <c r="DB30" s="374"/>
      <c r="DC30" s="374"/>
      <c r="DD30" s="374"/>
      <c r="DE30" s="374"/>
      <c r="DF30" s="374"/>
      <c r="DG30" s="374"/>
      <c r="DH30" s="374"/>
      <c r="DI30" s="374"/>
      <c r="DJ30" s="374"/>
      <c r="DK30" s="374"/>
    </row>
    <row r="31" spans="1:115" ht="17.25" customHeight="1">
      <c r="A31" s="1568"/>
      <c r="B31" s="1569"/>
      <c r="D31" s="416">
        <v>50</v>
      </c>
      <c r="E31" s="975"/>
      <c r="F31" s="976"/>
      <c r="G31" s="976"/>
      <c r="H31" s="976"/>
      <c r="I31" s="976"/>
      <c r="J31" s="977"/>
      <c r="K31" s="432"/>
      <c r="L31" s="433"/>
      <c r="M31" s="394"/>
      <c r="N31" s="43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4"/>
      <c r="AO31" s="374"/>
      <c r="AP31" s="374"/>
      <c r="AQ31" s="374"/>
      <c r="AR31" s="374"/>
      <c r="AS31" s="374"/>
      <c r="AT31" s="395"/>
      <c r="AU31" s="374"/>
      <c r="AV31" s="374"/>
      <c r="AW31" s="396"/>
      <c r="AX31" s="396"/>
      <c r="AY31" s="397"/>
      <c r="AZ31" s="398"/>
      <c r="BA31" s="399"/>
      <c r="BB31" s="400"/>
      <c r="BC31" s="400"/>
      <c r="BD31" s="400"/>
      <c r="BE31" s="402"/>
      <c r="BF31" s="374"/>
      <c r="BG31" s="374"/>
      <c r="BH31" s="374"/>
      <c r="BI31" s="374"/>
      <c r="BJ31" s="374"/>
      <c r="BK31" s="374"/>
      <c r="BL31" s="374"/>
      <c r="BM31" s="374"/>
      <c r="BN31" s="374"/>
      <c r="BO31" s="374"/>
      <c r="BP31" s="374"/>
      <c r="BQ31" s="374"/>
      <c r="BR31" s="374"/>
      <c r="BS31" s="374"/>
      <c r="BT31" s="374"/>
      <c r="BU31" s="374"/>
      <c r="BV31" s="374"/>
      <c r="BW31" s="374"/>
      <c r="BX31" s="374"/>
      <c r="BY31" s="374"/>
      <c r="BZ31" s="374"/>
      <c r="CA31" s="374"/>
      <c r="CB31" s="374"/>
      <c r="CC31" s="374"/>
      <c r="CD31" s="374"/>
      <c r="CE31" s="374"/>
      <c r="CF31" s="374"/>
      <c r="CG31" s="374"/>
      <c r="CH31" s="374"/>
      <c r="CI31" s="374"/>
      <c r="CJ31" s="374"/>
      <c r="CK31" s="374"/>
      <c r="CL31" s="374"/>
      <c r="CM31" s="374"/>
      <c r="CN31" s="374"/>
      <c r="CO31" s="374"/>
      <c r="CP31" s="374"/>
      <c r="CQ31" s="374"/>
      <c r="CR31" s="374"/>
      <c r="CS31" s="374"/>
      <c r="CT31" s="374"/>
      <c r="CU31" s="374"/>
      <c r="CV31" s="374"/>
      <c r="CW31" s="374"/>
      <c r="CX31" s="374"/>
      <c r="CY31" s="374"/>
      <c r="CZ31" s="374"/>
      <c r="DA31" s="374"/>
      <c r="DB31" s="374"/>
      <c r="DC31" s="374"/>
      <c r="DD31" s="374"/>
      <c r="DE31" s="374"/>
      <c r="DF31" s="374"/>
      <c r="DG31" s="374"/>
      <c r="DH31" s="374"/>
      <c r="DI31" s="374"/>
      <c r="DJ31" s="374"/>
      <c r="DK31" s="374"/>
    </row>
    <row r="32" spans="1:115" ht="17.25" customHeight="1">
      <c r="A32" s="1568"/>
      <c r="B32" s="1569"/>
      <c r="D32" s="421">
        <v>60</v>
      </c>
      <c r="E32" s="975"/>
      <c r="F32" s="976"/>
      <c r="G32" s="976"/>
      <c r="H32" s="976"/>
      <c r="I32" s="976"/>
      <c r="J32" s="977"/>
      <c r="K32" s="432"/>
      <c r="L32" s="433"/>
      <c r="M32" s="39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4"/>
      <c r="AO32" s="374"/>
      <c r="AP32" s="374"/>
      <c r="AQ32" s="374"/>
      <c r="AR32" s="374"/>
      <c r="AS32" s="374"/>
      <c r="AT32" s="395" t="s">
        <v>59</v>
      </c>
      <c r="AU32" s="374"/>
      <c r="AV32" s="374"/>
      <c r="AW32" s="426" t="s">
        <v>817</v>
      </c>
      <c r="AX32" s="426" t="s">
        <v>817</v>
      </c>
      <c r="AY32" s="397" t="s">
        <v>162</v>
      </c>
      <c r="AZ32" s="398" t="s">
        <v>117</v>
      </c>
      <c r="BA32" s="399" t="s">
        <v>128</v>
      </c>
      <c r="BB32" s="400" t="s">
        <v>148</v>
      </c>
      <c r="BC32" s="400" t="s">
        <v>148</v>
      </c>
      <c r="BD32" s="400" t="s">
        <v>112</v>
      </c>
      <c r="BE32" s="402">
        <f>+MATCH(BD$10:BD$548,AZ$10:AZ$540,0)</f>
        <v>19</v>
      </c>
      <c r="BF32" s="374"/>
      <c r="BG32" s="374"/>
      <c r="BH32" s="374"/>
      <c r="BI32" s="374"/>
      <c r="BJ32" s="374"/>
      <c r="BK32" s="374"/>
      <c r="BL32" s="374"/>
      <c r="BM32" s="374"/>
      <c r="BN32" s="374"/>
      <c r="BO32" s="374"/>
      <c r="BP32" s="374"/>
      <c r="BQ32" s="374"/>
      <c r="BR32" s="374"/>
      <c r="BS32" s="374"/>
      <c r="BT32" s="374"/>
      <c r="BU32" s="374"/>
      <c r="BV32" s="374"/>
      <c r="BW32" s="374"/>
      <c r="BX32" s="374"/>
      <c r="BY32" s="374"/>
      <c r="BZ32" s="374"/>
      <c r="CA32" s="374"/>
      <c r="CB32" s="374"/>
      <c r="CC32" s="374"/>
      <c r="CD32" s="374"/>
      <c r="CE32" s="374"/>
      <c r="CF32" s="374"/>
      <c r="CG32" s="374"/>
      <c r="CH32" s="374"/>
      <c r="CI32" s="374"/>
      <c r="CJ32" s="374"/>
      <c r="CK32" s="374"/>
      <c r="CL32" s="374"/>
      <c r="CM32" s="374"/>
      <c r="CN32" s="374"/>
      <c r="CO32" s="374"/>
      <c r="CP32" s="374"/>
      <c r="CQ32" s="374"/>
      <c r="CR32" s="374"/>
      <c r="CS32" s="374"/>
      <c r="CT32" s="374"/>
      <c r="CU32" s="374"/>
      <c r="CV32" s="374"/>
      <c r="CW32" s="374"/>
      <c r="CX32" s="374"/>
      <c r="CY32" s="374"/>
      <c r="CZ32" s="374"/>
      <c r="DA32" s="374"/>
      <c r="DB32" s="374"/>
      <c r="DC32" s="374"/>
      <c r="DD32" s="374"/>
      <c r="DE32" s="374"/>
      <c r="DF32" s="374"/>
      <c r="DG32" s="374"/>
      <c r="DH32" s="374"/>
      <c r="DI32" s="374"/>
      <c r="DJ32" s="374"/>
      <c r="DK32" s="374"/>
    </row>
    <row r="33" spans="1:115" ht="17.25" customHeight="1">
      <c r="A33" s="422"/>
      <c r="B33" s="423"/>
      <c r="D33" s="421">
        <v>65</v>
      </c>
      <c r="E33" s="975"/>
      <c r="F33" s="976"/>
      <c r="G33" s="976"/>
      <c r="H33" s="976"/>
      <c r="I33" s="976"/>
      <c r="J33" s="977"/>
      <c r="K33" s="432"/>
      <c r="L33" s="433"/>
      <c r="M33" s="39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4"/>
      <c r="AO33" s="374"/>
      <c r="AP33" s="374"/>
      <c r="AQ33" s="374"/>
      <c r="AR33" s="374"/>
      <c r="AS33" s="374"/>
      <c r="AT33" s="395" t="s">
        <v>66</v>
      </c>
      <c r="AU33" s="374"/>
      <c r="AV33" s="374"/>
      <c r="AW33" s="415" t="s">
        <v>822</v>
      </c>
      <c r="AX33" s="415" t="s">
        <v>822</v>
      </c>
      <c r="AY33" s="397" t="s">
        <v>1625</v>
      </c>
      <c r="AZ33" s="398" t="s">
        <v>124</v>
      </c>
      <c r="BA33" s="399" t="s">
        <v>23</v>
      </c>
      <c r="BB33" s="400" t="s">
        <v>169</v>
      </c>
      <c r="BC33" s="400" t="s">
        <v>169</v>
      </c>
      <c r="BD33" s="400" t="s">
        <v>117</v>
      </c>
      <c r="BE33" s="402">
        <f>+MATCH(BD$10:BD$548,AZ$10:AZ$540,0)</f>
        <v>23</v>
      </c>
      <c r="BF33" s="374"/>
      <c r="BG33" s="374"/>
      <c r="BH33" s="374"/>
      <c r="BI33" s="374"/>
      <c r="BJ33" s="374"/>
      <c r="BK33" s="374"/>
      <c r="BL33" s="374"/>
      <c r="BM33" s="374"/>
      <c r="BN33" s="374"/>
      <c r="BO33" s="374"/>
      <c r="BP33" s="374"/>
      <c r="BQ33" s="374"/>
      <c r="BR33" s="374"/>
      <c r="BS33" s="374"/>
      <c r="BT33" s="374"/>
      <c r="BU33" s="374"/>
      <c r="BV33" s="374"/>
      <c r="BW33" s="374"/>
      <c r="BX33" s="374"/>
      <c r="BY33" s="374"/>
      <c r="BZ33" s="374"/>
      <c r="CA33" s="374"/>
      <c r="CB33" s="374"/>
      <c r="CC33" s="374"/>
      <c r="CD33" s="374"/>
      <c r="CE33" s="374"/>
      <c r="CF33" s="374"/>
      <c r="CG33" s="374"/>
      <c r="CH33" s="374"/>
      <c r="CI33" s="374"/>
      <c r="CJ33" s="374"/>
      <c r="CK33" s="374"/>
      <c r="CL33" s="374"/>
      <c r="CM33" s="374"/>
      <c r="CN33" s="374"/>
      <c r="CO33" s="374"/>
      <c r="CP33" s="374"/>
      <c r="CQ33" s="374"/>
      <c r="CR33" s="374"/>
      <c r="CS33" s="374"/>
      <c r="CT33" s="374"/>
      <c r="CU33" s="374"/>
      <c r="CV33" s="374"/>
      <c r="CW33" s="374"/>
      <c r="CX33" s="374"/>
      <c r="CY33" s="374"/>
      <c r="CZ33" s="374"/>
      <c r="DA33" s="374"/>
      <c r="DB33" s="374"/>
      <c r="DC33" s="374"/>
      <c r="DD33" s="374"/>
      <c r="DE33" s="374"/>
      <c r="DF33" s="374"/>
      <c r="DG33" s="374"/>
      <c r="DH33" s="374"/>
      <c r="DI33" s="374"/>
      <c r="DJ33" s="374"/>
      <c r="DK33" s="374"/>
    </row>
    <row r="34" spans="1:115" ht="17.25" customHeight="1">
      <c r="A34" s="422"/>
      <c r="B34" s="423"/>
      <c r="D34" s="421">
        <v>70</v>
      </c>
      <c r="E34" s="975"/>
      <c r="F34" s="976"/>
      <c r="G34" s="976"/>
      <c r="H34" s="976"/>
      <c r="I34" s="976"/>
      <c r="J34" s="977"/>
      <c r="K34" s="432"/>
      <c r="L34" s="433"/>
      <c r="M34" s="39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395" t="s">
        <v>68</v>
      </c>
      <c r="AU34" s="374"/>
      <c r="AV34" s="374"/>
      <c r="AW34" s="396" t="s">
        <v>844</v>
      </c>
      <c r="AX34" s="396" t="s">
        <v>844</v>
      </c>
      <c r="AY34" s="397" t="s">
        <v>179</v>
      </c>
      <c r="AZ34" s="398" t="s">
        <v>128</v>
      </c>
      <c r="BA34" s="399" t="s">
        <v>135</v>
      </c>
      <c r="BB34" s="400" t="s">
        <v>179</v>
      </c>
      <c r="BC34" s="400" t="s">
        <v>179</v>
      </c>
      <c r="BD34" s="400" t="s">
        <v>1624</v>
      </c>
      <c r="BE34" s="402" t="e">
        <f>+MATCH(BD$10:BD$548,AZ$10:AZ$540,0)</f>
        <v>#N/A</v>
      </c>
      <c r="BF34" s="374"/>
      <c r="BG34" s="374"/>
      <c r="BH34" s="374"/>
      <c r="BI34" s="374"/>
      <c r="BJ34" s="374"/>
      <c r="BK34" s="374"/>
      <c r="BL34" s="374"/>
      <c r="BM34" s="374"/>
      <c r="BN34" s="374"/>
      <c r="BO34" s="374"/>
      <c r="BP34" s="374"/>
      <c r="BQ34" s="374"/>
      <c r="BR34" s="374"/>
      <c r="BS34" s="374"/>
      <c r="BT34" s="374"/>
      <c r="BU34" s="374"/>
      <c r="BV34" s="374"/>
      <c r="BW34" s="374"/>
      <c r="BX34" s="374"/>
      <c r="BY34" s="374"/>
      <c r="BZ34" s="374"/>
      <c r="CA34" s="374"/>
      <c r="CB34" s="374"/>
      <c r="CC34" s="374"/>
      <c r="CD34" s="374"/>
      <c r="CE34" s="374"/>
      <c r="CF34" s="374"/>
      <c r="CG34" s="374"/>
      <c r="CH34" s="374"/>
      <c r="CI34" s="374"/>
      <c r="CJ34" s="374"/>
      <c r="CK34" s="374"/>
      <c r="CL34" s="374"/>
      <c r="CM34" s="374"/>
      <c r="CN34" s="374"/>
      <c r="CO34" s="374"/>
      <c r="CP34" s="374"/>
      <c r="CQ34" s="374"/>
      <c r="CR34" s="374"/>
      <c r="CS34" s="374"/>
      <c r="CT34" s="374"/>
      <c r="CU34" s="374"/>
      <c r="CV34" s="374"/>
      <c r="CW34" s="374"/>
      <c r="CX34" s="374"/>
      <c r="CY34" s="374"/>
      <c r="CZ34" s="374"/>
      <c r="DA34" s="374"/>
      <c r="DB34" s="374"/>
      <c r="DC34" s="374"/>
      <c r="DD34" s="374"/>
      <c r="DE34" s="374"/>
      <c r="DF34" s="374"/>
      <c r="DG34" s="374"/>
      <c r="DH34" s="374"/>
      <c r="DI34" s="374"/>
      <c r="DJ34" s="374"/>
      <c r="DK34" s="374"/>
    </row>
    <row r="35" spans="1:115" ht="17.850000000000001" customHeight="1">
      <c r="A35" s="420"/>
      <c r="B35" s="368"/>
      <c r="D35" s="435">
        <v>80</v>
      </c>
      <c r="E35" s="978"/>
      <c r="F35" s="979"/>
      <c r="G35" s="979"/>
      <c r="H35" s="979"/>
      <c r="I35" s="979"/>
      <c r="J35" s="980"/>
      <c r="K35" s="436"/>
      <c r="L35" s="437"/>
      <c r="M35" s="394"/>
      <c r="N35" s="374"/>
      <c r="O35" s="374"/>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395" t="s">
        <v>70</v>
      </c>
      <c r="AU35" s="374"/>
      <c r="AV35" s="374"/>
      <c r="AW35" s="396" t="s">
        <v>853</v>
      </c>
      <c r="AX35" s="396" t="s">
        <v>853</v>
      </c>
      <c r="AY35" s="397" t="s">
        <v>183</v>
      </c>
      <c r="AZ35" s="398" t="s">
        <v>130</v>
      </c>
      <c r="BA35" s="399" t="s">
        <v>138</v>
      </c>
      <c r="BB35" s="400" t="s">
        <v>183</v>
      </c>
      <c r="BC35" s="400" t="s">
        <v>183</v>
      </c>
      <c r="BD35" s="400" t="s">
        <v>124</v>
      </c>
      <c r="BE35" s="402">
        <f>+MATCH(BD$10:BD$548,AZ$10:AZ$540,0)</f>
        <v>24</v>
      </c>
      <c r="BF35" s="374"/>
      <c r="BG35" s="374"/>
      <c r="BH35" s="374"/>
      <c r="BI35" s="374"/>
      <c r="BJ35" s="374"/>
      <c r="BK35" s="374"/>
      <c r="BL35" s="374"/>
      <c r="BM35" s="374"/>
      <c r="BN35" s="374"/>
      <c r="BO35" s="374"/>
      <c r="BP35" s="374"/>
      <c r="BQ35" s="374"/>
      <c r="BR35" s="374"/>
      <c r="BS35" s="374"/>
      <c r="BT35" s="374"/>
      <c r="BU35" s="374"/>
      <c r="BV35" s="374"/>
      <c r="BW35" s="374"/>
      <c r="BX35" s="374"/>
      <c r="BY35" s="374"/>
      <c r="BZ35" s="374"/>
      <c r="CA35" s="374"/>
      <c r="CB35" s="374"/>
      <c r="CC35" s="374"/>
      <c r="CD35" s="374"/>
      <c r="CE35" s="374"/>
      <c r="CF35" s="374"/>
      <c r="CG35" s="374"/>
      <c r="CH35" s="374"/>
      <c r="CI35" s="374"/>
      <c r="CJ35" s="374"/>
      <c r="CK35" s="374"/>
      <c r="CL35" s="374"/>
      <c r="CM35" s="374"/>
      <c r="CN35" s="374"/>
      <c r="CO35" s="374"/>
      <c r="CP35" s="374"/>
      <c r="CQ35" s="374"/>
      <c r="CR35" s="374"/>
      <c r="CS35" s="374"/>
      <c r="CT35" s="374"/>
      <c r="CU35" s="374"/>
      <c r="CV35" s="374"/>
      <c r="CW35" s="374"/>
      <c r="CX35" s="374"/>
      <c r="CY35" s="374"/>
      <c r="CZ35" s="374"/>
      <c r="DA35" s="374"/>
      <c r="DB35" s="374"/>
      <c r="DC35" s="374"/>
      <c r="DD35" s="374"/>
      <c r="DE35" s="374"/>
      <c r="DF35" s="374"/>
      <c r="DG35" s="374"/>
      <c r="DH35" s="374"/>
      <c r="DI35" s="374"/>
      <c r="DJ35" s="374"/>
      <c r="DK35" s="374"/>
    </row>
    <row r="36" spans="1:115" ht="17.850000000000001" customHeight="1">
      <c r="A36" s="368"/>
      <c r="B36" s="368"/>
      <c r="D36" s="438"/>
      <c r="E36" s="368"/>
      <c r="F36" s="368"/>
      <c r="G36" s="368"/>
      <c r="H36" s="368"/>
      <c r="I36" s="368"/>
      <c r="J36" s="368"/>
      <c r="K36" s="368"/>
      <c r="L36" s="368"/>
      <c r="M36" s="368"/>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395"/>
      <c r="AU36" s="374"/>
      <c r="AV36" s="374"/>
      <c r="AW36" s="396"/>
      <c r="AX36" s="396"/>
      <c r="AY36" s="397"/>
      <c r="AZ36" s="398"/>
      <c r="BA36" s="399"/>
      <c r="BB36" s="400"/>
      <c r="BC36" s="400"/>
      <c r="BD36" s="400"/>
      <c r="BE36" s="402"/>
      <c r="BF36" s="374"/>
      <c r="BG36" s="374"/>
      <c r="BH36" s="374"/>
      <c r="BI36" s="374"/>
      <c r="BJ36" s="374"/>
      <c r="BK36" s="374"/>
      <c r="BL36" s="374"/>
      <c r="BM36" s="374"/>
      <c r="BN36" s="374"/>
      <c r="BO36" s="374"/>
      <c r="BP36" s="374"/>
      <c r="BQ36" s="374"/>
      <c r="BR36" s="374"/>
      <c r="BS36" s="374"/>
      <c r="BT36" s="374"/>
      <c r="BU36" s="374"/>
      <c r="BV36" s="374"/>
      <c r="BW36" s="374"/>
      <c r="BX36" s="374"/>
      <c r="BY36" s="374"/>
      <c r="BZ36" s="374"/>
      <c r="CA36" s="374"/>
      <c r="CB36" s="374"/>
      <c r="CC36" s="374"/>
      <c r="CD36" s="374"/>
      <c r="CE36" s="374"/>
      <c r="CF36" s="374"/>
      <c r="CG36" s="374"/>
      <c r="CH36" s="374"/>
      <c r="CI36" s="374"/>
      <c r="CJ36" s="374"/>
      <c r="CK36" s="374"/>
      <c r="CL36" s="374"/>
      <c r="CM36" s="374"/>
      <c r="CN36" s="374"/>
      <c r="CO36" s="374"/>
      <c r="CP36" s="374"/>
      <c r="CQ36" s="374"/>
      <c r="CR36" s="374"/>
      <c r="CS36" s="374"/>
      <c r="CT36" s="374"/>
      <c r="CU36" s="374"/>
      <c r="CV36" s="374"/>
      <c r="CW36" s="374"/>
      <c r="CX36" s="374"/>
      <c r="CY36" s="374"/>
      <c r="CZ36" s="374"/>
      <c r="DA36" s="374"/>
      <c r="DB36" s="374"/>
      <c r="DC36" s="374"/>
      <c r="DD36" s="374"/>
      <c r="DE36" s="374"/>
      <c r="DF36" s="374"/>
      <c r="DG36" s="374"/>
      <c r="DH36" s="374"/>
      <c r="DI36" s="374"/>
      <c r="DJ36" s="374"/>
      <c r="DK36" s="374"/>
    </row>
    <row r="37" spans="1:115" ht="17.850000000000001" customHeight="1">
      <c r="A37" s="368"/>
      <c r="B37" s="368"/>
      <c r="D37" s="438"/>
      <c r="E37" s="368"/>
      <c r="F37" s="368"/>
      <c r="G37" s="368"/>
      <c r="H37" s="368"/>
      <c r="I37" s="368"/>
      <c r="J37" s="368"/>
      <c r="K37" s="368"/>
      <c r="L37" s="368"/>
      <c r="M37" s="368"/>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395"/>
      <c r="AU37" s="374"/>
      <c r="AV37" s="374"/>
      <c r="AW37" s="396"/>
      <c r="AX37" s="396"/>
      <c r="AY37" s="397"/>
      <c r="AZ37" s="398"/>
      <c r="BA37" s="399"/>
      <c r="BB37" s="400"/>
      <c r="BC37" s="400"/>
      <c r="BD37" s="400"/>
      <c r="BE37" s="402"/>
      <c r="BF37" s="374"/>
      <c r="BG37" s="374"/>
      <c r="BH37" s="374"/>
      <c r="BI37" s="374"/>
      <c r="BJ37" s="374"/>
      <c r="BK37" s="374"/>
      <c r="BL37" s="374"/>
      <c r="BM37" s="374"/>
      <c r="BN37" s="374"/>
      <c r="BO37" s="374"/>
      <c r="BP37" s="374"/>
      <c r="BQ37" s="374"/>
      <c r="BR37" s="374"/>
      <c r="BS37" s="374"/>
      <c r="BT37" s="374"/>
      <c r="BU37" s="374"/>
      <c r="BV37" s="374"/>
      <c r="BW37" s="374"/>
      <c r="BX37" s="374"/>
      <c r="BY37" s="374"/>
      <c r="BZ37" s="374"/>
      <c r="CA37" s="374"/>
      <c r="CB37" s="374"/>
      <c r="CC37" s="374"/>
      <c r="CD37" s="374"/>
      <c r="CE37" s="374"/>
      <c r="CF37" s="374"/>
      <c r="CG37" s="374"/>
      <c r="CH37" s="374"/>
      <c r="CI37" s="374"/>
      <c r="CJ37" s="374"/>
      <c r="CK37" s="374"/>
      <c r="CL37" s="374"/>
      <c r="CM37" s="374"/>
      <c r="CN37" s="374"/>
      <c r="CO37" s="374"/>
      <c r="CP37" s="374"/>
      <c r="CQ37" s="374"/>
      <c r="CR37" s="374"/>
      <c r="CS37" s="374"/>
      <c r="CT37" s="374"/>
      <c r="CU37" s="374"/>
      <c r="CV37" s="374"/>
      <c r="CW37" s="374"/>
      <c r="CX37" s="374"/>
      <c r="CY37" s="374"/>
      <c r="CZ37" s="374"/>
      <c r="DA37" s="374"/>
      <c r="DB37" s="374"/>
      <c r="DC37" s="374"/>
      <c r="DD37" s="374"/>
      <c r="DE37" s="374"/>
      <c r="DF37" s="374"/>
      <c r="DG37" s="374"/>
      <c r="DH37" s="374"/>
      <c r="DI37" s="374"/>
      <c r="DJ37" s="374"/>
      <c r="DK37" s="374"/>
    </row>
    <row r="38" spans="1:115" ht="87.75" hidden="1" customHeight="1">
      <c r="A38" s="1546" t="s">
        <v>1701</v>
      </c>
      <c r="B38" s="1546"/>
      <c r="C38" s="1546"/>
      <c r="D38" s="1546"/>
      <c r="E38" s="1546"/>
      <c r="F38" s="1546"/>
      <c r="G38" s="1546"/>
      <c r="H38" s="1546"/>
      <c r="I38" s="1546"/>
      <c r="J38" s="1546"/>
      <c r="K38" s="1546"/>
      <c r="L38" s="1546"/>
      <c r="M38" s="1546"/>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4"/>
      <c r="AN38" s="374"/>
      <c r="AO38" s="374"/>
      <c r="AP38" s="374"/>
      <c r="AQ38" s="374"/>
      <c r="AR38" s="374"/>
      <c r="AS38" s="374"/>
      <c r="AT38" s="395" t="s">
        <v>75</v>
      </c>
      <c r="AU38" s="374"/>
      <c r="AV38" s="374"/>
      <c r="AW38" s="396" t="s">
        <v>865</v>
      </c>
      <c r="AX38" s="396" t="s">
        <v>865</v>
      </c>
      <c r="AY38" s="397" t="s">
        <v>189</v>
      </c>
      <c r="AZ38" s="398" t="s">
        <v>23</v>
      </c>
      <c r="BA38" s="399" t="s">
        <v>145</v>
      </c>
      <c r="BB38" s="400" t="s">
        <v>189</v>
      </c>
      <c r="BC38" s="400" t="s">
        <v>189</v>
      </c>
      <c r="BD38" s="400" t="s">
        <v>128</v>
      </c>
      <c r="BE38" s="402">
        <f t="shared" ref="BE38:BE73" si="2">+MATCH(BD$10:BD$548,AZ$10:AZ$540,0)</f>
        <v>25</v>
      </c>
      <c r="BF38" s="374"/>
      <c r="BG38" s="374"/>
      <c r="BH38" s="374"/>
      <c r="BI38" s="374"/>
      <c r="BJ38" s="374"/>
      <c r="BK38" s="374"/>
      <c r="BL38" s="374"/>
      <c r="BM38" s="374"/>
      <c r="BN38" s="374"/>
      <c r="BO38" s="374"/>
      <c r="BP38" s="374"/>
      <c r="BQ38" s="374"/>
      <c r="BR38" s="374"/>
      <c r="BS38" s="374"/>
      <c r="BT38" s="374"/>
      <c r="BU38" s="374"/>
      <c r="BV38" s="374"/>
      <c r="BW38" s="374"/>
      <c r="BX38" s="374"/>
      <c r="BY38" s="374"/>
      <c r="BZ38" s="374"/>
      <c r="CA38" s="374"/>
      <c r="CB38" s="374"/>
      <c r="CC38" s="374"/>
      <c r="CD38" s="374"/>
      <c r="CE38" s="374"/>
      <c r="CF38" s="374"/>
      <c r="CG38" s="374"/>
      <c r="CH38" s="374"/>
      <c r="CI38" s="374"/>
      <c r="CJ38" s="374"/>
      <c r="CK38" s="374"/>
      <c r="CL38" s="374"/>
      <c r="CM38" s="374"/>
      <c r="CN38" s="374"/>
      <c r="CO38" s="374"/>
      <c r="CP38" s="374"/>
      <c r="CQ38" s="374"/>
      <c r="CR38" s="374"/>
      <c r="CS38" s="374"/>
      <c r="CT38" s="374"/>
      <c r="CU38" s="374"/>
      <c r="CV38" s="374"/>
      <c r="CW38" s="374"/>
      <c r="CX38" s="374"/>
      <c r="CY38" s="374"/>
      <c r="CZ38" s="374"/>
      <c r="DA38" s="374"/>
      <c r="DB38" s="374"/>
      <c r="DC38" s="374"/>
      <c r="DD38" s="374"/>
      <c r="DE38" s="374"/>
      <c r="DF38" s="374"/>
      <c r="DG38" s="374"/>
      <c r="DH38" s="374"/>
      <c r="DI38" s="374"/>
      <c r="DJ38" s="374"/>
      <c r="DK38" s="374"/>
    </row>
    <row r="39" spans="1:115" ht="30.75" hidden="1" customHeight="1">
      <c r="A39" s="1546" t="s">
        <v>1702</v>
      </c>
      <c r="B39" s="1546"/>
      <c r="C39" s="1546"/>
      <c r="D39" s="1546"/>
      <c r="E39" s="1546"/>
      <c r="F39" s="1546"/>
      <c r="G39" s="1546"/>
      <c r="H39" s="1546"/>
      <c r="I39" s="1546"/>
      <c r="J39" s="1546"/>
      <c r="K39" s="1546"/>
      <c r="L39" s="1546"/>
      <c r="M39" s="1546"/>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4"/>
      <c r="AN39" s="374"/>
      <c r="AO39" s="374"/>
      <c r="AP39" s="374"/>
      <c r="AQ39" s="374"/>
      <c r="AR39" s="374"/>
      <c r="AS39" s="374"/>
      <c r="AT39" s="395" t="s">
        <v>77</v>
      </c>
      <c r="AU39" s="374"/>
      <c r="AV39" s="374"/>
      <c r="AW39" s="439" t="s">
        <v>885</v>
      </c>
      <c r="AX39" s="439" t="s">
        <v>885</v>
      </c>
      <c r="AY39" s="397" t="s">
        <v>193</v>
      </c>
      <c r="AZ39" s="398" t="s">
        <v>135</v>
      </c>
      <c r="BA39" s="399" t="s">
        <v>148</v>
      </c>
      <c r="BB39" s="400" t="s">
        <v>193</v>
      </c>
      <c r="BC39" s="400" t="s">
        <v>193</v>
      </c>
      <c r="BD39" s="400" t="s">
        <v>130</v>
      </c>
      <c r="BE39" s="402">
        <f t="shared" si="2"/>
        <v>26</v>
      </c>
      <c r="BF39" s="374"/>
      <c r="BG39" s="374"/>
      <c r="BH39" s="374"/>
      <c r="BI39" s="374"/>
      <c r="BJ39" s="374"/>
      <c r="BK39" s="374"/>
      <c r="BL39" s="374"/>
      <c r="BM39" s="374"/>
      <c r="BN39" s="374"/>
      <c r="BO39" s="374"/>
      <c r="BP39" s="374"/>
      <c r="BQ39" s="374"/>
      <c r="BR39" s="374"/>
      <c r="BS39" s="374"/>
      <c r="BT39" s="374"/>
      <c r="BU39" s="374"/>
      <c r="BV39" s="374"/>
      <c r="BW39" s="374"/>
      <c r="BX39" s="374"/>
      <c r="BY39" s="374"/>
      <c r="BZ39" s="374"/>
      <c r="CA39" s="374"/>
      <c r="CB39" s="374"/>
      <c r="CC39" s="374"/>
      <c r="CD39" s="374"/>
      <c r="CE39" s="374"/>
      <c r="CF39" s="374"/>
      <c r="CG39" s="374"/>
      <c r="CH39" s="374"/>
      <c r="CI39" s="374"/>
      <c r="CJ39" s="374"/>
      <c r="CK39" s="374"/>
      <c r="CL39" s="374"/>
      <c r="CM39" s="374"/>
      <c r="CN39" s="374"/>
      <c r="CO39" s="374"/>
      <c r="CP39" s="374"/>
      <c r="CQ39" s="374"/>
      <c r="CR39" s="374"/>
      <c r="CS39" s="374"/>
      <c r="CT39" s="374"/>
      <c r="CU39" s="374"/>
      <c r="CV39" s="374"/>
      <c r="CW39" s="374"/>
      <c r="CX39" s="374"/>
      <c r="CY39" s="374"/>
      <c r="CZ39" s="374"/>
      <c r="DA39" s="374"/>
      <c r="DB39" s="374"/>
      <c r="DC39" s="374"/>
      <c r="DD39" s="374"/>
      <c r="DE39" s="374"/>
      <c r="DF39" s="374"/>
      <c r="DG39" s="374"/>
      <c r="DH39" s="374"/>
      <c r="DI39" s="374"/>
      <c r="DJ39" s="374"/>
      <c r="DK39" s="374"/>
    </row>
    <row r="40" spans="1:115" ht="43.5" hidden="1" customHeight="1">
      <c r="A40" s="1546" t="s">
        <v>1703</v>
      </c>
      <c r="B40" s="1546"/>
      <c r="C40" s="1546"/>
      <c r="D40" s="1546"/>
      <c r="E40" s="1546"/>
      <c r="F40" s="1546"/>
      <c r="G40" s="1546"/>
      <c r="H40" s="1546"/>
      <c r="I40" s="1546"/>
      <c r="J40" s="1546"/>
      <c r="K40" s="1546"/>
      <c r="L40" s="1546"/>
      <c r="M40" s="1546"/>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374"/>
      <c r="AS40" s="374"/>
      <c r="AT40" s="395" t="s">
        <v>79</v>
      </c>
      <c r="AU40" s="374"/>
      <c r="AV40" s="374"/>
      <c r="AW40" s="396" t="s">
        <v>904</v>
      </c>
      <c r="AX40" s="396" t="s">
        <v>904</v>
      </c>
      <c r="AY40" s="397" t="s">
        <v>199</v>
      </c>
      <c r="AZ40" s="398" t="s">
        <v>138</v>
      </c>
      <c r="BA40" s="399" t="s">
        <v>162</v>
      </c>
      <c r="BB40" s="400" t="s">
        <v>199</v>
      </c>
      <c r="BC40" s="400" t="s">
        <v>199</v>
      </c>
      <c r="BD40" s="400" t="s">
        <v>23</v>
      </c>
      <c r="BE40" s="402">
        <f t="shared" si="2"/>
        <v>29</v>
      </c>
      <c r="BF40" s="374"/>
      <c r="BG40" s="374"/>
      <c r="BH40" s="374"/>
      <c r="BI40" s="374"/>
      <c r="BJ40" s="374"/>
      <c r="BK40" s="374"/>
      <c r="BL40" s="374"/>
      <c r="BM40" s="374"/>
      <c r="BN40" s="374"/>
      <c r="BO40" s="374"/>
      <c r="BP40" s="374"/>
      <c r="BQ40" s="374"/>
      <c r="BR40" s="374"/>
      <c r="BS40" s="374"/>
      <c r="BT40" s="374"/>
      <c r="BU40" s="374"/>
      <c r="BV40" s="374"/>
      <c r="BW40" s="374"/>
      <c r="BX40" s="374"/>
      <c r="BY40" s="374"/>
      <c r="BZ40" s="374"/>
      <c r="CA40" s="374"/>
      <c r="CB40" s="374"/>
      <c r="CC40" s="374"/>
      <c r="CD40" s="374"/>
      <c r="CE40" s="374"/>
      <c r="CF40" s="374"/>
      <c r="CG40" s="374"/>
      <c r="CH40" s="374"/>
      <c r="CI40" s="374"/>
      <c r="CJ40" s="374"/>
      <c r="CK40" s="374"/>
      <c r="CL40" s="374"/>
      <c r="CM40" s="374"/>
      <c r="CN40" s="374"/>
      <c r="CO40" s="374"/>
      <c r="CP40" s="374"/>
      <c r="CQ40" s="374"/>
      <c r="CR40" s="374"/>
      <c r="CS40" s="374"/>
      <c r="CT40" s="374"/>
      <c r="CU40" s="374"/>
      <c r="CV40" s="374"/>
      <c r="CW40" s="374"/>
      <c r="CX40" s="374"/>
      <c r="CY40" s="374"/>
      <c r="CZ40" s="374"/>
      <c r="DA40" s="374"/>
      <c r="DB40" s="374"/>
      <c r="DC40" s="374"/>
      <c r="DD40" s="374"/>
      <c r="DE40" s="374"/>
      <c r="DF40" s="374"/>
      <c r="DG40" s="374"/>
      <c r="DH40" s="374"/>
      <c r="DI40" s="374"/>
      <c r="DJ40" s="374"/>
      <c r="DK40" s="374"/>
    </row>
    <row r="41" spans="1:115" ht="26.25" hidden="1" customHeight="1">
      <c r="A41" s="1546" t="s">
        <v>1704</v>
      </c>
      <c r="B41" s="1546"/>
      <c r="C41" s="1546"/>
      <c r="D41" s="1546"/>
      <c r="E41" s="1546"/>
      <c r="F41" s="1546"/>
      <c r="G41" s="1546"/>
      <c r="H41" s="1546"/>
      <c r="I41" s="1546"/>
      <c r="J41" s="1546"/>
      <c r="K41" s="1546"/>
      <c r="L41" s="1546"/>
      <c r="M41" s="1546"/>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395" t="s">
        <v>81</v>
      </c>
      <c r="AU41" s="374"/>
      <c r="AV41" s="374"/>
      <c r="AW41" s="396" t="s">
        <v>905</v>
      </c>
      <c r="AX41" s="396" t="s">
        <v>905</v>
      </c>
      <c r="AY41" s="397" t="s">
        <v>201</v>
      </c>
      <c r="AZ41" s="398" t="s">
        <v>140</v>
      </c>
      <c r="BA41" s="399" t="s">
        <v>164</v>
      </c>
      <c r="BB41" s="400" t="s">
        <v>201</v>
      </c>
      <c r="BC41" s="400" t="s">
        <v>201</v>
      </c>
      <c r="BD41" s="400" t="s">
        <v>135</v>
      </c>
      <c r="BE41" s="402">
        <f t="shared" si="2"/>
        <v>30</v>
      </c>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4"/>
      <c r="CF41" s="374"/>
      <c r="CG41" s="374"/>
      <c r="CH41" s="374"/>
      <c r="CI41" s="374"/>
      <c r="CJ41" s="374"/>
      <c r="CK41" s="374"/>
      <c r="CL41" s="374"/>
      <c r="CM41" s="374"/>
      <c r="CN41" s="374"/>
      <c r="CO41" s="374"/>
      <c r="CP41" s="374"/>
      <c r="CQ41" s="374"/>
      <c r="CR41" s="374"/>
      <c r="CS41" s="374"/>
      <c r="CT41" s="374"/>
      <c r="CU41" s="374"/>
      <c r="CV41" s="374"/>
      <c r="CW41" s="374"/>
      <c r="CX41" s="374"/>
      <c r="CY41" s="374"/>
      <c r="CZ41" s="374"/>
      <c r="DA41" s="374"/>
      <c r="DB41" s="374"/>
      <c r="DC41" s="374"/>
      <c r="DD41" s="374"/>
      <c r="DE41" s="374"/>
      <c r="DF41" s="374"/>
      <c r="DG41" s="374"/>
      <c r="DH41" s="374"/>
      <c r="DI41" s="374"/>
      <c r="DJ41" s="374"/>
      <c r="DK41" s="374"/>
    </row>
    <row r="42" spans="1:115" ht="24.75" hidden="1" customHeight="1">
      <c r="A42" s="1573" t="s">
        <v>1705</v>
      </c>
      <c r="B42" s="1573"/>
      <c r="C42" s="1573"/>
      <c r="D42" s="1573"/>
      <c r="E42" s="1573"/>
      <c r="F42" s="1573"/>
      <c r="G42" s="1573"/>
      <c r="H42" s="1573"/>
      <c r="I42" s="1573"/>
      <c r="J42" s="1573"/>
      <c r="K42" s="1573"/>
      <c r="L42" s="1573"/>
      <c r="M42" s="1573"/>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95" t="s">
        <v>84</v>
      </c>
      <c r="AU42" s="374"/>
      <c r="AV42" s="374"/>
      <c r="AW42" s="396" t="s">
        <v>905</v>
      </c>
      <c r="AX42" s="396" t="s">
        <v>905</v>
      </c>
      <c r="AY42" s="397" t="s">
        <v>201</v>
      </c>
      <c r="AZ42" s="398" t="s">
        <v>140</v>
      </c>
      <c r="BA42" s="399" t="s">
        <v>169</v>
      </c>
      <c r="BB42" s="400" t="s">
        <v>215</v>
      </c>
      <c r="BC42" s="400" t="s">
        <v>215</v>
      </c>
      <c r="BD42" s="400" t="s">
        <v>138</v>
      </c>
      <c r="BE42" s="402">
        <f t="shared" si="2"/>
        <v>31</v>
      </c>
      <c r="BF42" s="374"/>
      <c r="BG42" s="374"/>
      <c r="BH42" s="374"/>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374"/>
      <c r="CH42" s="374"/>
      <c r="CI42" s="374"/>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374"/>
      <c r="DI42" s="374"/>
      <c r="DJ42" s="374"/>
      <c r="DK42" s="374"/>
    </row>
    <row r="43" spans="1:115" ht="17.25" hidden="1" customHeight="1">
      <c r="A43" s="440" t="s">
        <v>1706</v>
      </c>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95" t="s">
        <v>86</v>
      </c>
      <c r="AU43" s="374"/>
      <c r="AV43" s="374"/>
      <c r="AW43" s="396" t="s">
        <v>911</v>
      </c>
      <c r="AX43" s="396" t="s">
        <v>911</v>
      </c>
      <c r="AY43" s="397" t="s">
        <v>207</v>
      </c>
      <c r="AZ43" s="398" t="s">
        <v>145</v>
      </c>
      <c r="BA43" s="399" t="s">
        <v>167</v>
      </c>
      <c r="BB43" s="400" t="s">
        <v>261</v>
      </c>
      <c r="BC43" s="400" t="s">
        <v>261</v>
      </c>
      <c r="BD43" s="400" t="s">
        <v>140</v>
      </c>
      <c r="BE43" s="402">
        <f t="shared" si="2"/>
        <v>32</v>
      </c>
      <c r="BF43" s="374"/>
      <c r="BG43" s="374"/>
      <c r="BH43" s="374"/>
      <c r="BI43" s="374"/>
      <c r="BJ43" s="374"/>
      <c r="BK43" s="374"/>
      <c r="BL43" s="374"/>
      <c r="BM43" s="374"/>
      <c r="BN43" s="374"/>
      <c r="BO43" s="374"/>
      <c r="BP43" s="374"/>
      <c r="BQ43" s="374"/>
      <c r="BR43" s="374"/>
      <c r="BS43" s="374"/>
      <c r="BT43" s="374"/>
      <c r="BU43" s="374"/>
      <c r="BV43" s="374"/>
      <c r="BW43" s="374"/>
      <c r="BX43" s="374"/>
      <c r="BY43" s="374"/>
      <c r="BZ43" s="374"/>
      <c r="CA43" s="374"/>
      <c r="CB43" s="374"/>
      <c r="CC43" s="374"/>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4"/>
      <c r="DJ43" s="374"/>
      <c r="DK43" s="374"/>
    </row>
    <row r="44" spans="1:115" ht="16.5" hidden="1" customHeight="1">
      <c r="A44" s="440"/>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395" t="s">
        <v>90</v>
      </c>
      <c r="AU44" s="374"/>
      <c r="AV44" s="374"/>
      <c r="AW44" s="415" t="s">
        <v>382</v>
      </c>
      <c r="AX44" s="415" t="s">
        <v>382</v>
      </c>
      <c r="AY44" s="397" t="s">
        <v>215</v>
      </c>
      <c r="AZ44" s="398" t="s">
        <v>148</v>
      </c>
      <c r="BA44" s="399" t="s">
        <v>171</v>
      </c>
      <c r="BB44" s="400" t="s">
        <v>281</v>
      </c>
      <c r="BC44" s="400" t="s">
        <v>281</v>
      </c>
      <c r="BD44" s="400" t="s">
        <v>145</v>
      </c>
      <c r="BE44" s="402">
        <f t="shared" si="2"/>
        <v>34</v>
      </c>
      <c r="BF44" s="374"/>
      <c r="BG44" s="374"/>
      <c r="BH44" s="374"/>
      <c r="BI44" s="374"/>
      <c r="BJ44" s="374"/>
      <c r="BK44" s="374"/>
      <c r="BL44" s="374"/>
      <c r="BM44" s="374"/>
      <c r="BN44" s="374"/>
      <c r="BO44" s="374"/>
      <c r="BP44" s="374"/>
      <c r="BQ44" s="374"/>
      <c r="BR44" s="374"/>
      <c r="BS44" s="374"/>
      <c r="BT44" s="374"/>
      <c r="BU44" s="374"/>
      <c r="BV44" s="374"/>
      <c r="BW44" s="374"/>
      <c r="BX44" s="374"/>
      <c r="BY44" s="374"/>
      <c r="BZ44" s="374"/>
      <c r="CA44" s="374"/>
      <c r="CB44" s="374"/>
      <c r="CC44" s="374"/>
      <c r="CD44" s="374"/>
      <c r="CE44" s="374"/>
      <c r="CF44" s="374"/>
      <c r="CG44" s="374"/>
      <c r="CH44" s="374"/>
      <c r="CI44" s="374"/>
      <c r="CJ44" s="374"/>
      <c r="CK44" s="374"/>
      <c r="CL44" s="374"/>
      <c r="CM44" s="374"/>
      <c r="CN44" s="374"/>
      <c r="CO44" s="374"/>
      <c r="CP44" s="374"/>
      <c r="CQ44" s="374"/>
      <c r="CR44" s="374"/>
      <c r="CS44" s="374"/>
      <c r="CT44" s="374"/>
      <c r="CU44" s="374"/>
      <c r="CV44" s="374"/>
      <c r="CW44" s="374"/>
      <c r="CX44" s="374"/>
      <c r="CY44" s="374"/>
      <c r="CZ44" s="374"/>
      <c r="DA44" s="374"/>
      <c r="DB44" s="374"/>
      <c r="DC44" s="374"/>
      <c r="DD44" s="374"/>
      <c r="DE44" s="374"/>
      <c r="DF44" s="374"/>
      <c r="DG44" s="374"/>
      <c r="DH44" s="374"/>
      <c r="DI44" s="374"/>
      <c r="DJ44" s="374"/>
      <c r="DK44" s="374"/>
    </row>
    <row r="45" spans="1:115" hidden="1">
      <c r="A45" s="440"/>
      <c r="D45" s="1574" t="s">
        <v>1707</v>
      </c>
      <c r="E45" s="1576" t="s">
        <v>1708</v>
      </c>
      <c r="F45" s="1577"/>
      <c r="G45" s="1577"/>
      <c r="H45" s="1577"/>
      <c r="I45" s="1577"/>
      <c r="J45" s="1577"/>
      <c r="K45" s="1577"/>
      <c r="L45" s="1578"/>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95" t="s">
        <v>92</v>
      </c>
      <c r="AU45" s="374"/>
      <c r="AV45" s="374"/>
      <c r="AW45" s="396" t="s">
        <v>959</v>
      </c>
      <c r="AX45" s="415" t="s">
        <v>934</v>
      </c>
      <c r="AY45" s="397" t="s">
        <v>232</v>
      </c>
      <c r="AZ45" s="398" t="s">
        <v>162</v>
      </c>
      <c r="BA45" s="399" t="s">
        <v>1625</v>
      </c>
      <c r="BB45" s="400" t="s">
        <v>285</v>
      </c>
      <c r="BC45" s="400" t="s">
        <v>285</v>
      </c>
      <c r="BD45" s="400" t="s">
        <v>148</v>
      </c>
      <c r="BE45" s="402">
        <f t="shared" si="2"/>
        <v>35</v>
      </c>
      <c r="BF45" s="374"/>
      <c r="BG45" s="374"/>
      <c r="BH45" s="374"/>
      <c r="BI45" s="374"/>
      <c r="BJ45" s="374"/>
      <c r="BK45" s="374"/>
      <c r="BL45" s="374"/>
      <c r="BM45" s="374"/>
      <c r="BN45" s="374"/>
      <c r="BO45" s="374"/>
      <c r="BP45" s="374"/>
      <c r="BQ45" s="374"/>
      <c r="BR45" s="374"/>
      <c r="BS45" s="374"/>
      <c r="BT45" s="374"/>
      <c r="BU45" s="374"/>
      <c r="BV45" s="374"/>
      <c r="BW45" s="374"/>
      <c r="BX45" s="374"/>
      <c r="BY45" s="374"/>
      <c r="BZ45" s="374"/>
      <c r="CA45" s="374"/>
      <c r="CB45" s="374"/>
      <c r="CC45" s="374"/>
      <c r="CD45" s="374"/>
      <c r="CE45" s="374"/>
      <c r="CF45" s="374"/>
      <c r="CG45" s="374"/>
      <c r="CH45" s="374"/>
      <c r="CI45" s="374"/>
      <c r="CJ45" s="374"/>
      <c r="CK45" s="374"/>
      <c r="CL45" s="374"/>
      <c r="CM45" s="374"/>
      <c r="CN45" s="374"/>
      <c r="CO45" s="374"/>
      <c r="CP45" s="374"/>
      <c r="CQ45" s="374"/>
      <c r="CR45" s="374"/>
      <c r="CS45" s="374"/>
      <c r="CT45" s="374"/>
      <c r="CU45" s="374"/>
      <c r="CV45" s="374"/>
      <c r="CW45" s="374"/>
      <c r="CX45" s="374"/>
      <c r="CY45" s="374"/>
      <c r="CZ45" s="374"/>
      <c r="DA45" s="374"/>
      <c r="DB45" s="374"/>
      <c r="DC45" s="374"/>
      <c r="DD45" s="374"/>
      <c r="DE45" s="374"/>
      <c r="DF45" s="374"/>
      <c r="DG45" s="374"/>
      <c r="DH45" s="374"/>
      <c r="DI45" s="374"/>
      <c r="DJ45" s="374"/>
      <c r="DK45" s="374"/>
    </row>
    <row r="46" spans="1:115" hidden="1">
      <c r="A46" s="440"/>
      <c r="D46" s="1575"/>
      <c r="E46" s="441">
        <v>1</v>
      </c>
      <c r="F46" s="441">
        <v>2</v>
      </c>
      <c r="G46" s="441">
        <v>3</v>
      </c>
      <c r="H46" s="441">
        <v>4</v>
      </c>
      <c r="I46" s="441">
        <v>5</v>
      </c>
      <c r="J46" s="441">
        <v>6</v>
      </c>
      <c r="K46" s="441">
        <v>7</v>
      </c>
      <c r="L46" s="442">
        <v>8</v>
      </c>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95" t="s">
        <v>95</v>
      </c>
      <c r="AU46" s="374"/>
      <c r="AV46" s="374"/>
      <c r="AW46" s="396" t="s">
        <v>1641</v>
      </c>
      <c r="AX46" s="396" t="s">
        <v>959</v>
      </c>
      <c r="AY46" s="397" t="s">
        <v>277</v>
      </c>
      <c r="AZ46" s="398" t="s">
        <v>164</v>
      </c>
      <c r="BA46" s="399" t="s">
        <v>175</v>
      </c>
      <c r="BB46" s="400" t="s">
        <v>287</v>
      </c>
      <c r="BC46" s="400" t="s">
        <v>287</v>
      </c>
      <c r="BD46" s="400" t="s">
        <v>162</v>
      </c>
      <c r="BE46" s="402">
        <f t="shared" si="2"/>
        <v>36</v>
      </c>
      <c r="BF46" s="374"/>
      <c r="BG46" s="374"/>
      <c r="BH46" s="374"/>
      <c r="BI46" s="374"/>
      <c r="BJ46" s="374"/>
      <c r="BK46" s="374"/>
      <c r="BL46" s="374"/>
      <c r="BM46" s="374"/>
      <c r="BN46" s="374"/>
      <c r="BO46" s="374"/>
      <c r="BP46" s="374"/>
      <c r="BQ46" s="374"/>
      <c r="BR46" s="374"/>
      <c r="BS46" s="374"/>
      <c r="BT46" s="374"/>
      <c r="BU46" s="374"/>
      <c r="BV46" s="374"/>
      <c r="BW46" s="374"/>
      <c r="BX46" s="374"/>
      <c r="BY46" s="374"/>
      <c r="BZ46" s="374"/>
      <c r="CA46" s="374"/>
      <c r="CB46" s="374"/>
      <c r="CC46" s="374"/>
      <c r="CD46" s="374"/>
      <c r="CE46" s="374"/>
      <c r="CF46" s="374"/>
      <c r="CG46" s="374"/>
      <c r="CH46" s="374"/>
      <c r="CI46" s="374"/>
      <c r="CJ46" s="374"/>
      <c r="CK46" s="374"/>
      <c r="CL46" s="374"/>
      <c r="CM46" s="374"/>
      <c r="CN46" s="374"/>
      <c r="CO46" s="374"/>
      <c r="CP46" s="374"/>
      <c r="CQ46" s="374"/>
      <c r="CR46" s="374"/>
      <c r="CS46" s="374"/>
      <c r="CT46" s="374"/>
      <c r="CU46" s="374"/>
      <c r="CV46" s="374"/>
      <c r="CW46" s="374"/>
      <c r="CX46" s="374"/>
      <c r="CY46" s="374"/>
      <c r="CZ46" s="374"/>
      <c r="DA46" s="374"/>
      <c r="DB46" s="374"/>
      <c r="DC46" s="374"/>
      <c r="DD46" s="374"/>
      <c r="DE46" s="374"/>
      <c r="DF46" s="374"/>
      <c r="DG46" s="374"/>
      <c r="DH46" s="374"/>
      <c r="DI46" s="374"/>
      <c r="DJ46" s="374"/>
      <c r="DK46" s="374"/>
    </row>
    <row r="47" spans="1:115" hidden="1">
      <c r="A47" s="440"/>
      <c r="D47" s="443">
        <v>30</v>
      </c>
      <c r="E47" s="444">
        <f t="array" ref="E47">+MAX(IF($B62:$B78=1,E62:E78))</f>
        <v>0</v>
      </c>
      <c r="F47" s="445">
        <f t="array" ref="F47">+MAX(IF($B62:$B78=1,F62:F78))</f>
        <v>0</v>
      </c>
      <c r="G47" s="445">
        <f t="array" ref="G47">+MAX(IF($B62:$B78=1,G62:G78))</f>
        <v>0</v>
      </c>
      <c r="H47" s="445">
        <f t="array" ref="H47">+MAX(IF($B62:$B78=1,H62:H78))</f>
        <v>0</v>
      </c>
      <c r="I47" s="445">
        <f t="array" ref="I47">+MAX(IF($B62:$B78=1,I62:I78))</f>
        <v>0</v>
      </c>
      <c r="J47" s="445">
        <f t="array" ref="J47">+MAX(IF($B62:$B78=1,J62:J78))</f>
        <v>0</v>
      </c>
      <c r="K47" s="445">
        <f t="array" ref="K47">+MAX(IF($B62:$B78=1,K62:K78))</f>
        <v>0</v>
      </c>
      <c r="L47" s="446">
        <f t="array" ref="L47">+MAX(IF($B62:$B78=1,L62:L78))</f>
        <v>0</v>
      </c>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95" t="s">
        <v>97</v>
      </c>
      <c r="AU47" s="374"/>
      <c r="AV47" s="374"/>
      <c r="AW47" s="415" t="s">
        <v>980</v>
      </c>
      <c r="AX47" s="396" t="s">
        <v>1641</v>
      </c>
      <c r="AY47" s="397" t="s">
        <v>281</v>
      </c>
      <c r="AZ47" s="398" t="s">
        <v>167</v>
      </c>
      <c r="BA47" s="399" t="s">
        <v>177</v>
      </c>
      <c r="BB47" s="400" t="s">
        <v>307</v>
      </c>
      <c r="BC47" s="400" t="s">
        <v>307</v>
      </c>
      <c r="BD47" s="400" t="s">
        <v>164</v>
      </c>
      <c r="BE47" s="402">
        <f t="shared" si="2"/>
        <v>37</v>
      </c>
      <c r="BF47" s="374"/>
      <c r="BG47" s="374"/>
      <c r="BH47" s="374"/>
      <c r="BI47" s="374"/>
      <c r="BJ47" s="374"/>
      <c r="BK47" s="374"/>
      <c r="BL47" s="374"/>
      <c r="BM47" s="374"/>
      <c r="BN47" s="374"/>
      <c r="BO47" s="374"/>
      <c r="BP47" s="374"/>
      <c r="BQ47" s="374"/>
      <c r="BR47" s="374"/>
      <c r="BS47" s="374"/>
      <c r="BT47" s="374"/>
      <c r="BU47" s="374"/>
      <c r="BV47" s="374"/>
      <c r="BW47" s="374"/>
      <c r="BX47" s="374"/>
      <c r="BY47" s="374"/>
      <c r="BZ47" s="374"/>
      <c r="CA47" s="374"/>
      <c r="CB47" s="374"/>
      <c r="CC47" s="374"/>
      <c r="CD47" s="374"/>
      <c r="CE47" s="374"/>
      <c r="CF47" s="374"/>
      <c r="CG47" s="374"/>
      <c r="CH47" s="374"/>
      <c r="CI47" s="374"/>
      <c r="CJ47" s="374"/>
      <c r="CK47" s="374"/>
      <c r="CL47" s="374"/>
      <c r="CM47" s="374"/>
      <c r="CN47" s="374"/>
      <c r="CO47" s="374"/>
      <c r="CP47" s="374"/>
      <c r="CQ47" s="374"/>
      <c r="CR47" s="374"/>
      <c r="CS47" s="374"/>
      <c r="CT47" s="374"/>
      <c r="CU47" s="374"/>
      <c r="CV47" s="374"/>
      <c r="CW47" s="374"/>
      <c r="CX47" s="374"/>
      <c r="CY47" s="374"/>
      <c r="CZ47" s="374"/>
      <c r="DA47" s="374"/>
      <c r="DB47" s="374"/>
      <c r="DC47" s="374"/>
      <c r="DD47" s="374"/>
      <c r="DE47" s="374"/>
      <c r="DF47" s="374"/>
      <c r="DG47" s="374"/>
      <c r="DH47" s="374"/>
      <c r="DI47" s="374"/>
      <c r="DJ47" s="374"/>
      <c r="DK47" s="374"/>
    </row>
    <row r="48" spans="1:115" hidden="1">
      <c r="A48" s="440"/>
      <c r="D48" s="443">
        <v>40</v>
      </c>
      <c r="E48" s="447">
        <f t="array" ref="E48">+MAX(IF($B80:$B96=1,E80:E96))</f>
        <v>0</v>
      </c>
      <c r="F48" s="448">
        <f t="array" ref="F48">+MAX(IF($B80:$B96=1,F80:F96))</f>
        <v>0</v>
      </c>
      <c r="G48" s="448">
        <f t="array" ref="G48">+MAX(IF($B80:$B96=1,G80:G96))</f>
        <v>0</v>
      </c>
      <c r="H48" s="448">
        <f t="array" ref="H48">+MAX(IF($B80:$B96=1,H80:H96))</f>
        <v>0</v>
      </c>
      <c r="I48" s="448">
        <f t="array" ref="I48">+MAX(IF($B80:$B96=1,I80:I96))</f>
        <v>0</v>
      </c>
      <c r="J48" s="448">
        <f t="array" ref="J48">+MAX(IF($B80:$B96=1,J80:J96))</f>
        <v>0</v>
      </c>
      <c r="K48" s="448">
        <f t="array" ref="K48">+MAX(IF($B80:$B96=1,K80:K96))</f>
        <v>0</v>
      </c>
      <c r="L48" s="449">
        <f t="array" ref="L48">+MAX(IF($B80:$B96=1,L80:L96))</f>
        <v>0</v>
      </c>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95" t="s">
        <v>101</v>
      </c>
      <c r="AU48" s="374"/>
      <c r="AV48" s="374"/>
      <c r="AW48" s="396" t="s">
        <v>997</v>
      </c>
      <c r="AX48" s="415" t="s">
        <v>980</v>
      </c>
      <c r="AY48" s="397" t="s">
        <v>285</v>
      </c>
      <c r="AZ48" s="398" t="s">
        <v>169</v>
      </c>
      <c r="BA48" s="399" t="s">
        <v>179</v>
      </c>
      <c r="BB48" s="400" t="s">
        <v>309</v>
      </c>
      <c r="BC48" s="400" t="s">
        <v>309</v>
      </c>
      <c r="BD48" s="400" t="s">
        <v>167</v>
      </c>
      <c r="BE48" s="402">
        <f t="shared" si="2"/>
        <v>38</v>
      </c>
      <c r="BF48" s="374"/>
      <c r="BG48" s="374"/>
      <c r="BH48" s="374"/>
      <c r="BI48" s="374"/>
      <c r="BJ48" s="374"/>
      <c r="BK48" s="374"/>
      <c r="BL48" s="374"/>
      <c r="BM48" s="374"/>
      <c r="BN48" s="374"/>
      <c r="BO48" s="374"/>
      <c r="BP48" s="374"/>
      <c r="BQ48" s="374"/>
      <c r="BR48" s="374"/>
      <c r="BS48" s="374"/>
      <c r="BT48" s="374"/>
      <c r="BU48" s="374"/>
      <c r="BV48" s="374"/>
      <c r="BW48" s="374"/>
      <c r="BX48" s="374"/>
      <c r="BY48" s="374"/>
      <c r="BZ48" s="374"/>
      <c r="CA48" s="374"/>
      <c r="CB48" s="374"/>
      <c r="CC48" s="374"/>
      <c r="CD48" s="374"/>
      <c r="CE48" s="374"/>
      <c r="CF48" s="374"/>
      <c r="CG48" s="374"/>
      <c r="CH48" s="374"/>
      <c r="CI48" s="374"/>
      <c r="CJ48" s="374"/>
      <c r="CK48" s="374"/>
      <c r="CL48" s="374"/>
      <c r="CM48" s="374"/>
      <c r="CN48" s="374"/>
      <c r="CO48" s="374"/>
      <c r="CP48" s="374"/>
      <c r="CQ48" s="374"/>
      <c r="CR48" s="374"/>
      <c r="CS48" s="374"/>
      <c r="CT48" s="374"/>
      <c r="CU48" s="374"/>
      <c r="CV48" s="374"/>
      <c r="CW48" s="374"/>
      <c r="CX48" s="374"/>
      <c r="CY48" s="374"/>
      <c r="CZ48" s="374"/>
      <c r="DA48" s="374"/>
      <c r="DB48" s="374"/>
      <c r="DC48" s="374"/>
      <c r="DD48" s="374"/>
      <c r="DE48" s="374"/>
      <c r="DF48" s="374"/>
      <c r="DG48" s="374"/>
      <c r="DH48" s="374"/>
      <c r="DI48" s="374"/>
      <c r="DJ48" s="374"/>
      <c r="DK48" s="374"/>
    </row>
    <row r="49" spans="1:115" hidden="1">
      <c r="A49" s="440"/>
      <c r="D49" s="443">
        <v>50</v>
      </c>
      <c r="E49" s="447">
        <f t="array" ref="E49">+MAX(IF($B98:$B114=1,E98:E114))</f>
        <v>0</v>
      </c>
      <c r="F49" s="448">
        <f t="array" ref="F49">+MAX(IF($B98:$B114=1,F98:F114))</f>
        <v>0</v>
      </c>
      <c r="G49" s="448">
        <f t="array" ref="G49">+MAX(IF($B98:$B114=1,G98:G114))</f>
        <v>0</v>
      </c>
      <c r="H49" s="448">
        <f t="array" ref="H49">+MAX(IF($B98:$B114=1,H98:H114))</f>
        <v>0</v>
      </c>
      <c r="I49" s="448">
        <f t="array" ref="I49">+MAX(IF($B98:$B114=1,I98:I114))</f>
        <v>0</v>
      </c>
      <c r="J49" s="448">
        <f t="array" ref="J49">+MAX(IF($B98:$B114=1,J98:J114))</f>
        <v>0</v>
      </c>
      <c r="K49" s="448">
        <f t="array" ref="K49">+MAX(IF($B98:$B114=1,K98:K114))</f>
        <v>0</v>
      </c>
      <c r="L49" s="449">
        <f t="array" ref="L49">+MAX(IF($B98:$B114=1,L98:L114))</f>
        <v>0</v>
      </c>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4"/>
      <c r="AN49" s="374"/>
      <c r="AO49" s="374"/>
      <c r="AP49" s="374"/>
      <c r="AQ49" s="374"/>
      <c r="AR49" s="374"/>
      <c r="AS49" s="374"/>
      <c r="AT49" s="395" t="s">
        <v>103</v>
      </c>
      <c r="AU49" s="374"/>
      <c r="AV49" s="374"/>
      <c r="AW49" s="415" t="s">
        <v>998</v>
      </c>
      <c r="AX49" s="396" t="s">
        <v>997</v>
      </c>
      <c r="AY49" s="397" t="s">
        <v>287</v>
      </c>
      <c r="AZ49" s="398" t="s">
        <v>171</v>
      </c>
      <c r="BA49" s="399" t="s">
        <v>183</v>
      </c>
      <c r="BB49" s="400" t="s">
        <v>79</v>
      </c>
      <c r="BC49" s="400" t="s">
        <v>79</v>
      </c>
      <c r="BD49" s="400" t="s">
        <v>169</v>
      </c>
      <c r="BE49" s="402">
        <f t="shared" si="2"/>
        <v>39</v>
      </c>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c r="CN49" s="374"/>
      <c r="CO49" s="374"/>
      <c r="CP49" s="374"/>
      <c r="CQ49" s="374"/>
      <c r="CR49" s="374"/>
      <c r="CS49" s="374"/>
      <c r="CT49" s="374"/>
      <c r="CU49" s="374"/>
      <c r="CV49" s="374"/>
      <c r="CW49" s="374"/>
      <c r="CX49" s="374"/>
      <c r="CY49" s="374"/>
      <c r="CZ49" s="374"/>
      <c r="DA49" s="374"/>
      <c r="DB49" s="374"/>
      <c r="DC49" s="374"/>
      <c r="DD49" s="374"/>
      <c r="DE49" s="374"/>
      <c r="DF49" s="374"/>
      <c r="DG49" s="374"/>
      <c r="DH49" s="374"/>
      <c r="DI49" s="374"/>
      <c r="DJ49" s="374"/>
      <c r="DK49" s="374"/>
    </row>
    <row r="50" spans="1:115" hidden="1">
      <c r="A50" s="440"/>
      <c r="D50" s="443">
        <v>60</v>
      </c>
      <c r="E50" s="447">
        <f t="array" ref="E50">+MAX(IF($B116:$B132=1,E116:E132))</f>
        <v>0</v>
      </c>
      <c r="F50" s="448">
        <f t="array" ref="F50">+MAX(IF($B116:$B132=1,F116:F132))</f>
        <v>0</v>
      </c>
      <c r="G50" s="448">
        <f t="array" ref="G50">+MAX(IF($B116:$B132=1,G116:G132))</f>
        <v>0</v>
      </c>
      <c r="H50" s="448">
        <f t="array" ref="H50">+MAX(IF($B116:$B132=1,H116:H132))</f>
        <v>0</v>
      </c>
      <c r="I50" s="448">
        <f t="array" ref="I50">+MAX(IF($B116:$B132=1,I116:I132))</f>
        <v>0</v>
      </c>
      <c r="J50" s="448">
        <f t="array" ref="J50">+MAX(IF($B116:$B132=1,J116:J132))</f>
        <v>0</v>
      </c>
      <c r="K50" s="448">
        <f t="array" ref="K50">+MAX(IF($B116:$B132=1,K116:K132))</f>
        <v>0</v>
      </c>
      <c r="L50" s="449">
        <f t="array" ref="L50">+MAX(IF($B116:$B132=1,L116:L132))</f>
        <v>0</v>
      </c>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4"/>
      <c r="AN50" s="374"/>
      <c r="AO50" s="374"/>
      <c r="AP50" s="374"/>
      <c r="AQ50" s="374"/>
      <c r="AR50" s="374"/>
      <c r="AS50" s="374"/>
      <c r="AT50" s="395" t="s">
        <v>107</v>
      </c>
      <c r="AU50" s="374"/>
      <c r="AV50" s="374"/>
      <c r="AW50" s="415" t="s">
        <v>999</v>
      </c>
      <c r="AX50" s="415" t="s">
        <v>998</v>
      </c>
      <c r="AY50" s="397" t="s">
        <v>295</v>
      </c>
      <c r="AZ50" s="398" t="s">
        <v>1625</v>
      </c>
      <c r="BA50" s="399" t="s">
        <v>189</v>
      </c>
      <c r="BB50" s="400" t="s">
        <v>324</v>
      </c>
      <c r="BC50" s="400" t="s">
        <v>324</v>
      </c>
      <c r="BD50" s="400" t="s">
        <v>171</v>
      </c>
      <c r="BE50" s="402">
        <f t="shared" si="2"/>
        <v>40</v>
      </c>
      <c r="BF50" s="374"/>
      <c r="BG50" s="374"/>
      <c r="BH50" s="374"/>
      <c r="BI50" s="374"/>
      <c r="BJ50" s="374"/>
      <c r="BK50" s="374"/>
      <c r="BL50" s="374"/>
      <c r="BM50" s="374"/>
      <c r="BN50" s="374"/>
      <c r="BO50" s="374"/>
      <c r="BP50" s="374"/>
      <c r="BQ50" s="374"/>
      <c r="BR50" s="374"/>
      <c r="BS50" s="374"/>
      <c r="BT50" s="374"/>
      <c r="BU50" s="374"/>
      <c r="BV50" s="374"/>
      <c r="BW50" s="374"/>
      <c r="BX50" s="374"/>
      <c r="BY50" s="374"/>
      <c r="BZ50" s="374"/>
      <c r="CA50" s="374"/>
      <c r="CB50" s="374"/>
      <c r="CC50" s="374"/>
      <c r="CD50" s="374"/>
      <c r="CE50" s="374"/>
      <c r="CF50" s="374"/>
      <c r="CG50" s="374"/>
      <c r="CH50" s="374"/>
      <c r="CI50" s="374"/>
      <c r="CJ50" s="374"/>
      <c r="CK50" s="374"/>
      <c r="CL50" s="374"/>
      <c r="CM50" s="374"/>
      <c r="CN50" s="374"/>
      <c r="CO50" s="374"/>
      <c r="CP50" s="374"/>
      <c r="CQ50" s="374"/>
      <c r="CR50" s="374"/>
      <c r="CS50" s="374"/>
      <c r="CT50" s="374"/>
      <c r="CU50" s="374"/>
      <c r="CV50" s="374"/>
      <c r="CW50" s="374"/>
      <c r="CX50" s="374"/>
      <c r="CY50" s="374"/>
      <c r="CZ50" s="374"/>
      <c r="DA50" s="374"/>
      <c r="DB50" s="374"/>
      <c r="DC50" s="374"/>
      <c r="DD50" s="374"/>
      <c r="DE50" s="374"/>
      <c r="DF50" s="374"/>
      <c r="DG50" s="374"/>
      <c r="DH50" s="374"/>
      <c r="DI50" s="374"/>
      <c r="DJ50" s="374"/>
      <c r="DK50" s="374"/>
    </row>
    <row r="51" spans="1:115" hidden="1">
      <c r="A51" s="440"/>
      <c r="D51" s="450">
        <v>80</v>
      </c>
      <c r="E51" s="451">
        <f t="array" ref="E51">+MAX(IF($B134:$B150=1,E134:E150))</f>
        <v>0</v>
      </c>
      <c r="F51" s="452">
        <f t="array" ref="F51">+MAX(IF($B134:$B150=1,F134:F150))</f>
        <v>0</v>
      </c>
      <c r="G51" s="452">
        <f t="array" ref="G51">+MAX(IF($B134:$B150=1,G134:G150))</f>
        <v>0</v>
      </c>
      <c r="H51" s="452">
        <f t="array" ref="H51">+MAX(IF($B134:$B150=1,H134:H150))</f>
        <v>0</v>
      </c>
      <c r="I51" s="452">
        <f t="array" ref="I51">+MAX(IF($B134:$B150=1,I134:I150))</f>
        <v>0</v>
      </c>
      <c r="J51" s="452">
        <f t="array" ref="J51">+MAX(IF($B134:$B150=1,J134:J150))</f>
        <v>0</v>
      </c>
      <c r="K51" s="452">
        <f t="array" ref="K51">+MAX(IF($B134:$B150=1,K134:K150))</f>
        <v>0</v>
      </c>
      <c r="L51" s="453">
        <f t="array" ref="L51">+MAX(IF($B134:$B150=1,L134:L150))</f>
        <v>0</v>
      </c>
      <c r="N51" s="374"/>
      <c r="O51" s="374"/>
      <c r="P51" s="374"/>
      <c r="Q51" s="374"/>
      <c r="R51" s="374"/>
      <c r="S51" s="374"/>
      <c r="T51" s="374"/>
      <c r="U51" s="374"/>
      <c r="V51" s="374"/>
      <c r="W51" s="374"/>
      <c r="X51" s="374"/>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395" t="s">
        <v>109</v>
      </c>
      <c r="AU51" s="374"/>
      <c r="AV51" s="374"/>
      <c r="AW51" s="396" t="s">
        <v>1000</v>
      </c>
      <c r="AX51" s="415" t="s">
        <v>999</v>
      </c>
      <c r="AY51" s="397" t="s">
        <v>307</v>
      </c>
      <c r="AZ51" s="398" t="s">
        <v>175</v>
      </c>
      <c r="BA51" s="399" t="s">
        <v>193</v>
      </c>
      <c r="BB51" s="400" t="s">
        <v>334</v>
      </c>
      <c r="BC51" s="400" t="s">
        <v>334</v>
      </c>
      <c r="BD51" s="400" t="s">
        <v>1625</v>
      </c>
      <c r="BE51" s="402">
        <f t="shared" si="2"/>
        <v>41</v>
      </c>
      <c r="BF51" s="374"/>
      <c r="BG51" s="374"/>
      <c r="BH51" s="374"/>
      <c r="BI51" s="374"/>
      <c r="BJ51" s="374"/>
      <c r="BK51" s="374"/>
      <c r="BL51" s="374"/>
      <c r="BM51" s="374"/>
      <c r="BN51" s="374"/>
      <c r="BO51" s="374"/>
      <c r="BP51" s="374"/>
      <c r="BQ51" s="374"/>
      <c r="BR51" s="374"/>
      <c r="BS51" s="374"/>
      <c r="BT51" s="374"/>
      <c r="BU51" s="374"/>
      <c r="BV51" s="374"/>
      <c r="BW51" s="374"/>
      <c r="BX51" s="374"/>
      <c r="BY51" s="374"/>
      <c r="BZ51" s="374"/>
      <c r="CA51" s="374"/>
      <c r="CB51" s="374"/>
      <c r="CC51" s="374"/>
      <c r="CD51" s="374"/>
      <c r="CE51" s="374"/>
      <c r="CF51" s="374"/>
      <c r="CG51" s="374"/>
      <c r="CH51" s="374"/>
      <c r="CI51" s="374"/>
      <c r="CJ51" s="374"/>
      <c r="CK51" s="374"/>
      <c r="CL51" s="374"/>
      <c r="CM51" s="374"/>
      <c r="CN51" s="374"/>
      <c r="CO51" s="374"/>
      <c r="CP51" s="374"/>
      <c r="CQ51" s="374"/>
      <c r="CR51" s="374"/>
      <c r="CS51" s="374"/>
      <c r="CT51" s="374"/>
      <c r="CU51" s="374"/>
      <c r="CV51" s="374"/>
      <c r="CW51" s="374"/>
      <c r="CX51" s="374"/>
      <c r="CY51" s="374"/>
      <c r="CZ51" s="374"/>
      <c r="DA51" s="374"/>
      <c r="DB51" s="374"/>
      <c r="DC51" s="374"/>
      <c r="DD51" s="374"/>
      <c r="DE51" s="374"/>
      <c r="DF51" s="374"/>
      <c r="DG51" s="374"/>
      <c r="DH51" s="374"/>
      <c r="DI51" s="374"/>
      <c r="DJ51" s="374"/>
      <c r="DK51" s="374"/>
    </row>
    <row r="52" spans="1:115" hidden="1">
      <c r="A52" s="440"/>
      <c r="N52" s="374"/>
      <c r="O52" s="374"/>
      <c r="P52" s="374"/>
      <c r="Q52" s="374"/>
      <c r="R52" s="374"/>
      <c r="S52" s="374"/>
      <c r="T52" s="374"/>
      <c r="U52" s="374"/>
      <c r="V52" s="374"/>
      <c r="W52" s="374"/>
      <c r="X52" s="374"/>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395" t="s">
        <v>111</v>
      </c>
      <c r="AU52" s="374"/>
      <c r="AV52" s="374"/>
      <c r="AW52" s="396" t="s">
        <v>1007</v>
      </c>
      <c r="AX52" s="396" t="s">
        <v>1000</v>
      </c>
      <c r="AY52" s="397" t="s">
        <v>79</v>
      </c>
      <c r="AZ52" s="398" t="s">
        <v>177</v>
      </c>
      <c r="BA52" s="399" t="s">
        <v>199</v>
      </c>
      <c r="BB52" s="400" t="s">
        <v>336</v>
      </c>
      <c r="BC52" s="400" t="s">
        <v>336</v>
      </c>
      <c r="BD52" s="400" t="s">
        <v>175</v>
      </c>
      <c r="BE52" s="402">
        <f t="shared" si="2"/>
        <v>42</v>
      </c>
      <c r="BF52" s="374"/>
      <c r="BG52" s="374"/>
      <c r="BH52" s="374"/>
      <c r="BI52" s="374"/>
      <c r="BJ52" s="374"/>
      <c r="BK52" s="374"/>
      <c r="BL52" s="374"/>
      <c r="BM52" s="374"/>
      <c r="BN52" s="374"/>
      <c r="BO52" s="374"/>
      <c r="BP52" s="374"/>
      <c r="BQ52" s="374"/>
      <c r="BR52" s="374"/>
      <c r="BS52" s="374"/>
      <c r="BT52" s="374"/>
      <c r="BU52" s="374"/>
      <c r="BV52" s="374"/>
      <c r="BW52" s="374"/>
      <c r="BX52" s="374"/>
      <c r="BY52" s="374"/>
      <c r="BZ52" s="374"/>
      <c r="CA52" s="374"/>
      <c r="CB52" s="374"/>
      <c r="CC52" s="374"/>
      <c r="CD52" s="374"/>
      <c r="CE52" s="374"/>
      <c r="CF52" s="374"/>
      <c r="CG52" s="374"/>
      <c r="CH52" s="374"/>
      <c r="CI52" s="374"/>
      <c r="CJ52" s="374"/>
      <c r="CK52" s="374"/>
      <c r="CL52" s="374"/>
      <c r="CM52" s="374"/>
      <c r="CN52" s="374"/>
      <c r="CO52" s="374"/>
      <c r="CP52" s="374"/>
      <c r="CQ52" s="374"/>
      <c r="CR52" s="374"/>
      <c r="CS52" s="374"/>
      <c r="CT52" s="374"/>
      <c r="CU52" s="374"/>
      <c r="CV52" s="374"/>
      <c r="CW52" s="374"/>
      <c r="CX52" s="374"/>
      <c r="CY52" s="374"/>
      <c r="CZ52" s="374"/>
      <c r="DA52" s="374"/>
      <c r="DB52" s="374"/>
      <c r="DC52" s="374"/>
      <c r="DD52" s="374"/>
      <c r="DE52" s="374"/>
      <c r="DF52" s="374"/>
      <c r="DG52" s="374"/>
      <c r="DH52" s="374"/>
      <c r="DI52" s="374"/>
      <c r="DJ52" s="374"/>
      <c r="DK52" s="374"/>
    </row>
    <row r="53" spans="1:115" hidden="1">
      <c r="A53" s="440"/>
      <c r="D53" s="1574" t="s">
        <v>1707</v>
      </c>
      <c r="E53" s="1576" t="s">
        <v>1709</v>
      </c>
      <c r="F53" s="1577"/>
      <c r="G53" s="1577"/>
      <c r="H53" s="1577"/>
      <c r="I53" s="1577"/>
      <c r="J53" s="1577"/>
      <c r="K53" s="1577"/>
      <c r="L53" s="1578"/>
      <c r="N53" s="374"/>
      <c r="O53" s="374"/>
      <c r="P53" s="374"/>
      <c r="Q53" s="374"/>
      <c r="R53" s="374"/>
      <c r="S53" s="374"/>
      <c r="T53" s="374"/>
      <c r="U53" s="374"/>
      <c r="V53" s="374"/>
      <c r="W53" s="374"/>
      <c r="X53" s="374"/>
      <c r="Y53" s="374"/>
      <c r="Z53" s="374"/>
      <c r="AA53" s="374"/>
      <c r="AB53" s="374"/>
      <c r="AC53" s="374"/>
      <c r="AD53" s="374"/>
      <c r="AE53" s="374"/>
      <c r="AF53" s="374"/>
      <c r="AG53" s="374"/>
      <c r="AH53" s="374"/>
      <c r="AI53" s="374"/>
      <c r="AJ53" s="374"/>
      <c r="AK53" s="374"/>
      <c r="AL53" s="374"/>
      <c r="AM53" s="374"/>
      <c r="AN53" s="374"/>
      <c r="AO53" s="374"/>
      <c r="AP53" s="374"/>
      <c r="AQ53" s="374"/>
      <c r="AR53" s="374"/>
      <c r="AS53" s="374"/>
      <c r="AT53" s="395" t="s">
        <v>113</v>
      </c>
      <c r="AU53" s="374"/>
      <c r="AV53" s="374"/>
      <c r="AW53" s="396" t="s">
        <v>1026</v>
      </c>
      <c r="AX53" s="396" t="s">
        <v>1007</v>
      </c>
      <c r="AY53" s="397" t="s">
        <v>324</v>
      </c>
      <c r="AZ53" s="398" t="s">
        <v>179</v>
      </c>
      <c r="BA53" s="399" t="s">
        <v>201</v>
      </c>
      <c r="BB53" s="400" t="s">
        <v>348</v>
      </c>
      <c r="BC53" s="400" t="s">
        <v>348</v>
      </c>
      <c r="BD53" s="400" t="s">
        <v>177</v>
      </c>
      <c r="BE53" s="402">
        <f t="shared" si="2"/>
        <v>43</v>
      </c>
      <c r="BF53" s="374"/>
      <c r="BG53" s="374"/>
      <c r="BH53" s="374"/>
      <c r="BI53" s="374"/>
      <c r="BJ53" s="374"/>
      <c r="BK53" s="374"/>
      <c r="BL53" s="374"/>
      <c r="BM53" s="374"/>
      <c r="BN53" s="374"/>
      <c r="BO53" s="374"/>
      <c r="BP53" s="374"/>
      <c r="BQ53" s="374"/>
      <c r="BR53" s="374"/>
      <c r="BS53" s="374"/>
      <c r="BT53" s="374"/>
      <c r="BU53" s="374"/>
      <c r="BV53" s="374"/>
      <c r="BW53" s="374"/>
      <c r="BX53" s="374"/>
      <c r="BY53" s="374"/>
      <c r="BZ53" s="374"/>
      <c r="CA53" s="374"/>
      <c r="CB53" s="374"/>
      <c r="CC53" s="374"/>
      <c r="CD53" s="374"/>
      <c r="CE53" s="374"/>
      <c r="CF53" s="374"/>
      <c r="CG53" s="374"/>
      <c r="CH53" s="374"/>
      <c r="CI53" s="374"/>
      <c r="CJ53" s="374"/>
      <c r="CK53" s="374"/>
      <c r="CL53" s="374"/>
      <c r="CM53" s="374"/>
      <c r="CN53" s="374"/>
      <c r="CO53" s="374"/>
      <c r="CP53" s="374"/>
      <c r="CQ53" s="374"/>
      <c r="CR53" s="374"/>
      <c r="CS53" s="374"/>
      <c r="CT53" s="374"/>
      <c r="CU53" s="374"/>
      <c r="CV53" s="374"/>
      <c r="CW53" s="374"/>
      <c r="CX53" s="374"/>
      <c r="CY53" s="374"/>
      <c r="CZ53" s="374"/>
      <c r="DA53" s="374"/>
      <c r="DB53" s="374"/>
      <c r="DC53" s="374"/>
      <c r="DD53" s="374"/>
      <c r="DE53" s="374"/>
      <c r="DF53" s="374"/>
      <c r="DG53" s="374"/>
      <c r="DH53" s="374"/>
      <c r="DI53" s="374"/>
      <c r="DJ53" s="374"/>
      <c r="DK53" s="374"/>
    </row>
    <row r="54" spans="1:115" s="369" customFormat="1" hidden="1">
      <c r="A54" s="440"/>
      <c r="B54" s="367"/>
      <c r="C54" s="368"/>
      <c r="D54" s="1575"/>
      <c r="E54" s="441">
        <v>1</v>
      </c>
      <c r="F54" s="441">
        <v>2</v>
      </c>
      <c r="G54" s="441">
        <v>3</v>
      </c>
      <c r="H54" s="441">
        <v>4</v>
      </c>
      <c r="I54" s="441">
        <v>5</v>
      </c>
      <c r="J54" s="441">
        <v>6</v>
      </c>
      <c r="K54" s="441">
        <v>7</v>
      </c>
      <c r="L54" s="442">
        <v>8</v>
      </c>
      <c r="M54" s="367"/>
      <c r="N54" s="374"/>
      <c r="O54" s="374"/>
      <c r="P54" s="374"/>
      <c r="Q54" s="374"/>
      <c r="R54" s="374"/>
      <c r="S54" s="374"/>
      <c r="T54" s="374"/>
      <c r="U54" s="374"/>
      <c r="V54" s="374"/>
      <c r="W54" s="374"/>
      <c r="X54" s="374"/>
      <c r="Y54" s="374"/>
      <c r="Z54" s="374"/>
      <c r="AA54" s="374"/>
      <c r="AB54" s="374"/>
      <c r="AC54" s="374"/>
      <c r="AD54" s="374"/>
      <c r="AE54" s="374"/>
      <c r="AF54" s="374"/>
      <c r="AG54" s="374"/>
      <c r="AH54" s="374"/>
      <c r="AI54" s="374"/>
      <c r="AJ54" s="374"/>
      <c r="AK54" s="374"/>
      <c r="AL54" s="374"/>
      <c r="AM54" s="374"/>
      <c r="AN54" s="374"/>
      <c r="AO54" s="374"/>
      <c r="AP54" s="374"/>
      <c r="AQ54" s="374"/>
      <c r="AR54" s="374"/>
      <c r="AS54" s="374"/>
      <c r="AT54" s="395" t="s">
        <v>116</v>
      </c>
      <c r="AU54" s="374"/>
      <c r="AV54" s="374"/>
      <c r="AW54" s="426" t="s">
        <v>1061</v>
      </c>
      <c r="AX54" s="396" t="s">
        <v>1026</v>
      </c>
      <c r="AY54" s="397" t="s">
        <v>334</v>
      </c>
      <c r="AZ54" s="398" t="s">
        <v>183</v>
      </c>
      <c r="BA54" s="399" t="s">
        <v>207</v>
      </c>
      <c r="BB54" s="400" t="s">
        <v>354</v>
      </c>
      <c r="BC54" s="400" t="s">
        <v>354</v>
      </c>
      <c r="BD54" s="400" t="s">
        <v>179</v>
      </c>
      <c r="BE54" s="402">
        <f t="shared" si="2"/>
        <v>44</v>
      </c>
      <c r="BF54" s="374"/>
      <c r="BG54" s="374"/>
      <c r="BH54" s="374"/>
      <c r="BI54" s="374"/>
      <c r="BJ54" s="374"/>
      <c r="BK54" s="374"/>
      <c r="BL54" s="374"/>
      <c r="BM54" s="374"/>
      <c r="BN54" s="374"/>
      <c r="BO54" s="374"/>
      <c r="BP54" s="374"/>
      <c r="BQ54" s="374"/>
      <c r="BR54" s="374"/>
      <c r="BS54" s="374"/>
      <c r="BT54" s="374"/>
      <c r="BU54" s="374"/>
      <c r="BV54" s="374"/>
      <c r="BW54" s="374"/>
      <c r="BX54" s="374"/>
      <c r="BY54" s="374"/>
      <c r="BZ54" s="374"/>
      <c r="CA54" s="374"/>
      <c r="CB54" s="374"/>
      <c r="CC54" s="374"/>
      <c r="CD54" s="374"/>
      <c r="CE54" s="374"/>
      <c r="CF54" s="374"/>
      <c r="CG54" s="374"/>
      <c r="CH54" s="374"/>
      <c r="CI54" s="374"/>
      <c r="CJ54" s="374"/>
      <c r="CK54" s="374"/>
      <c r="CL54" s="374"/>
      <c r="CM54" s="374"/>
      <c r="CN54" s="374"/>
      <c r="CO54" s="374"/>
      <c r="CP54" s="374"/>
      <c r="CQ54" s="374"/>
      <c r="CR54" s="374"/>
      <c r="CS54" s="374"/>
      <c r="CT54" s="374"/>
      <c r="CU54" s="374"/>
      <c r="CV54" s="374"/>
      <c r="CW54" s="374"/>
      <c r="CX54" s="374"/>
      <c r="CY54" s="374"/>
      <c r="CZ54" s="374"/>
      <c r="DA54" s="374"/>
      <c r="DB54" s="374"/>
      <c r="DC54" s="374"/>
      <c r="DD54" s="374"/>
      <c r="DE54" s="374"/>
      <c r="DF54" s="374"/>
      <c r="DG54" s="374"/>
      <c r="DH54" s="374"/>
      <c r="DI54" s="374"/>
      <c r="DJ54" s="374"/>
      <c r="DK54" s="374"/>
    </row>
    <row r="55" spans="1:115" hidden="1">
      <c r="A55" s="440"/>
      <c r="D55" s="443">
        <v>30</v>
      </c>
      <c r="E55" s="444">
        <f t="array" ref="E55">+MAX(IF($C62:$C78=1,E62:E78))</f>
        <v>0</v>
      </c>
      <c r="F55" s="445">
        <f t="array" ref="F55">+MAX(IF($C62:$C78=1,F62:F78))</f>
        <v>0</v>
      </c>
      <c r="G55" s="445">
        <f t="array" ref="G55">+MAX(IF($C62:$C78=1,G62:G78))</f>
        <v>0</v>
      </c>
      <c r="H55" s="445">
        <f t="array" ref="H55">+MAX(IF($C62:$C78=1,H62:H78))</f>
        <v>0</v>
      </c>
      <c r="I55" s="445">
        <f t="array" ref="I55">+MAX(IF($C62:$C78=1,I62:I78))</f>
        <v>0</v>
      </c>
      <c r="J55" s="445">
        <f t="array" ref="J55">+MAX(IF($C62:$C78=1,J62:J78))</f>
        <v>0</v>
      </c>
      <c r="K55" s="445">
        <f t="array" ref="K55">+MAX(IF($C62:$C78=1,K62:K78))</f>
        <v>0</v>
      </c>
      <c r="L55" s="446">
        <f t="array" ref="L55">+MAX(IF($C62:$C78=1,L62:L78))</f>
        <v>0</v>
      </c>
      <c r="N55" s="374"/>
      <c r="O55" s="374"/>
      <c r="P55" s="374"/>
      <c r="Q55" s="374"/>
      <c r="R55" s="374"/>
      <c r="S55" s="374"/>
      <c r="T55" s="374"/>
      <c r="U55" s="374"/>
      <c r="V55" s="374"/>
      <c r="W55" s="374"/>
      <c r="X55" s="374"/>
      <c r="Y55" s="374"/>
      <c r="Z55" s="374"/>
      <c r="AA55" s="374"/>
      <c r="AB55" s="374"/>
      <c r="AC55" s="374"/>
      <c r="AD55" s="374"/>
      <c r="AE55" s="374"/>
      <c r="AF55" s="374"/>
      <c r="AG55" s="374"/>
      <c r="AH55" s="374"/>
      <c r="AI55" s="374"/>
      <c r="AJ55" s="374"/>
      <c r="AK55" s="374"/>
      <c r="AL55" s="374"/>
      <c r="AM55" s="374"/>
      <c r="AN55" s="374"/>
      <c r="AO55" s="374"/>
      <c r="AP55" s="374"/>
      <c r="AQ55" s="374"/>
      <c r="AR55" s="374"/>
      <c r="AS55" s="374"/>
      <c r="AT55" s="395" t="s">
        <v>118</v>
      </c>
      <c r="AU55" s="374"/>
      <c r="AV55" s="374"/>
      <c r="AW55" s="415" t="s">
        <v>1064</v>
      </c>
      <c r="AX55" s="426" t="s">
        <v>1061</v>
      </c>
      <c r="AY55" s="397" t="s">
        <v>348</v>
      </c>
      <c r="AZ55" s="398" t="s">
        <v>189</v>
      </c>
      <c r="BA55" s="399" t="s">
        <v>215</v>
      </c>
      <c r="BB55" s="400" t="s">
        <v>358</v>
      </c>
      <c r="BC55" s="400" t="s">
        <v>358</v>
      </c>
      <c r="BD55" s="400" t="s">
        <v>183</v>
      </c>
      <c r="BE55" s="402">
        <f t="shared" si="2"/>
        <v>45</v>
      </c>
      <c r="BF55" s="374"/>
      <c r="BG55" s="374"/>
      <c r="BH55" s="374"/>
      <c r="BI55" s="374"/>
      <c r="BJ55" s="374"/>
      <c r="BK55" s="374"/>
      <c r="BL55" s="374"/>
      <c r="BM55" s="374"/>
      <c r="BN55" s="374"/>
      <c r="BO55" s="374"/>
      <c r="BP55" s="374"/>
      <c r="BQ55" s="374"/>
      <c r="BR55" s="374"/>
      <c r="BS55" s="374"/>
      <c r="BT55" s="374"/>
      <c r="BU55" s="374"/>
      <c r="BV55" s="374"/>
      <c r="BW55" s="374"/>
      <c r="BX55" s="374"/>
      <c r="BY55" s="374"/>
      <c r="BZ55" s="374"/>
      <c r="CA55" s="374"/>
      <c r="CB55" s="374"/>
      <c r="CC55" s="374"/>
      <c r="CD55" s="374"/>
      <c r="CE55" s="374"/>
      <c r="CF55" s="374"/>
      <c r="CG55" s="374"/>
      <c r="CH55" s="374"/>
      <c r="CI55" s="374"/>
      <c r="CJ55" s="374"/>
      <c r="CK55" s="374"/>
      <c r="CL55" s="374"/>
      <c r="CM55" s="374"/>
      <c r="CN55" s="374"/>
      <c r="CO55" s="374"/>
      <c r="CP55" s="374"/>
      <c r="CQ55" s="374"/>
      <c r="CR55" s="374"/>
      <c r="CS55" s="374"/>
      <c r="CT55" s="374"/>
      <c r="CU55" s="374"/>
      <c r="CV55" s="374"/>
      <c r="CW55" s="374"/>
      <c r="CX55" s="374"/>
      <c r="CY55" s="374"/>
      <c r="CZ55" s="374"/>
      <c r="DA55" s="374"/>
      <c r="DB55" s="374"/>
      <c r="DC55" s="374"/>
      <c r="DD55" s="374"/>
      <c r="DE55" s="374"/>
      <c r="DF55" s="374"/>
      <c r="DG55" s="374"/>
      <c r="DH55" s="374"/>
      <c r="DI55" s="374"/>
      <c r="DJ55" s="374"/>
      <c r="DK55" s="374"/>
    </row>
    <row r="56" spans="1:115" hidden="1">
      <c r="A56" s="440"/>
      <c r="D56" s="443">
        <v>40</v>
      </c>
      <c r="E56" s="447">
        <f t="array" ref="E56">+MAX(IF($C80:$C96=1,E80:E96))</f>
        <v>0</v>
      </c>
      <c r="F56" s="448">
        <f t="array" ref="F56">+MAX(IF($C80:$C96=1,F80:F96))</f>
        <v>0</v>
      </c>
      <c r="G56" s="448">
        <f t="array" ref="G56">+MAX(IF($C80:$C96=1,G80:G96))</f>
        <v>0</v>
      </c>
      <c r="H56" s="448">
        <f t="array" ref="H56">+MAX(IF($C80:$C96=1,H80:H96))</f>
        <v>0</v>
      </c>
      <c r="I56" s="448">
        <f t="array" ref="I56">+MAX(IF($C80:$C96=1,I80:I96))</f>
        <v>0</v>
      </c>
      <c r="J56" s="448">
        <f t="array" ref="J56">+MAX(IF($C80:$C96=1,J80:J96))</f>
        <v>0</v>
      </c>
      <c r="K56" s="448">
        <f t="array" ref="K56">+MAX(IF($C80:$C96=1,K80:K96))</f>
        <v>0</v>
      </c>
      <c r="L56" s="449">
        <f t="array" ref="L56">+MAX(IF($C80:$C96=1,L80:L96))</f>
        <v>0</v>
      </c>
      <c r="N56" s="374"/>
      <c r="O56" s="374"/>
      <c r="P56" s="374"/>
      <c r="Q56" s="374"/>
      <c r="R56" s="374"/>
      <c r="S56" s="374"/>
      <c r="T56" s="374"/>
      <c r="U56" s="374"/>
      <c r="V56" s="374"/>
      <c r="W56" s="374"/>
      <c r="X56" s="374"/>
      <c r="Y56" s="374"/>
      <c r="Z56" s="374"/>
      <c r="AA56" s="374"/>
      <c r="AB56" s="374"/>
      <c r="AC56" s="374"/>
      <c r="AD56" s="374"/>
      <c r="AE56" s="374"/>
      <c r="AF56" s="374"/>
      <c r="AG56" s="374"/>
      <c r="AH56" s="374"/>
      <c r="AI56" s="374"/>
      <c r="AJ56" s="374"/>
      <c r="AK56" s="374"/>
      <c r="AL56" s="374"/>
      <c r="AM56" s="374"/>
      <c r="AN56" s="374"/>
      <c r="AO56" s="374"/>
      <c r="AP56" s="374"/>
      <c r="AQ56" s="374"/>
      <c r="AR56" s="374"/>
      <c r="AS56" s="374"/>
      <c r="AT56" s="395" t="s">
        <v>121</v>
      </c>
      <c r="AU56" s="374"/>
      <c r="AV56" s="374"/>
      <c r="AW56" s="415" t="s">
        <v>1644</v>
      </c>
      <c r="AX56" s="415" t="s">
        <v>1064</v>
      </c>
      <c r="AY56" s="397" t="s">
        <v>354</v>
      </c>
      <c r="AZ56" s="398" t="s">
        <v>193</v>
      </c>
      <c r="BA56" s="399" t="s">
        <v>223</v>
      </c>
      <c r="BB56" s="400" t="s">
        <v>360</v>
      </c>
      <c r="BC56" s="400" t="s">
        <v>360</v>
      </c>
      <c r="BD56" s="400" t="s">
        <v>189</v>
      </c>
      <c r="BE56" s="402">
        <f t="shared" si="2"/>
        <v>46</v>
      </c>
      <c r="BF56" s="374"/>
      <c r="BG56" s="374"/>
      <c r="BH56" s="374"/>
      <c r="BI56" s="374"/>
      <c r="BJ56" s="374"/>
      <c r="BK56" s="374"/>
      <c r="BL56" s="374"/>
      <c r="BM56" s="374"/>
      <c r="BN56" s="374"/>
      <c r="BO56" s="374"/>
      <c r="BP56" s="374"/>
      <c r="BQ56" s="374"/>
      <c r="BR56" s="374"/>
      <c r="BS56" s="374"/>
      <c r="BT56" s="374"/>
      <c r="BU56" s="374"/>
      <c r="BV56" s="374"/>
      <c r="BW56" s="374"/>
      <c r="BX56" s="374"/>
      <c r="BY56" s="374"/>
      <c r="BZ56" s="374"/>
      <c r="CA56" s="374"/>
      <c r="CB56" s="374"/>
      <c r="CC56" s="374"/>
      <c r="CD56" s="374"/>
      <c r="CE56" s="374"/>
      <c r="CF56" s="374"/>
      <c r="CG56" s="374"/>
      <c r="CH56" s="374"/>
      <c r="CI56" s="374"/>
      <c r="CJ56" s="374"/>
      <c r="CK56" s="374"/>
      <c r="CL56" s="374"/>
      <c r="CM56" s="374"/>
      <c r="CN56" s="374"/>
      <c r="CO56" s="374"/>
      <c r="CP56" s="374"/>
      <c r="CQ56" s="374"/>
      <c r="CR56" s="374"/>
      <c r="CS56" s="374"/>
      <c r="CT56" s="374"/>
      <c r="CU56" s="374"/>
      <c r="CV56" s="374"/>
      <c r="CW56" s="374"/>
      <c r="CX56" s="374"/>
      <c r="CY56" s="374"/>
      <c r="CZ56" s="374"/>
      <c r="DA56" s="374"/>
      <c r="DB56" s="374"/>
      <c r="DC56" s="374"/>
      <c r="DD56" s="374"/>
      <c r="DE56" s="374"/>
      <c r="DF56" s="374"/>
      <c r="DG56" s="374"/>
      <c r="DH56" s="374"/>
      <c r="DI56" s="374"/>
      <c r="DJ56" s="374"/>
      <c r="DK56" s="374"/>
    </row>
    <row r="57" spans="1:115" hidden="1">
      <c r="A57" s="440"/>
      <c r="D57" s="443">
        <v>50</v>
      </c>
      <c r="E57" s="447">
        <f t="array" ref="E57">+MAX(IF($C98:$C114=1,E98:E114))</f>
        <v>0</v>
      </c>
      <c r="F57" s="448">
        <f t="array" ref="F57">+MAX(IF($C98:$C114=1,F98:F114))</f>
        <v>0</v>
      </c>
      <c r="G57" s="448">
        <f t="array" ref="G57">+MAX(IF($C98:$C114=1,G98:G114))</f>
        <v>0</v>
      </c>
      <c r="H57" s="448">
        <f t="array" ref="H57">+MAX(IF($C98:$C114=1,H98:H114))</f>
        <v>0</v>
      </c>
      <c r="I57" s="448">
        <f t="array" ref="I57">+MAX(IF($C98:$C114=1,I98:I114))</f>
        <v>0</v>
      </c>
      <c r="J57" s="448">
        <f t="array" ref="J57">+MAX(IF($C98:$C114=1,J98:J114))</f>
        <v>0</v>
      </c>
      <c r="K57" s="448">
        <f t="array" ref="K57">+MAX(IF($C98:$C114=1,K98:K114))</f>
        <v>0</v>
      </c>
      <c r="L57" s="449">
        <f t="array" ref="L57">+MAX(IF($C98:$C114=1,L98:L114))</f>
        <v>0</v>
      </c>
      <c r="N57" s="374"/>
      <c r="O57" s="374"/>
      <c r="P57" s="374"/>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4"/>
      <c r="AN57" s="374"/>
      <c r="AO57" s="374"/>
      <c r="AP57" s="374"/>
      <c r="AQ57" s="374"/>
      <c r="AR57" s="374"/>
      <c r="AS57" s="374"/>
      <c r="AT57" s="395" t="s">
        <v>123</v>
      </c>
      <c r="AU57" s="374"/>
      <c r="AV57" s="374"/>
      <c r="AW57" s="396" t="s">
        <v>1078</v>
      </c>
      <c r="AX57" s="415" t="s">
        <v>1644</v>
      </c>
      <c r="AY57" s="397" t="s">
        <v>358</v>
      </c>
      <c r="AZ57" s="398" t="s">
        <v>199</v>
      </c>
      <c r="BA57" s="399" t="s">
        <v>230</v>
      </c>
      <c r="BB57" s="400" t="s">
        <v>368</v>
      </c>
      <c r="BC57" s="400" t="s">
        <v>368</v>
      </c>
      <c r="BD57" s="400" t="s">
        <v>193</v>
      </c>
      <c r="BE57" s="402">
        <f t="shared" si="2"/>
        <v>47</v>
      </c>
      <c r="BF57" s="374"/>
      <c r="BG57" s="374"/>
      <c r="BH57" s="374"/>
      <c r="BI57" s="374"/>
      <c r="BJ57" s="374"/>
      <c r="BK57" s="374"/>
      <c r="BL57" s="374"/>
      <c r="BM57" s="374"/>
      <c r="BN57" s="374"/>
      <c r="BO57" s="374"/>
      <c r="BP57" s="374"/>
      <c r="BQ57" s="374"/>
      <c r="BR57" s="374"/>
      <c r="BS57" s="374"/>
      <c r="BT57" s="374"/>
      <c r="BU57" s="374"/>
      <c r="BV57" s="374"/>
      <c r="BW57" s="374"/>
      <c r="BX57" s="374"/>
      <c r="BY57" s="374"/>
      <c r="BZ57" s="374"/>
      <c r="CA57" s="374"/>
      <c r="CB57" s="374"/>
      <c r="CC57" s="374"/>
      <c r="CD57" s="374"/>
      <c r="CE57" s="374"/>
      <c r="CF57" s="374"/>
      <c r="CG57" s="374"/>
      <c r="CH57" s="374"/>
      <c r="CI57" s="374"/>
      <c r="CJ57" s="374"/>
      <c r="CK57" s="374"/>
      <c r="CL57" s="374"/>
      <c r="CM57" s="374"/>
      <c r="CN57" s="374"/>
      <c r="CO57" s="374"/>
      <c r="CP57" s="374"/>
      <c r="CQ57" s="374"/>
      <c r="CR57" s="374"/>
      <c r="CS57" s="374"/>
      <c r="CT57" s="374"/>
      <c r="CU57" s="374"/>
      <c r="CV57" s="374"/>
      <c r="CW57" s="374"/>
      <c r="CX57" s="374"/>
      <c r="CY57" s="374"/>
      <c r="CZ57" s="374"/>
      <c r="DA57" s="374"/>
      <c r="DB57" s="374"/>
      <c r="DC57" s="374"/>
      <c r="DD57" s="374"/>
      <c r="DE57" s="374"/>
      <c r="DF57" s="374"/>
      <c r="DG57" s="374"/>
      <c r="DH57" s="374"/>
      <c r="DI57" s="374"/>
      <c r="DJ57" s="374"/>
      <c r="DK57" s="374"/>
    </row>
    <row r="58" spans="1:115" hidden="1">
      <c r="A58" s="440"/>
      <c r="D58" s="443">
        <v>60</v>
      </c>
      <c r="E58" s="447">
        <f t="array" ref="E58">+MAX(IF($C116:$C132=1,E116:E132))</f>
        <v>0</v>
      </c>
      <c r="F58" s="448">
        <f t="array" ref="F58">+MAX(IF($C116:$C132=1,F116:F132))</f>
        <v>0</v>
      </c>
      <c r="G58" s="448">
        <f t="array" ref="G58">+MAX(IF($C116:$C132=1,G116:G132))</f>
        <v>0</v>
      </c>
      <c r="H58" s="448">
        <f t="array" ref="H58">+MAX(IF($C116:$C132=1,H116:H132))</f>
        <v>0</v>
      </c>
      <c r="I58" s="448">
        <f t="array" ref="I58">+MAX(IF($C116:$C132=1,I116:I132))</f>
        <v>0</v>
      </c>
      <c r="J58" s="448">
        <f t="array" ref="J58">+MAX(IF($C116:$C132=1,J116:J132))</f>
        <v>0</v>
      </c>
      <c r="K58" s="448">
        <f t="array" ref="K58">+MAX(IF($C116:$C132=1,K116:K132))</f>
        <v>0</v>
      </c>
      <c r="L58" s="449">
        <f t="array" ref="L58">+MAX(IF($C116:$C132=1,L116:L132))</f>
        <v>0</v>
      </c>
      <c r="N58" s="374"/>
      <c r="O58" s="374"/>
      <c r="P58" s="374"/>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4"/>
      <c r="AN58" s="374"/>
      <c r="AO58" s="374"/>
      <c r="AP58" s="374"/>
      <c r="AQ58" s="374"/>
      <c r="AR58" s="374"/>
      <c r="AS58" s="374"/>
      <c r="AT58" s="395" t="s">
        <v>125</v>
      </c>
      <c r="AU58" s="374"/>
      <c r="AV58" s="374"/>
      <c r="AW58" s="415" t="s">
        <v>1086</v>
      </c>
      <c r="AX58" s="396" t="s">
        <v>1078</v>
      </c>
      <c r="AY58" s="397" t="s">
        <v>360</v>
      </c>
      <c r="AZ58" s="398" t="s">
        <v>201</v>
      </c>
      <c r="BA58" s="399" t="s">
        <v>232</v>
      </c>
      <c r="BB58" s="400" t="s">
        <v>374</v>
      </c>
      <c r="BC58" s="400" t="s">
        <v>374</v>
      </c>
      <c r="BD58" s="400" t="s">
        <v>199</v>
      </c>
      <c r="BE58" s="402">
        <f t="shared" si="2"/>
        <v>48</v>
      </c>
      <c r="BF58" s="374"/>
      <c r="BG58" s="374"/>
      <c r="BH58" s="374"/>
      <c r="BI58" s="374"/>
      <c r="BJ58" s="374"/>
      <c r="BK58" s="374"/>
      <c r="BL58" s="374"/>
      <c r="BM58" s="374"/>
      <c r="BN58" s="374"/>
      <c r="BO58" s="374"/>
      <c r="BP58" s="374"/>
      <c r="BQ58" s="374"/>
      <c r="BR58" s="374"/>
      <c r="BS58" s="374"/>
      <c r="BT58" s="374"/>
      <c r="BU58" s="374"/>
      <c r="BV58" s="374"/>
      <c r="BW58" s="374"/>
      <c r="BX58" s="374"/>
      <c r="BY58" s="374"/>
      <c r="BZ58" s="374"/>
      <c r="CA58" s="374"/>
      <c r="CB58" s="374"/>
      <c r="CC58" s="374"/>
      <c r="CD58" s="374"/>
      <c r="CE58" s="374"/>
      <c r="CF58" s="374"/>
      <c r="CG58" s="374"/>
      <c r="CH58" s="374"/>
      <c r="CI58" s="374"/>
      <c r="CJ58" s="374"/>
      <c r="CK58" s="374"/>
      <c r="CL58" s="374"/>
      <c r="CM58" s="374"/>
      <c r="CN58" s="374"/>
      <c r="CO58" s="374"/>
      <c r="CP58" s="374"/>
      <c r="CQ58" s="374"/>
      <c r="CR58" s="374"/>
      <c r="CS58" s="374"/>
      <c r="CT58" s="374"/>
      <c r="CU58" s="374"/>
      <c r="CV58" s="374"/>
      <c r="CW58" s="374"/>
      <c r="CX58" s="374"/>
      <c r="CY58" s="374"/>
      <c r="CZ58" s="374"/>
      <c r="DA58" s="374"/>
      <c r="DB58" s="374"/>
      <c r="DC58" s="374"/>
      <c r="DD58" s="374"/>
      <c r="DE58" s="374"/>
      <c r="DF58" s="374"/>
      <c r="DG58" s="374"/>
      <c r="DH58" s="374"/>
      <c r="DI58" s="374"/>
      <c r="DJ58" s="374"/>
      <c r="DK58" s="374"/>
    </row>
    <row r="59" spans="1:115" hidden="1">
      <c r="A59" s="440"/>
      <c r="D59" s="450">
        <v>80</v>
      </c>
      <c r="E59" s="451">
        <f t="array" ref="E59">+MAX(IF($C134:$C150=1,E134:E150))</f>
        <v>0</v>
      </c>
      <c r="F59" s="452">
        <f t="array" ref="F59">+MAX(IF($C134:$C150=1,F134:F150))</f>
        <v>0</v>
      </c>
      <c r="G59" s="452">
        <f t="array" ref="G59">+MAX(IF($C134:$C150=1,G134:G150))</f>
        <v>0</v>
      </c>
      <c r="H59" s="452">
        <f t="array" ref="H59">+MAX(IF($C134:$C150=1,H134:H150))</f>
        <v>0</v>
      </c>
      <c r="I59" s="452">
        <f t="array" ref="I59">+MAX(IF($C134:$C150=1,I134:I150))</f>
        <v>0</v>
      </c>
      <c r="J59" s="452">
        <f t="array" ref="J59">+MAX(IF($C134:$C150=1,J134:J150))</f>
        <v>0</v>
      </c>
      <c r="K59" s="452">
        <f t="array" ref="K59">+MAX(IF($C134:$C150=1,K134:K150))</f>
        <v>0</v>
      </c>
      <c r="L59" s="453">
        <f t="array" ref="L59">+MAX(IF($C134:$C150=1,L134:L150))</f>
        <v>0</v>
      </c>
      <c r="N59" s="374"/>
      <c r="O59" s="374"/>
      <c r="P59" s="374"/>
      <c r="Q59" s="374"/>
      <c r="R59" s="374"/>
      <c r="S59" s="374"/>
      <c r="T59" s="374"/>
      <c r="U59" s="374"/>
      <c r="V59" s="374"/>
      <c r="W59" s="374"/>
      <c r="X59" s="374"/>
      <c r="Y59" s="374"/>
      <c r="Z59" s="374"/>
      <c r="AA59" s="374"/>
      <c r="AB59" s="374"/>
      <c r="AC59" s="374"/>
      <c r="AD59" s="374"/>
      <c r="AE59" s="374"/>
      <c r="AF59" s="374"/>
      <c r="AG59" s="374"/>
      <c r="AH59" s="374"/>
      <c r="AI59" s="374"/>
      <c r="AJ59" s="374"/>
      <c r="AK59" s="374"/>
      <c r="AL59" s="374"/>
      <c r="AM59" s="374"/>
      <c r="AN59" s="374"/>
      <c r="AO59" s="374"/>
      <c r="AP59" s="374"/>
      <c r="AQ59" s="374"/>
      <c r="AR59" s="374"/>
      <c r="AS59" s="374"/>
      <c r="AT59" s="395" t="s">
        <v>127</v>
      </c>
      <c r="AU59" s="374"/>
      <c r="AV59" s="374"/>
      <c r="AW59" s="396" t="s">
        <v>1095</v>
      </c>
      <c r="AX59" s="415" t="s">
        <v>1086</v>
      </c>
      <c r="AY59" s="397" t="s">
        <v>364</v>
      </c>
      <c r="AZ59" s="398" t="s">
        <v>207</v>
      </c>
      <c r="BA59" s="399" t="s">
        <v>238</v>
      </c>
      <c r="BB59" s="400" t="s">
        <v>397</v>
      </c>
      <c r="BC59" s="400" t="s">
        <v>397</v>
      </c>
      <c r="BD59" s="400" t="s">
        <v>201</v>
      </c>
      <c r="BE59" s="402">
        <f t="shared" si="2"/>
        <v>49</v>
      </c>
      <c r="BF59" s="374"/>
      <c r="BG59" s="374"/>
      <c r="BH59" s="374"/>
      <c r="BI59" s="374"/>
      <c r="BJ59" s="374"/>
      <c r="BK59" s="374"/>
      <c r="BL59" s="374"/>
      <c r="BM59" s="374"/>
      <c r="BN59" s="374"/>
      <c r="BO59" s="374"/>
      <c r="BP59" s="374"/>
      <c r="BQ59" s="374"/>
      <c r="BR59" s="374"/>
      <c r="BS59" s="374"/>
      <c r="BT59" s="374"/>
      <c r="BU59" s="374"/>
      <c r="BV59" s="374"/>
      <c r="BW59" s="374"/>
      <c r="BX59" s="374"/>
      <c r="BY59" s="374"/>
      <c r="BZ59" s="374"/>
      <c r="CA59" s="374"/>
      <c r="CB59" s="374"/>
      <c r="CC59" s="374"/>
      <c r="CD59" s="374"/>
      <c r="CE59" s="374"/>
      <c r="CF59" s="374"/>
      <c r="CG59" s="374"/>
      <c r="CH59" s="374"/>
      <c r="CI59" s="374"/>
      <c r="CJ59" s="374"/>
      <c r="CK59" s="374"/>
      <c r="CL59" s="374"/>
      <c r="CM59" s="374"/>
      <c r="CN59" s="374"/>
      <c r="CO59" s="374"/>
      <c r="CP59" s="374"/>
      <c r="CQ59" s="374"/>
      <c r="CR59" s="374"/>
      <c r="CS59" s="374"/>
      <c r="CT59" s="374"/>
      <c r="CU59" s="374"/>
      <c r="CV59" s="374"/>
      <c r="CW59" s="374"/>
      <c r="CX59" s="374"/>
      <c r="CY59" s="374"/>
      <c r="CZ59" s="374"/>
      <c r="DA59" s="374"/>
      <c r="DB59" s="374"/>
      <c r="DC59" s="374"/>
      <c r="DD59" s="374"/>
      <c r="DE59" s="374"/>
      <c r="DF59" s="374"/>
      <c r="DG59" s="374"/>
      <c r="DH59" s="374"/>
      <c r="DI59" s="374"/>
      <c r="DJ59" s="374"/>
      <c r="DK59" s="374"/>
    </row>
    <row r="60" spans="1:115" hidden="1">
      <c r="A60" s="440"/>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4"/>
      <c r="AN60" s="374"/>
      <c r="AO60" s="374"/>
      <c r="AP60" s="374"/>
      <c r="AQ60" s="374"/>
      <c r="AR60" s="374"/>
      <c r="AS60" s="374"/>
      <c r="AT60" s="395" t="s">
        <v>129</v>
      </c>
      <c r="AU60" s="374"/>
      <c r="AV60" s="374"/>
      <c r="AW60" s="415" t="s">
        <v>1127</v>
      </c>
      <c r="AX60" s="396" t="s">
        <v>1095</v>
      </c>
      <c r="AY60" s="397" t="s">
        <v>370</v>
      </c>
      <c r="AZ60" s="398" t="s">
        <v>215</v>
      </c>
      <c r="BA60" s="399" t="s">
        <v>261</v>
      </c>
      <c r="BB60" s="400" t="s">
        <v>407</v>
      </c>
      <c r="BC60" s="400" t="s">
        <v>407</v>
      </c>
      <c r="BD60" s="400" t="s">
        <v>207</v>
      </c>
      <c r="BE60" s="402">
        <f t="shared" si="2"/>
        <v>50</v>
      </c>
      <c r="BF60" s="374"/>
      <c r="BG60" s="374"/>
      <c r="BH60" s="374"/>
      <c r="BI60" s="374"/>
      <c r="BJ60" s="374"/>
      <c r="BK60" s="374"/>
      <c r="BL60" s="374"/>
      <c r="BM60" s="374"/>
      <c r="BN60" s="374"/>
      <c r="BO60" s="374"/>
      <c r="BP60" s="374"/>
      <c r="BQ60" s="374"/>
      <c r="BR60" s="374"/>
      <c r="BS60" s="374"/>
      <c r="BT60" s="374"/>
      <c r="BU60" s="374"/>
      <c r="BV60" s="374"/>
      <c r="BW60" s="374"/>
      <c r="BX60" s="374"/>
      <c r="BY60" s="374"/>
      <c r="BZ60" s="374"/>
      <c r="CA60" s="374"/>
      <c r="CB60" s="374"/>
      <c r="CC60" s="374"/>
      <c r="CD60" s="374"/>
      <c r="CE60" s="374"/>
      <c r="CF60" s="374"/>
      <c r="CG60" s="374"/>
      <c r="CH60" s="374"/>
      <c r="CI60" s="374"/>
      <c r="CJ60" s="374"/>
      <c r="CK60" s="374"/>
      <c r="CL60" s="374"/>
      <c r="CM60" s="374"/>
      <c r="CN60" s="374"/>
      <c r="CO60" s="374"/>
      <c r="CP60" s="374"/>
      <c r="CQ60" s="374"/>
      <c r="CR60" s="374"/>
      <c r="CS60" s="374"/>
      <c r="CT60" s="374"/>
      <c r="CU60" s="374"/>
      <c r="CV60" s="374"/>
      <c r="CW60" s="374"/>
      <c r="CX60" s="374"/>
      <c r="CY60" s="374"/>
      <c r="CZ60" s="374"/>
      <c r="DA60" s="374"/>
      <c r="DB60" s="374"/>
      <c r="DC60" s="374"/>
      <c r="DD60" s="374"/>
      <c r="DE60" s="374"/>
      <c r="DF60" s="374"/>
      <c r="DG60" s="374"/>
      <c r="DH60" s="374"/>
      <c r="DI60" s="374"/>
      <c r="DJ60" s="374"/>
      <c r="DK60" s="374"/>
    </row>
    <row r="61" spans="1:115" ht="15.6" hidden="1">
      <c r="A61" s="454" t="s">
        <v>1710</v>
      </c>
      <c r="B61" s="455" t="s">
        <v>1711</v>
      </c>
      <c r="C61" s="456" t="s">
        <v>1712</v>
      </c>
      <c r="E61" s="457">
        <v>1</v>
      </c>
      <c r="F61" s="457">
        <v>2</v>
      </c>
      <c r="G61" s="457">
        <v>3</v>
      </c>
      <c r="H61" s="457">
        <v>4</v>
      </c>
      <c r="I61" s="457">
        <v>5</v>
      </c>
      <c r="J61" s="457">
        <v>6</v>
      </c>
      <c r="K61" s="457">
        <v>7</v>
      </c>
      <c r="L61" s="457">
        <v>8</v>
      </c>
      <c r="M61" s="369"/>
      <c r="N61" s="458">
        <v>30</v>
      </c>
      <c r="O61" s="374"/>
      <c r="P61" s="1570" t="s">
        <v>1713</v>
      </c>
      <c r="Q61" s="1570"/>
      <c r="R61" s="1570"/>
      <c r="S61" s="1570"/>
      <c r="T61" s="1570"/>
      <c r="U61" s="1570"/>
      <c r="V61" s="1570"/>
      <c r="W61" s="1570"/>
      <c r="X61" s="374"/>
      <c r="Y61" s="1571" t="s">
        <v>1714</v>
      </c>
      <c r="Z61" s="1571"/>
      <c r="AA61" s="1571"/>
      <c r="AB61" s="1571"/>
      <c r="AC61" s="1571"/>
      <c r="AD61" s="1571"/>
      <c r="AE61" s="1571"/>
      <c r="AF61" s="1571"/>
      <c r="AG61" s="374"/>
      <c r="AH61" s="459" t="s">
        <v>1715</v>
      </c>
      <c r="AI61" s="1572" t="s">
        <v>1716</v>
      </c>
      <c r="AJ61" s="1572"/>
      <c r="AK61" s="1572"/>
      <c r="AL61" s="1572"/>
      <c r="AM61" s="1572"/>
      <c r="AN61" s="1572"/>
      <c r="AO61" s="1572"/>
      <c r="AP61" s="1572"/>
      <c r="AQ61" s="374"/>
      <c r="AR61" s="374"/>
      <c r="AS61" s="374"/>
      <c r="AT61" s="395" t="s">
        <v>132</v>
      </c>
      <c r="AU61" s="374"/>
      <c r="AV61" s="374"/>
      <c r="AW61" s="396" t="s">
        <v>1646</v>
      </c>
      <c r="AX61" s="415" t="s">
        <v>1127</v>
      </c>
      <c r="AY61" s="397" t="s">
        <v>374</v>
      </c>
      <c r="AZ61" s="398" t="s">
        <v>223</v>
      </c>
      <c r="BA61" s="399" t="s">
        <v>277</v>
      </c>
      <c r="BB61" s="400" t="s">
        <v>415</v>
      </c>
      <c r="BC61" s="400" t="s">
        <v>415</v>
      </c>
      <c r="BD61" s="400" t="s">
        <v>215</v>
      </c>
      <c r="BE61" s="402">
        <f t="shared" si="2"/>
        <v>51</v>
      </c>
      <c r="BF61" s="374"/>
      <c r="BG61" s="374"/>
      <c r="BH61" s="374"/>
      <c r="BI61" s="374"/>
      <c r="BJ61" s="374"/>
      <c r="BK61" s="374"/>
      <c r="BL61" s="374"/>
      <c r="BM61" s="374"/>
      <c r="BN61" s="374"/>
      <c r="BO61" s="374"/>
      <c r="BP61" s="374"/>
      <c r="BQ61" s="374"/>
      <c r="BR61" s="374"/>
      <c r="BS61" s="374"/>
      <c r="BT61" s="374"/>
      <c r="BU61" s="374"/>
      <c r="BV61" s="374"/>
      <c r="BW61" s="374"/>
      <c r="BX61" s="374"/>
      <c r="BY61" s="374"/>
      <c r="BZ61" s="374"/>
      <c r="CA61" s="374"/>
      <c r="CB61" s="374"/>
      <c r="CC61" s="374"/>
      <c r="CD61" s="374"/>
      <c r="CE61" s="374"/>
      <c r="CF61" s="374"/>
      <c r="CG61" s="374"/>
      <c r="CH61" s="374"/>
      <c r="CI61" s="374"/>
      <c r="CJ61" s="374"/>
      <c r="CK61" s="374"/>
      <c r="CL61" s="374"/>
      <c r="CM61" s="374"/>
      <c r="CN61" s="374"/>
      <c r="CO61" s="374"/>
      <c r="CP61" s="374"/>
      <c r="CQ61" s="374"/>
      <c r="CR61" s="374"/>
      <c r="CS61" s="374"/>
      <c r="CT61" s="374"/>
      <c r="CU61" s="374"/>
      <c r="CV61" s="374"/>
      <c r="CW61" s="374"/>
      <c r="CX61" s="374"/>
      <c r="CY61" s="374"/>
      <c r="CZ61" s="374"/>
      <c r="DA61" s="374"/>
      <c r="DB61" s="374"/>
      <c r="DC61" s="374"/>
      <c r="DD61" s="374"/>
      <c r="DE61" s="374"/>
      <c r="DF61" s="374"/>
      <c r="DG61" s="374"/>
      <c r="DH61" s="374"/>
      <c r="DI61" s="374"/>
      <c r="DJ61" s="374"/>
      <c r="DK61" s="374"/>
    </row>
    <row r="62" spans="1:115" hidden="1">
      <c r="A62" s="460">
        <f t="shared" ref="A62:A71" si="3">IF($A$26=$AU10,1,0)</f>
        <v>0</v>
      </c>
      <c r="B62" s="460">
        <f>IF($B$18=$AU10,1,0)</f>
        <v>0</v>
      </c>
      <c r="C62" s="460">
        <f t="shared" ref="C62:C77" si="4">+IF((A62+B62)=2,1,A62+B62)</f>
        <v>0</v>
      </c>
      <c r="E62" s="461">
        <f t="shared" ref="E62:L63" si="5">+MAX(P62,Y62,AI62)</f>
        <v>10230</v>
      </c>
      <c r="F62" s="461">
        <f t="shared" si="5"/>
        <v>11670</v>
      </c>
      <c r="G62" s="461">
        <f t="shared" si="5"/>
        <v>13140</v>
      </c>
      <c r="H62" s="461">
        <f t="shared" si="5"/>
        <v>14580</v>
      </c>
      <c r="I62" s="461">
        <f t="shared" si="5"/>
        <v>15750</v>
      </c>
      <c r="J62" s="461">
        <f t="shared" si="5"/>
        <v>16920</v>
      </c>
      <c r="K62" s="461">
        <f t="shared" si="5"/>
        <v>18090</v>
      </c>
      <c r="L62" s="461">
        <f t="shared" si="5"/>
        <v>19260</v>
      </c>
      <c r="N62" s="462" t="str">
        <f>CONCATENATE($AU$10,$B$11,$N$61)</f>
        <v>Before 12-31-200830</v>
      </c>
      <c r="O62" s="374"/>
      <c r="P62" s="463">
        <v>10230</v>
      </c>
      <c r="Q62" s="463">
        <v>11670</v>
      </c>
      <c r="R62" s="463">
        <v>13140</v>
      </c>
      <c r="S62" s="463">
        <v>14580</v>
      </c>
      <c r="T62" s="463">
        <v>15750</v>
      </c>
      <c r="U62" s="463">
        <v>16920</v>
      </c>
      <c r="V62" s="463">
        <v>18090</v>
      </c>
      <c r="W62" s="463">
        <v>19260</v>
      </c>
      <c r="X62" s="374"/>
      <c r="Y62" s="464"/>
      <c r="Z62" s="465"/>
      <c r="AA62" s="465"/>
      <c r="AB62" s="465"/>
      <c r="AC62" s="465"/>
      <c r="AD62" s="465"/>
      <c r="AE62" s="465"/>
      <c r="AF62" s="466"/>
      <c r="AG62" s="374"/>
      <c r="AH62" s="374"/>
      <c r="AI62" s="467"/>
      <c r="AJ62" s="467"/>
      <c r="AK62" s="467"/>
      <c r="AL62" s="467"/>
      <c r="AM62" s="467"/>
      <c r="AN62" s="467"/>
      <c r="AO62" s="467"/>
      <c r="AP62" s="467"/>
      <c r="AQ62" s="374"/>
      <c r="AR62" s="374"/>
      <c r="AS62" s="374"/>
      <c r="AT62" s="395" t="s">
        <v>134</v>
      </c>
      <c r="AU62" s="374"/>
      <c r="AV62" s="374"/>
      <c r="AW62" s="426" t="s">
        <v>1186</v>
      </c>
      <c r="AX62" s="396" t="s">
        <v>1646</v>
      </c>
      <c r="AY62" s="397" t="s">
        <v>397</v>
      </c>
      <c r="AZ62" s="398" t="s">
        <v>232</v>
      </c>
      <c r="BA62" s="399" t="s">
        <v>281</v>
      </c>
      <c r="BB62" s="400" t="s">
        <v>421</v>
      </c>
      <c r="BC62" s="400" t="s">
        <v>421</v>
      </c>
      <c r="BD62" s="400" t="s">
        <v>223</v>
      </c>
      <c r="BE62" s="402">
        <f t="shared" si="2"/>
        <v>52</v>
      </c>
      <c r="BF62" s="374"/>
      <c r="BG62" s="374"/>
      <c r="BH62" s="374"/>
      <c r="BI62" s="374"/>
      <c r="BJ62" s="374"/>
      <c r="BK62" s="374"/>
      <c r="BL62" s="374"/>
      <c r="BM62" s="374"/>
      <c r="BN62" s="374"/>
      <c r="BO62" s="374"/>
      <c r="BP62" s="374"/>
      <c r="BQ62" s="374"/>
      <c r="BR62" s="374"/>
      <c r="BS62" s="374"/>
      <c r="BT62" s="374"/>
      <c r="BU62" s="374"/>
      <c r="BV62" s="374"/>
      <c r="BW62" s="374"/>
      <c r="BX62" s="374"/>
      <c r="BY62" s="374"/>
      <c r="BZ62" s="374"/>
      <c r="CA62" s="374"/>
      <c r="CB62" s="374"/>
      <c r="CC62" s="374"/>
      <c r="CD62" s="374"/>
      <c r="CE62" s="374"/>
      <c r="CF62" s="374"/>
      <c r="CG62" s="374"/>
      <c r="CH62" s="374"/>
      <c r="CI62" s="374"/>
      <c r="CJ62" s="374"/>
      <c r="CK62" s="374"/>
      <c r="CL62" s="374"/>
      <c r="CM62" s="374"/>
      <c r="CN62" s="374"/>
      <c r="CO62" s="374"/>
      <c r="CP62" s="374"/>
      <c r="CQ62" s="374"/>
      <c r="CR62" s="374"/>
      <c r="CS62" s="374"/>
      <c r="CT62" s="374"/>
      <c r="CU62" s="374"/>
      <c r="CV62" s="374"/>
      <c r="CW62" s="374"/>
      <c r="CX62" s="374"/>
      <c r="CY62" s="374"/>
      <c r="CZ62" s="374"/>
      <c r="DA62" s="374"/>
      <c r="DB62" s="374"/>
      <c r="DC62" s="374"/>
      <c r="DD62" s="374"/>
      <c r="DE62" s="374"/>
      <c r="DF62" s="374"/>
      <c r="DG62" s="374"/>
      <c r="DH62" s="374"/>
      <c r="DI62" s="374"/>
      <c r="DJ62" s="374"/>
      <c r="DK62" s="374"/>
    </row>
    <row r="63" spans="1:115" ht="18" hidden="1" customHeight="1">
      <c r="A63" s="460">
        <f t="shared" si="3"/>
        <v>0</v>
      </c>
      <c r="B63" s="460">
        <f t="shared" ref="B63:B71" si="6">IF(OR(B62=1,$B$18=$AU11),1,0)</f>
        <v>0</v>
      </c>
      <c r="C63" s="460">
        <f t="shared" si="4"/>
        <v>0</v>
      </c>
      <c r="E63" s="461">
        <f t="shared" si="5"/>
        <v>10230</v>
      </c>
      <c r="F63" s="461">
        <f t="shared" si="5"/>
        <v>11670</v>
      </c>
      <c r="G63" s="461">
        <f t="shared" si="5"/>
        <v>13140</v>
      </c>
      <c r="H63" s="461">
        <f t="shared" si="5"/>
        <v>14580</v>
      </c>
      <c r="I63" s="461">
        <f t="shared" si="5"/>
        <v>15750</v>
      </c>
      <c r="J63" s="461">
        <f t="shared" si="5"/>
        <v>16920</v>
      </c>
      <c r="K63" s="461">
        <f t="shared" si="5"/>
        <v>18090</v>
      </c>
      <c r="L63" s="461">
        <f t="shared" si="5"/>
        <v>19260</v>
      </c>
      <c r="N63" s="462" t="str">
        <f>CONCATENATE($AU$11,$B$11,$N$61)</f>
        <v>1/1/2009 - 5/13/201030</v>
      </c>
      <c r="O63" s="374"/>
      <c r="P63" s="463">
        <v>10230</v>
      </c>
      <c r="Q63" s="463">
        <v>11670</v>
      </c>
      <c r="R63" s="463">
        <v>13140</v>
      </c>
      <c r="S63" s="463">
        <v>14580</v>
      </c>
      <c r="T63" s="463">
        <v>15750</v>
      </c>
      <c r="U63" s="463">
        <v>16920</v>
      </c>
      <c r="V63" s="463">
        <v>18090</v>
      </c>
      <c r="W63" s="463">
        <v>19260</v>
      </c>
      <c r="X63" s="374"/>
      <c r="Y63" s="468"/>
      <c r="Z63" s="469"/>
      <c r="AA63" s="469"/>
      <c r="AB63" s="469"/>
      <c r="AC63" s="469"/>
      <c r="AD63" s="469"/>
      <c r="AE63" s="469"/>
      <c r="AF63" s="470"/>
      <c r="AG63" s="374"/>
      <c r="AH63" s="374"/>
      <c r="AI63" s="463">
        <f t="shared" ref="AI63:AP63" si="7">+AI99/5*3</f>
        <v>0</v>
      </c>
      <c r="AJ63" s="463">
        <f t="shared" si="7"/>
        <v>0</v>
      </c>
      <c r="AK63" s="463">
        <f t="shared" si="7"/>
        <v>0</v>
      </c>
      <c r="AL63" s="463">
        <f t="shared" si="7"/>
        <v>0</v>
      </c>
      <c r="AM63" s="463">
        <f t="shared" si="7"/>
        <v>0</v>
      </c>
      <c r="AN63" s="463">
        <f t="shared" si="7"/>
        <v>0</v>
      </c>
      <c r="AO63" s="463">
        <f t="shared" si="7"/>
        <v>0</v>
      </c>
      <c r="AP63" s="463">
        <f t="shared" si="7"/>
        <v>0</v>
      </c>
      <c r="AQ63" s="374"/>
      <c r="AR63" s="374"/>
      <c r="AS63" s="374"/>
      <c r="AT63" s="395" t="s">
        <v>137</v>
      </c>
      <c r="AU63" s="374"/>
      <c r="AV63" s="374"/>
      <c r="AW63" s="415" t="s">
        <v>1281</v>
      </c>
      <c r="AX63" s="426" t="s">
        <v>1186</v>
      </c>
      <c r="AY63" s="397" t="s">
        <v>405</v>
      </c>
      <c r="AZ63" s="398" t="s">
        <v>236</v>
      </c>
      <c r="BA63" s="399" t="s">
        <v>285</v>
      </c>
      <c r="BB63" s="400" t="s">
        <v>427</v>
      </c>
      <c r="BC63" s="400" t="s">
        <v>427</v>
      </c>
      <c r="BD63" s="400" t="s">
        <v>230</v>
      </c>
      <c r="BE63" s="402" t="e">
        <f t="shared" si="2"/>
        <v>#N/A</v>
      </c>
      <c r="BF63" s="374"/>
      <c r="BG63" s="374"/>
      <c r="BH63" s="374"/>
      <c r="BI63" s="374"/>
      <c r="BJ63" s="374"/>
      <c r="BK63" s="374"/>
      <c r="BL63" s="374"/>
      <c r="BM63" s="374"/>
      <c r="BN63" s="374"/>
      <c r="BO63" s="374"/>
      <c r="BP63" s="374"/>
      <c r="BQ63" s="374"/>
      <c r="BR63" s="374"/>
      <c r="BS63" s="374"/>
      <c r="BT63" s="374"/>
      <c r="BU63" s="374"/>
      <c r="BV63" s="374"/>
      <c r="BW63" s="374"/>
      <c r="BX63" s="374"/>
      <c r="BY63" s="374"/>
      <c r="BZ63" s="374"/>
      <c r="CA63" s="374"/>
      <c r="CB63" s="374"/>
      <c r="CC63" s="374"/>
      <c r="CD63" s="374"/>
      <c r="CE63" s="374"/>
      <c r="CF63" s="374"/>
      <c r="CG63" s="374"/>
      <c r="CH63" s="374"/>
      <c r="CI63" s="374"/>
      <c r="CJ63" s="374"/>
      <c r="CK63" s="374"/>
      <c r="CL63" s="374"/>
      <c r="CM63" s="374"/>
      <c r="CN63" s="374"/>
      <c r="CO63" s="374"/>
      <c r="CP63" s="374"/>
      <c r="CQ63" s="374"/>
      <c r="CR63" s="374"/>
      <c r="CS63" s="374"/>
      <c r="CT63" s="374"/>
      <c r="CU63" s="374"/>
      <c r="CV63" s="374"/>
      <c r="CW63" s="374"/>
      <c r="CX63" s="374"/>
      <c r="CY63" s="374"/>
      <c r="CZ63" s="374"/>
      <c r="DA63" s="374"/>
      <c r="DB63" s="374"/>
      <c r="DC63" s="374"/>
      <c r="DD63" s="374"/>
      <c r="DE63" s="374"/>
      <c r="DF63" s="374"/>
      <c r="DG63" s="374"/>
      <c r="DH63" s="374"/>
      <c r="DI63" s="374"/>
      <c r="DJ63" s="374"/>
      <c r="DK63" s="374"/>
    </row>
    <row r="64" spans="1:115" ht="18" hidden="1" customHeight="1">
      <c r="A64" s="460">
        <f t="shared" si="3"/>
        <v>0</v>
      </c>
      <c r="B64" s="460">
        <f t="shared" si="6"/>
        <v>0</v>
      </c>
      <c r="C64" s="460">
        <f t="shared" si="4"/>
        <v>0</v>
      </c>
      <c r="E64" s="471">
        <f t="shared" ref="E64:L64" si="8">+MAX(E63,E65)</f>
        <v>10230</v>
      </c>
      <c r="F64" s="471">
        <f t="shared" si="8"/>
        <v>11670</v>
      </c>
      <c r="G64" s="471">
        <f t="shared" si="8"/>
        <v>13140</v>
      </c>
      <c r="H64" s="471">
        <f t="shared" si="8"/>
        <v>14580</v>
      </c>
      <c r="I64" s="471">
        <f t="shared" si="8"/>
        <v>15750</v>
      </c>
      <c r="J64" s="471">
        <f t="shared" si="8"/>
        <v>16920</v>
      </c>
      <c r="K64" s="471">
        <f t="shared" si="8"/>
        <v>18090</v>
      </c>
      <c r="L64" s="471">
        <f t="shared" si="8"/>
        <v>19260</v>
      </c>
      <c r="N64" s="472" t="s">
        <v>1717</v>
      </c>
      <c r="O64" s="374"/>
      <c r="P64" s="467"/>
      <c r="Q64" s="467"/>
      <c r="R64" s="467"/>
      <c r="S64" s="467"/>
      <c r="T64" s="467"/>
      <c r="U64" s="467"/>
      <c r="V64" s="467"/>
      <c r="W64" s="467"/>
      <c r="X64" s="374"/>
      <c r="Y64" s="468"/>
      <c r="Z64" s="469"/>
      <c r="AA64" s="469"/>
      <c r="AB64" s="469"/>
      <c r="AC64" s="469"/>
      <c r="AD64" s="469"/>
      <c r="AE64" s="469"/>
      <c r="AF64" s="470"/>
      <c r="AG64" s="374"/>
      <c r="AH64" s="374"/>
      <c r="AI64" s="467"/>
      <c r="AJ64" s="467"/>
      <c r="AK64" s="467"/>
      <c r="AL64" s="467"/>
      <c r="AM64" s="467"/>
      <c r="AN64" s="467"/>
      <c r="AO64" s="467"/>
      <c r="AP64" s="467"/>
      <c r="AQ64" s="374"/>
      <c r="AR64" s="374"/>
      <c r="AS64" s="374"/>
      <c r="AT64" s="395" t="s">
        <v>139</v>
      </c>
      <c r="AU64" s="374"/>
      <c r="AV64" s="374"/>
      <c r="AW64" s="396" t="s">
        <v>1282</v>
      </c>
      <c r="AX64" s="415" t="s">
        <v>1236</v>
      </c>
      <c r="AY64" s="397" t="s">
        <v>407</v>
      </c>
      <c r="AZ64" s="398" t="s">
        <v>238</v>
      </c>
      <c r="BA64" s="399" t="s">
        <v>287</v>
      </c>
      <c r="BB64" s="400" t="s">
        <v>429</v>
      </c>
      <c r="BC64" s="400" t="s">
        <v>429</v>
      </c>
      <c r="BD64" s="400" t="s">
        <v>232</v>
      </c>
      <c r="BE64" s="402">
        <f t="shared" si="2"/>
        <v>53</v>
      </c>
      <c r="BF64" s="374"/>
      <c r="BG64" s="374"/>
      <c r="BH64" s="374"/>
      <c r="BI64" s="374"/>
      <c r="BJ64" s="374"/>
      <c r="BK64" s="374"/>
      <c r="BL64" s="374"/>
      <c r="BM64" s="374"/>
      <c r="BN64" s="374"/>
      <c r="BO64" s="374"/>
      <c r="BP64" s="374"/>
      <c r="BQ64" s="374"/>
      <c r="BR64" s="374"/>
      <c r="BS64" s="374"/>
      <c r="BT64" s="374"/>
      <c r="BU64" s="374"/>
      <c r="BV64" s="374"/>
      <c r="BW64" s="374"/>
      <c r="BX64" s="374"/>
      <c r="BY64" s="374"/>
      <c r="BZ64" s="374"/>
      <c r="CA64" s="374"/>
      <c r="CB64" s="374"/>
      <c r="CC64" s="374"/>
      <c r="CD64" s="374"/>
      <c r="CE64" s="374"/>
      <c r="CF64" s="374"/>
      <c r="CG64" s="374"/>
      <c r="CH64" s="374"/>
      <c r="CI64" s="374"/>
      <c r="CJ64" s="374"/>
      <c r="CK64" s="374"/>
      <c r="CL64" s="374"/>
      <c r="CM64" s="374"/>
      <c r="CN64" s="374"/>
      <c r="CO64" s="374"/>
      <c r="CP64" s="374"/>
      <c r="CQ64" s="374"/>
      <c r="CR64" s="374"/>
      <c r="CS64" s="374"/>
      <c r="CT64" s="374"/>
      <c r="CU64" s="374"/>
      <c r="CV64" s="374"/>
      <c r="CW64" s="374"/>
      <c r="CX64" s="374"/>
      <c r="CY64" s="374"/>
      <c r="CZ64" s="374"/>
      <c r="DA64" s="374"/>
      <c r="DB64" s="374"/>
      <c r="DC64" s="374"/>
      <c r="DD64" s="374"/>
      <c r="DE64" s="374"/>
      <c r="DF64" s="374"/>
      <c r="DG64" s="374"/>
      <c r="DH64" s="374"/>
      <c r="DI64" s="374"/>
      <c r="DJ64" s="374"/>
      <c r="DK64" s="374"/>
    </row>
    <row r="65" spans="1:115" ht="18" hidden="1" customHeight="1">
      <c r="A65" s="460">
        <f t="shared" si="3"/>
        <v>0</v>
      </c>
      <c r="B65" s="460">
        <f t="shared" si="6"/>
        <v>0</v>
      </c>
      <c r="C65" s="460">
        <f t="shared" si="4"/>
        <v>0</v>
      </c>
      <c r="E65" s="461">
        <f t="shared" ref="E65:L65" si="9">+MAX(P65,Y65,AI65)</f>
        <v>10230</v>
      </c>
      <c r="F65" s="461">
        <f t="shared" si="9"/>
        <v>11670</v>
      </c>
      <c r="G65" s="461">
        <f t="shared" si="9"/>
        <v>13140</v>
      </c>
      <c r="H65" s="461">
        <f t="shared" si="9"/>
        <v>14580</v>
      </c>
      <c r="I65" s="461">
        <f t="shared" si="9"/>
        <v>15750</v>
      </c>
      <c r="J65" s="461">
        <f t="shared" si="9"/>
        <v>16920</v>
      </c>
      <c r="K65" s="461">
        <f t="shared" si="9"/>
        <v>18090</v>
      </c>
      <c r="L65" s="461">
        <f t="shared" si="9"/>
        <v>19260</v>
      </c>
      <c r="N65" s="462" t="str">
        <f>CONCATENATE($AU$13,$B$11,$N$61)</f>
        <v>6/29/2010 - 5/30/201130</v>
      </c>
      <c r="O65" s="374"/>
      <c r="P65" s="463">
        <v>10230</v>
      </c>
      <c r="Q65" s="463">
        <v>11670</v>
      </c>
      <c r="R65" s="463">
        <v>13140</v>
      </c>
      <c r="S65" s="463">
        <v>14580</v>
      </c>
      <c r="T65" s="463">
        <v>15750</v>
      </c>
      <c r="U65" s="463">
        <v>16920</v>
      </c>
      <c r="V65" s="463">
        <v>18090</v>
      </c>
      <c r="W65" s="463">
        <v>19260</v>
      </c>
      <c r="X65" s="374"/>
      <c r="Y65" s="468"/>
      <c r="Z65" s="469"/>
      <c r="AA65" s="469"/>
      <c r="AB65" s="469"/>
      <c r="AC65" s="469"/>
      <c r="AD65" s="469"/>
      <c r="AE65" s="469"/>
      <c r="AF65" s="470"/>
      <c r="AG65" s="374"/>
      <c r="AH65" s="374"/>
      <c r="AI65" s="463">
        <f t="shared" ref="AI65:AP65" si="10">+AI101/5*3</f>
        <v>0</v>
      </c>
      <c r="AJ65" s="463">
        <f t="shared" si="10"/>
        <v>0</v>
      </c>
      <c r="AK65" s="463">
        <f t="shared" si="10"/>
        <v>0</v>
      </c>
      <c r="AL65" s="463">
        <f t="shared" si="10"/>
        <v>0</v>
      </c>
      <c r="AM65" s="463">
        <f t="shared" si="10"/>
        <v>0</v>
      </c>
      <c r="AN65" s="463">
        <f t="shared" si="10"/>
        <v>0</v>
      </c>
      <c r="AO65" s="463">
        <f t="shared" si="10"/>
        <v>0</v>
      </c>
      <c r="AP65" s="463">
        <f t="shared" si="10"/>
        <v>0</v>
      </c>
      <c r="AQ65" s="374"/>
      <c r="AR65" s="374"/>
      <c r="AS65" s="374"/>
      <c r="AT65" s="395" t="s">
        <v>141</v>
      </c>
      <c r="AU65" s="374"/>
      <c r="AV65" s="374"/>
      <c r="AW65" s="396" t="s">
        <v>1297</v>
      </c>
      <c r="AX65" s="415" t="s">
        <v>1281</v>
      </c>
      <c r="AY65" s="397" t="s">
        <v>413</v>
      </c>
      <c r="AZ65" s="398" t="s">
        <v>261</v>
      </c>
      <c r="BA65" s="399" t="s">
        <v>295</v>
      </c>
      <c r="BB65" s="400" t="s">
        <v>445</v>
      </c>
      <c r="BC65" s="400" t="s">
        <v>445</v>
      </c>
      <c r="BD65" s="400" t="s">
        <v>236</v>
      </c>
      <c r="BE65" s="402">
        <f t="shared" si="2"/>
        <v>54</v>
      </c>
      <c r="BF65" s="374"/>
      <c r="BG65" s="374"/>
      <c r="BH65" s="374"/>
      <c r="BI65" s="374"/>
      <c r="BJ65" s="374"/>
      <c r="BK65" s="374"/>
      <c r="BL65" s="374"/>
      <c r="BM65" s="374"/>
      <c r="BN65" s="374"/>
      <c r="BO65" s="374"/>
      <c r="BP65" s="374"/>
      <c r="BQ65" s="374"/>
      <c r="BR65" s="374"/>
      <c r="BS65" s="374"/>
      <c r="BT65" s="374"/>
      <c r="BU65" s="374"/>
      <c r="BV65" s="374"/>
      <c r="BW65" s="374"/>
      <c r="BX65" s="374"/>
      <c r="BY65" s="374"/>
      <c r="BZ65" s="374"/>
      <c r="CA65" s="374"/>
      <c r="CB65" s="374"/>
      <c r="CC65" s="374"/>
      <c r="CD65" s="374"/>
      <c r="CE65" s="374"/>
      <c r="CF65" s="374"/>
      <c r="CG65" s="374"/>
      <c r="CH65" s="374"/>
      <c r="CI65" s="374"/>
      <c r="CJ65" s="374"/>
      <c r="CK65" s="374"/>
      <c r="CL65" s="374"/>
      <c r="CM65" s="374"/>
      <c r="CN65" s="374"/>
      <c r="CO65" s="374"/>
      <c r="CP65" s="374"/>
      <c r="CQ65" s="374"/>
      <c r="CR65" s="374"/>
      <c r="CS65" s="374"/>
      <c r="CT65" s="374"/>
      <c r="CU65" s="374"/>
      <c r="CV65" s="374"/>
      <c r="CW65" s="374"/>
      <c r="CX65" s="374"/>
      <c r="CY65" s="374"/>
      <c r="CZ65" s="374"/>
      <c r="DA65" s="374"/>
      <c r="DB65" s="374"/>
      <c r="DC65" s="374"/>
      <c r="DD65" s="374"/>
      <c r="DE65" s="374"/>
      <c r="DF65" s="374"/>
      <c r="DG65" s="374"/>
      <c r="DH65" s="374"/>
      <c r="DI65" s="374"/>
      <c r="DJ65" s="374"/>
      <c r="DK65" s="374"/>
    </row>
    <row r="66" spans="1:115" ht="18" hidden="1" customHeight="1">
      <c r="A66" s="460">
        <f t="shared" si="3"/>
        <v>0</v>
      </c>
      <c r="B66" s="460">
        <f t="shared" si="6"/>
        <v>0</v>
      </c>
      <c r="C66" s="460">
        <f t="shared" si="4"/>
        <v>0</v>
      </c>
      <c r="E66" s="471">
        <f t="shared" ref="E66:L66" si="11">+MAX(E65,E67)</f>
        <v>10680</v>
      </c>
      <c r="F66" s="471">
        <f t="shared" si="11"/>
        <v>12210</v>
      </c>
      <c r="G66" s="471">
        <f t="shared" si="11"/>
        <v>13740</v>
      </c>
      <c r="H66" s="471">
        <f t="shared" si="11"/>
        <v>15240</v>
      </c>
      <c r="I66" s="471">
        <f t="shared" si="11"/>
        <v>16470</v>
      </c>
      <c r="J66" s="471">
        <f t="shared" si="11"/>
        <v>17700</v>
      </c>
      <c r="K66" s="471">
        <f t="shared" si="11"/>
        <v>18900</v>
      </c>
      <c r="L66" s="471">
        <f t="shared" si="11"/>
        <v>20130</v>
      </c>
      <c r="N66" s="472" t="s">
        <v>1717</v>
      </c>
      <c r="O66" s="374"/>
      <c r="P66" s="467"/>
      <c r="Q66" s="467"/>
      <c r="R66" s="467"/>
      <c r="S66" s="467"/>
      <c r="T66" s="467"/>
      <c r="U66" s="467"/>
      <c r="V66" s="467"/>
      <c r="W66" s="467"/>
      <c r="X66" s="374"/>
      <c r="Y66" s="468"/>
      <c r="Z66" s="469"/>
      <c r="AA66" s="469"/>
      <c r="AB66" s="469"/>
      <c r="AC66" s="469"/>
      <c r="AD66" s="469"/>
      <c r="AE66" s="469"/>
      <c r="AF66" s="470"/>
      <c r="AG66" s="374"/>
      <c r="AH66" s="374"/>
      <c r="AI66" s="467"/>
      <c r="AJ66" s="467"/>
      <c r="AK66" s="467"/>
      <c r="AL66" s="467"/>
      <c r="AM66" s="467"/>
      <c r="AN66" s="467"/>
      <c r="AO66" s="467"/>
      <c r="AP66" s="467"/>
      <c r="AQ66" s="374"/>
      <c r="AR66" s="374"/>
      <c r="AS66" s="374"/>
      <c r="AT66" s="395" t="s">
        <v>144</v>
      </c>
      <c r="AU66" s="374"/>
      <c r="AV66" s="374"/>
      <c r="AW66" s="426" t="s">
        <v>1313</v>
      </c>
      <c r="AX66" s="396" t="s">
        <v>1282</v>
      </c>
      <c r="AY66" s="397" t="s">
        <v>415</v>
      </c>
      <c r="AZ66" s="398" t="s">
        <v>265</v>
      </c>
      <c r="BA66" s="399" t="s">
        <v>307</v>
      </c>
      <c r="BB66" s="400" t="s">
        <v>447</v>
      </c>
      <c r="BC66" s="400" t="s">
        <v>447</v>
      </c>
      <c r="BD66" s="400" t="s">
        <v>238</v>
      </c>
      <c r="BE66" s="402">
        <f t="shared" si="2"/>
        <v>55</v>
      </c>
      <c r="BF66" s="374"/>
      <c r="BG66" s="374"/>
      <c r="BH66" s="374"/>
      <c r="BI66" s="374"/>
      <c r="BJ66" s="374"/>
      <c r="BK66" s="374"/>
      <c r="BL66" s="374"/>
      <c r="BM66" s="374"/>
      <c r="BN66" s="374"/>
      <c r="BO66" s="374"/>
      <c r="BP66" s="374"/>
      <c r="BQ66" s="374"/>
      <c r="BR66" s="374"/>
      <c r="BS66" s="374"/>
      <c r="BT66" s="374"/>
      <c r="BU66" s="374"/>
      <c r="BV66" s="374"/>
      <c r="BW66" s="374"/>
      <c r="BX66" s="374"/>
      <c r="BY66" s="374"/>
      <c r="BZ66" s="374"/>
      <c r="CA66" s="374"/>
      <c r="CB66" s="374"/>
      <c r="CC66" s="374"/>
      <c r="CD66" s="374"/>
      <c r="CE66" s="374"/>
      <c r="CF66" s="374"/>
      <c r="CG66" s="374"/>
      <c r="CH66" s="374"/>
      <c r="CI66" s="374"/>
      <c r="CJ66" s="374"/>
      <c r="CK66" s="374"/>
      <c r="CL66" s="374"/>
      <c r="CM66" s="374"/>
      <c r="CN66" s="374"/>
      <c r="CO66" s="374"/>
      <c r="CP66" s="374"/>
      <c r="CQ66" s="374"/>
      <c r="CR66" s="374"/>
      <c r="CS66" s="374"/>
      <c r="CT66" s="374"/>
      <c r="CU66" s="374"/>
      <c r="CV66" s="374"/>
      <c r="CW66" s="374"/>
      <c r="CX66" s="374"/>
      <c r="CY66" s="374"/>
      <c r="CZ66" s="374"/>
      <c r="DA66" s="374"/>
      <c r="DB66" s="374"/>
      <c r="DC66" s="374"/>
      <c r="DD66" s="374"/>
      <c r="DE66" s="374"/>
      <c r="DF66" s="374"/>
      <c r="DG66" s="374"/>
      <c r="DH66" s="374"/>
      <c r="DI66" s="374"/>
      <c r="DJ66" s="374"/>
      <c r="DK66" s="374"/>
    </row>
    <row r="67" spans="1:115" hidden="1">
      <c r="A67" s="460">
        <f t="shared" si="3"/>
        <v>0</v>
      </c>
      <c r="B67" s="460">
        <f t="shared" si="6"/>
        <v>0</v>
      </c>
      <c r="C67" s="460">
        <f t="shared" si="4"/>
        <v>0</v>
      </c>
      <c r="E67" s="461">
        <f t="shared" ref="E67:L67" si="12">+MAX(P67,Y67,AI67)</f>
        <v>10680</v>
      </c>
      <c r="F67" s="461">
        <f t="shared" si="12"/>
        <v>12210</v>
      </c>
      <c r="G67" s="461">
        <f t="shared" si="12"/>
        <v>13740</v>
      </c>
      <c r="H67" s="461">
        <f t="shared" si="12"/>
        <v>15240</v>
      </c>
      <c r="I67" s="461">
        <f t="shared" si="12"/>
        <v>16470</v>
      </c>
      <c r="J67" s="461">
        <f t="shared" si="12"/>
        <v>17700</v>
      </c>
      <c r="K67" s="461">
        <f t="shared" si="12"/>
        <v>18900</v>
      </c>
      <c r="L67" s="461">
        <f t="shared" si="12"/>
        <v>20130</v>
      </c>
      <c r="N67" s="473" t="s">
        <v>1693</v>
      </c>
      <c r="O67" s="374"/>
      <c r="P67" s="463">
        <f t="shared" ref="P67:W67" si="13">+P103/5*3</f>
        <v>10680</v>
      </c>
      <c r="Q67" s="463">
        <f t="shared" si="13"/>
        <v>12210</v>
      </c>
      <c r="R67" s="463">
        <f t="shared" si="13"/>
        <v>13740</v>
      </c>
      <c r="S67" s="463">
        <f t="shared" si="13"/>
        <v>15240</v>
      </c>
      <c r="T67" s="463">
        <f t="shared" si="13"/>
        <v>16470</v>
      </c>
      <c r="U67" s="463">
        <f t="shared" si="13"/>
        <v>17700</v>
      </c>
      <c r="V67" s="463">
        <f t="shared" si="13"/>
        <v>18900</v>
      </c>
      <c r="W67" s="463">
        <f t="shared" si="13"/>
        <v>20130</v>
      </c>
      <c r="X67" s="374"/>
      <c r="Y67" s="463">
        <f t="shared" ref="Y67:AF67" si="14">+Y103/5*3</f>
        <v>0</v>
      </c>
      <c r="Z67" s="463">
        <f t="shared" si="14"/>
        <v>0</v>
      </c>
      <c r="AA67" s="463">
        <f t="shared" si="14"/>
        <v>0</v>
      </c>
      <c r="AB67" s="463">
        <f t="shared" si="14"/>
        <v>0</v>
      </c>
      <c r="AC67" s="463">
        <f t="shared" si="14"/>
        <v>0</v>
      </c>
      <c r="AD67" s="463">
        <f t="shared" si="14"/>
        <v>0</v>
      </c>
      <c r="AE67" s="463">
        <f t="shared" si="14"/>
        <v>0</v>
      </c>
      <c r="AF67" s="463">
        <f t="shared" si="14"/>
        <v>0</v>
      </c>
      <c r="AG67" s="374"/>
      <c r="AH67" s="374"/>
      <c r="AI67" s="463">
        <f t="shared" ref="AI67:AP67" si="15">+AI103/5*3</f>
        <v>0</v>
      </c>
      <c r="AJ67" s="463">
        <f t="shared" si="15"/>
        <v>0</v>
      </c>
      <c r="AK67" s="463">
        <f t="shared" si="15"/>
        <v>0</v>
      </c>
      <c r="AL67" s="463">
        <f t="shared" si="15"/>
        <v>0</v>
      </c>
      <c r="AM67" s="463">
        <f t="shared" si="15"/>
        <v>0</v>
      </c>
      <c r="AN67" s="463">
        <f t="shared" si="15"/>
        <v>0</v>
      </c>
      <c r="AO67" s="463">
        <f t="shared" si="15"/>
        <v>0</v>
      </c>
      <c r="AP67" s="463">
        <f t="shared" si="15"/>
        <v>0</v>
      </c>
      <c r="AQ67" s="374"/>
      <c r="AR67" s="374"/>
      <c r="AS67" s="374"/>
      <c r="AT67" s="395" t="s">
        <v>147</v>
      </c>
      <c r="AU67" s="374"/>
      <c r="AV67" s="374"/>
      <c r="AW67" s="415"/>
      <c r="AX67" s="415" t="s">
        <v>1286</v>
      </c>
      <c r="AY67" s="397" t="s">
        <v>421</v>
      </c>
      <c r="AZ67" s="398" t="s">
        <v>277</v>
      </c>
      <c r="BA67" s="399" t="s">
        <v>309</v>
      </c>
      <c r="BB67" s="400" t="s">
        <v>453</v>
      </c>
      <c r="BC67" s="400" t="s">
        <v>453</v>
      </c>
      <c r="BD67" s="400" t="s">
        <v>261</v>
      </c>
      <c r="BE67" s="402">
        <f t="shared" si="2"/>
        <v>56</v>
      </c>
      <c r="BF67" s="374"/>
      <c r="BG67" s="374"/>
      <c r="BH67" s="374"/>
      <c r="BI67" s="374"/>
      <c r="BJ67" s="374"/>
      <c r="BK67" s="374"/>
      <c r="BL67" s="374"/>
      <c r="BM67" s="374"/>
      <c r="BN67" s="374"/>
      <c r="BO67" s="374"/>
      <c r="BP67" s="374"/>
      <c r="BQ67" s="374"/>
      <c r="BR67" s="374"/>
      <c r="BS67" s="374"/>
      <c r="BT67" s="374"/>
      <c r="BU67" s="374"/>
      <c r="BV67" s="374"/>
      <c r="BW67" s="374"/>
      <c r="BX67" s="374"/>
      <c r="BY67" s="374"/>
      <c r="BZ67" s="374"/>
      <c r="CA67" s="374"/>
      <c r="CB67" s="374"/>
      <c r="CC67" s="374"/>
      <c r="CD67" s="374"/>
      <c r="CE67" s="374"/>
      <c r="CF67" s="374"/>
      <c r="CG67" s="374"/>
      <c r="CH67" s="374"/>
      <c r="CI67" s="374"/>
      <c r="CJ67" s="374"/>
      <c r="CK67" s="374"/>
      <c r="CL67" s="374"/>
      <c r="CM67" s="374"/>
      <c r="CN67" s="374"/>
      <c r="CO67" s="374"/>
      <c r="CP67" s="374"/>
      <c r="CQ67" s="374"/>
      <c r="CR67" s="374"/>
      <c r="CS67" s="374"/>
      <c r="CT67" s="374"/>
      <c r="CU67" s="374"/>
      <c r="CV67" s="374"/>
      <c r="CW67" s="374"/>
      <c r="CX67" s="374"/>
      <c r="CY67" s="374"/>
      <c r="CZ67" s="374"/>
      <c r="DA67" s="374"/>
      <c r="DB67" s="374"/>
      <c r="DC67" s="374"/>
      <c r="DD67" s="374"/>
      <c r="DE67" s="374"/>
      <c r="DF67" s="374"/>
      <c r="DG67" s="374"/>
      <c r="DH67" s="374"/>
      <c r="DI67" s="374"/>
      <c r="DJ67" s="374"/>
      <c r="DK67" s="374"/>
    </row>
    <row r="68" spans="1:115" hidden="1">
      <c r="A68" s="460">
        <f t="shared" si="3"/>
        <v>0</v>
      </c>
      <c r="B68" s="460">
        <f t="shared" si="6"/>
        <v>0</v>
      </c>
      <c r="C68" s="460">
        <f t="shared" si="4"/>
        <v>0</v>
      </c>
      <c r="E68" s="471">
        <f t="shared" ref="E68:L68" si="16">+MAX(E67,E69)</f>
        <v>10830</v>
      </c>
      <c r="F68" s="471">
        <f t="shared" si="16"/>
        <v>12360</v>
      </c>
      <c r="G68" s="471">
        <f t="shared" si="16"/>
        <v>13920</v>
      </c>
      <c r="H68" s="471">
        <f t="shared" si="16"/>
        <v>15450</v>
      </c>
      <c r="I68" s="471">
        <f t="shared" si="16"/>
        <v>16710</v>
      </c>
      <c r="J68" s="471">
        <f t="shared" si="16"/>
        <v>17940</v>
      </c>
      <c r="K68" s="471">
        <f t="shared" si="16"/>
        <v>19170</v>
      </c>
      <c r="L68" s="471">
        <f t="shared" si="16"/>
        <v>20400</v>
      </c>
      <c r="N68" s="472" t="s">
        <v>1717</v>
      </c>
      <c r="O68" s="374"/>
      <c r="P68" s="467"/>
      <c r="Q68" s="467"/>
      <c r="R68" s="467"/>
      <c r="S68" s="467"/>
      <c r="T68" s="467"/>
      <c r="U68" s="467"/>
      <c r="V68" s="467"/>
      <c r="W68" s="467"/>
      <c r="X68" s="374"/>
      <c r="Y68" s="467"/>
      <c r="Z68" s="467"/>
      <c r="AA68" s="467"/>
      <c r="AB68" s="467"/>
      <c r="AC68" s="467"/>
      <c r="AD68" s="467"/>
      <c r="AE68" s="467"/>
      <c r="AF68" s="467"/>
      <c r="AG68" s="374"/>
      <c r="AH68" s="374"/>
      <c r="AI68" s="467"/>
      <c r="AJ68" s="467"/>
      <c r="AK68" s="467"/>
      <c r="AL68" s="467"/>
      <c r="AM68" s="467"/>
      <c r="AN68" s="467"/>
      <c r="AO68" s="467"/>
      <c r="AP68" s="467"/>
      <c r="AQ68" s="374"/>
      <c r="AR68" s="374"/>
      <c r="AS68" s="374"/>
      <c r="AT68" s="395" t="s">
        <v>150</v>
      </c>
      <c r="AU68" s="374"/>
      <c r="AV68" s="374"/>
      <c r="AW68" s="415"/>
      <c r="AX68" s="396" t="s">
        <v>1297</v>
      </c>
      <c r="AY68" s="397" t="s">
        <v>427</v>
      </c>
      <c r="AZ68" s="398" t="s">
        <v>281</v>
      </c>
      <c r="BA68" s="399" t="s">
        <v>79</v>
      </c>
      <c r="BB68" s="400" t="s">
        <v>457</v>
      </c>
      <c r="BC68" s="400" t="s">
        <v>457</v>
      </c>
      <c r="BD68" s="400" t="s">
        <v>265</v>
      </c>
      <c r="BE68" s="402">
        <f t="shared" si="2"/>
        <v>57</v>
      </c>
      <c r="BF68" s="374"/>
      <c r="BG68" s="374"/>
      <c r="BH68" s="374"/>
      <c r="BI68" s="374"/>
      <c r="BJ68" s="374"/>
      <c r="BK68" s="374"/>
      <c r="BL68" s="374"/>
      <c r="BM68" s="374"/>
      <c r="BN68" s="374"/>
      <c r="BO68" s="374"/>
      <c r="BP68" s="374"/>
      <c r="BQ68" s="374"/>
      <c r="BR68" s="374"/>
      <c r="BS68" s="374"/>
      <c r="BT68" s="374"/>
      <c r="BU68" s="374"/>
      <c r="BV68" s="374"/>
      <c r="BW68" s="374"/>
      <c r="BX68" s="374"/>
      <c r="BY68" s="374"/>
      <c r="BZ68" s="374"/>
      <c r="CA68" s="374"/>
      <c r="CB68" s="374"/>
      <c r="CC68" s="374"/>
      <c r="CD68" s="374"/>
      <c r="CE68" s="374"/>
      <c r="CF68" s="374"/>
      <c r="CG68" s="374"/>
      <c r="CH68" s="374"/>
      <c r="CI68" s="374"/>
      <c r="CJ68" s="374"/>
      <c r="CK68" s="374"/>
      <c r="CL68" s="374"/>
      <c r="CM68" s="374"/>
      <c r="CN68" s="374"/>
      <c r="CO68" s="374"/>
      <c r="CP68" s="374"/>
      <c r="CQ68" s="374"/>
      <c r="CR68" s="374"/>
      <c r="CS68" s="374"/>
      <c r="CT68" s="374"/>
      <c r="CU68" s="374"/>
      <c r="CV68" s="374"/>
      <c r="CW68" s="374"/>
      <c r="CX68" s="374"/>
      <c r="CY68" s="374"/>
      <c r="CZ68" s="374"/>
      <c r="DA68" s="374"/>
      <c r="DB68" s="374"/>
      <c r="DC68" s="374"/>
      <c r="DD68" s="374"/>
      <c r="DE68" s="374"/>
      <c r="DF68" s="374"/>
      <c r="DG68" s="374"/>
      <c r="DH68" s="374"/>
      <c r="DI68" s="374"/>
      <c r="DJ68" s="374"/>
      <c r="DK68" s="374"/>
    </row>
    <row r="69" spans="1:115" hidden="1">
      <c r="A69" s="460">
        <f t="shared" si="3"/>
        <v>0</v>
      </c>
      <c r="B69" s="460">
        <f t="shared" si="6"/>
        <v>0</v>
      </c>
      <c r="C69" s="460">
        <f t="shared" si="4"/>
        <v>0</v>
      </c>
      <c r="E69" s="461">
        <f t="shared" ref="E69:L69" si="17">+MAX(P69,Y69,AI69)</f>
        <v>10830</v>
      </c>
      <c r="F69" s="461">
        <f t="shared" si="17"/>
        <v>12360</v>
      </c>
      <c r="G69" s="461">
        <f t="shared" si="17"/>
        <v>13920</v>
      </c>
      <c r="H69" s="461">
        <f t="shared" si="17"/>
        <v>15450</v>
      </c>
      <c r="I69" s="461">
        <f t="shared" si="17"/>
        <v>16710</v>
      </c>
      <c r="J69" s="461">
        <f t="shared" si="17"/>
        <v>17940</v>
      </c>
      <c r="K69" s="461">
        <f t="shared" si="17"/>
        <v>19170</v>
      </c>
      <c r="L69" s="461">
        <f t="shared" si="17"/>
        <v>20400</v>
      </c>
      <c r="N69" s="473" t="s">
        <v>1718</v>
      </c>
      <c r="O69" s="374"/>
      <c r="P69" s="463">
        <f t="shared" ref="P69:W69" si="18">+P105/5*3</f>
        <v>10830</v>
      </c>
      <c r="Q69" s="463">
        <f t="shared" si="18"/>
        <v>12360</v>
      </c>
      <c r="R69" s="463">
        <f t="shared" si="18"/>
        <v>13920</v>
      </c>
      <c r="S69" s="463">
        <f t="shared" si="18"/>
        <v>15450</v>
      </c>
      <c r="T69" s="463">
        <f t="shared" si="18"/>
        <v>16710</v>
      </c>
      <c r="U69" s="463">
        <f t="shared" si="18"/>
        <v>17940</v>
      </c>
      <c r="V69" s="463">
        <f t="shared" si="18"/>
        <v>19170</v>
      </c>
      <c r="W69" s="463">
        <f t="shared" si="18"/>
        <v>20400</v>
      </c>
      <c r="X69" s="374"/>
      <c r="Y69" s="463">
        <f t="shared" ref="Y69:AF69" si="19">+Y105/5*3</f>
        <v>0</v>
      </c>
      <c r="Z69" s="463">
        <f t="shared" si="19"/>
        <v>0</v>
      </c>
      <c r="AA69" s="463">
        <f t="shared" si="19"/>
        <v>0</v>
      </c>
      <c r="AB69" s="463">
        <f t="shared" si="19"/>
        <v>0</v>
      </c>
      <c r="AC69" s="463">
        <f t="shared" si="19"/>
        <v>0</v>
      </c>
      <c r="AD69" s="463">
        <f t="shared" si="19"/>
        <v>0</v>
      </c>
      <c r="AE69" s="463">
        <f t="shared" si="19"/>
        <v>0</v>
      </c>
      <c r="AF69" s="463">
        <f t="shared" si="19"/>
        <v>0</v>
      </c>
      <c r="AG69" s="374"/>
      <c r="AH69" s="374"/>
      <c r="AI69" s="463">
        <f t="shared" ref="AI69:AP69" si="20">+AI105/5*3</f>
        <v>0</v>
      </c>
      <c r="AJ69" s="463">
        <f t="shared" si="20"/>
        <v>0</v>
      </c>
      <c r="AK69" s="463">
        <f t="shared" si="20"/>
        <v>0</v>
      </c>
      <c r="AL69" s="463">
        <f t="shared" si="20"/>
        <v>0</v>
      </c>
      <c r="AM69" s="463">
        <f t="shared" si="20"/>
        <v>0</v>
      </c>
      <c r="AN69" s="463">
        <f t="shared" si="20"/>
        <v>0</v>
      </c>
      <c r="AO69" s="463">
        <f t="shared" si="20"/>
        <v>0</v>
      </c>
      <c r="AP69" s="463">
        <f t="shared" si="20"/>
        <v>0</v>
      </c>
      <c r="AQ69" s="374"/>
      <c r="AR69" s="374"/>
      <c r="AS69" s="374"/>
      <c r="AT69" s="395" t="s">
        <v>151</v>
      </c>
      <c r="AU69" s="374"/>
      <c r="AV69" s="374"/>
      <c r="AW69" s="415"/>
      <c r="AX69" s="426" t="s">
        <v>1313</v>
      </c>
      <c r="AY69" s="397" t="s">
        <v>429</v>
      </c>
      <c r="AZ69" s="398" t="s">
        <v>285</v>
      </c>
      <c r="BA69" s="399" t="s">
        <v>324</v>
      </c>
      <c r="BB69" s="400" t="s">
        <v>459</v>
      </c>
      <c r="BC69" s="400" t="s">
        <v>459</v>
      </c>
      <c r="BD69" s="400" t="s">
        <v>277</v>
      </c>
      <c r="BE69" s="402">
        <f t="shared" si="2"/>
        <v>58</v>
      </c>
      <c r="BF69" s="374"/>
      <c r="BG69" s="374"/>
      <c r="BH69" s="374"/>
      <c r="BI69" s="374"/>
      <c r="BJ69" s="374"/>
      <c r="BK69" s="374"/>
      <c r="BL69" s="374"/>
      <c r="BM69" s="374"/>
      <c r="BN69" s="374"/>
      <c r="BO69" s="374"/>
      <c r="BP69" s="374"/>
      <c r="BQ69" s="374"/>
      <c r="BR69" s="374"/>
      <c r="BS69" s="374"/>
      <c r="BT69" s="374"/>
      <c r="BU69" s="374"/>
      <c r="BV69" s="374"/>
      <c r="BW69" s="374"/>
      <c r="BX69" s="374"/>
      <c r="BY69" s="374"/>
      <c r="BZ69" s="374"/>
      <c r="CA69" s="374"/>
      <c r="CB69" s="374"/>
      <c r="CC69" s="374"/>
      <c r="CD69" s="374"/>
      <c r="CE69" s="374"/>
      <c r="CF69" s="374"/>
      <c r="CG69" s="374"/>
      <c r="CH69" s="374"/>
      <c r="CI69" s="374"/>
      <c r="CJ69" s="374"/>
      <c r="CK69" s="374"/>
      <c r="CL69" s="374"/>
      <c r="CM69" s="374"/>
      <c r="CN69" s="374"/>
      <c r="CO69" s="374"/>
      <c r="CP69" s="374"/>
      <c r="CQ69" s="374"/>
      <c r="CR69" s="374"/>
      <c r="CS69" s="374"/>
      <c r="CT69" s="374"/>
      <c r="CU69" s="374"/>
      <c r="CV69" s="374"/>
      <c r="CW69" s="374"/>
      <c r="CX69" s="374"/>
      <c r="CY69" s="374"/>
      <c r="CZ69" s="374"/>
      <c r="DA69" s="374"/>
      <c r="DB69" s="374"/>
      <c r="DC69" s="374"/>
      <c r="DD69" s="374"/>
      <c r="DE69" s="374"/>
      <c r="DF69" s="374"/>
      <c r="DG69" s="374"/>
      <c r="DH69" s="374"/>
      <c r="DI69" s="374"/>
      <c r="DJ69" s="374"/>
      <c r="DK69" s="374"/>
    </row>
    <row r="70" spans="1:115" hidden="1">
      <c r="A70" s="460">
        <f t="shared" si="3"/>
        <v>0</v>
      </c>
      <c r="B70" s="460">
        <f t="shared" si="6"/>
        <v>0</v>
      </c>
      <c r="C70" s="460">
        <f t="shared" si="4"/>
        <v>0</v>
      </c>
      <c r="E70" s="471">
        <f t="shared" ref="E70:L70" si="21">+MAX(E69,E71)</f>
        <v>10980</v>
      </c>
      <c r="F70" s="471">
        <f t="shared" si="21"/>
        <v>12540</v>
      </c>
      <c r="G70" s="471">
        <f t="shared" si="21"/>
        <v>14100</v>
      </c>
      <c r="H70" s="471">
        <f t="shared" si="21"/>
        <v>15660</v>
      </c>
      <c r="I70" s="471">
        <f t="shared" si="21"/>
        <v>16920</v>
      </c>
      <c r="J70" s="471">
        <f t="shared" si="21"/>
        <v>18180</v>
      </c>
      <c r="K70" s="471">
        <f t="shared" si="21"/>
        <v>19440</v>
      </c>
      <c r="L70" s="471">
        <f t="shared" si="21"/>
        <v>20700</v>
      </c>
      <c r="N70" s="472" t="s">
        <v>1717</v>
      </c>
      <c r="O70" s="374"/>
      <c r="P70" s="467"/>
      <c r="Q70" s="467"/>
      <c r="R70" s="467"/>
      <c r="S70" s="467"/>
      <c r="T70" s="467"/>
      <c r="U70" s="467"/>
      <c r="V70" s="467"/>
      <c r="W70" s="467"/>
      <c r="X70" s="374"/>
      <c r="Y70" s="467"/>
      <c r="Z70" s="467"/>
      <c r="AA70" s="467"/>
      <c r="AB70" s="467"/>
      <c r="AC70" s="467"/>
      <c r="AD70" s="467"/>
      <c r="AE70" s="467"/>
      <c r="AF70" s="467"/>
      <c r="AG70" s="374"/>
      <c r="AH70" s="374"/>
      <c r="AI70" s="467"/>
      <c r="AJ70" s="467"/>
      <c r="AK70" s="467"/>
      <c r="AL70" s="467"/>
      <c r="AM70" s="467"/>
      <c r="AN70" s="467"/>
      <c r="AO70" s="467"/>
      <c r="AP70" s="467"/>
      <c r="AQ70" s="374"/>
      <c r="AR70" s="374"/>
      <c r="AS70" s="374"/>
      <c r="AT70" s="395" t="s">
        <v>153</v>
      </c>
      <c r="AU70" s="374"/>
      <c r="AV70" s="374"/>
      <c r="AW70" s="415"/>
      <c r="AX70" s="415"/>
      <c r="AY70" s="397" t="s">
        <v>437</v>
      </c>
      <c r="AZ70" s="398" t="s">
        <v>287</v>
      </c>
      <c r="BA70" s="399" t="s">
        <v>334</v>
      </c>
      <c r="BB70" s="400" t="s">
        <v>461</v>
      </c>
      <c r="BC70" s="400" t="s">
        <v>461</v>
      </c>
      <c r="BD70" s="400" t="s">
        <v>281</v>
      </c>
      <c r="BE70" s="402">
        <f t="shared" si="2"/>
        <v>59</v>
      </c>
      <c r="BF70" s="374"/>
      <c r="BG70" s="374"/>
      <c r="BH70" s="374"/>
      <c r="BI70" s="374"/>
      <c r="BJ70" s="374"/>
      <c r="BK70" s="374"/>
      <c r="BL70" s="374"/>
      <c r="BM70" s="374"/>
      <c r="BN70" s="374"/>
      <c r="BO70" s="374"/>
      <c r="BP70" s="374"/>
      <c r="BQ70" s="374"/>
      <c r="BR70" s="374"/>
      <c r="BS70" s="374"/>
      <c r="BT70" s="374"/>
      <c r="BU70" s="374"/>
      <c r="BV70" s="374"/>
      <c r="BW70" s="374"/>
      <c r="BX70" s="374"/>
      <c r="BY70" s="374"/>
      <c r="BZ70" s="374"/>
      <c r="CA70" s="374"/>
      <c r="CB70" s="374"/>
      <c r="CC70" s="374"/>
      <c r="CD70" s="374"/>
      <c r="CE70" s="374"/>
      <c r="CF70" s="374"/>
      <c r="CG70" s="374"/>
      <c r="CH70" s="374"/>
      <c r="CI70" s="374"/>
      <c r="CJ70" s="374"/>
      <c r="CK70" s="374"/>
      <c r="CL70" s="374"/>
      <c r="CM70" s="374"/>
      <c r="CN70" s="374"/>
      <c r="CO70" s="374"/>
      <c r="CP70" s="374"/>
      <c r="CQ70" s="374"/>
      <c r="CR70" s="374"/>
      <c r="CS70" s="374"/>
      <c r="CT70" s="374"/>
      <c r="CU70" s="374"/>
      <c r="CV70" s="374"/>
      <c r="CW70" s="374"/>
      <c r="CX70" s="374"/>
      <c r="CY70" s="374"/>
      <c r="CZ70" s="374"/>
      <c r="DA70" s="374"/>
      <c r="DB70" s="374"/>
      <c r="DC70" s="374"/>
      <c r="DD70" s="374"/>
      <c r="DE70" s="374"/>
      <c r="DF70" s="374"/>
      <c r="DG70" s="374"/>
      <c r="DH70" s="374"/>
      <c r="DI70" s="374"/>
      <c r="DJ70" s="374"/>
      <c r="DK70" s="374"/>
    </row>
    <row r="71" spans="1:115" hidden="1">
      <c r="A71" s="460">
        <f t="shared" si="3"/>
        <v>0</v>
      </c>
      <c r="B71" s="460">
        <f t="shared" si="6"/>
        <v>0</v>
      </c>
      <c r="C71" s="460">
        <f t="shared" si="4"/>
        <v>0</v>
      </c>
      <c r="E71" s="461">
        <f t="shared" ref="E71:L71" si="22">+MAX(P71,Y71,AI71)</f>
        <v>10980</v>
      </c>
      <c r="F71" s="461">
        <f t="shared" si="22"/>
        <v>12540</v>
      </c>
      <c r="G71" s="461">
        <f t="shared" si="22"/>
        <v>14100</v>
      </c>
      <c r="H71" s="461">
        <f t="shared" si="22"/>
        <v>15660</v>
      </c>
      <c r="I71" s="461">
        <f t="shared" si="22"/>
        <v>16920</v>
      </c>
      <c r="J71" s="461">
        <f t="shared" si="22"/>
        <v>18180</v>
      </c>
      <c r="K71" s="461">
        <f t="shared" si="22"/>
        <v>19440</v>
      </c>
      <c r="L71" s="461">
        <f t="shared" si="22"/>
        <v>20700</v>
      </c>
      <c r="N71" s="473" t="s">
        <v>1568</v>
      </c>
      <c r="O71" s="374"/>
      <c r="P71" s="463">
        <f t="shared" ref="P71:W71" si="23">+P107/5*3</f>
        <v>10980</v>
      </c>
      <c r="Q71" s="463">
        <f t="shared" si="23"/>
        <v>12540</v>
      </c>
      <c r="R71" s="463">
        <f t="shared" si="23"/>
        <v>14100</v>
      </c>
      <c r="S71" s="463">
        <f t="shared" si="23"/>
        <v>15660</v>
      </c>
      <c r="T71" s="463">
        <f t="shared" si="23"/>
        <v>16920</v>
      </c>
      <c r="U71" s="463">
        <f t="shared" si="23"/>
        <v>18180</v>
      </c>
      <c r="V71" s="463">
        <f t="shared" si="23"/>
        <v>19440</v>
      </c>
      <c r="W71" s="463">
        <f t="shared" si="23"/>
        <v>20700</v>
      </c>
      <c r="X71" s="374"/>
      <c r="Y71" s="463">
        <f t="shared" ref="Y71:AF71" si="24">+Y107/5*3</f>
        <v>0</v>
      </c>
      <c r="Z71" s="463">
        <f t="shared" si="24"/>
        <v>0</v>
      </c>
      <c r="AA71" s="463">
        <f t="shared" si="24"/>
        <v>0</v>
      </c>
      <c r="AB71" s="463">
        <f t="shared" si="24"/>
        <v>0</v>
      </c>
      <c r="AC71" s="463">
        <f t="shared" si="24"/>
        <v>0</v>
      </c>
      <c r="AD71" s="463">
        <f t="shared" si="24"/>
        <v>0</v>
      </c>
      <c r="AE71" s="463">
        <f t="shared" si="24"/>
        <v>0</v>
      </c>
      <c r="AF71" s="463">
        <f t="shared" si="24"/>
        <v>0</v>
      </c>
      <c r="AG71" s="374"/>
      <c r="AH71" s="374"/>
      <c r="AI71" s="463">
        <f t="shared" ref="AI71:AP71" si="25">+AI107*0.6</f>
        <v>0</v>
      </c>
      <c r="AJ71" s="463">
        <f t="shared" si="25"/>
        <v>0</v>
      </c>
      <c r="AK71" s="463">
        <f t="shared" si="25"/>
        <v>0</v>
      </c>
      <c r="AL71" s="463">
        <f t="shared" si="25"/>
        <v>0</v>
      </c>
      <c r="AM71" s="463">
        <f t="shared" si="25"/>
        <v>0</v>
      </c>
      <c r="AN71" s="463">
        <f t="shared" si="25"/>
        <v>0</v>
      </c>
      <c r="AO71" s="463">
        <f t="shared" si="25"/>
        <v>0</v>
      </c>
      <c r="AP71" s="463">
        <f t="shared" si="25"/>
        <v>0</v>
      </c>
      <c r="AQ71" s="374"/>
      <c r="AR71" s="374"/>
      <c r="AS71" s="374"/>
      <c r="AT71" s="395" t="s">
        <v>155</v>
      </c>
      <c r="AU71" s="374"/>
      <c r="AV71" s="374"/>
      <c r="AW71" s="415"/>
      <c r="AX71" s="415"/>
      <c r="AY71" s="397" t="s">
        <v>445</v>
      </c>
      <c r="AZ71" s="398" t="s">
        <v>295</v>
      </c>
      <c r="BA71" s="399" t="s">
        <v>336</v>
      </c>
      <c r="BB71" s="400" t="s">
        <v>465</v>
      </c>
      <c r="BC71" s="400" t="s">
        <v>465</v>
      </c>
      <c r="BD71" s="400" t="s">
        <v>285</v>
      </c>
      <c r="BE71" s="402">
        <f t="shared" si="2"/>
        <v>60</v>
      </c>
      <c r="BF71" s="374"/>
      <c r="BG71" s="374"/>
      <c r="BH71" s="374"/>
      <c r="BI71" s="374"/>
      <c r="BJ71" s="374"/>
      <c r="BK71" s="374"/>
      <c r="BL71" s="374"/>
      <c r="BM71" s="374"/>
      <c r="BN71" s="374"/>
      <c r="BO71" s="374"/>
      <c r="BP71" s="374"/>
      <c r="BQ71" s="374"/>
      <c r="BR71" s="374"/>
      <c r="BS71" s="374"/>
      <c r="BT71" s="374"/>
      <c r="BU71" s="374"/>
      <c r="BV71" s="374"/>
      <c r="BW71" s="374"/>
      <c r="BX71" s="374"/>
      <c r="BY71" s="374"/>
      <c r="BZ71" s="374"/>
      <c r="CA71" s="374"/>
      <c r="CB71" s="374"/>
      <c r="CC71" s="374"/>
      <c r="CD71" s="374"/>
      <c r="CE71" s="374"/>
      <c r="CF71" s="374"/>
      <c r="CG71" s="374"/>
      <c r="CH71" s="374"/>
      <c r="CI71" s="374"/>
      <c r="CJ71" s="374"/>
      <c r="CK71" s="374"/>
      <c r="CL71" s="374"/>
      <c r="CM71" s="374"/>
      <c r="CN71" s="374"/>
      <c r="CO71" s="374"/>
      <c r="CP71" s="374"/>
      <c r="CQ71" s="374"/>
      <c r="CR71" s="374"/>
      <c r="CS71" s="374"/>
      <c r="CT71" s="374"/>
      <c r="CU71" s="374"/>
      <c r="CV71" s="374"/>
      <c r="CW71" s="374"/>
      <c r="CX71" s="374"/>
      <c r="CY71" s="374"/>
      <c r="CZ71" s="374"/>
      <c r="DA71" s="374"/>
      <c r="DB71" s="374"/>
      <c r="DC71" s="374"/>
      <c r="DD71" s="374"/>
      <c r="DE71" s="374"/>
      <c r="DF71" s="374"/>
      <c r="DG71" s="374"/>
      <c r="DH71" s="374"/>
      <c r="DI71" s="374"/>
      <c r="DJ71" s="374"/>
      <c r="DK71" s="374"/>
    </row>
    <row r="72" spans="1:115" hidden="1">
      <c r="A72" s="474">
        <f t="shared" ref="A72:A77" si="26">IF($A$26=$AU22,1,0)</f>
        <v>0</v>
      </c>
      <c r="B72" s="474">
        <f t="shared" ref="B72:B77" si="27">IF(OR(B71=1,$B$18=$AU22),1,0)</f>
        <v>0</v>
      </c>
      <c r="C72" s="474">
        <f t="shared" si="4"/>
        <v>0</v>
      </c>
      <c r="E72" s="471">
        <f t="shared" ref="E72:L72" si="28">+MAX(E71,E73)</f>
        <v>11160</v>
      </c>
      <c r="F72" s="471">
        <f t="shared" si="28"/>
        <v>12750</v>
      </c>
      <c r="G72" s="471">
        <f t="shared" si="28"/>
        <v>14340</v>
      </c>
      <c r="H72" s="471">
        <f t="shared" si="28"/>
        <v>15930</v>
      </c>
      <c r="I72" s="471">
        <f t="shared" si="28"/>
        <v>17220</v>
      </c>
      <c r="J72" s="471">
        <f t="shared" si="28"/>
        <v>18480</v>
      </c>
      <c r="K72" s="471">
        <f t="shared" si="28"/>
        <v>19770</v>
      </c>
      <c r="L72" s="471">
        <f t="shared" si="28"/>
        <v>21030</v>
      </c>
      <c r="N72" s="472" t="s">
        <v>1717</v>
      </c>
      <c r="O72" s="374"/>
      <c r="P72" s="467"/>
      <c r="Q72" s="467"/>
      <c r="R72" s="467"/>
      <c r="S72" s="467"/>
      <c r="T72" s="467"/>
      <c r="U72" s="467"/>
      <c r="V72" s="467"/>
      <c r="W72" s="467"/>
      <c r="X72" s="374"/>
      <c r="Y72" s="467"/>
      <c r="Z72" s="467"/>
      <c r="AA72" s="467"/>
      <c r="AB72" s="467"/>
      <c r="AC72" s="467"/>
      <c r="AD72" s="467"/>
      <c r="AE72" s="467"/>
      <c r="AF72" s="467"/>
      <c r="AG72" s="374"/>
      <c r="AH72" s="374"/>
      <c r="AI72" s="467"/>
      <c r="AJ72" s="467"/>
      <c r="AK72" s="467"/>
      <c r="AL72" s="467"/>
      <c r="AM72" s="467"/>
      <c r="AN72" s="467"/>
      <c r="AO72" s="467"/>
      <c r="AP72" s="467"/>
      <c r="AQ72" s="374"/>
      <c r="AR72" s="374"/>
      <c r="AS72" s="374"/>
      <c r="AT72" s="395" t="s">
        <v>157</v>
      </c>
      <c r="AU72" s="374"/>
      <c r="AV72" s="374"/>
      <c r="AW72" s="415"/>
      <c r="AX72" s="415"/>
      <c r="AY72" s="397" t="s">
        <v>447</v>
      </c>
      <c r="AZ72" s="398" t="s">
        <v>305</v>
      </c>
      <c r="BA72" s="399" t="s">
        <v>340</v>
      </c>
      <c r="BB72" s="400" t="s">
        <v>501</v>
      </c>
      <c r="BC72" s="400" t="s">
        <v>501</v>
      </c>
      <c r="BD72" s="400" t="s">
        <v>287</v>
      </c>
      <c r="BE72" s="402">
        <f t="shared" si="2"/>
        <v>61</v>
      </c>
      <c r="BF72" s="374"/>
      <c r="BG72" s="374"/>
      <c r="BH72" s="374"/>
      <c r="BI72" s="374"/>
      <c r="BJ72" s="374"/>
      <c r="BK72" s="374"/>
      <c r="BL72" s="374"/>
      <c r="BM72" s="374"/>
      <c r="BN72" s="374"/>
      <c r="BO72" s="374"/>
      <c r="BP72" s="374"/>
      <c r="BQ72" s="374"/>
      <c r="BR72" s="374"/>
      <c r="BS72" s="374"/>
      <c r="BT72" s="374"/>
      <c r="BU72" s="374"/>
      <c r="BV72" s="374"/>
      <c r="BW72" s="374"/>
      <c r="BX72" s="374"/>
      <c r="BY72" s="374"/>
      <c r="BZ72" s="374"/>
      <c r="CA72" s="374"/>
      <c r="CB72" s="374"/>
      <c r="CC72" s="374"/>
      <c r="CD72" s="374"/>
      <c r="CE72" s="374"/>
      <c r="CF72" s="374"/>
      <c r="CG72" s="374"/>
      <c r="CH72" s="374"/>
      <c r="CI72" s="374"/>
      <c r="CJ72" s="374"/>
      <c r="CK72" s="374"/>
      <c r="CL72" s="374"/>
      <c r="CM72" s="374"/>
      <c r="CN72" s="374"/>
      <c r="CO72" s="374"/>
      <c r="CP72" s="374"/>
      <c r="CQ72" s="374"/>
      <c r="CR72" s="374"/>
      <c r="CS72" s="374"/>
      <c r="CT72" s="374"/>
      <c r="CU72" s="374"/>
      <c r="CV72" s="374"/>
      <c r="CW72" s="374"/>
      <c r="CX72" s="374"/>
      <c r="CY72" s="374"/>
      <c r="CZ72" s="374"/>
      <c r="DA72" s="374"/>
      <c r="DB72" s="374"/>
      <c r="DC72" s="374"/>
      <c r="DD72" s="374"/>
      <c r="DE72" s="374"/>
      <c r="DF72" s="374"/>
      <c r="DG72" s="374"/>
      <c r="DH72" s="374"/>
      <c r="DI72" s="374"/>
      <c r="DJ72" s="374"/>
      <c r="DK72" s="374"/>
    </row>
    <row r="73" spans="1:115" hidden="1">
      <c r="A73" s="474">
        <f t="shared" si="26"/>
        <v>0</v>
      </c>
      <c r="B73" s="474">
        <f t="shared" si="27"/>
        <v>0</v>
      </c>
      <c r="C73" s="474">
        <f t="shared" si="4"/>
        <v>0</v>
      </c>
      <c r="E73" s="461">
        <f t="shared" ref="E73:L73" si="29">+MAX(P73,Y73,AI73)</f>
        <v>11160</v>
      </c>
      <c r="F73" s="461">
        <f t="shared" si="29"/>
        <v>12750</v>
      </c>
      <c r="G73" s="461">
        <f t="shared" si="29"/>
        <v>14340</v>
      </c>
      <c r="H73" s="461">
        <f t="shared" si="29"/>
        <v>15930</v>
      </c>
      <c r="I73" s="461">
        <f t="shared" si="29"/>
        <v>17220</v>
      </c>
      <c r="J73" s="461">
        <f t="shared" si="29"/>
        <v>18480</v>
      </c>
      <c r="K73" s="461">
        <f t="shared" si="29"/>
        <v>19770</v>
      </c>
      <c r="L73" s="461">
        <f t="shared" si="29"/>
        <v>21030</v>
      </c>
      <c r="N73" s="475" t="s">
        <v>1611</v>
      </c>
      <c r="O73" s="374"/>
      <c r="P73" s="463">
        <f t="shared" ref="P73:W73" si="30">+P109/5*3</f>
        <v>11160</v>
      </c>
      <c r="Q73" s="463">
        <f t="shared" si="30"/>
        <v>12750</v>
      </c>
      <c r="R73" s="463">
        <f t="shared" si="30"/>
        <v>14340</v>
      </c>
      <c r="S73" s="463">
        <f t="shared" si="30"/>
        <v>15930</v>
      </c>
      <c r="T73" s="463">
        <f t="shared" si="30"/>
        <v>17220</v>
      </c>
      <c r="U73" s="463">
        <f t="shared" si="30"/>
        <v>18480</v>
      </c>
      <c r="V73" s="463">
        <f t="shared" si="30"/>
        <v>19770</v>
      </c>
      <c r="W73" s="463">
        <f t="shared" si="30"/>
        <v>21030</v>
      </c>
      <c r="X73" s="374"/>
      <c r="Y73" s="463">
        <f t="shared" ref="Y73:AF73" si="31">+Y109/5*3</f>
        <v>0</v>
      </c>
      <c r="Z73" s="463">
        <f t="shared" si="31"/>
        <v>0</v>
      </c>
      <c r="AA73" s="463">
        <f t="shared" si="31"/>
        <v>0</v>
      </c>
      <c r="AB73" s="463">
        <f t="shared" si="31"/>
        <v>0</v>
      </c>
      <c r="AC73" s="463">
        <f t="shared" si="31"/>
        <v>0</v>
      </c>
      <c r="AD73" s="463">
        <f t="shared" si="31"/>
        <v>0</v>
      </c>
      <c r="AE73" s="463">
        <f t="shared" si="31"/>
        <v>0</v>
      </c>
      <c r="AF73" s="463">
        <f t="shared" si="31"/>
        <v>0</v>
      </c>
      <c r="AG73" s="374"/>
      <c r="AH73" s="374"/>
      <c r="AI73" s="463">
        <f t="shared" ref="AI73:AP73" si="32">+AI109*0.6</f>
        <v>0</v>
      </c>
      <c r="AJ73" s="463">
        <f t="shared" si="32"/>
        <v>0</v>
      </c>
      <c r="AK73" s="463">
        <f t="shared" si="32"/>
        <v>0</v>
      </c>
      <c r="AL73" s="463">
        <f t="shared" si="32"/>
        <v>0</v>
      </c>
      <c r="AM73" s="463">
        <f t="shared" si="32"/>
        <v>0</v>
      </c>
      <c r="AN73" s="463">
        <f t="shared" si="32"/>
        <v>0</v>
      </c>
      <c r="AO73" s="463">
        <f t="shared" si="32"/>
        <v>0</v>
      </c>
      <c r="AP73" s="463">
        <f t="shared" si="32"/>
        <v>0</v>
      </c>
      <c r="AQ73" s="374"/>
      <c r="AR73" s="374"/>
      <c r="AS73" s="374"/>
      <c r="AT73" s="395" t="s">
        <v>159</v>
      </c>
      <c r="AU73" s="374"/>
      <c r="AV73" s="374"/>
      <c r="AW73" s="415"/>
      <c r="AX73" s="415"/>
      <c r="AY73" s="397" t="s">
        <v>453</v>
      </c>
      <c r="AZ73" s="398" t="s">
        <v>307</v>
      </c>
      <c r="BA73" s="399" t="s">
        <v>348</v>
      </c>
      <c r="BB73" s="400" t="s">
        <v>155</v>
      </c>
      <c r="BC73" s="400" t="s">
        <v>155</v>
      </c>
      <c r="BD73" s="400" t="s">
        <v>295</v>
      </c>
      <c r="BE73" s="402">
        <f t="shared" si="2"/>
        <v>62</v>
      </c>
      <c r="BF73" s="374"/>
      <c r="BG73" s="374"/>
      <c r="BH73" s="374"/>
      <c r="BI73" s="374"/>
      <c r="BJ73" s="374"/>
      <c r="BK73" s="374"/>
      <c r="BL73" s="374"/>
      <c r="BM73" s="374"/>
      <c r="BN73" s="374"/>
      <c r="BO73" s="374"/>
      <c r="BP73" s="374"/>
      <c r="BQ73" s="374"/>
      <c r="BR73" s="374"/>
      <c r="BS73" s="374"/>
      <c r="BT73" s="374"/>
      <c r="BU73" s="374"/>
      <c r="BV73" s="374"/>
      <c r="BW73" s="374"/>
      <c r="BX73" s="374"/>
      <c r="BY73" s="374"/>
      <c r="BZ73" s="374"/>
      <c r="CA73" s="374"/>
      <c r="CB73" s="374"/>
      <c r="CC73" s="374"/>
      <c r="CD73" s="374"/>
      <c r="CE73" s="374"/>
      <c r="CF73" s="374"/>
      <c r="CG73" s="374"/>
      <c r="CH73" s="374"/>
      <c r="CI73" s="374"/>
      <c r="CJ73" s="374"/>
      <c r="CK73" s="374"/>
      <c r="CL73" s="374"/>
      <c r="CM73" s="374"/>
      <c r="CN73" s="374"/>
      <c r="CO73" s="374"/>
      <c r="CP73" s="374"/>
      <c r="CQ73" s="374"/>
      <c r="CR73" s="374"/>
      <c r="CS73" s="374"/>
      <c r="CT73" s="374"/>
      <c r="CU73" s="374"/>
      <c r="CV73" s="374"/>
      <c r="CW73" s="374"/>
      <c r="CX73" s="374"/>
      <c r="CY73" s="374"/>
      <c r="CZ73" s="374"/>
      <c r="DA73" s="374"/>
      <c r="DB73" s="374"/>
      <c r="DC73" s="374"/>
      <c r="DD73" s="374"/>
      <c r="DE73" s="374"/>
      <c r="DF73" s="374"/>
      <c r="DG73" s="374"/>
      <c r="DH73" s="374"/>
      <c r="DI73" s="374"/>
      <c r="DJ73" s="374"/>
      <c r="DK73" s="374"/>
    </row>
    <row r="74" spans="1:115" hidden="1">
      <c r="A74" s="474">
        <f t="shared" si="26"/>
        <v>0</v>
      </c>
      <c r="B74" s="474">
        <f t="shared" si="27"/>
        <v>0</v>
      </c>
      <c r="C74" s="474">
        <f t="shared" si="4"/>
        <v>0</v>
      </c>
      <c r="E74" s="476">
        <f t="shared" ref="E74:L74" si="33">+MAX(E73,E75)</f>
        <v>11250</v>
      </c>
      <c r="F74" s="476">
        <f t="shared" si="33"/>
        <v>12840</v>
      </c>
      <c r="G74" s="476">
        <f t="shared" si="33"/>
        <v>14460</v>
      </c>
      <c r="H74" s="476">
        <f t="shared" si="33"/>
        <v>16050</v>
      </c>
      <c r="I74" s="476">
        <f t="shared" si="33"/>
        <v>17340</v>
      </c>
      <c r="J74" s="476">
        <f t="shared" si="33"/>
        <v>18630</v>
      </c>
      <c r="K74" s="476">
        <f t="shared" si="33"/>
        <v>19920</v>
      </c>
      <c r="L74" s="476">
        <f t="shared" si="33"/>
        <v>21210</v>
      </c>
      <c r="N74" s="472" t="s">
        <v>1717</v>
      </c>
      <c r="O74" s="374"/>
      <c r="P74" s="477"/>
      <c r="Q74" s="477"/>
      <c r="R74" s="477"/>
      <c r="S74" s="477"/>
      <c r="T74" s="477"/>
      <c r="U74" s="477"/>
      <c r="V74" s="477"/>
      <c r="W74" s="477"/>
      <c r="X74" s="374"/>
      <c r="Y74" s="467"/>
      <c r="Z74" s="467"/>
      <c r="AA74" s="467"/>
      <c r="AB74" s="467"/>
      <c r="AC74" s="467"/>
      <c r="AD74" s="467"/>
      <c r="AE74" s="467"/>
      <c r="AF74" s="467"/>
      <c r="AG74" s="374"/>
      <c r="AH74" s="374"/>
      <c r="AI74" s="467"/>
      <c r="AJ74" s="467"/>
      <c r="AK74" s="467"/>
      <c r="AL74" s="467"/>
      <c r="AM74" s="467"/>
      <c r="AN74" s="467"/>
      <c r="AO74" s="467"/>
      <c r="AP74" s="467"/>
      <c r="AQ74" s="374"/>
      <c r="AR74" s="374"/>
      <c r="AS74" s="374"/>
      <c r="AT74" s="395" t="s">
        <v>161</v>
      </c>
      <c r="AU74" s="374"/>
      <c r="AV74" s="374"/>
      <c r="AW74" s="415"/>
      <c r="AX74" s="415"/>
      <c r="AY74" s="397"/>
      <c r="AZ74" s="398"/>
      <c r="BA74" s="399"/>
      <c r="BB74" s="400" t="s">
        <v>530</v>
      </c>
      <c r="BC74" s="400" t="s">
        <v>530</v>
      </c>
      <c r="BD74" s="400" t="s">
        <v>305</v>
      </c>
      <c r="BE74" s="402"/>
      <c r="BF74" s="374"/>
      <c r="BG74" s="374"/>
      <c r="BH74" s="374"/>
      <c r="BI74" s="374"/>
      <c r="BJ74" s="374"/>
      <c r="BK74" s="374"/>
      <c r="BL74" s="374"/>
      <c r="BM74" s="374"/>
      <c r="BN74" s="374"/>
      <c r="BO74" s="374"/>
      <c r="BP74" s="374"/>
      <c r="BQ74" s="374"/>
      <c r="BR74" s="374"/>
      <c r="BS74" s="374"/>
      <c r="BT74" s="374"/>
      <c r="BU74" s="374"/>
      <c r="BV74" s="374"/>
      <c r="BW74" s="374"/>
      <c r="BX74" s="374"/>
      <c r="BY74" s="374"/>
      <c r="BZ74" s="374"/>
      <c r="CA74" s="374"/>
      <c r="CB74" s="374"/>
      <c r="CC74" s="374"/>
      <c r="CD74" s="374"/>
      <c r="CE74" s="374"/>
      <c r="CF74" s="374"/>
      <c r="CG74" s="374"/>
      <c r="CH74" s="374"/>
      <c r="CI74" s="374"/>
      <c r="CJ74" s="374"/>
      <c r="CK74" s="374"/>
      <c r="CL74" s="374"/>
      <c r="CM74" s="374"/>
      <c r="CN74" s="374"/>
      <c r="CO74" s="374"/>
      <c r="CP74" s="374"/>
      <c r="CQ74" s="374"/>
      <c r="CR74" s="374"/>
      <c r="CS74" s="374"/>
      <c r="CT74" s="374"/>
      <c r="CU74" s="374"/>
      <c r="CV74" s="374"/>
      <c r="CW74" s="374"/>
      <c r="CX74" s="374"/>
      <c r="CY74" s="374"/>
      <c r="CZ74" s="374"/>
      <c r="DA74" s="374"/>
      <c r="DB74" s="374"/>
      <c r="DC74" s="374"/>
      <c r="DD74" s="374"/>
      <c r="DE74" s="374"/>
      <c r="DF74" s="374"/>
      <c r="DG74" s="374"/>
      <c r="DH74" s="374"/>
      <c r="DI74" s="374"/>
      <c r="DJ74" s="374"/>
      <c r="DK74" s="374"/>
    </row>
    <row r="75" spans="1:115" hidden="1">
      <c r="A75" s="474">
        <f t="shared" si="26"/>
        <v>0</v>
      </c>
      <c r="B75" s="474">
        <f t="shared" si="27"/>
        <v>0</v>
      </c>
      <c r="C75" s="474">
        <f t="shared" si="4"/>
        <v>0</v>
      </c>
      <c r="E75" s="478">
        <f t="shared" ref="E75:L75" si="34">+MAX(P75,Y75,AI75)</f>
        <v>11250</v>
      </c>
      <c r="F75" s="478">
        <f t="shared" si="34"/>
        <v>12840</v>
      </c>
      <c r="G75" s="478">
        <f t="shared" si="34"/>
        <v>14460</v>
      </c>
      <c r="H75" s="478">
        <f t="shared" si="34"/>
        <v>16050</v>
      </c>
      <c r="I75" s="478">
        <f t="shared" si="34"/>
        <v>17340</v>
      </c>
      <c r="J75" s="478">
        <f t="shared" si="34"/>
        <v>18630</v>
      </c>
      <c r="K75" s="478">
        <f t="shared" si="34"/>
        <v>19920</v>
      </c>
      <c r="L75" s="478">
        <f t="shared" si="34"/>
        <v>21210</v>
      </c>
      <c r="N75" s="475" t="s">
        <v>1613</v>
      </c>
      <c r="O75" s="374"/>
      <c r="P75" s="463">
        <f t="shared" ref="P75:W75" si="35">+P111/5*3</f>
        <v>11250</v>
      </c>
      <c r="Q75" s="463">
        <f t="shared" si="35"/>
        <v>12840</v>
      </c>
      <c r="R75" s="463">
        <f t="shared" si="35"/>
        <v>14460</v>
      </c>
      <c r="S75" s="463">
        <f t="shared" si="35"/>
        <v>16050</v>
      </c>
      <c r="T75" s="463">
        <f t="shared" si="35"/>
        <v>17340</v>
      </c>
      <c r="U75" s="463">
        <f t="shared" si="35"/>
        <v>18630</v>
      </c>
      <c r="V75" s="463">
        <f t="shared" si="35"/>
        <v>19920</v>
      </c>
      <c r="W75" s="463">
        <f t="shared" si="35"/>
        <v>21210</v>
      </c>
      <c r="X75" s="374"/>
      <c r="Y75" s="463">
        <f t="shared" ref="Y75:AF75" si="36">+Y111/5*3</f>
        <v>0</v>
      </c>
      <c r="Z75" s="463">
        <f t="shared" si="36"/>
        <v>0</v>
      </c>
      <c r="AA75" s="463">
        <f t="shared" si="36"/>
        <v>0</v>
      </c>
      <c r="AB75" s="463">
        <f t="shared" si="36"/>
        <v>0</v>
      </c>
      <c r="AC75" s="463">
        <f t="shared" si="36"/>
        <v>0</v>
      </c>
      <c r="AD75" s="463">
        <f t="shared" si="36"/>
        <v>0</v>
      </c>
      <c r="AE75" s="463">
        <f t="shared" si="36"/>
        <v>0</v>
      </c>
      <c r="AF75" s="463">
        <f t="shared" si="36"/>
        <v>0</v>
      </c>
      <c r="AG75" s="374"/>
      <c r="AH75" s="374"/>
      <c r="AI75" s="463">
        <f t="shared" ref="AI75:AP75" si="37">+AI111*0.6</f>
        <v>0</v>
      </c>
      <c r="AJ75" s="463">
        <f t="shared" si="37"/>
        <v>0</v>
      </c>
      <c r="AK75" s="463">
        <f t="shared" si="37"/>
        <v>0</v>
      </c>
      <c r="AL75" s="463">
        <f t="shared" si="37"/>
        <v>0</v>
      </c>
      <c r="AM75" s="463">
        <f t="shared" si="37"/>
        <v>0</v>
      </c>
      <c r="AN75" s="463">
        <f t="shared" si="37"/>
        <v>0</v>
      </c>
      <c r="AO75" s="463">
        <f t="shared" si="37"/>
        <v>0</v>
      </c>
      <c r="AP75" s="463">
        <f t="shared" si="37"/>
        <v>0</v>
      </c>
      <c r="AQ75" s="374"/>
      <c r="AR75" s="374"/>
      <c r="AS75" s="374"/>
      <c r="AT75" s="395" t="s">
        <v>163</v>
      </c>
      <c r="AU75" s="374"/>
      <c r="AV75" s="374"/>
      <c r="AW75" s="415"/>
      <c r="AX75" s="415"/>
      <c r="AY75" s="397"/>
      <c r="AZ75" s="398"/>
      <c r="BA75" s="399"/>
      <c r="BB75" s="400" t="s">
        <v>534</v>
      </c>
      <c r="BC75" s="400" t="s">
        <v>534</v>
      </c>
      <c r="BD75" s="400" t="s">
        <v>307</v>
      </c>
      <c r="BE75" s="402"/>
      <c r="BF75" s="374"/>
      <c r="BG75" s="374"/>
      <c r="BH75" s="374"/>
      <c r="BI75" s="374"/>
      <c r="BJ75" s="374"/>
      <c r="BK75" s="374"/>
      <c r="BL75" s="374"/>
      <c r="BM75" s="374"/>
      <c r="BN75" s="374"/>
      <c r="BO75" s="374"/>
      <c r="BP75" s="374"/>
      <c r="BQ75" s="374"/>
      <c r="BR75" s="374"/>
      <c r="BS75" s="374"/>
      <c r="BT75" s="374"/>
      <c r="BU75" s="374"/>
      <c r="BV75" s="374"/>
      <c r="BW75" s="374"/>
      <c r="BX75" s="374"/>
      <c r="BY75" s="374"/>
      <c r="BZ75" s="374"/>
      <c r="CA75" s="374"/>
      <c r="CB75" s="374"/>
      <c r="CC75" s="374"/>
      <c r="CD75" s="374"/>
      <c r="CE75" s="374"/>
      <c r="CF75" s="374"/>
      <c r="CG75" s="374"/>
      <c r="CH75" s="374"/>
      <c r="CI75" s="374"/>
      <c r="CJ75" s="374"/>
      <c r="CK75" s="374"/>
      <c r="CL75" s="374"/>
      <c r="CM75" s="374"/>
      <c r="CN75" s="374"/>
      <c r="CO75" s="374"/>
      <c r="CP75" s="374"/>
      <c r="CQ75" s="374"/>
      <c r="CR75" s="374"/>
      <c r="CS75" s="374"/>
      <c r="CT75" s="374"/>
      <c r="CU75" s="374"/>
      <c r="CV75" s="374"/>
      <c r="CW75" s="374"/>
      <c r="CX75" s="374"/>
      <c r="CY75" s="374"/>
      <c r="CZ75" s="374"/>
      <c r="DA75" s="374"/>
      <c r="DB75" s="374"/>
      <c r="DC75" s="374"/>
      <c r="DD75" s="374"/>
      <c r="DE75" s="374"/>
      <c r="DF75" s="374"/>
      <c r="DG75" s="374"/>
      <c r="DH75" s="374"/>
      <c r="DI75" s="374"/>
      <c r="DJ75" s="374"/>
      <c r="DK75" s="374"/>
    </row>
    <row r="76" spans="1:115" hidden="1">
      <c r="A76" s="479">
        <f t="shared" si="26"/>
        <v>0</v>
      </c>
      <c r="B76" s="479">
        <f t="shared" si="27"/>
        <v>0</v>
      </c>
      <c r="C76" s="479">
        <f t="shared" si="4"/>
        <v>0</v>
      </c>
      <c r="E76" s="476">
        <f t="shared" ref="E76:L76" si="38">+MAX(E75,E77)</f>
        <v>11250</v>
      </c>
      <c r="F76" s="476">
        <f t="shared" si="38"/>
        <v>12840</v>
      </c>
      <c r="G76" s="476">
        <f t="shared" si="38"/>
        <v>14460</v>
      </c>
      <c r="H76" s="476">
        <f t="shared" si="38"/>
        <v>16050</v>
      </c>
      <c r="I76" s="476">
        <f t="shared" si="38"/>
        <v>17340</v>
      </c>
      <c r="J76" s="476">
        <f t="shared" si="38"/>
        <v>18630</v>
      </c>
      <c r="K76" s="476">
        <f t="shared" si="38"/>
        <v>19920</v>
      </c>
      <c r="L76" s="476">
        <f t="shared" si="38"/>
        <v>21210</v>
      </c>
      <c r="N76" s="472" t="s">
        <v>1717</v>
      </c>
      <c r="O76" s="374"/>
      <c r="P76" s="477"/>
      <c r="Q76" s="477"/>
      <c r="R76" s="477"/>
      <c r="S76" s="477"/>
      <c r="T76" s="477"/>
      <c r="U76" s="477"/>
      <c r="V76" s="477"/>
      <c r="W76" s="477"/>
      <c r="X76" s="374"/>
      <c r="Y76" s="467"/>
      <c r="Z76" s="467"/>
      <c r="AA76" s="467"/>
      <c r="AB76" s="467"/>
      <c r="AC76" s="467"/>
      <c r="AD76" s="467"/>
      <c r="AE76" s="467"/>
      <c r="AF76" s="467"/>
      <c r="AG76" s="374"/>
      <c r="AH76" s="374"/>
      <c r="AI76" s="467"/>
      <c r="AJ76" s="467"/>
      <c r="AK76" s="467"/>
      <c r="AL76" s="467"/>
      <c r="AM76" s="467"/>
      <c r="AN76" s="467"/>
      <c r="AO76" s="467"/>
      <c r="AP76" s="467"/>
      <c r="AQ76" s="374"/>
      <c r="AR76" s="374"/>
      <c r="AS76" s="374"/>
      <c r="AT76" s="395" t="s">
        <v>165</v>
      </c>
      <c r="AU76" s="374"/>
      <c r="AV76" s="374"/>
      <c r="AW76" s="415"/>
      <c r="AX76" s="415"/>
      <c r="AY76" s="397" t="s">
        <v>455</v>
      </c>
      <c r="AZ76" s="398" t="s">
        <v>309</v>
      </c>
      <c r="BA76" s="399" t="s">
        <v>354</v>
      </c>
      <c r="BB76" s="400" t="s">
        <v>538</v>
      </c>
      <c r="BC76" s="400" t="s">
        <v>538</v>
      </c>
      <c r="BD76" s="400" t="s">
        <v>309</v>
      </c>
      <c r="BE76" s="402">
        <f t="shared" ref="BE76:BE89" si="39">+MATCH(BD$10:BD$548,AZ$10:AZ$540,0)</f>
        <v>67</v>
      </c>
      <c r="BF76" s="374"/>
      <c r="BG76" s="374"/>
      <c r="BH76" s="374"/>
      <c r="BI76" s="374"/>
      <c r="BJ76" s="374"/>
      <c r="BK76" s="374"/>
      <c r="BL76" s="374"/>
      <c r="BM76" s="374"/>
      <c r="BN76" s="374"/>
      <c r="BO76" s="374"/>
      <c r="BP76" s="374"/>
      <c r="BQ76" s="374"/>
      <c r="BR76" s="374"/>
      <c r="BS76" s="374"/>
      <c r="BT76" s="374"/>
      <c r="BU76" s="374"/>
      <c r="BV76" s="374"/>
      <c r="BW76" s="374"/>
      <c r="BX76" s="374"/>
      <c r="BY76" s="374"/>
      <c r="BZ76" s="374"/>
      <c r="CA76" s="374"/>
      <c r="CB76" s="374"/>
      <c r="CC76" s="374"/>
      <c r="CD76" s="374"/>
      <c r="CE76" s="374"/>
      <c r="CF76" s="374"/>
      <c r="CG76" s="374"/>
      <c r="CH76" s="374"/>
      <c r="CI76" s="374"/>
      <c r="CJ76" s="374"/>
      <c r="CK76" s="374"/>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4"/>
      <c r="DJ76" s="374"/>
      <c r="DK76" s="374"/>
    </row>
    <row r="77" spans="1:115" hidden="1">
      <c r="A77" s="480">
        <f t="shared" si="26"/>
        <v>0</v>
      </c>
      <c r="B77" s="480">
        <f t="shared" si="27"/>
        <v>0</v>
      </c>
      <c r="C77" s="480">
        <f t="shared" si="4"/>
        <v>0</v>
      </c>
      <c r="E77" s="481">
        <f t="shared" ref="E77:L77" si="40">+MAX(P77,Y77,AI77)</f>
        <v>11010</v>
      </c>
      <c r="F77" s="481">
        <f t="shared" si="40"/>
        <v>12600</v>
      </c>
      <c r="G77" s="481">
        <f t="shared" si="40"/>
        <v>14160</v>
      </c>
      <c r="H77" s="481">
        <f t="shared" si="40"/>
        <v>15720</v>
      </c>
      <c r="I77" s="481">
        <f t="shared" si="40"/>
        <v>16980</v>
      </c>
      <c r="J77" s="481">
        <f t="shared" si="40"/>
        <v>18240</v>
      </c>
      <c r="K77" s="481">
        <f t="shared" si="40"/>
        <v>19500</v>
      </c>
      <c r="L77" s="481">
        <f t="shared" si="40"/>
        <v>20760</v>
      </c>
      <c r="N77" s="475" t="s">
        <v>1719</v>
      </c>
      <c r="O77" s="374"/>
      <c r="P77" s="463">
        <f t="shared" ref="P77:W77" si="41">+P113*0.6</f>
        <v>11010</v>
      </c>
      <c r="Q77" s="463">
        <f t="shared" si="41"/>
        <v>12600</v>
      </c>
      <c r="R77" s="463">
        <f t="shared" si="41"/>
        <v>14160</v>
      </c>
      <c r="S77" s="463">
        <f t="shared" si="41"/>
        <v>15720</v>
      </c>
      <c r="T77" s="463">
        <f t="shared" si="41"/>
        <v>16980</v>
      </c>
      <c r="U77" s="463">
        <f t="shared" si="41"/>
        <v>18240</v>
      </c>
      <c r="V77" s="463">
        <f t="shared" si="41"/>
        <v>19500</v>
      </c>
      <c r="W77" s="463">
        <f t="shared" si="41"/>
        <v>20760</v>
      </c>
      <c r="X77" s="374"/>
      <c r="Y77" s="463">
        <f t="shared" ref="Y77:AF77" si="42">+Y113*0.6</f>
        <v>0</v>
      </c>
      <c r="Z77" s="463">
        <f t="shared" si="42"/>
        <v>0</v>
      </c>
      <c r="AA77" s="463">
        <f t="shared" si="42"/>
        <v>0</v>
      </c>
      <c r="AB77" s="463">
        <f t="shared" si="42"/>
        <v>0</v>
      </c>
      <c r="AC77" s="463">
        <f t="shared" si="42"/>
        <v>0</v>
      </c>
      <c r="AD77" s="463">
        <f t="shared" si="42"/>
        <v>0</v>
      </c>
      <c r="AE77" s="463">
        <f t="shared" si="42"/>
        <v>0</v>
      </c>
      <c r="AF77" s="463">
        <f t="shared" si="42"/>
        <v>0</v>
      </c>
      <c r="AG77" s="374"/>
      <c r="AH77" s="374"/>
      <c r="AI77" s="463">
        <f t="shared" ref="AI77:AP77" si="43">+AI113*0.6</f>
        <v>0</v>
      </c>
      <c r="AJ77" s="463">
        <f t="shared" si="43"/>
        <v>0</v>
      </c>
      <c r="AK77" s="463">
        <f t="shared" si="43"/>
        <v>0</v>
      </c>
      <c r="AL77" s="463">
        <f t="shared" si="43"/>
        <v>0</v>
      </c>
      <c r="AM77" s="463">
        <f t="shared" si="43"/>
        <v>0</v>
      </c>
      <c r="AN77" s="463">
        <f t="shared" si="43"/>
        <v>0</v>
      </c>
      <c r="AO77" s="463">
        <f t="shared" si="43"/>
        <v>0</v>
      </c>
      <c r="AP77" s="463">
        <f t="shared" si="43"/>
        <v>0</v>
      </c>
      <c r="AQ77" s="374"/>
      <c r="AR77" s="374"/>
      <c r="AS77" s="374"/>
      <c r="AT77" s="395" t="s">
        <v>166</v>
      </c>
      <c r="AU77" s="374"/>
      <c r="AV77" s="374"/>
      <c r="AW77" s="415"/>
      <c r="AX77" s="415"/>
      <c r="AY77" s="397" t="s">
        <v>457</v>
      </c>
      <c r="AZ77" s="398" t="s">
        <v>79</v>
      </c>
      <c r="BA77" s="399" t="s">
        <v>358</v>
      </c>
      <c r="BB77" s="400" t="s">
        <v>163</v>
      </c>
      <c r="BC77" s="400" t="s">
        <v>163</v>
      </c>
      <c r="BD77" s="400" t="s">
        <v>79</v>
      </c>
      <c r="BE77" s="402">
        <f t="shared" si="39"/>
        <v>68</v>
      </c>
      <c r="BF77" s="374"/>
      <c r="BG77" s="374"/>
      <c r="BH77" s="374"/>
      <c r="BI77" s="374"/>
      <c r="BJ77" s="374"/>
      <c r="BK77" s="374"/>
      <c r="BL77" s="374"/>
      <c r="BM77" s="374"/>
      <c r="BN77" s="374"/>
      <c r="BO77" s="374"/>
      <c r="BP77" s="374"/>
      <c r="BQ77" s="374"/>
      <c r="BR77" s="374"/>
      <c r="BS77" s="374"/>
      <c r="BT77" s="374"/>
      <c r="BU77" s="374"/>
      <c r="BV77" s="374"/>
      <c r="BW77" s="374"/>
      <c r="BX77" s="374"/>
      <c r="BY77" s="374"/>
      <c r="BZ77" s="374"/>
      <c r="CA77" s="374"/>
      <c r="CB77" s="374"/>
      <c r="CC77" s="374"/>
      <c r="CD77" s="374"/>
      <c r="CE77" s="374"/>
      <c r="CF77" s="374"/>
      <c r="CG77" s="374"/>
      <c r="CH77" s="374"/>
      <c r="CI77" s="374"/>
      <c r="CJ77" s="374"/>
      <c r="CK77" s="374"/>
      <c r="CL77" s="374"/>
      <c r="CM77" s="374"/>
      <c r="CN77" s="374"/>
      <c r="CO77" s="374"/>
      <c r="CP77" s="374"/>
      <c r="CQ77" s="374"/>
      <c r="CR77" s="374"/>
      <c r="CS77" s="374"/>
      <c r="CT77" s="374"/>
      <c r="CU77" s="374"/>
      <c r="CV77" s="374"/>
      <c r="CW77" s="374"/>
      <c r="CX77" s="374"/>
      <c r="CY77" s="374"/>
      <c r="CZ77" s="374"/>
      <c r="DA77" s="374"/>
      <c r="DB77" s="374"/>
      <c r="DC77" s="374"/>
      <c r="DD77" s="374"/>
      <c r="DE77" s="374"/>
      <c r="DF77" s="374"/>
      <c r="DG77" s="374"/>
      <c r="DH77" s="374"/>
      <c r="DI77" s="374"/>
      <c r="DJ77" s="374"/>
      <c r="DK77" s="374"/>
    </row>
    <row r="78" spans="1:115" hidden="1">
      <c r="A78" s="482"/>
      <c r="B78" s="483"/>
      <c r="C78" s="484"/>
      <c r="D78" s="483"/>
      <c r="E78" s="483"/>
      <c r="F78" s="483"/>
      <c r="G78" s="483"/>
      <c r="H78" s="483"/>
      <c r="I78" s="483"/>
      <c r="J78" s="483"/>
      <c r="K78" s="483"/>
      <c r="L78" s="483"/>
      <c r="M78" s="483"/>
      <c r="N78" s="485"/>
      <c r="O78" s="485"/>
      <c r="P78" s="485"/>
      <c r="Q78" s="485"/>
      <c r="R78" s="485"/>
      <c r="S78" s="485"/>
      <c r="T78" s="485"/>
      <c r="U78" s="485"/>
      <c r="V78" s="485"/>
      <c r="W78" s="485"/>
      <c r="X78" s="485"/>
      <c r="Y78" s="485"/>
      <c r="Z78" s="485"/>
      <c r="AA78" s="485"/>
      <c r="AB78" s="485"/>
      <c r="AC78" s="485"/>
      <c r="AD78" s="485"/>
      <c r="AE78" s="485"/>
      <c r="AF78" s="485"/>
      <c r="AG78" s="485"/>
      <c r="AH78" s="485"/>
      <c r="AI78" s="485"/>
      <c r="AJ78" s="485"/>
      <c r="AK78" s="485"/>
      <c r="AL78" s="485"/>
      <c r="AM78" s="485"/>
      <c r="AN78" s="485"/>
      <c r="AO78" s="485"/>
      <c r="AP78" s="485"/>
      <c r="AQ78" s="486" t="s">
        <v>1720</v>
      </c>
      <c r="AR78" s="374"/>
      <c r="AS78" s="374"/>
      <c r="AT78" s="395" t="s">
        <v>168</v>
      </c>
      <c r="AU78" s="374"/>
      <c r="AV78" s="374"/>
      <c r="AW78" s="415"/>
      <c r="AX78" s="415"/>
      <c r="AY78" s="397" t="s">
        <v>459</v>
      </c>
      <c r="AZ78" s="398" t="s">
        <v>320</v>
      </c>
      <c r="BA78" s="399" t="s">
        <v>360</v>
      </c>
      <c r="BB78" s="400" t="s">
        <v>541</v>
      </c>
      <c r="BC78" s="400" t="s">
        <v>541</v>
      </c>
      <c r="BD78" s="400" t="s">
        <v>320</v>
      </c>
      <c r="BE78" s="402">
        <f t="shared" si="39"/>
        <v>69</v>
      </c>
      <c r="BF78" s="374"/>
      <c r="BG78" s="374"/>
      <c r="BH78" s="374"/>
      <c r="BI78" s="374"/>
      <c r="BJ78" s="374"/>
      <c r="BK78" s="374"/>
      <c r="BL78" s="374"/>
      <c r="BM78" s="374"/>
      <c r="BN78" s="374"/>
      <c r="BO78" s="374"/>
      <c r="BP78" s="374"/>
      <c r="BQ78" s="374"/>
      <c r="BR78" s="374"/>
      <c r="BS78" s="374"/>
      <c r="BT78" s="374"/>
      <c r="BU78" s="374"/>
      <c r="BV78" s="374"/>
      <c r="BW78" s="374"/>
      <c r="BX78" s="374"/>
      <c r="BY78" s="374"/>
      <c r="BZ78" s="374"/>
      <c r="CA78" s="374"/>
      <c r="CB78" s="374"/>
      <c r="CC78" s="374"/>
      <c r="CD78" s="374"/>
      <c r="CE78" s="374"/>
      <c r="CF78" s="374"/>
      <c r="CG78" s="374"/>
      <c r="CH78" s="374"/>
      <c r="CI78" s="374"/>
      <c r="CJ78" s="374"/>
      <c r="CK78" s="374"/>
      <c r="CL78" s="374"/>
      <c r="CM78" s="374"/>
      <c r="CN78" s="374"/>
      <c r="CO78" s="374"/>
      <c r="CP78" s="374"/>
      <c r="CQ78" s="374"/>
      <c r="CR78" s="374"/>
      <c r="CS78" s="374"/>
      <c r="CT78" s="374"/>
      <c r="CU78" s="374"/>
      <c r="CV78" s="374"/>
      <c r="CW78" s="374"/>
      <c r="CX78" s="374"/>
      <c r="CY78" s="374"/>
      <c r="CZ78" s="374"/>
      <c r="DA78" s="374"/>
      <c r="DB78" s="374"/>
      <c r="DC78" s="374"/>
      <c r="DD78" s="374"/>
      <c r="DE78" s="374"/>
      <c r="DF78" s="374"/>
      <c r="DG78" s="374"/>
      <c r="DH78" s="374"/>
      <c r="DI78" s="374"/>
      <c r="DJ78" s="374"/>
      <c r="DK78" s="374"/>
    </row>
    <row r="79" spans="1:115" ht="15.6" hidden="1">
      <c r="A79" s="454" t="s">
        <v>1710</v>
      </c>
      <c r="B79" s="455" t="s">
        <v>1711</v>
      </c>
      <c r="C79" s="456" t="s">
        <v>1712</v>
      </c>
      <c r="E79" s="457">
        <v>1</v>
      </c>
      <c r="F79" s="457">
        <v>2</v>
      </c>
      <c r="G79" s="457">
        <v>3</v>
      </c>
      <c r="H79" s="457">
        <v>4</v>
      </c>
      <c r="I79" s="457">
        <v>5</v>
      </c>
      <c r="J79" s="457">
        <v>6</v>
      </c>
      <c r="K79" s="457">
        <v>7</v>
      </c>
      <c r="L79" s="457">
        <v>8</v>
      </c>
      <c r="M79" s="369"/>
      <c r="N79" s="458">
        <v>40</v>
      </c>
      <c r="O79" s="374"/>
      <c r="P79" s="1570" t="s">
        <v>1713</v>
      </c>
      <c r="Q79" s="1570"/>
      <c r="R79" s="1570"/>
      <c r="S79" s="1570"/>
      <c r="T79" s="1570"/>
      <c r="U79" s="1570"/>
      <c r="V79" s="1570"/>
      <c r="W79" s="1570"/>
      <c r="X79" s="374"/>
      <c r="Y79" s="1571" t="s">
        <v>1714</v>
      </c>
      <c r="Z79" s="1571"/>
      <c r="AA79" s="1571"/>
      <c r="AB79" s="1571"/>
      <c r="AC79" s="1571"/>
      <c r="AD79" s="1571"/>
      <c r="AE79" s="1571"/>
      <c r="AF79" s="1571"/>
      <c r="AG79" s="374"/>
      <c r="AH79" s="374"/>
      <c r="AI79" s="1572" t="s">
        <v>1716</v>
      </c>
      <c r="AJ79" s="1572"/>
      <c r="AK79" s="1572"/>
      <c r="AL79" s="1572"/>
      <c r="AM79" s="1572"/>
      <c r="AN79" s="1572"/>
      <c r="AO79" s="1572"/>
      <c r="AP79" s="1572"/>
      <c r="AQ79" s="374"/>
      <c r="AR79" s="374"/>
      <c r="AS79" s="374"/>
      <c r="AT79" s="395" t="s">
        <v>170</v>
      </c>
      <c r="AU79" s="374"/>
      <c r="AV79" s="374"/>
      <c r="AW79" s="415"/>
      <c r="AX79" s="415"/>
      <c r="AY79" s="397" t="s">
        <v>461</v>
      </c>
      <c r="AZ79" s="398" t="s">
        <v>324</v>
      </c>
      <c r="BA79" s="399" t="s">
        <v>364</v>
      </c>
      <c r="BB79" s="400" t="s">
        <v>545</v>
      </c>
      <c r="BC79" s="400" t="s">
        <v>545</v>
      </c>
      <c r="BD79" s="400" t="s">
        <v>324</v>
      </c>
      <c r="BE79" s="402">
        <f t="shared" si="39"/>
        <v>70</v>
      </c>
      <c r="BF79" s="374"/>
      <c r="BG79" s="374"/>
      <c r="BH79" s="374"/>
      <c r="BI79" s="374"/>
      <c r="BJ79" s="374"/>
      <c r="BK79" s="374"/>
      <c r="BL79" s="374"/>
      <c r="BM79" s="374"/>
      <c r="BN79" s="374"/>
      <c r="BO79" s="374"/>
      <c r="BP79" s="374"/>
      <c r="BQ79" s="374"/>
      <c r="BR79" s="374"/>
      <c r="BS79" s="374"/>
      <c r="BT79" s="374"/>
      <c r="BU79" s="374"/>
      <c r="BV79" s="374"/>
      <c r="BW79" s="374"/>
      <c r="BX79" s="374"/>
      <c r="BY79" s="374"/>
      <c r="BZ79" s="374"/>
      <c r="CA79" s="374"/>
      <c r="CB79" s="374"/>
      <c r="CC79" s="374"/>
      <c r="CD79" s="374"/>
      <c r="CE79" s="374"/>
      <c r="CF79" s="374"/>
      <c r="CG79" s="374"/>
      <c r="CH79" s="374"/>
      <c r="CI79" s="374"/>
      <c r="CJ79" s="374"/>
      <c r="CK79" s="374"/>
      <c r="CL79" s="374"/>
      <c r="CM79" s="374"/>
      <c r="CN79" s="374"/>
      <c r="CO79" s="374"/>
      <c r="CP79" s="374"/>
      <c r="CQ79" s="374"/>
      <c r="CR79" s="374"/>
      <c r="CS79" s="374"/>
      <c r="CT79" s="374"/>
      <c r="CU79" s="374"/>
      <c r="CV79" s="374"/>
      <c r="CW79" s="374"/>
      <c r="CX79" s="374"/>
      <c r="CY79" s="374"/>
      <c r="CZ79" s="374"/>
      <c r="DA79" s="374"/>
      <c r="DB79" s="374"/>
      <c r="DC79" s="374"/>
      <c r="DD79" s="374"/>
      <c r="DE79" s="374"/>
      <c r="DF79" s="374"/>
      <c r="DG79" s="374"/>
      <c r="DH79" s="374"/>
      <c r="DI79" s="374"/>
      <c r="DJ79" s="374"/>
      <c r="DK79" s="374"/>
    </row>
    <row r="80" spans="1:115" hidden="1">
      <c r="A80" s="460">
        <f t="shared" ref="A80:A89" si="44">IF($A$26=$AU10,1,0)</f>
        <v>0</v>
      </c>
      <c r="B80" s="460">
        <f>IF($B$18=$AU10,1,0)</f>
        <v>0</v>
      </c>
      <c r="C80" s="460">
        <f t="shared" ref="C80:C95" si="45">+IF((A62+B62)=2,1,A62+B62)</f>
        <v>0</v>
      </c>
      <c r="E80" s="461">
        <f t="shared" ref="E80:L81" si="46">+MAX(P80,Y80,AI80)</f>
        <v>13640</v>
      </c>
      <c r="F80" s="461">
        <f t="shared" si="46"/>
        <v>15560</v>
      </c>
      <c r="G80" s="461">
        <f t="shared" si="46"/>
        <v>17520</v>
      </c>
      <c r="H80" s="461">
        <f t="shared" si="46"/>
        <v>19440</v>
      </c>
      <c r="I80" s="461">
        <f t="shared" si="46"/>
        <v>21000</v>
      </c>
      <c r="J80" s="461">
        <f t="shared" si="46"/>
        <v>22560</v>
      </c>
      <c r="K80" s="461">
        <f t="shared" si="46"/>
        <v>24120</v>
      </c>
      <c r="L80" s="461">
        <f t="shared" si="46"/>
        <v>25680</v>
      </c>
      <c r="N80" s="462" t="str">
        <f>CONCATENATE($AU$10,$B$11,N79)</f>
        <v>Before 12-31-200840</v>
      </c>
      <c r="O80" s="374"/>
      <c r="P80" s="463">
        <v>13640</v>
      </c>
      <c r="Q80" s="463">
        <v>15560</v>
      </c>
      <c r="R80" s="463">
        <v>17520</v>
      </c>
      <c r="S80" s="463">
        <v>19440</v>
      </c>
      <c r="T80" s="463">
        <v>21000</v>
      </c>
      <c r="U80" s="463">
        <v>22560</v>
      </c>
      <c r="V80" s="463">
        <v>24120</v>
      </c>
      <c r="W80" s="463">
        <v>25680</v>
      </c>
      <c r="X80" s="374"/>
      <c r="Y80" s="464"/>
      <c r="Z80" s="465"/>
      <c r="AA80" s="465"/>
      <c r="AB80" s="465"/>
      <c r="AC80" s="465"/>
      <c r="AD80" s="465"/>
      <c r="AE80" s="465"/>
      <c r="AF80" s="466"/>
      <c r="AG80" s="374"/>
      <c r="AH80" s="374"/>
      <c r="AI80" s="467"/>
      <c r="AJ80" s="467"/>
      <c r="AK80" s="467"/>
      <c r="AL80" s="467"/>
      <c r="AM80" s="467"/>
      <c r="AN80" s="467"/>
      <c r="AO80" s="467"/>
      <c r="AP80" s="467"/>
      <c r="AQ80" s="374"/>
      <c r="AR80" s="374"/>
      <c r="AS80" s="374"/>
      <c r="AT80" s="395" t="s">
        <v>172</v>
      </c>
      <c r="AU80" s="374"/>
      <c r="AV80" s="374"/>
      <c r="AW80" s="415"/>
      <c r="AX80" s="415"/>
      <c r="AY80" s="487" t="s">
        <v>465</v>
      </c>
      <c r="AZ80" s="398" t="s">
        <v>334</v>
      </c>
      <c r="BA80" s="399" t="s">
        <v>368</v>
      </c>
      <c r="BB80" s="400" t="s">
        <v>547</v>
      </c>
      <c r="BC80" s="400" t="s">
        <v>547</v>
      </c>
      <c r="BD80" s="400" t="s">
        <v>334</v>
      </c>
      <c r="BE80" s="402">
        <f t="shared" si="39"/>
        <v>71</v>
      </c>
      <c r="BF80" s="374"/>
      <c r="BG80" s="374"/>
      <c r="BH80" s="374"/>
      <c r="BI80" s="374"/>
      <c r="BJ80" s="374"/>
      <c r="BK80" s="374"/>
      <c r="BL80" s="374"/>
      <c r="BM80" s="374"/>
      <c r="BN80" s="374"/>
      <c r="BO80" s="374"/>
      <c r="BP80" s="374"/>
      <c r="BQ80" s="374"/>
      <c r="BR80" s="374"/>
      <c r="BS80" s="374"/>
      <c r="BT80" s="374"/>
      <c r="BU80" s="374"/>
      <c r="BV80" s="374"/>
      <c r="BW80" s="374"/>
      <c r="BX80" s="374"/>
      <c r="BY80" s="374"/>
      <c r="BZ80" s="374"/>
      <c r="CA80" s="374"/>
      <c r="CB80" s="374"/>
      <c r="CC80" s="374"/>
      <c r="CD80" s="374"/>
      <c r="CE80" s="374"/>
      <c r="CF80" s="374"/>
      <c r="CG80" s="374"/>
      <c r="CH80" s="374"/>
      <c r="CI80" s="374"/>
      <c r="CJ80" s="374"/>
      <c r="CK80" s="374"/>
      <c r="CL80" s="374"/>
      <c r="CM80" s="374"/>
      <c r="CN80" s="374"/>
      <c r="CO80" s="374"/>
      <c r="CP80" s="374"/>
      <c r="CQ80" s="374"/>
      <c r="CR80" s="374"/>
      <c r="CS80" s="374"/>
      <c r="CT80" s="374"/>
      <c r="CU80" s="374"/>
      <c r="CV80" s="374"/>
      <c r="CW80" s="374"/>
      <c r="CX80" s="374"/>
      <c r="CY80" s="374"/>
      <c r="CZ80" s="374"/>
      <c r="DA80" s="374"/>
      <c r="DB80" s="374"/>
      <c r="DC80" s="374"/>
      <c r="DD80" s="374"/>
      <c r="DE80" s="374"/>
      <c r="DF80" s="374"/>
      <c r="DG80" s="374"/>
      <c r="DH80" s="374"/>
      <c r="DI80" s="374"/>
      <c r="DJ80" s="374"/>
      <c r="DK80" s="374"/>
    </row>
    <row r="81" spans="1:115" hidden="1">
      <c r="A81" s="460">
        <f t="shared" si="44"/>
        <v>0</v>
      </c>
      <c r="B81" s="460">
        <f t="shared" ref="B81:B89" si="47">IF(OR(B62=1,$B$18=$AU11),1,0)</f>
        <v>0</v>
      </c>
      <c r="C81" s="460">
        <f t="shared" si="45"/>
        <v>0</v>
      </c>
      <c r="E81" s="461">
        <f t="shared" si="46"/>
        <v>13640</v>
      </c>
      <c r="F81" s="461">
        <f t="shared" si="46"/>
        <v>15560</v>
      </c>
      <c r="G81" s="461">
        <f t="shared" si="46"/>
        <v>17520</v>
      </c>
      <c r="H81" s="461">
        <f t="shared" si="46"/>
        <v>19440</v>
      </c>
      <c r="I81" s="461">
        <f t="shared" si="46"/>
        <v>21000</v>
      </c>
      <c r="J81" s="461">
        <f t="shared" si="46"/>
        <v>22560</v>
      </c>
      <c r="K81" s="461">
        <f t="shared" si="46"/>
        <v>24120</v>
      </c>
      <c r="L81" s="461">
        <f t="shared" si="46"/>
        <v>25680</v>
      </c>
      <c r="N81" s="462" t="str">
        <f>CONCATENATE($AU$11,$B$11,$N$79)</f>
        <v>1/1/2009 - 5/13/201040</v>
      </c>
      <c r="O81" s="374"/>
      <c r="P81" s="463">
        <v>13640</v>
      </c>
      <c r="Q81" s="463">
        <v>15560</v>
      </c>
      <c r="R81" s="463">
        <v>17520</v>
      </c>
      <c r="S81" s="463">
        <v>19440</v>
      </c>
      <c r="T81" s="463">
        <v>21000</v>
      </c>
      <c r="U81" s="463">
        <v>22560</v>
      </c>
      <c r="V81" s="463">
        <v>24120</v>
      </c>
      <c r="W81" s="463">
        <v>25680</v>
      </c>
      <c r="X81" s="374"/>
      <c r="Y81" s="468"/>
      <c r="Z81" s="469"/>
      <c r="AA81" s="469"/>
      <c r="AB81" s="469"/>
      <c r="AC81" s="469"/>
      <c r="AD81" s="469"/>
      <c r="AE81" s="469"/>
      <c r="AF81" s="470"/>
      <c r="AG81" s="374"/>
      <c r="AH81" s="374"/>
      <c r="AI81" s="463">
        <f t="shared" ref="AI81:AP81" si="48">+AI99/5*4</f>
        <v>0</v>
      </c>
      <c r="AJ81" s="463">
        <f t="shared" si="48"/>
        <v>0</v>
      </c>
      <c r="AK81" s="463">
        <f t="shared" si="48"/>
        <v>0</v>
      </c>
      <c r="AL81" s="463">
        <f t="shared" si="48"/>
        <v>0</v>
      </c>
      <c r="AM81" s="463">
        <f t="shared" si="48"/>
        <v>0</v>
      </c>
      <c r="AN81" s="463">
        <f t="shared" si="48"/>
        <v>0</v>
      </c>
      <c r="AO81" s="463">
        <f t="shared" si="48"/>
        <v>0</v>
      </c>
      <c r="AP81" s="463">
        <f t="shared" si="48"/>
        <v>0</v>
      </c>
      <c r="AQ81" s="374"/>
      <c r="AR81" s="374"/>
      <c r="AS81" s="374"/>
      <c r="AT81" s="395" t="s">
        <v>174</v>
      </c>
      <c r="AU81" s="374"/>
      <c r="AV81" s="374"/>
      <c r="AW81" s="415"/>
      <c r="AX81" s="415"/>
      <c r="AY81" s="397" t="s">
        <v>493</v>
      </c>
      <c r="AZ81" s="398" t="s">
        <v>336</v>
      </c>
      <c r="BA81" s="399" t="s">
        <v>1721</v>
      </c>
      <c r="BB81" s="400" t="s">
        <v>548</v>
      </c>
      <c r="BC81" s="400" t="s">
        <v>548</v>
      </c>
      <c r="BD81" s="400" t="s">
        <v>336</v>
      </c>
      <c r="BE81" s="402">
        <f t="shared" si="39"/>
        <v>72</v>
      </c>
      <c r="BF81" s="374"/>
      <c r="BG81" s="374"/>
      <c r="BH81" s="374"/>
      <c r="BI81" s="374"/>
      <c r="BJ81" s="374"/>
      <c r="BK81" s="374"/>
      <c r="BL81" s="374"/>
      <c r="BM81" s="374"/>
      <c r="BN81" s="374"/>
      <c r="BO81" s="374"/>
      <c r="BP81" s="374"/>
      <c r="BQ81" s="374"/>
      <c r="BR81" s="374"/>
      <c r="BS81" s="374"/>
      <c r="BT81" s="374"/>
      <c r="BU81" s="374"/>
      <c r="BV81" s="374"/>
      <c r="BW81" s="374"/>
      <c r="BX81" s="374"/>
      <c r="BY81" s="374"/>
      <c r="BZ81" s="374"/>
      <c r="CA81" s="374"/>
      <c r="CB81" s="374"/>
      <c r="CC81" s="374"/>
      <c r="CD81" s="374"/>
      <c r="CE81" s="374"/>
      <c r="CF81" s="374"/>
      <c r="CG81" s="374"/>
      <c r="CH81" s="374"/>
      <c r="CI81" s="374"/>
      <c r="CJ81" s="374"/>
      <c r="CK81" s="374"/>
      <c r="CL81" s="374"/>
      <c r="CM81" s="374"/>
      <c r="CN81" s="374"/>
      <c r="CO81" s="374"/>
      <c r="CP81" s="374"/>
      <c r="CQ81" s="374"/>
      <c r="CR81" s="374"/>
      <c r="CS81" s="374"/>
      <c r="CT81" s="374"/>
      <c r="CU81" s="374"/>
      <c r="CV81" s="374"/>
      <c r="CW81" s="374"/>
      <c r="CX81" s="374"/>
      <c r="CY81" s="374"/>
      <c r="CZ81" s="374"/>
      <c r="DA81" s="374"/>
      <c r="DB81" s="374"/>
      <c r="DC81" s="374"/>
      <c r="DD81" s="374"/>
      <c r="DE81" s="374"/>
      <c r="DF81" s="374"/>
      <c r="DG81" s="374"/>
      <c r="DH81" s="374"/>
      <c r="DI81" s="374"/>
      <c r="DJ81" s="374"/>
      <c r="DK81" s="374"/>
    </row>
    <row r="82" spans="1:115" hidden="1">
      <c r="A82" s="460">
        <f t="shared" si="44"/>
        <v>0</v>
      </c>
      <c r="B82" s="460">
        <f t="shared" si="47"/>
        <v>0</v>
      </c>
      <c r="C82" s="460">
        <f t="shared" si="45"/>
        <v>0</v>
      </c>
      <c r="E82" s="471">
        <f t="shared" ref="E82:L82" si="49">+MAX(E81,E83)</f>
        <v>13640</v>
      </c>
      <c r="F82" s="471">
        <f t="shared" si="49"/>
        <v>15560</v>
      </c>
      <c r="G82" s="471">
        <f t="shared" si="49"/>
        <v>17520</v>
      </c>
      <c r="H82" s="471">
        <f t="shared" si="49"/>
        <v>19440</v>
      </c>
      <c r="I82" s="471">
        <f t="shared" si="49"/>
        <v>21000</v>
      </c>
      <c r="J82" s="471">
        <f t="shared" si="49"/>
        <v>22560</v>
      </c>
      <c r="K82" s="471">
        <f t="shared" si="49"/>
        <v>24120</v>
      </c>
      <c r="L82" s="471">
        <f t="shared" si="49"/>
        <v>25680</v>
      </c>
      <c r="N82" s="472" t="s">
        <v>1717</v>
      </c>
      <c r="O82" s="374"/>
      <c r="P82" s="467"/>
      <c r="Q82" s="467"/>
      <c r="R82" s="467"/>
      <c r="S82" s="467"/>
      <c r="T82" s="467"/>
      <c r="U82" s="467"/>
      <c r="V82" s="467"/>
      <c r="W82" s="467"/>
      <c r="X82" s="374"/>
      <c r="Y82" s="468"/>
      <c r="Z82" s="469"/>
      <c r="AA82" s="469"/>
      <c r="AB82" s="469"/>
      <c r="AC82" s="469"/>
      <c r="AD82" s="469"/>
      <c r="AE82" s="469"/>
      <c r="AF82" s="470"/>
      <c r="AG82" s="374"/>
      <c r="AH82" s="374"/>
      <c r="AI82" s="467"/>
      <c r="AJ82" s="467"/>
      <c r="AK82" s="467"/>
      <c r="AL82" s="467"/>
      <c r="AM82" s="467"/>
      <c r="AN82" s="467"/>
      <c r="AO82" s="467"/>
      <c r="AP82" s="467"/>
      <c r="AQ82" s="374"/>
      <c r="AR82" s="374"/>
      <c r="AS82" s="374"/>
      <c r="AT82" s="395" t="s">
        <v>176</v>
      </c>
      <c r="AU82" s="374"/>
      <c r="AV82" s="374"/>
      <c r="AW82" s="415"/>
      <c r="AX82" s="415"/>
      <c r="AY82" s="397" t="s">
        <v>501</v>
      </c>
      <c r="AZ82" s="398" t="s">
        <v>340</v>
      </c>
      <c r="BA82" s="399" t="s">
        <v>374</v>
      </c>
      <c r="BB82" s="400" t="s">
        <v>549</v>
      </c>
      <c r="BC82" s="400" t="s">
        <v>549</v>
      </c>
      <c r="BD82" s="400" t="s">
        <v>340</v>
      </c>
      <c r="BE82" s="402">
        <f t="shared" si="39"/>
        <v>73</v>
      </c>
      <c r="BF82" s="374"/>
      <c r="BG82" s="374"/>
      <c r="BH82" s="374"/>
      <c r="BI82" s="374"/>
      <c r="BJ82" s="374"/>
      <c r="BK82" s="374"/>
      <c r="BL82" s="374"/>
      <c r="BM82" s="374"/>
      <c r="BN82" s="374"/>
      <c r="BO82" s="374"/>
      <c r="BP82" s="374"/>
      <c r="BQ82" s="374"/>
      <c r="BR82" s="374"/>
      <c r="BS82" s="374"/>
      <c r="BT82" s="374"/>
      <c r="BU82" s="374"/>
      <c r="BV82" s="374"/>
      <c r="BW82" s="374"/>
      <c r="BX82" s="374"/>
      <c r="BY82" s="374"/>
      <c r="BZ82" s="374"/>
      <c r="CA82" s="374"/>
      <c r="CB82" s="374"/>
      <c r="CC82" s="374"/>
      <c r="CD82" s="374"/>
      <c r="CE82" s="374"/>
      <c r="CF82" s="374"/>
      <c r="CG82" s="374"/>
      <c r="CH82" s="374"/>
      <c r="CI82" s="374"/>
      <c r="CJ82" s="374"/>
      <c r="CK82" s="374"/>
      <c r="CL82" s="374"/>
      <c r="CM82" s="374"/>
      <c r="CN82" s="374"/>
      <c r="CO82" s="374"/>
      <c r="CP82" s="374"/>
      <c r="CQ82" s="374"/>
      <c r="CR82" s="374"/>
      <c r="CS82" s="374"/>
      <c r="CT82" s="374"/>
      <c r="CU82" s="374"/>
      <c r="CV82" s="374"/>
      <c r="CW82" s="374"/>
      <c r="CX82" s="374"/>
      <c r="CY82" s="374"/>
      <c r="CZ82" s="374"/>
      <c r="DA82" s="374"/>
      <c r="DB82" s="374"/>
      <c r="DC82" s="374"/>
      <c r="DD82" s="374"/>
      <c r="DE82" s="374"/>
      <c r="DF82" s="374"/>
      <c r="DG82" s="374"/>
      <c r="DH82" s="374"/>
      <c r="DI82" s="374"/>
      <c r="DJ82" s="374"/>
      <c r="DK82" s="374"/>
    </row>
    <row r="83" spans="1:115" hidden="1">
      <c r="A83" s="460">
        <f t="shared" si="44"/>
        <v>0</v>
      </c>
      <c r="B83" s="460">
        <f t="shared" si="47"/>
        <v>0</v>
      </c>
      <c r="C83" s="460">
        <f t="shared" si="45"/>
        <v>0</v>
      </c>
      <c r="E83" s="461">
        <f t="shared" ref="E83:L83" si="50">+MAX(P83,Y83,AI83)</f>
        <v>13640</v>
      </c>
      <c r="F83" s="461">
        <f t="shared" si="50"/>
        <v>15560</v>
      </c>
      <c r="G83" s="461">
        <f t="shared" si="50"/>
        <v>17520</v>
      </c>
      <c r="H83" s="461">
        <f t="shared" si="50"/>
        <v>19440</v>
      </c>
      <c r="I83" s="461">
        <f t="shared" si="50"/>
        <v>21000</v>
      </c>
      <c r="J83" s="461">
        <f t="shared" si="50"/>
        <v>22560</v>
      </c>
      <c r="K83" s="461">
        <f t="shared" si="50"/>
        <v>24120</v>
      </c>
      <c r="L83" s="461">
        <f t="shared" si="50"/>
        <v>25680</v>
      </c>
      <c r="N83" s="462" t="str">
        <f>CONCATENATE($AU$13,$B$11,$N$79)</f>
        <v>6/29/2010 - 5/30/201140</v>
      </c>
      <c r="O83" s="374"/>
      <c r="P83" s="463">
        <v>13640</v>
      </c>
      <c r="Q83" s="463">
        <v>15560</v>
      </c>
      <c r="R83" s="463">
        <v>17520</v>
      </c>
      <c r="S83" s="463">
        <v>19440</v>
      </c>
      <c r="T83" s="463">
        <v>21000</v>
      </c>
      <c r="U83" s="463">
        <v>22560</v>
      </c>
      <c r="V83" s="463">
        <v>24120</v>
      </c>
      <c r="W83" s="463">
        <v>25680</v>
      </c>
      <c r="X83" s="374"/>
      <c r="Y83" s="468"/>
      <c r="Z83" s="469"/>
      <c r="AA83" s="469"/>
      <c r="AB83" s="469"/>
      <c r="AC83" s="469"/>
      <c r="AD83" s="469"/>
      <c r="AE83" s="469"/>
      <c r="AF83" s="470"/>
      <c r="AG83" s="374"/>
      <c r="AH83" s="374"/>
      <c r="AI83" s="463">
        <f t="shared" ref="AI83:AP83" si="51">+AI101/5*4</f>
        <v>0</v>
      </c>
      <c r="AJ83" s="463">
        <f t="shared" si="51"/>
        <v>0</v>
      </c>
      <c r="AK83" s="463">
        <f t="shared" si="51"/>
        <v>0</v>
      </c>
      <c r="AL83" s="463">
        <f t="shared" si="51"/>
        <v>0</v>
      </c>
      <c r="AM83" s="463">
        <f t="shared" si="51"/>
        <v>0</v>
      </c>
      <c r="AN83" s="463">
        <f t="shared" si="51"/>
        <v>0</v>
      </c>
      <c r="AO83" s="463">
        <f t="shared" si="51"/>
        <v>0</v>
      </c>
      <c r="AP83" s="463">
        <f t="shared" si="51"/>
        <v>0</v>
      </c>
      <c r="AQ83" s="374"/>
      <c r="AR83" s="374"/>
      <c r="AS83" s="374"/>
      <c r="AT83" s="395" t="s">
        <v>178</v>
      </c>
      <c r="AU83" s="374"/>
      <c r="AV83" s="374"/>
      <c r="AW83" s="415"/>
      <c r="AX83" s="415"/>
      <c r="AY83" s="397" t="s">
        <v>507</v>
      </c>
      <c r="AZ83" s="398" t="s">
        <v>348</v>
      </c>
      <c r="BA83" s="399" t="s">
        <v>385</v>
      </c>
      <c r="BB83" s="400" t="s">
        <v>556</v>
      </c>
      <c r="BC83" s="400" t="s">
        <v>556</v>
      </c>
      <c r="BD83" s="400" t="s">
        <v>348</v>
      </c>
      <c r="BE83" s="402">
        <f t="shared" si="39"/>
        <v>74</v>
      </c>
      <c r="BF83" s="374"/>
      <c r="BG83" s="374"/>
      <c r="BH83" s="374"/>
      <c r="BI83" s="374"/>
      <c r="BJ83" s="374"/>
      <c r="BK83" s="374"/>
      <c r="BL83" s="374"/>
      <c r="BM83" s="374"/>
      <c r="BN83" s="374"/>
      <c r="BO83" s="374"/>
      <c r="BP83" s="374"/>
      <c r="BQ83" s="374"/>
      <c r="BR83" s="374"/>
      <c r="BS83" s="374"/>
      <c r="BT83" s="374"/>
      <c r="BU83" s="374"/>
      <c r="BV83" s="374"/>
      <c r="BW83" s="374"/>
      <c r="BX83" s="374"/>
      <c r="BY83" s="374"/>
      <c r="BZ83" s="374"/>
      <c r="CA83" s="374"/>
      <c r="CB83" s="374"/>
      <c r="CC83" s="374"/>
      <c r="CD83" s="374"/>
      <c r="CE83" s="374"/>
      <c r="CF83" s="374"/>
      <c r="CG83" s="374"/>
      <c r="CH83" s="374"/>
      <c r="CI83" s="374"/>
      <c r="CJ83" s="374"/>
      <c r="CK83" s="374"/>
      <c r="CL83" s="374"/>
      <c r="CM83" s="374"/>
      <c r="CN83" s="374"/>
      <c r="CO83" s="374"/>
      <c r="CP83" s="374"/>
      <c r="CQ83" s="374"/>
      <c r="CR83" s="374"/>
      <c r="CS83" s="374"/>
      <c r="CT83" s="374"/>
      <c r="CU83" s="374"/>
      <c r="CV83" s="374"/>
      <c r="CW83" s="374"/>
      <c r="CX83" s="374"/>
      <c r="CY83" s="374"/>
      <c r="CZ83" s="374"/>
      <c r="DA83" s="374"/>
      <c r="DB83" s="374"/>
      <c r="DC83" s="374"/>
      <c r="DD83" s="374"/>
      <c r="DE83" s="374"/>
      <c r="DF83" s="374"/>
      <c r="DG83" s="374"/>
      <c r="DH83" s="374"/>
      <c r="DI83" s="374"/>
      <c r="DJ83" s="374"/>
      <c r="DK83" s="374"/>
    </row>
    <row r="84" spans="1:115" hidden="1">
      <c r="A84" s="460">
        <f t="shared" si="44"/>
        <v>0</v>
      </c>
      <c r="B84" s="460">
        <f t="shared" si="47"/>
        <v>0</v>
      </c>
      <c r="C84" s="460">
        <f t="shared" si="45"/>
        <v>0</v>
      </c>
      <c r="E84" s="471">
        <f t="shared" ref="E84:L84" si="52">+MAX(E83,E85)</f>
        <v>14240</v>
      </c>
      <c r="F84" s="471">
        <f t="shared" si="52"/>
        <v>16280</v>
      </c>
      <c r="G84" s="471">
        <f t="shared" si="52"/>
        <v>18320</v>
      </c>
      <c r="H84" s="471">
        <f t="shared" si="52"/>
        <v>20320</v>
      </c>
      <c r="I84" s="471">
        <f t="shared" si="52"/>
        <v>21960</v>
      </c>
      <c r="J84" s="471">
        <f t="shared" si="52"/>
        <v>23600</v>
      </c>
      <c r="K84" s="471">
        <f t="shared" si="52"/>
        <v>25200</v>
      </c>
      <c r="L84" s="471">
        <f t="shared" si="52"/>
        <v>26840</v>
      </c>
      <c r="N84" s="472" t="s">
        <v>1717</v>
      </c>
      <c r="O84" s="374"/>
      <c r="P84" s="467"/>
      <c r="Q84" s="467"/>
      <c r="R84" s="467"/>
      <c r="S84" s="467"/>
      <c r="T84" s="467"/>
      <c r="U84" s="467"/>
      <c r="V84" s="467"/>
      <c r="W84" s="467"/>
      <c r="X84" s="374"/>
      <c r="Y84" s="468"/>
      <c r="Z84" s="469"/>
      <c r="AA84" s="469"/>
      <c r="AB84" s="469"/>
      <c r="AC84" s="469"/>
      <c r="AD84" s="469"/>
      <c r="AE84" s="469"/>
      <c r="AF84" s="470"/>
      <c r="AG84" s="374"/>
      <c r="AH84" s="374"/>
      <c r="AI84" s="467"/>
      <c r="AJ84" s="467"/>
      <c r="AK84" s="467"/>
      <c r="AL84" s="467"/>
      <c r="AM84" s="467"/>
      <c r="AN84" s="467"/>
      <c r="AO84" s="467"/>
      <c r="AP84" s="467"/>
      <c r="AQ84" s="374"/>
      <c r="AR84" s="374"/>
      <c r="AS84" s="374"/>
      <c r="AT84" s="395" t="s">
        <v>180</v>
      </c>
      <c r="AU84" s="374"/>
      <c r="AV84" s="374"/>
      <c r="AW84" s="415"/>
      <c r="AX84" s="415"/>
      <c r="AY84" s="397" t="s">
        <v>155</v>
      </c>
      <c r="AZ84" s="398" t="s">
        <v>354</v>
      </c>
      <c r="BA84" s="399" t="s">
        <v>387</v>
      </c>
      <c r="BB84" s="400" t="s">
        <v>559</v>
      </c>
      <c r="BC84" s="400" t="s">
        <v>559</v>
      </c>
      <c r="BD84" s="400" t="s">
        <v>354</v>
      </c>
      <c r="BE84" s="402">
        <f t="shared" si="39"/>
        <v>75</v>
      </c>
      <c r="BF84" s="374"/>
      <c r="BG84" s="374"/>
      <c r="BH84" s="374"/>
      <c r="BI84" s="374"/>
      <c r="BJ84" s="374"/>
      <c r="BK84" s="374"/>
      <c r="BL84" s="374"/>
      <c r="BM84" s="374"/>
      <c r="BN84" s="374"/>
      <c r="BO84" s="374"/>
      <c r="BP84" s="374"/>
      <c r="BQ84" s="374"/>
      <c r="BR84" s="374"/>
      <c r="BS84" s="374"/>
      <c r="BT84" s="374"/>
      <c r="BU84" s="374"/>
      <c r="BV84" s="374"/>
      <c r="BW84" s="374"/>
      <c r="BX84" s="374"/>
      <c r="BY84" s="374"/>
      <c r="BZ84" s="374"/>
      <c r="CA84" s="374"/>
      <c r="CB84" s="374"/>
      <c r="CC84" s="374"/>
      <c r="CD84" s="374"/>
      <c r="CE84" s="374"/>
      <c r="CF84" s="374"/>
      <c r="CG84" s="374"/>
      <c r="CH84" s="374"/>
      <c r="CI84" s="374"/>
      <c r="CJ84" s="374"/>
      <c r="CK84" s="374"/>
      <c r="CL84" s="374"/>
      <c r="CM84" s="374"/>
      <c r="CN84" s="374"/>
      <c r="CO84" s="374"/>
      <c r="CP84" s="374"/>
      <c r="CQ84" s="374"/>
      <c r="CR84" s="374"/>
      <c r="CS84" s="374"/>
      <c r="CT84" s="374"/>
      <c r="CU84" s="374"/>
      <c r="CV84" s="374"/>
      <c r="CW84" s="374"/>
      <c r="CX84" s="374"/>
      <c r="CY84" s="374"/>
      <c r="CZ84" s="374"/>
      <c r="DA84" s="374"/>
      <c r="DB84" s="374"/>
      <c r="DC84" s="374"/>
      <c r="DD84" s="374"/>
      <c r="DE84" s="374"/>
      <c r="DF84" s="374"/>
      <c r="DG84" s="374"/>
      <c r="DH84" s="374"/>
      <c r="DI84" s="374"/>
      <c r="DJ84" s="374"/>
      <c r="DK84" s="374"/>
    </row>
    <row r="85" spans="1:115" ht="21.6" hidden="1">
      <c r="A85" s="460">
        <f t="shared" si="44"/>
        <v>0</v>
      </c>
      <c r="B85" s="460">
        <f t="shared" si="47"/>
        <v>0</v>
      </c>
      <c r="C85" s="460">
        <f t="shared" si="45"/>
        <v>0</v>
      </c>
      <c r="E85" s="461">
        <f t="shared" ref="E85:L85" si="53">+MAX(P85,Y85,AI85)</f>
        <v>14240</v>
      </c>
      <c r="F85" s="461">
        <f t="shared" si="53"/>
        <v>16280</v>
      </c>
      <c r="G85" s="461">
        <f t="shared" si="53"/>
        <v>18320</v>
      </c>
      <c r="H85" s="461">
        <f t="shared" si="53"/>
        <v>20320</v>
      </c>
      <c r="I85" s="461">
        <f t="shared" si="53"/>
        <v>21960</v>
      </c>
      <c r="J85" s="461">
        <f t="shared" si="53"/>
        <v>23600</v>
      </c>
      <c r="K85" s="461">
        <f t="shared" si="53"/>
        <v>25200</v>
      </c>
      <c r="L85" s="461">
        <f t="shared" si="53"/>
        <v>26840</v>
      </c>
      <c r="N85" s="473" t="s">
        <v>1693</v>
      </c>
      <c r="O85" s="374"/>
      <c r="P85" s="463">
        <f t="shared" ref="P85:W85" si="54">+P103/5*4</f>
        <v>14240</v>
      </c>
      <c r="Q85" s="463">
        <f t="shared" si="54"/>
        <v>16280</v>
      </c>
      <c r="R85" s="463">
        <f t="shared" si="54"/>
        <v>18320</v>
      </c>
      <c r="S85" s="463">
        <f t="shared" si="54"/>
        <v>20320</v>
      </c>
      <c r="T85" s="463">
        <f t="shared" si="54"/>
        <v>21960</v>
      </c>
      <c r="U85" s="463">
        <f t="shared" si="54"/>
        <v>23600</v>
      </c>
      <c r="V85" s="463">
        <f t="shared" si="54"/>
        <v>25200</v>
      </c>
      <c r="W85" s="463">
        <f t="shared" si="54"/>
        <v>26840</v>
      </c>
      <c r="X85" s="374"/>
      <c r="Y85" s="463">
        <f t="shared" ref="Y85:AF85" si="55">+Y103/5*4</f>
        <v>0</v>
      </c>
      <c r="Z85" s="463">
        <f t="shared" si="55"/>
        <v>0</v>
      </c>
      <c r="AA85" s="463">
        <f t="shared" si="55"/>
        <v>0</v>
      </c>
      <c r="AB85" s="463">
        <f t="shared" si="55"/>
        <v>0</v>
      </c>
      <c r="AC85" s="463">
        <f t="shared" si="55"/>
        <v>0</v>
      </c>
      <c r="AD85" s="463">
        <f t="shared" si="55"/>
        <v>0</v>
      </c>
      <c r="AE85" s="463">
        <f t="shared" si="55"/>
        <v>0</v>
      </c>
      <c r="AF85" s="463">
        <f t="shared" si="55"/>
        <v>0</v>
      </c>
      <c r="AG85" s="374"/>
      <c r="AH85" s="374"/>
      <c r="AI85" s="463">
        <f t="shared" ref="AI85:AP85" si="56">+AI103/5*4</f>
        <v>0</v>
      </c>
      <c r="AJ85" s="463">
        <f t="shared" si="56"/>
        <v>0</v>
      </c>
      <c r="AK85" s="463">
        <f t="shared" si="56"/>
        <v>0</v>
      </c>
      <c r="AL85" s="463">
        <f t="shared" si="56"/>
        <v>0</v>
      </c>
      <c r="AM85" s="463">
        <f t="shared" si="56"/>
        <v>0</v>
      </c>
      <c r="AN85" s="463">
        <f t="shared" si="56"/>
        <v>0</v>
      </c>
      <c r="AO85" s="463">
        <f t="shared" si="56"/>
        <v>0</v>
      </c>
      <c r="AP85" s="463">
        <f t="shared" si="56"/>
        <v>0</v>
      </c>
      <c r="AQ85" s="374"/>
      <c r="AR85" s="374"/>
      <c r="AS85" s="374"/>
      <c r="AT85" s="395" t="s">
        <v>182</v>
      </c>
      <c r="AU85" s="374"/>
      <c r="AV85" s="374"/>
      <c r="AW85" s="415"/>
      <c r="AX85" s="415"/>
      <c r="AY85" s="397" t="s">
        <v>512</v>
      </c>
      <c r="AZ85" s="398" t="s">
        <v>358</v>
      </c>
      <c r="BA85" s="399" t="s">
        <v>1630</v>
      </c>
      <c r="BB85" s="400" t="s">
        <v>564</v>
      </c>
      <c r="BC85" s="400" t="s">
        <v>564</v>
      </c>
      <c r="BD85" s="400" t="s">
        <v>358</v>
      </c>
      <c r="BE85" s="402">
        <f t="shared" si="39"/>
        <v>76</v>
      </c>
      <c r="BF85" s="374"/>
      <c r="BG85" s="374"/>
      <c r="BH85" s="374"/>
      <c r="BI85" s="374"/>
      <c r="BJ85" s="374"/>
      <c r="BK85" s="374"/>
      <c r="BL85" s="374"/>
      <c r="BM85" s="374"/>
      <c r="BN85" s="374"/>
      <c r="BO85" s="374"/>
      <c r="BP85" s="374"/>
      <c r="BQ85" s="374"/>
      <c r="BR85" s="374"/>
      <c r="BS85" s="374"/>
      <c r="BT85" s="374"/>
      <c r="BU85" s="374"/>
      <c r="BV85" s="374"/>
      <c r="BW85" s="374"/>
      <c r="BX85" s="374"/>
      <c r="BY85" s="374"/>
      <c r="BZ85" s="374"/>
      <c r="CA85" s="374"/>
      <c r="CB85" s="374"/>
      <c r="CC85" s="374"/>
      <c r="CD85" s="374"/>
      <c r="CE85" s="374"/>
      <c r="CF85" s="374"/>
      <c r="CG85" s="374"/>
      <c r="CH85" s="374"/>
      <c r="CI85" s="374"/>
      <c r="CJ85" s="374"/>
      <c r="CK85" s="374"/>
      <c r="CL85" s="374"/>
      <c r="CM85" s="374"/>
      <c r="CN85" s="374"/>
      <c r="CO85" s="374"/>
      <c r="CP85" s="374"/>
      <c r="CQ85" s="374"/>
      <c r="CR85" s="374"/>
      <c r="CS85" s="374"/>
      <c r="CT85" s="374"/>
      <c r="CU85" s="374"/>
      <c r="CV85" s="374"/>
      <c r="CW85" s="374"/>
      <c r="CX85" s="374"/>
      <c r="CY85" s="374"/>
      <c r="CZ85" s="374"/>
      <c r="DA85" s="374"/>
      <c r="DB85" s="374"/>
      <c r="DC85" s="374"/>
      <c r="DD85" s="374"/>
      <c r="DE85" s="374"/>
      <c r="DF85" s="374"/>
      <c r="DG85" s="374"/>
      <c r="DH85" s="374"/>
      <c r="DI85" s="374"/>
      <c r="DJ85" s="374"/>
      <c r="DK85" s="374"/>
    </row>
    <row r="86" spans="1:115" ht="15" hidden="1" customHeight="1">
      <c r="A86" s="460">
        <f t="shared" si="44"/>
        <v>0</v>
      </c>
      <c r="B86" s="460">
        <f t="shared" si="47"/>
        <v>0</v>
      </c>
      <c r="C86" s="460">
        <f t="shared" si="45"/>
        <v>0</v>
      </c>
      <c r="E86" s="471">
        <f t="shared" ref="E86:L86" si="57">+MAX(E85,E87)</f>
        <v>14440</v>
      </c>
      <c r="F86" s="471">
        <f t="shared" si="57"/>
        <v>16480</v>
      </c>
      <c r="G86" s="471">
        <f t="shared" si="57"/>
        <v>18560</v>
      </c>
      <c r="H86" s="471">
        <f t="shared" si="57"/>
        <v>20600</v>
      </c>
      <c r="I86" s="471">
        <f t="shared" si="57"/>
        <v>22280</v>
      </c>
      <c r="J86" s="471">
        <f t="shared" si="57"/>
        <v>23920</v>
      </c>
      <c r="K86" s="471">
        <f t="shared" si="57"/>
        <v>25560</v>
      </c>
      <c r="L86" s="471">
        <f t="shared" si="57"/>
        <v>27200</v>
      </c>
      <c r="N86" s="472" t="s">
        <v>1717</v>
      </c>
      <c r="O86" s="374"/>
      <c r="P86" s="467"/>
      <c r="Q86" s="467"/>
      <c r="R86" s="467"/>
      <c r="S86" s="467"/>
      <c r="T86" s="467"/>
      <c r="U86" s="467"/>
      <c r="V86" s="467"/>
      <c r="W86" s="467"/>
      <c r="X86" s="374"/>
      <c r="Y86" s="467"/>
      <c r="Z86" s="467"/>
      <c r="AA86" s="467"/>
      <c r="AB86" s="467"/>
      <c r="AC86" s="467"/>
      <c r="AD86" s="467"/>
      <c r="AE86" s="467"/>
      <c r="AF86" s="467"/>
      <c r="AG86" s="374"/>
      <c r="AH86" s="374"/>
      <c r="AI86" s="467"/>
      <c r="AJ86" s="467"/>
      <c r="AK86" s="467"/>
      <c r="AL86" s="467"/>
      <c r="AM86" s="467"/>
      <c r="AN86" s="467"/>
      <c r="AO86" s="467"/>
      <c r="AP86" s="467"/>
      <c r="AQ86" s="374"/>
      <c r="AR86" s="374"/>
      <c r="AS86" s="374"/>
      <c r="AT86" s="395" t="s">
        <v>184</v>
      </c>
      <c r="AU86" s="374"/>
      <c r="AV86" s="374"/>
      <c r="AW86" s="415"/>
      <c r="AX86" s="415"/>
      <c r="AY86" s="397" t="s">
        <v>530</v>
      </c>
      <c r="AZ86" s="398" t="s">
        <v>360</v>
      </c>
      <c r="BA86" s="399" t="s">
        <v>395</v>
      </c>
      <c r="BB86" s="400" t="s">
        <v>566</v>
      </c>
      <c r="BC86" s="400" t="s">
        <v>566</v>
      </c>
      <c r="BD86" s="400" t="s">
        <v>360</v>
      </c>
      <c r="BE86" s="402">
        <f t="shared" si="39"/>
        <v>77</v>
      </c>
      <c r="BF86" s="374"/>
      <c r="BG86" s="374"/>
      <c r="BH86" s="374"/>
      <c r="BI86" s="374"/>
      <c r="BJ86" s="374"/>
      <c r="BK86" s="374"/>
      <c r="BL86" s="374"/>
      <c r="BM86" s="374"/>
      <c r="BN86" s="374"/>
      <c r="BO86" s="374"/>
      <c r="BP86" s="374"/>
      <c r="BQ86" s="374"/>
      <c r="BR86" s="374"/>
      <c r="BS86" s="374"/>
      <c r="BT86" s="374"/>
      <c r="BU86" s="374"/>
      <c r="BV86" s="374"/>
      <c r="BW86" s="374"/>
      <c r="BX86" s="374"/>
      <c r="BY86" s="374"/>
      <c r="BZ86" s="374"/>
      <c r="CA86" s="374"/>
      <c r="CB86" s="374"/>
      <c r="CC86" s="374"/>
      <c r="CD86" s="374"/>
      <c r="CE86" s="374"/>
      <c r="CF86" s="374"/>
      <c r="CG86" s="374"/>
      <c r="CH86" s="374"/>
      <c r="CI86" s="374"/>
      <c r="CJ86" s="374"/>
      <c r="CK86" s="374"/>
      <c r="CL86" s="374"/>
      <c r="CM86" s="374"/>
      <c r="CN86" s="374"/>
      <c r="CO86" s="374"/>
      <c r="CP86" s="374"/>
      <c r="CQ86" s="374"/>
      <c r="CR86" s="374"/>
      <c r="CS86" s="374"/>
      <c r="CT86" s="374"/>
      <c r="CU86" s="374"/>
      <c r="CV86" s="374"/>
      <c r="CW86" s="374"/>
      <c r="CX86" s="374"/>
      <c r="CY86" s="374"/>
      <c r="CZ86" s="374"/>
      <c r="DA86" s="374"/>
      <c r="DB86" s="374"/>
      <c r="DC86" s="374"/>
      <c r="DD86" s="374"/>
      <c r="DE86" s="374"/>
      <c r="DF86" s="374"/>
      <c r="DG86" s="374"/>
      <c r="DH86" s="374"/>
      <c r="DI86" s="374"/>
      <c r="DJ86" s="374"/>
      <c r="DK86" s="374"/>
    </row>
    <row r="87" spans="1:115" hidden="1">
      <c r="A87" s="460">
        <f t="shared" si="44"/>
        <v>0</v>
      </c>
      <c r="B87" s="460">
        <f t="shared" si="47"/>
        <v>0</v>
      </c>
      <c r="C87" s="460">
        <f t="shared" si="45"/>
        <v>0</v>
      </c>
      <c r="E87" s="461">
        <f t="shared" ref="E87:L87" si="58">+MAX(P87,Y87,AI87)</f>
        <v>14440</v>
      </c>
      <c r="F87" s="461">
        <f t="shared" si="58"/>
        <v>16480</v>
      </c>
      <c r="G87" s="461">
        <f t="shared" si="58"/>
        <v>18560</v>
      </c>
      <c r="H87" s="461">
        <f t="shared" si="58"/>
        <v>20600</v>
      </c>
      <c r="I87" s="461">
        <f t="shared" si="58"/>
        <v>22280</v>
      </c>
      <c r="J87" s="461">
        <f t="shared" si="58"/>
        <v>23920</v>
      </c>
      <c r="K87" s="461">
        <f t="shared" si="58"/>
        <v>25560</v>
      </c>
      <c r="L87" s="461">
        <f t="shared" si="58"/>
        <v>27200</v>
      </c>
      <c r="N87" s="473" t="s">
        <v>1718</v>
      </c>
      <c r="O87" s="374"/>
      <c r="P87" s="463">
        <f t="shared" ref="P87:W87" si="59">+P105/5*4</f>
        <v>14440</v>
      </c>
      <c r="Q87" s="463">
        <f t="shared" si="59"/>
        <v>16480</v>
      </c>
      <c r="R87" s="463">
        <f t="shared" si="59"/>
        <v>18560</v>
      </c>
      <c r="S87" s="463">
        <f t="shared" si="59"/>
        <v>20600</v>
      </c>
      <c r="T87" s="463">
        <f t="shared" si="59"/>
        <v>22280</v>
      </c>
      <c r="U87" s="463">
        <f t="shared" si="59"/>
        <v>23920</v>
      </c>
      <c r="V87" s="463">
        <f t="shared" si="59"/>
        <v>25560</v>
      </c>
      <c r="W87" s="463">
        <f t="shared" si="59"/>
        <v>27200</v>
      </c>
      <c r="X87" s="374"/>
      <c r="Y87" s="463">
        <f t="shared" ref="Y87:AF87" si="60">+Y105/5*4</f>
        <v>0</v>
      </c>
      <c r="Z87" s="463">
        <f t="shared" si="60"/>
        <v>0</v>
      </c>
      <c r="AA87" s="463">
        <f t="shared" si="60"/>
        <v>0</v>
      </c>
      <c r="AB87" s="463">
        <f t="shared" si="60"/>
        <v>0</v>
      </c>
      <c r="AC87" s="463">
        <f t="shared" si="60"/>
        <v>0</v>
      </c>
      <c r="AD87" s="463">
        <f t="shared" si="60"/>
        <v>0</v>
      </c>
      <c r="AE87" s="463">
        <f t="shared" si="60"/>
        <v>0</v>
      </c>
      <c r="AF87" s="463">
        <f t="shared" si="60"/>
        <v>0</v>
      </c>
      <c r="AG87" s="374"/>
      <c r="AH87" s="374"/>
      <c r="AI87" s="463">
        <f t="shared" ref="AI87:AP87" si="61">+AI105/5*4</f>
        <v>0</v>
      </c>
      <c r="AJ87" s="463">
        <f t="shared" si="61"/>
        <v>0</v>
      </c>
      <c r="AK87" s="463">
        <f t="shared" si="61"/>
        <v>0</v>
      </c>
      <c r="AL87" s="463">
        <f t="shared" si="61"/>
        <v>0</v>
      </c>
      <c r="AM87" s="463">
        <f t="shared" si="61"/>
        <v>0</v>
      </c>
      <c r="AN87" s="463">
        <f t="shared" si="61"/>
        <v>0</v>
      </c>
      <c r="AO87" s="463">
        <f t="shared" si="61"/>
        <v>0</v>
      </c>
      <c r="AP87" s="463">
        <f t="shared" si="61"/>
        <v>0</v>
      </c>
      <c r="AQ87" s="374"/>
      <c r="AR87" s="374"/>
      <c r="AS87" s="374"/>
      <c r="AT87" s="395" t="s">
        <v>186</v>
      </c>
      <c r="AU87" s="374"/>
      <c r="AV87" s="374"/>
      <c r="AW87" s="415"/>
      <c r="AX87" s="415"/>
      <c r="AY87" s="397" t="s">
        <v>534</v>
      </c>
      <c r="AZ87" s="398" t="s">
        <v>364</v>
      </c>
      <c r="BA87" s="399" t="s">
        <v>397</v>
      </c>
      <c r="BB87" s="400" t="s">
        <v>570</v>
      </c>
      <c r="BC87" s="400" t="s">
        <v>570</v>
      </c>
      <c r="BD87" s="400" t="s">
        <v>364</v>
      </c>
      <c r="BE87" s="402">
        <f t="shared" si="39"/>
        <v>78</v>
      </c>
      <c r="BF87" s="374"/>
      <c r="BG87" s="374"/>
      <c r="BH87" s="374"/>
      <c r="BI87" s="374"/>
      <c r="BJ87" s="374"/>
      <c r="BK87" s="374"/>
      <c r="BL87" s="374"/>
      <c r="BM87" s="374"/>
      <c r="BN87" s="374"/>
      <c r="BO87" s="374"/>
      <c r="BP87" s="374"/>
      <c r="BQ87" s="374"/>
      <c r="BR87" s="374"/>
      <c r="BS87" s="374"/>
      <c r="BT87" s="374"/>
      <c r="BU87" s="374"/>
      <c r="BV87" s="374"/>
      <c r="BW87" s="374"/>
      <c r="BX87" s="374"/>
      <c r="BY87" s="374"/>
      <c r="BZ87" s="374"/>
      <c r="CA87" s="374"/>
      <c r="CB87" s="374"/>
      <c r="CC87" s="374"/>
      <c r="CD87" s="374"/>
      <c r="CE87" s="374"/>
      <c r="CF87" s="374"/>
      <c r="CG87" s="374"/>
      <c r="CH87" s="374"/>
      <c r="CI87" s="374"/>
      <c r="CJ87" s="374"/>
      <c r="CK87" s="374"/>
      <c r="CL87" s="374"/>
      <c r="CM87" s="374"/>
      <c r="CN87" s="374"/>
      <c r="CO87" s="374"/>
      <c r="CP87" s="374"/>
      <c r="CQ87" s="374"/>
      <c r="CR87" s="374"/>
      <c r="CS87" s="374"/>
      <c r="CT87" s="374"/>
      <c r="CU87" s="374"/>
      <c r="CV87" s="374"/>
      <c r="CW87" s="374"/>
      <c r="CX87" s="374"/>
      <c r="CY87" s="374"/>
      <c r="CZ87" s="374"/>
      <c r="DA87" s="374"/>
      <c r="DB87" s="374"/>
      <c r="DC87" s="374"/>
      <c r="DD87" s="374"/>
      <c r="DE87" s="374"/>
      <c r="DF87" s="374"/>
      <c r="DG87" s="374"/>
      <c r="DH87" s="374"/>
      <c r="DI87" s="374"/>
      <c r="DJ87" s="374"/>
      <c r="DK87" s="374"/>
    </row>
    <row r="88" spans="1:115" hidden="1">
      <c r="A88" s="460">
        <f t="shared" si="44"/>
        <v>0</v>
      </c>
      <c r="B88" s="460">
        <f t="shared" si="47"/>
        <v>0</v>
      </c>
      <c r="C88" s="460">
        <f t="shared" si="45"/>
        <v>0</v>
      </c>
      <c r="E88" s="471">
        <f t="shared" ref="E88:L88" si="62">+MAX(E87,E89)</f>
        <v>14640</v>
      </c>
      <c r="F88" s="471">
        <f t="shared" si="62"/>
        <v>16720</v>
      </c>
      <c r="G88" s="471">
        <f t="shared" si="62"/>
        <v>18800</v>
      </c>
      <c r="H88" s="471">
        <f t="shared" si="62"/>
        <v>20880</v>
      </c>
      <c r="I88" s="471">
        <f t="shared" si="62"/>
        <v>22560</v>
      </c>
      <c r="J88" s="471">
        <f t="shared" si="62"/>
        <v>24240</v>
      </c>
      <c r="K88" s="471">
        <f t="shared" si="62"/>
        <v>25920</v>
      </c>
      <c r="L88" s="471">
        <f t="shared" si="62"/>
        <v>27600</v>
      </c>
      <c r="N88" s="472" t="s">
        <v>1717</v>
      </c>
      <c r="O88" s="374"/>
      <c r="P88" s="467"/>
      <c r="Q88" s="467"/>
      <c r="R88" s="467"/>
      <c r="S88" s="467"/>
      <c r="T88" s="467"/>
      <c r="U88" s="467"/>
      <c r="V88" s="467"/>
      <c r="W88" s="467"/>
      <c r="X88" s="374"/>
      <c r="Y88" s="467"/>
      <c r="Z88" s="467"/>
      <c r="AA88" s="467"/>
      <c r="AB88" s="467"/>
      <c r="AC88" s="467"/>
      <c r="AD88" s="467"/>
      <c r="AE88" s="467"/>
      <c r="AF88" s="467"/>
      <c r="AG88" s="374"/>
      <c r="AH88" s="374"/>
      <c r="AI88" s="467"/>
      <c r="AJ88" s="467"/>
      <c r="AK88" s="467"/>
      <c r="AL88" s="467"/>
      <c r="AM88" s="467"/>
      <c r="AN88" s="467"/>
      <c r="AO88" s="467"/>
      <c r="AP88" s="467"/>
      <c r="AQ88" s="374"/>
      <c r="AR88" s="374"/>
      <c r="AS88" s="374"/>
      <c r="AT88" s="395" t="s">
        <v>188</v>
      </c>
      <c r="AU88" s="374"/>
      <c r="AV88" s="374"/>
      <c r="AW88" s="415"/>
      <c r="AX88" s="415"/>
      <c r="AY88" s="397" t="s">
        <v>538</v>
      </c>
      <c r="AZ88" s="398" t="s">
        <v>368</v>
      </c>
      <c r="BA88" s="399" t="s">
        <v>1631</v>
      </c>
      <c r="BB88" s="400" t="s">
        <v>180</v>
      </c>
      <c r="BC88" s="400" t="s">
        <v>180</v>
      </c>
      <c r="BD88" s="400" t="s">
        <v>368</v>
      </c>
      <c r="BE88" s="402">
        <f t="shared" si="39"/>
        <v>79</v>
      </c>
      <c r="BF88" s="374"/>
      <c r="BG88" s="374"/>
      <c r="BH88" s="374"/>
      <c r="BI88" s="374"/>
      <c r="BJ88" s="374"/>
      <c r="BK88" s="374"/>
      <c r="BL88" s="374"/>
      <c r="BM88" s="374"/>
      <c r="BN88" s="374"/>
      <c r="BO88" s="374"/>
      <c r="BP88" s="374"/>
      <c r="BQ88" s="374"/>
      <c r="BR88" s="374"/>
      <c r="BS88" s="374"/>
      <c r="BT88" s="374"/>
      <c r="BU88" s="374"/>
      <c r="BV88" s="374"/>
      <c r="BW88" s="374"/>
      <c r="BX88" s="374"/>
      <c r="BY88" s="374"/>
      <c r="BZ88" s="374"/>
      <c r="CA88" s="374"/>
      <c r="CB88" s="374"/>
      <c r="CC88" s="374"/>
      <c r="CD88" s="374"/>
      <c r="CE88" s="374"/>
      <c r="CF88" s="374"/>
      <c r="CG88" s="374"/>
      <c r="CH88" s="374"/>
      <c r="CI88" s="374"/>
      <c r="CJ88" s="374"/>
      <c r="CK88" s="374"/>
      <c r="CL88" s="374"/>
      <c r="CM88" s="374"/>
      <c r="CN88" s="374"/>
      <c r="CO88" s="374"/>
      <c r="CP88" s="374"/>
      <c r="CQ88" s="374"/>
      <c r="CR88" s="374"/>
      <c r="CS88" s="374"/>
      <c r="CT88" s="374"/>
      <c r="CU88" s="374"/>
      <c r="CV88" s="374"/>
      <c r="CW88" s="374"/>
      <c r="CX88" s="374"/>
      <c r="CY88" s="374"/>
      <c r="CZ88" s="374"/>
      <c r="DA88" s="374"/>
      <c r="DB88" s="374"/>
      <c r="DC88" s="374"/>
      <c r="DD88" s="374"/>
      <c r="DE88" s="374"/>
      <c r="DF88" s="374"/>
      <c r="DG88" s="374"/>
      <c r="DH88" s="374"/>
      <c r="DI88" s="374"/>
      <c r="DJ88" s="374"/>
      <c r="DK88" s="374"/>
    </row>
    <row r="89" spans="1:115" hidden="1">
      <c r="A89" s="460">
        <f t="shared" si="44"/>
        <v>0</v>
      </c>
      <c r="B89" s="460">
        <f t="shared" si="47"/>
        <v>0</v>
      </c>
      <c r="C89" s="460">
        <f t="shared" si="45"/>
        <v>0</v>
      </c>
      <c r="E89" s="461">
        <f t="shared" ref="E89:L89" si="63">+MAX(P89,Y89,AI89)</f>
        <v>14640</v>
      </c>
      <c r="F89" s="461">
        <f t="shared" si="63"/>
        <v>16720</v>
      </c>
      <c r="G89" s="461">
        <f t="shared" si="63"/>
        <v>18800</v>
      </c>
      <c r="H89" s="461">
        <f t="shared" si="63"/>
        <v>20880</v>
      </c>
      <c r="I89" s="461">
        <f t="shared" si="63"/>
        <v>22560</v>
      </c>
      <c r="J89" s="461">
        <f t="shared" si="63"/>
        <v>24240</v>
      </c>
      <c r="K89" s="461">
        <f t="shared" si="63"/>
        <v>25920</v>
      </c>
      <c r="L89" s="461">
        <f t="shared" si="63"/>
        <v>27600</v>
      </c>
      <c r="N89" s="473" t="s">
        <v>1568</v>
      </c>
      <c r="O89" s="374"/>
      <c r="P89" s="463">
        <f t="shared" ref="P89:W89" si="64">+P107/5*4</f>
        <v>14640</v>
      </c>
      <c r="Q89" s="463">
        <f t="shared" si="64"/>
        <v>16720</v>
      </c>
      <c r="R89" s="463">
        <f t="shared" si="64"/>
        <v>18800</v>
      </c>
      <c r="S89" s="463">
        <f t="shared" si="64"/>
        <v>20880</v>
      </c>
      <c r="T89" s="463">
        <f t="shared" si="64"/>
        <v>22560</v>
      </c>
      <c r="U89" s="463">
        <f t="shared" si="64"/>
        <v>24240</v>
      </c>
      <c r="V89" s="463">
        <f t="shared" si="64"/>
        <v>25920</v>
      </c>
      <c r="W89" s="463">
        <f t="shared" si="64"/>
        <v>27600</v>
      </c>
      <c r="X89" s="374"/>
      <c r="Y89" s="463">
        <f t="shared" ref="Y89:AF89" si="65">+Y107/5*4</f>
        <v>0</v>
      </c>
      <c r="Z89" s="463">
        <f t="shared" si="65"/>
        <v>0</v>
      </c>
      <c r="AA89" s="463">
        <f t="shared" si="65"/>
        <v>0</v>
      </c>
      <c r="AB89" s="463">
        <f t="shared" si="65"/>
        <v>0</v>
      </c>
      <c r="AC89" s="463">
        <f t="shared" si="65"/>
        <v>0</v>
      </c>
      <c r="AD89" s="463">
        <f t="shared" si="65"/>
        <v>0</v>
      </c>
      <c r="AE89" s="463">
        <f t="shared" si="65"/>
        <v>0</v>
      </c>
      <c r="AF89" s="463">
        <f t="shared" si="65"/>
        <v>0</v>
      </c>
      <c r="AG89" s="374"/>
      <c r="AH89" s="374"/>
      <c r="AI89" s="463">
        <f t="shared" ref="AI89:AP89" si="66">+AI107*0.8</f>
        <v>0</v>
      </c>
      <c r="AJ89" s="463">
        <f t="shared" si="66"/>
        <v>0</v>
      </c>
      <c r="AK89" s="463">
        <f t="shared" si="66"/>
        <v>0</v>
      </c>
      <c r="AL89" s="463">
        <f t="shared" si="66"/>
        <v>0</v>
      </c>
      <c r="AM89" s="463">
        <f t="shared" si="66"/>
        <v>0</v>
      </c>
      <c r="AN89" s="463">
        <f t="shared" si="66"/>
        <v>0</v>
      </c>
      <c r="AO89" s="463">
        <f t="shared" si="66"/>
        <v>0</v>
      </c>
      <c r="AP89" s="463">
        <f t="shared" si="66"/>
        <v>0</v>
      </c>
      <c r="AQ89" s="374"/>
      <c r="AR89" s="374"/>
      <c r="AS89" s="374"/>
      <c r="AT89" s="395" t="s">
        <v>190</v>
      </c>
      <c r="AU89" s="374"/>
      <c r="AV89" s="374"/>
      <c r="AW89" s="415"/>
      <c r="AX89" s="415"/>
      <c r="AY89" s="397" t="s">
        <v>163</v>
      </c>
      <c r="AZ89" s="398" t="s">
        <v>370</v>
      </c>
      <c r="BA89" s="399" t="s">
        <v>405</v>
      </c>
      <c r="BB89" s="400" t="s">
        <v>580</v>
      </c>
      <c r="BC89" s="400" t="s">
        <v>580</v>
      </c>
      <c r="BD89" s="400" t="s">
        <v>370</v>
      </c>
      <c r="BE89" s="402">
        <f t="shared" si="39"/>
        <v>80</v>
      </c>
      <c r="BF89" s="374"/>
      <c r="BG89" s="374"/>
      <c r="BH89" s="374"/>
      <c r="BI89" s="374"/>
      <c r="BJ89" s="374"/>
      <c r="BK89" s="374"/>
      <c r="BL89" s="374"/>
      <c r="BM89" s="374"/>
      <c r="BN89" s="374"/>
      <c r="BO89" s="374"/>
      <c r="BP89" s="374"/>
      <c r="BQ89" s="374"/>
      <c r="BR89" s="374"/>
      <c r="BS89" s="374"/>
      <c r="BT89" s="374"/>
      <c r="BU89" s="374"/>
      <c r="BV89" s="374"/>
      <c r="BW89" s="374"/>
      <c r="BX89" s="374"/>
      <c r="BY89" s="374"/>
      <c r="BZ89" s="374"/>
      <c r="CA89" s="374"/>
      <c r="CB89" s="374"/>
      <c r="CC89" s="374"/>
      <c r="CD89" s="374"/>
      <c r="CE89" s="374"/>
      <c r="CF89" s="374"/>
      <c r="CG89" s="374"/>
      <c r="CH89" s="374"/>
      <c r="CI89" s="374"/>
      <c r="CJ89" s="374"/>
      <c r="CK89" s="374"/>
      <c r="CL89" s="374"/>
      <c r="CM89" s="374"/>
      <c r="CN89" s="374"/>
      <c r="CO89" s="374"/>
      <c r="CP89" s="374"/>
      <c r="CQ89" s="374"/>
      <c r="CR89" s="374"/>
      <c r="CS89" s="374"/>
      <c r="CT89" s="374"/>
      <c r="CU89" s="374"/>
      <c r="CV89" s="374"/>
      <c r="CW89" s="374"/>
      <c r="CX89" s="374"/>
      <c r="CY89" s="374"/>
      <c r="CZ89" s="374"/>
      <c r="DA89" s="374"/>
      <c r="DB89" s="374"/>
      <c r="DC89" s="374"/>
      <c r="DD89" s="374"/>
      <c r="DE89" s="374"/>
      <c r="DF89" s="374"/>
      <c r="DG89" s="374"/>
      <c r="DH89" s="374"/>
      <c r="DI89" s="374"/>
      <c r="DJ89" s="374"/>
      <c r="DK89" s="374"/>
    </row>
    <row r="90" spans="1:115" hidden="1">
      <c r="A90" s="474">
        <f t="shared" ref="A90:A95" si="67">IF($A$26=$AU22,1,0)</f>
        <v>0</v>
      </c>
      <c r="B90" s="474">
        <f t="shared" ref="B90:B95" si="68">IF(OR(B71=1,$B$18=$AU22),1,0)</f>
        <v>0</v>
      </c>
      <c r="C90" s="474">
        <f t="shared" si="45"/>
        <v>0</v>
      </c>
      <c r="E90" s="471">
        <f t="shared" ref="E90:L90" si="69">+MAX(E89,E91)</f>
        <v>14880</v>
      </c>
      <c r="F90" s="471">
        <f t="shared" si="69"/>
        <v>17000</v>
      </c>
      <c r="G90" s="471">
        <f t="shared" si="69"/>
        <v>19120</v>
      </c>
      <c r="H90" s="471">
        <f t="shared" si="69"/>
        <v>21240</v>
      </c>
      <c r="I90" s="471">
        <f t="shared" si="69"/>
        <v>22960</v>
      </c>
      <c r="J90" s="471">
        <f t="shared" si="69"/>
        <v>24640</v>
      </c>
      <c r="K90" s="471">
        <f t="shared" si="69"/>
        <v>26360</v>
      </c>
      <c r="L90" s="471">
        <f t="shared" si="69"/>
        <v>28040</v>
      </c>
      <c r="N90" s="472" t="s">
        <v>1717</v>
      </c>
      <c r="O90" s="374"/>
      <c r="P90" s="467"/>
      <c r="Q90" s="467"/>
      <c r="R90" s="467"/>
      <c r="S90" s="467"/>
      <c r="T90" s="467"/>
      <c r="U90" s="467"/>
      <c r="V90" s="467"/>
      <c r="W90" s="467"/>
      <c r="X90" s="374"/>
      <c r="Y90" s="467"/>
      <c r="Z90" s="467"/>
      <c r="AA90" s="467"/>
      <c r="AB90" s="467"/>
      <c r="AC90" s="467"/>
      <c r="AD90" s="467"/>
      <c r="AE90" s="467"/>
      <c r="AF90" s="467"/>
      <c r="AG90" s="374"/>
      <c r="AH90" s="374"/>
      <c r="AI90" s="467"/>
      <c r="AJ90" s="467"/>
      <c r="AK90" s="467"/>
      <c r="AL90" s="467"/>
      <c r="AM90" s="467"/>
      <c r="AN90" s="467"/>
      <c r="AO90" s="467"/>
      <c r="AP90" s="467"/>
      <c r="AQ90" s="374"/>
      <c r="AR90" s="374"/>
      <c r="AS90" s="374"/>
      <c r="AT90" s="395" t="s">
        <v>192</v>
      </c>
      <c r="AU90" s="374"/>
      <c r="AV90" s="374"/>
      <c r="AW90" s="415"/>
      <c r="AX90" s="415"/>
      <c r="AY90" s="397"/>
      <c r="AZ90" s="398"/>
      <c r="BA90" s="399"/>
      <c r="BB90" s="400" t="s">
        <v>581</v>
      </c>
      <c r="BC90" s="400" t="s">
        <v>581</v>
      </c>
      <c r="BD90" s="400" t="s">
        <v>374</v>
      </c>
      <c r="BE90" s="402"/>
      <c r="BF90" s="374"/>
      <c r="BG90" s="374"/>
      <c r="BH90" s="374"/>
      <c r="BI90" s="374"/>
      <c r="BJ90" s="374"/>
      <c r="BK90" s="374"/>
      <c r="BL90" s="374"/>
      <c r="BM90" s="374"/>
      <c r="BN90" s="374"/>
      <c r="BO90" s="374"/>
      <c r="BP90" s="374"/>
      <c r="BQ90" s="374"/>
      <c r="BR90" s="374"/>
      <c r="BS90" s="374"/>
      <c r="BT90" s="374"/>
      <c r="BU90" s="374"/>
      <c r="BV90" s="374"/>
      <c r="BW90" s="374"/>
      <c r="BX90" s="374"/>
      <c r="BY90" s="374"/>
      <c r="BZ90" s="374"/>
      <c r="CA90" s="374"/>
      <c r="CB90" s="374"/>
      <c r="CC90" s="374"/>
      <c r="CD90" s="374"/>
      <c r="CE90" s="374"/>
      <c r="CF90" s="374"/>
      <c r="CG90" s="374"/>
      <c r="CH90" s="374"/>
      <c r="CI90" s="374"/>
      <c r="CJ90" s="374"/>
      <c r="CK90" s="374"/>
      <c r="CL90" s="374"/>
      <c r="CM90" s="374"/>
      <c r="CN90" s="374"/>
      <c r="CO90" s="374"/>
      <c r="CP90" s="374"/>
      <c r="CQ90" s="374"/>
      <c r="CR90" s="374"/>
      <c r="CS90" s="374"/>
      <c r="CT90" s="374"/>
      <c r="CU90" s="374"/>
      <c r="CV90" s="374"/>
      <c r="CW90" s="374"/>
      <c r="CX90" s="374"/>
      <c r="CY90" s="374"/>
      <c r="CZ90" s="374"/>
      <c r="DA90" s="374"/>
      <c r="DB90" s="374"/>
      <c r="DC90" s="374"/>
      <c r="DD90" s="374"/>
      <c r="DE90" s="374"/>
      <c r="DF90" s="374"/>
      <c r="DG90" s="374"/>
      <c r="DH90" s="374"/>
      <c r="DI90" s="374"/>
      <c r="DJ90" s="374"/>
      <c r="DK90" s="374"/>
    </row>
    <row r="91" spans="1:115" hidden="1">
      <c r="A91" s="474">
        <f t="shared" si="67"/>
        <v>0</v>
      </c>
      <c r="B91" s="474">
        <f t="shared" si="68"/>
        <v>0</v>
      </c>
      <c r="C91" s="474">
        <f t="shared" si="45"/>
        <v>0</v>
      </c>
      <c r="E91" s="461">
        <f t="shared" ref="E91:L91" si="70">+MAX(P91,Y91,AI91)</f>
        <v>14880</v>
      </c>
      <c r="F91" s="461">
        <f t="shared" si="70"/>
        <v>17000</v>
      </c>
      <c r="G91" s="461">
        <f t="shared" si="70"/>
        <v>19120</v>
      </c>
      <c r="H91" s="461">
        <f t="shared" si="70"/>
        <v>21240</v>
      </c>
      <c r="I91" s="461">
        <f t="shared" si="70"/>
        <v>22960</v>
      </c>
      <c r="J91" s="461">
        <f t="shared" si="70"/>
        <v>24640</v>
      </c>
      <c r="K91" s="461">
        <f t="shared" si="70"/>
        <v>26360</v>
      </c>
      <c r="L91" s="461">
        <f t="shared" si="70"/>
        <v>28040</v>
      </c>
      <c r="N91" s="475" t="s">
        <v>1611</v>
      </c>
      <c r="O91" s="374"/>
      <c r="P91" s="463">
        <f t="shared" ref="P91:W91" si="71">+P109/5*4</f>
        <v>14880</v>
      </c>
      <c r="Q91" s="463">
        <f t="shared" si="71"/>
        <v>17000</v>
      </c>
      <c r="R91" s="463">
        <f t="shared" si="71"/>
        <v>19120</v>
      </c>
      <c r="S91" s="463">
        <f t="shared" si="71"/>
        <v>21240</v>
      </c>
      <c r="T91" s="463">
        <f t="shared" si="71"/>
        <v>22960</v>
      </c>
      <c r="U91" s="463">
        <f t="shared" si="71"/>
        <v>24640</v>
      </c>
      <c r="V91" s="463">
        <f t="shared" si="71"/>
        <v>26360</v>
      </c>
      <c r="W91" s="463">
        <f t="shared" si="71"/>
        <v>28040</v>
      </c>
      <c r="X91" s="374"/>
      <c r="Y91" s="463">
        <f t="shared" ref="Y91:AF91" si="72">+Y109/5*4</f>
        <v>0</v>
      </c>
      <c r="Z91" s="463">
        <f t="shared" si="72"/>
        <v>0</v>
      </c>
      <c r="AA91" s="463">
        <f t="shared" si="72"/>
        <v>0</v>
      </c>
      <c r="AB91" s="463">
        <f t="shared" si="72"/>
        <v>0</v>
      </c>
      <c r="AC91" s="463">
        <f t="shared" si="72"/>
        <v>0</v>
      </c>
      <c r="AD91" s="463">
        <f t="shared" si="72"/>
        <v>0</v>
      </c>
      <c r="AE91" s="463">
        <f t="shared" si="72"/>
        <v>0</v>
      </c>
      <c r="AF91" s="463">
        <f t="shared" si="72"/>
        <v>0</v>
      </c>
      <c r="AG91" s="374"/>
      <c r="AH91" s="374"/>
      <c r="AI91" s="463">
        <f t="shared" ref="AI91:AP91" si="73">+AI109*0.8</f>
        <v>0</v>
      </c>
      <c r="AJ91" s="463">
        <f t="shared" si="73"/>
        <v>0</v>
      </c>
      <c r="AK91" s="463">
        <f t="shared" si="73"/>
        <v>0</v>
      </c>
      <c r="AL91" s="463">
        <f t="shared" si="73"/>
        <v>0</v>
      </c>
      <c r="AM91" s="463">
        <f t="shared" si="73"/>
        <v>0</v>
      </c>
      <c r="AN91" s="463">
        <f t="shared" si="73"/>
        <v>0</v>
      </c>
      <c r="AO91" s="463">
        <f t="shared" si="73"/>
        <v>0</v>
      </c>
      <c r="AP91" s="463">
        <f t="shared" si="73"/>
        <v>0</v>
      </c>
      <c r="AQ91" s="374"/>
      <c r="AR91" s="374"/>
      <c r="AS91" s="374"/>
      <c r="AT91" s="395" t="s">
        <v>194</v>
      </c>
      <c r="AU91" s="374"/>
      <c r="AV91" s="374"/>
      <c r="AW91" s="415"/>
      <c r="AX91" s="415"/>
      <c r="AY91" s="397"/>
      <c r="AZ91" s="398"/>
      <c r="BA91" s="399"/>
      <c r="BB91" s="400" t="s">
        <v>584</v>
      </c>
      <c r="BC91" s="400" t="s">
        <v>584</v>
      </c>
      <c r="BD91" s="400" t="s">
        <v>385</v>
      </c>
      <c r="BE91" s="402"/>
      <c r="BF91" s="374"/>
      <c r="BG91" s="374"/>
      <c r="BH91" s="374"/>
      <c r="BI91" s="374"/>
      <c r="BJ91" s="374"/>
      <c r="BK91" s="374"/>
      <c r="BL91" s="374"/>
      <c r="BM91" s="374"/>
      <c r="BN91" s="374"/>
      <c r="BO91" s="374"/>
      <c r="BP91" s="374"/>
      <c r="BQ91" s="374"/>
      <c r="BR91" s="374"/>
      <c r="BS91" s="374"/>
      <c r="BT91" s="374"/>
      <c r="BU91" s="374"/>
      <c r="BV91" s="374"/>
      <c r="BW91" s="374"/>
      <c r="BX91" s="374"/>
      <c r="BY91" s="374"/>
      <c r="BZ91" s="374"/>
      <c r="CA91" s="374"/>
      <c r="CB91" s="374"/>
      <c r="CC91" s="374"/>
      <c r="CD91" s="374"/>
      <c r="CE91" s="374"/>
      <c r="CF91" s="374"/>
      <c r="CG91" s="374"/>
      <c r="CH91" s="374"/>
      <c r="CI91" s="374"/>
      <c r="CJ91" s="374"/>
      <c r="CK91" s="374"/>
      <c r="CL91" s="374"/>
      <c r="CM91" s="374"/>
      <c r="CN91" s="374"/>
      <c r="CO91" s="374"/>
      <c r="CP91" s="374"/>
      <c r="CQ91" s="374"/>
      <c r="CR91" s="374"/>
      <c r="CS91" s="374"/>
      <c r="CT91" s="374"/>
      <c r="CU91" s="374"/>
      <c r="CV91" s="374"/>
      <c r="CW91" s="374"/>
      <c r="CX91" s="374"/>
      <c r="CY91" s="374"/>
      <c r="CZ91" s="374"/>
      <c r="DA91" s="374"/>
      <c r="DB91" s="374"/>
      <c r="DC91" s="374"/>
      <c r="DD91" s="374"/>
      <c r="DE91" s="374"/>
      <c r="DF91" s="374"/>
      <c r="DG91" s="374"/>
      <c r="DH91" s="374"/>
      <c r="DI91" s="374"/>
      <c r="DJ91" s="374"/>
      <c r="DK91" s="374"/>
    </row>
    <row r="92" spans="1:115" hidden="1">
      <c r="A92" s="474">
        <f t="shared" si="67"/>
        <v>0</v>
      </c>
      <c r="B92" s="474">
        <f t="shared" si="68"/>
        <v>0</v>
      </c>
      <c r="C92" s="474">
        <f t="shared" si="45"/>
        <v>0</v>
      </c>
      <c r="E92" s="471">
        <f t="shared" ref="E92:L92" si="74">+MAX(E91,E93)</f>
        <v>15000</v>
      </c>
      <c r="F92" s="471">
        <f t="shared" si="74"/>
        <v>17120</v>
      </c>
      <c r="G92" s="471">
        <f t="shared" si="74"/>
        <v>19280</v>
      </c>
      <c r="H92" s="471">
        <f t="shared" si="74"/>
        <v>21400</v>
      </c>
      <c r="I92" s="471">
        <f t="shared" si="74"/>
        <v>23120</v>
      </c>
      <c r="J92" s="471">
        <f t="shared" si="74"/>
        <v>24840</v>
      </c>
      <c r="K92" s="471">
        <f t="shared" si="74"/>
        <v>26560</v>
      </c>
      <c r="L92" s="471">
        <f t="shared" si="74"/>
        <v>28280</v>
      </c>
      <c r="N92" s="472" t="s">
        <v>1717</v>
      </c>
      <c r="O92" s="374"/>
      <c r="P92" s="467"/>
      <c r="Q92" s="467"/>
      <c r="R92" s="467"/>
      <c r="S92" s="467"/>
      <c r="T92" s="467"/>
      <c r="U92" s="467"/>
      <c r="V92" s="467"/>
      <c r="W92" s="467"/>
      <c r="X92" s="374"/>
      <c r="Y92" s="467"/>
      <c r="Z92" s="467"/>
      <c r="AA92" s="467"/>
      <c r="AB92" s="467"/>
      <c r="AC92" s="467"/>
      <c r="AD92" s="467"/>
      <c r="AE92" s="467"/>
      <c r="AF92" s="467"/>
      <c r="AG92" s="374"/>
      <c r="AH92" s="374"/>
      <c r="AI92" s="467"/>
      <c r="AJ92" s="467"/>
      <c r="AK92" s="467"/>
      <c r="AL92" s="467"/>
      <c r="AM92" s="467"/>
      <c r="AN92" s="467"/>
      <c r="AO92" s="467"/>
      <c r="AP92" s="467"/>
      <c r="AQ92" s="374"/>
      <c r="AR92" s="374"/>
      <c r="AS92" s="374"/>
      <c r="AT92" s="395" t="s">
        <v>196</v>
      </c>
      <c r="AU92" s="374"/>
      <c r="AV92" s="374"/>
      <c r="AW92" s="415"/>
      <c r="AX92" s="415"/>
      <c r="AY92" s="397" t="s">
        <v>541</v>
      </c>
      <c r="AZ92" s="398" t="s">
        <v>374</v>
      </c>
      <c r="BA92" s="399" t="s">
        <v>407</v>
      </c>
      <c r="BB92" s="400" t="s">
        <v>591</v>
      </c>
      <c r="BC92" s="400" t="s">
        <v>591</v>
      </c>
      <c r="BD92" s="400" t="s">
        <v>387</v>
      </c>
      <c r="BE92" s="402">
        <f t="shared" ref="BE92:BE105" si="75">+MATCH(BD$10:BD$548,AZ$10:AZ$540,0)</f>
        <v>85</v>
      </c>
      <c r="BF92" s="374"/>
      <c r="BG92" s="374"/>
      <c r="BH92" s="374"/>
      <c r="BI92" s="374"/>
      <c r="BJ92" s="374"/>
      <c r="BK92" s="374"/>
      <c r="BL92" s="374"/>
      <c r="BM92" s="374"/>
      <c r="BN92" s="374"/>
      <c r="BO92" s="374"/>
      <c r="BP92" s="374"/>
      <c r="BQ92" s="374"/>
      <c r="BR92" s="374"/>
      <c r="BS92" s="374"/>
      <c r="BT92" s="374"/>
      <c r="BU92" s="374"/>
      <c r="BV92" s="374"/>
      <c r="BW92" s="374"/>
      <c r="BX92" s="374"/>
      <c r="BY92" s="374"/>
      <c r="BZ92" s="374"/>
      <c r="CA92" s="374"/>
      <c r="CB92" s="374"/>
      <c r="CC92" s="374"/>
      <c r="CD92" s="374"/>
      <c r="CE92" s="374"/>
      <c r="CF92" s="374"/>
      <c r="CG92" s="374"/>
      <c r="CH92" s="374"/>
      <c r="CI92" s="374"/>
      <c r="CJ92" s="374"/>
      <c r="CK92" s="374"/>
      <c r="CL92" s="374"/>
      <c r="CM92" s="374"/>
      <c r="CN92" s="374"/>
      <c r="CO92" s="374"/>
      <c r="CP92" s="374"/>
      <c r="CQ92" s="374"/>
      <c r="CR92" s="374"/>
      <c r="CS92" s="374"/>
      <c r="CT92" s="374"/>
      <c r="CU92" s="374"/>
      <c r="CV92" s="374"/>
      <c r="CW92" s="374"/>
      <c r="CX92" s="374"/>
      <c r="CY92" s="374"/>
      <c r="CZ92" s="374"/>
      <c r="DA92" s="374"/>
      <c r="DB92" s="374"/>
      <c r="DC92" s="374"/>
      <c r="DD92" s="374"/>
      <c r="DE92" s="374"/>
      <c r="DF92" s="374"/>
      <c r="DG92" s="374"/>
      <c r="DH92" s="374"/>
      <c r="DI92" s="374"/>
      <c r="DJ92" s="374"/>
      <c r="DK92" s="374"/>
    </row>
    <row r="93" spans="1:115" hidden="1">
      <c r="A93" s="474">
        <f t="shared" si="67"/>
        <v>0</v>
      </c>
      <c r="B93" s="474">
        <f t="shared" si="68"/>
        <v>0</v>
      </c>
      <c r="C93" s="474">
        <f t="shared" si="45"/>
        <v>0</v>
      </c>
      <c r="E93" s="478">
        <f t="shared" ref="E93:L93" si="76">+MAX(P93,Y93,AI93)</f>
        <v>15000</v>
      </c>
      <c r="F93" s="478">
        <f t="shared" si="76"/>
        <v>17120</v>
      </c>
      <c r="G93" s="478">
        <f t="shared" si="76"/>
        <v>19280</v>
      </c>
      <c r="H93" s="478">
        <f t="shared" si="76"/>
        <v>21400</v>
      </c>
      <c r="I93" s="478">
        <f t="shared" si="76"/>
        <v>23120</v>
      </c>
      <c r="J93" s="478">
        <f t="shared" si="76"/>
        <v>24840</v>
      </c>
      <c r="K93" s="478">
        <f t="shared" si="76"/>
        <v>26560</v>
      </c>
      <c r="L93" s="478">
        <f t="shared" si="76"/>
        <v>28280</v>
      </c>
      <c r="N93" s="475" t="s">
        <v>1613</v>
      </c>
      <c r="O93" s="374"/>
      <c r="P93" s="463">
        <f t="shared" ref="P93:W93" si="77">+P111/5*4</f>
        <v>15000</v>
      </c>
      <c r="Q93" s="463">
        <f t="shared" si="77"/>
        <v>17120</v>
      </c>
      <c r="R93" s="463">
        <f t="shared" si="77"/>
        <v>19280</v>
      </c>
      <c r="S93" s="463">
        <f t="shared" si="77"/>
        <v>21400</v>
      </c>
      <c r="T93" s="463">
        <f t="shared" si="77"/>
        <v>23120</v>
      </c>
      <c r="U93" s="463">
        <f t="shared" si="77"/>
        <v>24840</v>
      </c>
      <c r="V93" s="463">
        <f t="shared" si="77"/>
        <v>26560</v>
      </c>
      <c r="W93" s="463">
        <f t="shared" si="77"/>
        <v>28280</v>
      </c>
      <c r="X93" s="374"/>
      <c r="Y93" s="463">
        <f t="shared" ref="Y93:AF93" si="78">+Y111/5*4</f>
        <v>0</v>
      </c>
      <c r="Z93" s="463">
        <f t="shared" si="78"/>
        <v>0</v>
      </c>
      <c r="AA93" s="463">
        <f t="shared" si="78"/>
        <v>0</v>
      </c>
      <c r="AB93" s="463">
        <f t="shared" si="78"/>
        <v>0</v>
      </c>
      <c r="AC93" s="463">
        <f t="shared" si="78"/>
        <v>0</v>
      </c>
      <c r="AD93" s="463">
        <f t="shared" si="78"/>
        <v>0</v>
      </c>
      <c r="AE93" s="463">
        <f t="shared" si="78"/>
        <v>0</v>
      </c>
      <c r="AF93" s="463">
        <f t="shared" si="78"/>
        <v>0</v>
      </c>
      <c r="AG93" s="374"/>
      <c r="AH93" s="374"/>
      <c r="AI93" s="463">
        <f t="shared" ref="AI93:AP93" si="79">+AI111*0.8</f>
        <v>0</v>
      </c>
      <c r="AJ93" s="463">
        <f t="shared" si="79"/>
        <v>0</v>
      </c>
      <c r="AK93" s="463">
        <f t="shared" si="79"/>
        <v>0</v>
      </c>
      <c r="AL93" s="463">
        <f t="shared" si="79"/>
        <v>0</v>
      </c>
      <c r="AM93" s="463">
        <f t="shared" si="79"/>
        <v>0</v>
      </c>
      <c r="AN93" s="463">
        <f t="shared" si="79"/>
        <v>0</v>
      </c>
      <c r="AO93" s="463">
        <f t="shared" si="79"/>
        <v>0</v>
      </c>
      <c r="AP93" s="463">
        <f t="shared" si="79"/>
        <v>0</v>
      </c>
      <c r="AQ93" s="374"/>
      <c r="AR93" s="374"/>
      <c r="AS93" s="374"/>
      <c r="AT93" s="395" t="s">
        <v>198</v>
      </c>
      <c r="AU93" s="374"/>
      <c r="AV93" s="374"/>
      <c r="AW93" s="415"/>
      <c r="AX93" s="415"/>
      <c r="AY93" s="397" t="s">
        <v>545</v>
      </c>
      <c r="AZ93" s="398" t="s">
        <v>385</v>
      </c>
      <c r="BA93" s="399" t="s">
        <v>411</v>
      </c>
      <c r="BB93" s="400" t="s">
        <v>601</v>
      </c>
      <c r="BC93" s="400" t="s">
        <v>601</v>
      </c>
      <c r="BD93" s="400" t="s">
        <v>1629</v>
      </c>
      <c r="BE93" s="402">
        <f t="shared" si="75"/>
        <v>86</v>
      </c>
      <c r="BF93" s="374"/>
      <c r="BG93" s="374"/>
      <c r="BH93" s="374"/>
      <c r="BI93" s="374"/>
      <c r="BJ93" s="374"/>
      <c r="BK93" s="374"/>
      <c r="BL93" s="374"/>
      <c r="BM93" s="374"/>
      <c r="BN93" s="374"/>
      <c r="BO93" s="374"/>
      <c r="BP93" s="374"/>
      <c r="BQ93" s="374"/>
      <c r="BR93" s="374"/>
      <c r="BS93" s="374"/>
      <c r="BT93" s="374"/>
      <c r="BU93" s="374"/>
      <c r="BV93" s="374"/>
      <c r="BW93" s="374"/>
      <c r="BX93" s="374"/>
      <c r="BY93" s="374"/>
      <c r="BZ93" s="374"/>
      <c r="CA93" s="374"/>
      <c r="CB93" s="374"/>
      <c r="CC93" s="374"/>
      <c r="CD93" s="374"/>
      <c r="CE93" s="374"/>
      <c r="CF93" s="374"/>
      <c r="CG93" s="374"/>
      <c r="CH93" s="374"/>
      <c r="CI93" s="374"/>
      <c r="CJ93" s="374"/>
      <c r="CK93" s="374"/>
      <c r="CL93" s="374"/>
      <c r="CM93" s="374"/>
      <c r="CN93" s="374"/>
      <c r="CO93" s="374"/>
      <c r="CP93" s="374"/>
      <c r="CQ93" s="374"/>
      <c r="CR93" s="374"/>
      <c r="CS93" s="374"/>
      <c r="CT93" s="374"/>
      <c r="CU93" s="374"/>
      <c r="CV93" s="374"/>
      <c r="CW93" s="374"/>
      <c r="CX93" s="374"/>
      <c r="CY93" s="374"/>
      <c r="CZ93" s="374"/>
      <c r="DA93" s="374"/>
      <c r="DB93" s="374"/>
      <c r="DC93" s="374"/>
      <c r="DD93" s="374"/>
      <c r="DE93" s="374"/>
      <c r="DF93" s="374"/>
      <c r="DG93" s="374"/>
      <c r="DH93" s="374"/>
      <c r="DI93" s="374"/>
      <c r="DJ93" s="374"/>
      <c r="DK93" s="374"/>
    </row>
    <row r="94" spans="1:115" hidden="1">
      <c r="A94" s="479">
        <f t="shared" si="67"/>
        <v>0</v>
      </c>
      <c r="B94" s="479">
        <f t="shared" si="68"/>
        <v>0</v>
      </c>
      <c r="C94" s="479">
        <f t="shared" si="45"/>
        <v>0</v>
      </c>
      <c r="E94" s="471">
        <f t="shared" ref="E94:L94" si="80">+MAX(E93,E95)</f>
        <v>15000</v>
      </c>
      <c r="F94" s="471">
        <f t="shared" si="80"/>
        <v>17120</v>
      </c>
      <c r="G94" s="471">
        <f t="shared" si="80"/>
        <v>19280</v>
      </c>
      <c r="H94" s="471">
        <f t="shared" si="80"/>
        <v>21400</v>
      </c>
      <c r="I94" s="471">
        <f t="shared" si="80"/>
        <v>23120</v>
      </c>
      <c r="J94" s="471">
        <f t="shared" si="80"/>
        <v>24840</v>
      </c>
      <c r="K94" s="471">
        <f t="shared" si="80"/>
        <v>26560</v>
      </c>
      <c r="L94" s="471">
        <f t="shared" si="80"/>
        <v>28280</v>
      </c>
      <c r="N94" s="472" t="s">
        <v>1717</v>
      </c>
      <c r="O94" s="374"/>
      <c r="P94" s="467"/>
      <c r="Q94" s="467"/>
      <c r="R94" s="467"/>
      <c r="S94" s="467"/>
      <c r="T94" s="467"/>
      <c r="U94" s="467"/>
      <c r="V94" s="467"/>
      <c r="W94" s="467"/>
      <c r="X94" s="374"/>
      <c r="Y94" s="467"/>
      <c r="Z94" s="467"/>
      <c r="AA94" s="467"/>
      <c r="AB94" s="467"/>
      <c r="AC94" s="467"/>
      <c r="AD94" s="467"/>
      <c r="AE94" s="467"/>
      <c r="AF94" s="467"/>
      <c r="AG94" s="374"/>
      <c r="AH94" s="374"/>
      <c r="AI94" s="467"/>
      <c r="AJ94" s="467"/>
      <c r="AK94" s="467"/>
      <c r="AL94" s="467"/>
      <c r="AM94" s="467"/>
      <c r="AN94" s="467"/>
      <c r="AO94" s="467"/>
      <c r="AP94" s="467"/>
      <c r="AQ94" s="374"/>
      <c r="AR94" s="374"/>
      <c r="AS94" s="374"/>
      <c r="AT94" s="395" t="s">
        <v>200</v>
      </c>
      <c r="AU94" s="374"/>
      <c r="AV94" s="374"/>
      <c r="AW94" s="415"/>
      <c r="AX94" s="415"/>
      <c r="AY94" s="397" t="s">
        <v>549</v>
      </c>
      <c r="AZ94" s="398" t="s">
        <v>387</v>
      </c>
      <c r="BA94" s="399" t="s">
        <v>413</v>
      </c>
      <c r="BB94" s="400" t="s">
        <v>603</v>
      </c>
      <c r="BC94" s="400" t="s">
        <v>603</v>
      </c>
      <c r="BD94" s="400" t="s">
        <v>1630</v>
      </c>
      <c r="BE94" s="402" t="e">
        <f t="shared" si="75"/>
        <v>#N/A</v>
      </c>
      <c r="BF94" s="374"/>
      <c r="BG94" s="374"/>
      <c r="BH94" s="374"/>
      <c r="BI94" s="374"/>
      <c r="BJ94" s="374"/>
      <c r="BK94" s="374"/>
      <c r="BL94" s="374"/>
      <c r="BM94" s="374"/>
      <c r="BN94" s="374"/>
      <c r="BO94" s="374"/>
      <c r="BP94" s="374"/>
      <c r="BQ94" s="374"/>
      <c r="BR94" s="374"/>
      <c r="BS94" s="374"/>
      <c r="BT94" s="374"/>
      <c r="BU94" s="374"/>
      <c r="BV94" s="374"/>
      <c r="BW94" s="374"/>
      <c r="BX94" s="374"/>
      <c r="BY94" s="374"/>
      <c r="BZ94" s="374"/>
      <c r="CA94" s="374"/>
      <c r="CB94" s="374"/>
      <c r="CC94" s="374"/>
      <c r="CD94" s="374"/>
      <c r="CE94" s="374"/>
      <c r="CF94" s="374"/>
      <c r="CG94" s="374"/>
      <c r="CH94" s="374"/>
      <c r="CI94" s="374"/>
      <c r="CJ94" s="374"/>
      <c r="CK94" s="374"/>
      <c r="CL94" s="374"/>
      <c r="CM94" s="374"/>
      <c r="CN94" s="374"/>
      <c r="CO94" s="374"/>
      <c r="CP94" s="374"/>
      <c r="CQ94" s="374"/>
      <c r="CR94" s="374"/>
      <c r="CS94" s="374"/>
      <c r="CT94" s="374"/>
      <c r="CU94" s="374"/>
      <c r="CV94" s="374"/>
      <c r="CW94" s="374"/>
      <c r="CX94" s="374"/>
      <c r="CY94" s="374"/>
      <c r="CZ94" s="374"/>
      <c r="DA94" s="374"/>
      <c r="DB94" s="374"/>
      <c r="DC94" s="374"/>
      <c r="DD94" s="374"/>
      <c r="DE94" s="374"/>
      <c r="DF94" s="374"/>
      <c r="DG94" s="374"/>
      <c r="DH94" s="374"/>
      <c r="DI94" s="374"/>
      <c r="DJ94" s="374"/>
      <c r="DK94" s="374"/>
    </row>
    <row r="95" spans="1:115" hidden="1">
      <c r="A95" s="480">
        <f t="shared" si="67"/>
        <v>0</v>
      </c>
      <c r="B95" s="480">
        <f t="shared" si="68"/>
        <v>0</v>
      </c>
      <c r="C95" s="480">
        <f t="shared" si="45"/>
        <v>0</v>
      </c>
      <c r="E95" s="488">
        <f t="shared" ref="E95:L95" si="81">+MAX(P95,Y95,AI95)</f>
        <v>14680</v>
      </c>
      <c r="F95" s="488">
        <f t="shared" si="81"/>
        <v>16800</v>
      </c>
      <c r="G95" s="488">
        <f t="shared" si="81"/>
        <v>18880</v>
      </c>
      <c r="H95" s="488">
        <f t="shared" si="81"/>
        <v>20960</v>
      </c>
      <c r="I95" s="488">
        <f t="shared" si="81"/>
        <v>22640</v>
      </c>
      <c r="J95" s="488">
        <f t="shared" si="81"/>
        <v>24320</v>
      </c>
      <c r="K95" s="488">
        <f t="shared" si="81"/>
        <v>26000</v>
      </c>
      <c r="L95" s="488">
        <f t="shared" si="81"/>
        <v>27680</v>
      </c>
      <c r="N95" s="475" t="s">
        <v>1719</v>
      </c>
      <c r="O95" s="374"/>
      <c r="P95" s="463">
        <f t="shared" ref="P95:W95" si="82">+P113*0.8</f>
        <v>14680</v>
      </c>
      <c r="Q95" s="463">
        <f t="shared" si="82"/>
        <v>16800</v>
      </c>
      <c r="R95" s="463">
        <f t="shared" si="82"/>
        <v>18880</v>
      </c>
      <c r="S95" s="463">
        <f t="shared" si="82"/>
        <v>20960</v>
      </c>
      <c r="T95" s="463">
        <f t="shared" si="82"/>
        <v>22640</v>
      </c>
      <c r="U95" s="463">
        <f t="shared" si="82"/>
        <v>24320</v>
      </c>
      <c r="V95" s="463">
        <f t="shared" si="82"/>
        <v>26000</v>
      </c>
      <c r="W95" s="463">
        <f t="shared" si="82"/>
        <v>27680</v>
      </c>
      <c r="X95" s="374"/>
      <c r="Y95" s="463">
        <f t="shared" ref="Y95:AF95" si="83">+Y113*0.8</f>
        <v>0</v>
      </c>
      <c r="Z95" s="463">
        <f t="shared" si="83"/>
        <v>0</v>
      </c>
      <c r="AA95" s="463">
        <f t="shared" si="83"/>
        <v>0</v>
      </c>
      <c r="AB95" s="463">
        <f t="shared" si="83"/>
        <v>0</v>
      </c>
      <c r="AC95" s="463">
        <f t="shared" si="83"/>
        <v>0</v>
      </c>
      <c r="AD95" s="463">
        <f t="shared" si="83"/>
        <v>0</v>
      </c>
      <c r="AE95" s="463">
        <f t="shared" si="83"/>
        <v>0</v>
      </c>
      <c r="AF95" s="463">
        <f t="shared" si="83"/>
        <v>0</v>
      </c>
      <c r="AG95" s="374"/>
      <c r="AH95" s="374"/>
      <c r="AI95" s="463">
        <f t="shared" ref="AI95:AP95" si="84">+AI113*0.8</f>
        <v>0</v>
      </c>
      <c r="AJ95" s="463">
        <f t="shared" si="84"/>
        <v>0</v>
      </c>
      <c r="AK95" s="463">
        <f t="shared" si="84"/>
        <v>0</v>
      </c>
      <c r="AL95" s="463">
        <f t="shared" si="84"/>
        <v>0</v>
      </c>
      <c r="AM95" s="463">
        <f t="shared" si="84"/>
        <v>0</v>
      </c>
      <c r="AN95" s="463">
        <f t="shared" si="84"/>
        <v>0</v>
      </c>
      <c r="AO95" s="463">
        <f t="shared" si="84"/>
        <v>0</v>
      </c>
      <c r="AP95" s="463">
        <f t="shared" si="84"/>
        <v>0</v>
      </c>
      <c r="AQ95" s="374"/>
      <c r="AR95" s="374"/>
      <c r="AS95" s="374"/>
      <c r="AT95" s="395" t="s">
        <v>202</v>
      </c>
      <c r="AU95" s="374"/>
      <c r="AV95" s="374"/>
      <c r="AW95" s="415"/>
      <c r="AX95" s="415"/>
      <c r="AY95" s="397" t="s">
        <v>550</v>
      </c>
      <c r="AZ95" s="398" t="s">
        <v>1629</v>
      </c>
      <c r="BA95" s="399" t="s">
        <v>415</v>
      </c>
      <c r="BB95" s="400" t="s">
        <v>606</v>
      </c>
      <c r="BC95" s="400" t="s">
        <v>606</v>
      </c>
      <c r="BD95" s="400" t="s">
        <v>395</v>
      </c>
      <c r="BE95" s="402">
        <f t="shared" si="75"/>
        <v>87</v>
      </c>
      <c r="BF95" s="374"/>
      <c r="BG95" s="374"/>
      <c r="BH95" s="374"/>
      <c r="BI95" s="374"/>
      <c r="BJ95" s="374"/>
      <c r="BK95" s="374"/>
      <c r="BL95" s="374"/>
      <c r="BM95" s="374"/>
      <c r="BN95" s="374"/>
      <c r="BO95" s="374"/>
      <c r="BP95" s="374"/>
      <c r="BQ95" s="374"/>
      <c r="BR95" s="374"/>
      <c r="BS95" s="374"/>
      <c r="BT95" s="374"/>
      <c r="BU95" s="374"/>
      <c r="BV95" s="374"/>
      <c r="BW95" s="374"/>
      <c r="BX95" s="374"/>
      <c r="BY95" s="374"/>
      <c r="BZ95" s="374"/>
      <c r="CA95" s="374"/>
      <c r="CB95" s="374"/>
      <c r="CC95" s="374"/>
      <c r="CD95" s="374"/>
      <c r="CE95" s="374"/>
      <c r="CF95" s="374"/>
      <c r="CG95" s="374"/>
      <c r="CH95" s="374"/>
      <c r="CI95" s="374"/>
      <c r="CJ95" s="374"/>
      <c r="CK95" s="374"/>
      <c r="CL95" s="374"/>
      <c r="CM95" s="374"/>
      <c r="CN95" s="374"/>
      <c r="CO95" s="374"/>
      <c r="CP95" s="374"/>
      <c r="CQ95" s="374"/>
      <c r="CR95" s="374"/>
      <c r="CS95" s="374"/>
      <c r="CT95" s="374"/>
      <c r="CU95" s="374"/>
      <c r="CV95" s="374"/>
      <c r="CW95" s="374"/>
      <c r="CX95" s="374"/>
      <c r="CY95" s="374"/>
      <c r="CZ95" s="374"/>
      <c r="DA95" s="374"/>
      <c r="DB95" s="374"/>
      <c r="DC95" s="374"/>
      <c r="DD95" s="374"/>
      <c r="DE95" s="374"/>
      <c r="DF95" s="374"/>
      <c r="DG95" s="374"/>
      <c r="DH95" s="374"/>
      <c r="DI95" s="374"/>
      <c r="DJ95" s="374"/>
      <c r="DK95" s="374"/>
    </row>
    <row r="96" spans="1:115" hidden="1">
      <c r="A96" s="482"/>
      <c r="B96" s="483"/>
      <c r="C96" s="484"/>
      <c r="D96" s="483"/>
      <c r="E96" s="483"/>
      <c r="F96" s="483"/>
      <c r="G96" s="483"/>
      <c r="H96" s="483"/>
      <c r="I96" s="483"/>
      <c r="J96" s="483"/>
      <c r="K96" s="483"/>
      <c r="L96" s="483"/>
      <c r="M96" s="483"/>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6" t="s">
        <v>1720</v>
      </c>
      <c r="AR96" s="374"/>
      <c r="AS96" s="374"/>
      <c r="AT96" s="395" t="s">
        <v>204</v>
      </c>
      <c r="AU96" s="374"/>
      <c r="AV96" s="374"/>
      <c r="AW96" s="415"/>
      <c r="AX96" s="415"/>
      <c r="AY96" s="397" t="s">
        <v>551</v>
      </c>
      <c r="AZ96" s="398" t="s">
        <v>395</v>
      </c>
      <c r="BA96" s="399" t="s">
        <v>421</v>
      </c>
      <c r="BB96" s="400" t="s">
        <v>608</v>
      </c>
      <c r="BC96" s="400" t="s">
        <v>608</v>
      </c>
      <c r="BD96" s="400" t="s">
        <v>397</v>
      </c>
      <c r="BE96" s="402">
        <f t="shared" si="75"/>
        <v>88</v>
      </c>
      <c r="BF96" s="374"/>
      <c r="BG96" s="374"/>
      <c r="BH96" s="374"/>
      <c r="BI96" s="374"/>
      <c r="BJ96" s="374"/>
      <c r="BK96" s="374"/>
      <c r="BL96" s="374"/>
      <c r="BM96" s="374"/>
      <c r="BN96" s="374"/>
      <c r="BO96" s="374"/>
      <c r="BP96" s="374"/>
      <c r="BQ96" s="374"/>
      <c r="BR96" s="374"/>
      <c r="BS96" s="374"/>
      <c r="BT96" s="374"/>
      <c r="BU96" s="374"/>
      <c r="BV96" s="374"/>
      <c r="BW96" s="374"/>
      <c r="BX96" s="374"/>
      <c r="BY96" s="374"/>
      <c r="BZ96" s="374"/>
      <c r="CA96" s="374"/>
      <c r="CB96" s="374"/>
      <c r="CC96" s="374"/>
      <c r="CD96" s="374"/>
      <c r="CE96" s="374"/>
      <c r="CF96" s="374"/>
      <c r="CG96" s="374"/>
      <c r="CH96" s="374"/>
      <c r="CI96" s="374"/>
      <c r="CJ96" s="374"/>
      <c r="CK96" s="374"/>
      <c r="CL96" s="374"/>
      <c r="CM96" s="374"/>
      <c r="CN96" s="374"/>
      <c r="CO96" s="374"/>
      <c r="CP96" s="374"/>
      <c r="CQ96" s="374"/>
      <c r="CR96" s="374"/>
      <c r="CS96" s="374"/>
      <c r="CT96" s="374"/>
      <c r="CU96" s="374"/>
      <c r="CV96" s="374"/>
      <c r="CW96" s="374"/>
      <c r="CX96" s="374"/>
      <c r="CY96" s="374"/>
      <c r="CZ96" s="374"/>
      <c r="DA96" s="374"/>
      <c r="DB96" s="374"/>
      <c r="DC96" s="374"/>
      <c r="DD96" s="374"/>
      <c r="DE96" s="374"/>
      <c r="DF96" s="374"/>
      <c r="DG96" s="374"/>
      <c r="DH96" s="374"/>
      <c r="DI96" s="374"/>
      <c r="DJ96" s="374"/>
      <c r="DK96" s="374"/>
    </row>
    <row r="97" spans="1:115" ht="15.6" hidden="1">
      <c r="A97" s="454" t="s">
        <v>1710</v>
      </c>
      <c r="B97" s="455" t="s">
        <v>1711</v>
      </c>
      <c r="C97" s="456" t="s">
        <v>1712</v>
      </c>
      <c r="E97" s="457">
        <v>1</v>
      </c>
      <c r="F97" s="457">
        <v>2</v>
      </c>
      <c r="G97" s="457">
        <v>3</v>
      </c>
      <c r="H97" s="457">
        <v>4</v>
      </c>
      <c r="I97" s="457">
        <v>5</v>
      </c>
      <c r="J97" s="457">
        <v>6</v>
      </c>
      <c r="K97" s="457">
        <v>7</v>
      </c>
      <c r="L97" s="457">
        <v>8</v>
      </c>
      <c r="M97" s="369"/>
      <c r="N97" s="458">
        <v>50</v>
      </c>
      <c r="O97" s="374"/>
      <c r="P97" s="1570" t="s">
        <v>1713</v>
      </c>
      <c r="Q97" s="1570"/>
      <c r="R97" s="1570"/>
      <c r="S97" s="1570"/>
      <c r="T97" s="1570"/>
      <c r="U97" s="1570"/>
      <c r="V97" s="1570"/>
      <c r="W97" s="1570"/>
      <c r="X97" s="374"/>
      <c r="Y97" s="1571" t="s">
        <v>1714</v>
      </c>
      <c r="Z97" s="1571"/>
      <c r="AA97" s="1571"/>
      <c r="AB97" s="1571"/>
      <c r="AC97" s="1571"/>
      <c r="AD97" s="1571"/>
      <c r="AE97" s="1571"/>
      <c r="AF97" s="1571"/>
      <c r="AG97" s="374"/>
      <c r="AH97" s="374"/>
      <c r="AI97" s="1572" t="s">
        <v>1716</v>
      </c>
      <c r="AJ97" s="1572"/>
      <c r="AK97" s="1572"/>
      <c r="AL97" s="1572"/>
      <c r="AM97" s="1572"/>
      <c r="AN97" s="1572"/>
      <c r="AO97" s="1572"/>
      <c r="AP97" s="1572"/>
      <c r="AQ97" s="374"/>
      <c r="AR97" s="374"/>
      <c r="AS97" s="374"/>
      <c r="AT97" s="395" t="s">
        <v>206</v>
      </c>
      <c r="AU97" s="374"/>
      <c r="AV97" s="374"/>
      <c r="AW97" s="415"/>
      <c r="AX97" s="415"/>
      <c r="AY97" s="397" t="s">
        <v>556</v>
      </c>
      <c r="AZ97" s="398" t="s">
        <v>397</v>
      </c>
      <c r="BA97" s="399" t="s">
        <v>427</v>
      </c>
      <c r="BB97" s="400" t="s">
        <v>610</v>
      </c>
      <c r="BC97" s="400" t="s">
        <v>610</v>
      </c>
      <c r="BD97" s="400" t="s">
        <v>1631</v>
      </c>
      <c r="BE97" s="402">
        <f t="shared" si="75"/>
        <v>89</v>
      </c>
      <c r="BF97" s="374"/>
      <c r="BG97" s="374"/>
      <c r="BH97" s="374"/>
      <c r="BI97" s="374"/>
      <c r="BJ97" s="374"/>
      <c r="BK97" s="374"/>
      <c r="BL97" s="374"/>
      <c r="BM97" s="374"/>
      <c r="BN97" s="374"/>
      <c r="BO97" s="374"/>
      <c r="BP97" s="374"/>
      <c r="BQ97" s="374"/>
      <c r="BR97" s="374"/>
      <c r="BS97" s="374"/>
      <c r="BT97" s="374"/>
      <c r="BU97" s="374"/>
      <c r="BV97" s="374"/>
      <c r="BW97" s="374"/>
      <c r="BX97" s="374"/>
      <c r="BY97" s="374"/>
      <c r="BZ97" s="374"/>
      <c r="CA97" s="374"/>
      <c r="CB97" s="374"/>
      <c r="CC97" s="374"/>
      <c r="CD97" s="374"/>
      <c r="CE97" s="374"/>
      <c r="CF97" s="374"/>
      <c r="CG97" s="374"/>
      <c r="CH97" s="374"/>
      <c r="CI97" s="374"/>
      <c r="CJ97" s="374"/>
      <c r="CK97" s="374"/>
      <c r="CL97" s="374"/>
      <c r="CM97" s="374"/>
      <c r="CN97" s="374"/>
      <c r="CO97" s="374"/>
      <c r="CP97" s="374"/>
      <c r="CQ97" s="374"/>
      <c r="CR97" s="374"/>
      <c r="CS97" s="374"/>
      <c r="CT97" s="374"/>
      <c r="CU97" s="374"/>
      <c r="CV97" s="374"/>
      <c r="CW97" s="374"/>
      <c r="CX97" s="374"/>
      <c r="CY97" s="374"/>
      <c r="CZ97" s="374"/>
      <c r="DA97" s="374"/>
      <c r="DB97" s="374"/>
      <c r="DC97" s="374"/>
      <c r="DD97" s="374"/>
      <c r="DE97" s="374"/>
      <c r="DF97" s="374"/>
      <c r="DG97" s="374"/>
      <c r="DH97" s="374"/>
      <c r="DI97" s="374"/>
      <c r="DJ97" s="374"/>
      <c r="DK97" s="374"/>
    </row>
    <row r="98" spans="1:115" hidden="1">
      <c r="A98" s="460">
        <f t="shared" ref="A98:A107" si="85">IF($A$26=$AU10,1,0)</f>
        <v>0</v>
      </c>
      <c r="B98" s="460">
        <f>IF($B$18=$AU10,1,0)</f>
        <v>0</v>
      </c>
      <c r="C98" s="460">
        <f t="shared" ref="C98:C113" si="86">+IF((A62+B62)=2,1,A62+B62)</f>
        <v>0</v>
      </c>
      <c r="E98" s="461">
        <f t="shared" ref="E98:L99" si="87">+MAX(P98,Y98,AI98)</f>
        <v>17050</v>
      </c>
      <c r="F98" s="461">
        <f t="shared" si="87"/>
        <v>19450</v>
      </c>
      <c r="G98" s="461">
        <f t="shared" si="87"/>
        <v>21900</v>
      </c>
      <c r="H98" s="461">
        <f t="shared" si="87"/>
        <v>24300</v>
      </c>
      <c r="I98" s="461">
        <f t="shared" si="87"/>
        <v>26250</v>
      </c>
      <c r="J98" s="461">
        <f t="shared" si="87"/>
        <v>28200</v>
      </c>
      <c r="K98" s="461">
        <f t="shared" si="87"/>
        <v>30150</v>
      </c>
      <c r="L98" s="461">
        <f t="shared" si="87"/>
        <v>32100</v>
      </c>
      <c r="N98" s="462" t="str">
        <f>CONCATENATE($AU$10,$B$11,N97)</f>
        <v>Before 12-31-200850</v>
      </c>
      <c r="O98" s="374"/>
      <c r="P98" s="489">
        <v>17050</v>
      </c>
      <c r="Q98" s="489">
        <v>19450</v>
      </c>
      <c r="R98" s="489">
        <v>21900</v>
      </c>
      <c r="S98" s="489">
        <v>24300</v>
      </c>
      <c r="T98" s="489">
        <v>26250</v>
      </c>
      <c r="U98" s="489">
        <v>28200</v>
      </c>
      <c r="V98" s="489">
        <v>30150</v>
      </c>
      <c r="W98" s="489">
        <v>32100</v>
      </c>
      <c r="X98" s="374"/>
      <c r="Y98" s="464"/>
      <c r="Z98" s="465"/>
      <c r="AA98" s="465"/>
      <c r="AB98" s="465"/>
      <c r="AC98" s="465"/>
      <c r="AD98" s="465"/>
      <c r="AE98" s="465"/>
      <c r="AF98" s="466"/>
      <c r="AG98" s="374"/>
      <c r="AH98" s="374"/>
      <c r="AI98" s="467"/>
      <c r="AJ98" s="467"/>
      <c r="AK98" s="467"/>
      <c r="AL98" s="467"/>
      <c r="AM98" s="467"/>
      <c r="AN98" s="467"/>
      <c r="AO98" s="467"/>
      <c r="AP98" s="467"/>
      <c r="AQ98" s="374"/>
      <c r="AR98" s="374"/>
      <c r="AS98" s="374"/>
      <c r="AT98" s="395" t="s">
        <v>208</v>
      </c>
      <c r="AU98" s="374"/>
      <c r="AV98" s="374"/>
      <c r="AW98" s="415"/>
      <c r="AX98" s="415"/>
      <c r="AY98" s="397" t="s">
        <v>558</v>
      </c>
      <c r="AZ98" s="398" t="s">
        <v>1631</v>
      </c>
      <c r="BA98" s="399" t="s">
        <v>429</v>
      </c>
      <c r="BB98" s="400" t="s">
        <v>611</v>
      </c>
      <c r="BC98" s="400" t="s">
        <v>611</v>
      </c>
      <c r="BD98" s="400" t="s">
        <v>405</v>
      </c>
      <c r="BE98" s="402">
        <f t="shared" si="75"/>
        <v>90</v>
      </c>
      <c r="BF98" s="374"/>
      <c r="BG98" s="374"/>
      <c r="BH98" s="374"/>
      <c r="BI98" s="374"/>
      <c r="BJ98" s="374"/>
      <c r="BK98" s="374"/>
      <c r="BL98" s="374"/>
      <c r="BM98" s="374"/>
      <c r="BN98" s="374"/>
      <c r="BO98" s="374"/>
      <c r="BP98" s="374"/>
      <c r="BQ98" s="374"/>
      <c r="BR98" s="374"/>
      <c r="BS98" s="374"/>
      <c r="BT98" s="374"/>
      <c r="BU98" s="374"/>
      <c r="BV98" s="374"/>
      <c r="BW98" s="374"/>
      <c r="BX98" s="374"/>
      <c r="BY98" s="374"/>
      <c r="BZ98" s="374"/>
      <c r="CA98" s="374"/>
      <c r="CB98" s="374"/>
      <c r="CC98" s="374"/>
      <c r="CD98" s="374"/>
      <c r="CE98" s="374"/>
      <c r="CF98" s="374"/>
      <c r="CG98" s="374"/>
      <c r="CH98" s="374"/>
      <c r="CI98" s="374"/>
      <c r="CJ98" s="374"/>
      <c r="CK98" s="374"/>
      <c r="CL98" s="374"/>
      <c r="CM98" s="374"/>
      <c r="CN98" s="374"/>
      <c r="CO98" s="374"/>
      <c r="CP98" s="374"/>
      <c r="CQ98" s="374"/>
      <c r="CR98" s="374"/>
      <c r="CS98" s="374"/>
      <c r="CT98" s="374"/>
      <c r="CU98" s="374"/>
      <c r="CV98" s="374"/>
      <c r="CW98" s="374"/>
      <c r="CX98" s="374"/>
      <c r="CY98" s="374"/>
      <c r="CZ98" s="374"/>
      <c r="DA98" s="374"/>
      <c r="DB98" s="374"/>
      <c r="DC98" s="374"/>
      <c r="DD98" s="374"/>
      <c r="DE98" s="374"/>
      <c r="DF98" s="374"/>
      <c r="DG98" s="374"/>
      <c r="DH98" s="374"/>
      <c r="DI98" s="374"/>
      <c r="DJ98" s="374"/>
      <c r="DK98" s="374"/>
    </row>
    <row r="99" spans="1:115" hidden="1">
      <c r="A99" s="460">
        <f t="shared" si="85"/>
        <v>0</v>
      </c>
      <c r="B99" s="460">
        <f t="shared" ref="B99:B107" si="88">IF(OR(B62=1,$B$18=$AU11),1,0)</f>
        <v>0</v>
      </c>
      <c r="C99" s="460">
        <f t="shared" si="86"/>
        <v>0</v>
      </c>
      <c r="E99" s="461">
        <f t="shared" si="87"/>
        <v>17050</v>
      </c>
      <c r="F99" s="461">
        <f t="shared" si="87"/>
        <v>19450</v>
      </c>
      <c r="G99" s="461">
        <f t="shared" si="87"/>
        <v>21900</v>
      </c>
      <c r="H99" s="461">
        <f t="shared" si="87"/>
        <v>24300</v>
      </c>
      <c r="I99" s="461">
        <f t="shared" si="87"/>
        <v>26250</v>
      </c>
      <c r="J99" s="461">
        <f t="shared" si="87"/>
        <v>28200</v>
      </c>
      <c r="K99" s="461">
        <f t="shared" si="87"/>
        <v>30150</v>
      </c>
      <c r="L99" s="461">
        <f t="shared" si="87"/>
        <v>32100</v>
      </c>
      <c r="N99" s="462" t="str">
        <f>CONCATENATE($AU$11,$B$11,N97)</f>
        <v>1/1/2009 - 5/13/201050</v>
      </c>
      <c r="O99" s="374"/>
      <c r="P99" s="489">
        <v>17050</v>
      </c>
      <c r="Q99" s="489">
        <v>19450</v>
      </c>
      <c r="R99" s="489">
        <v>21900</v>
      </c>
      <c r="S99" s="489">
        <v>24300</v>
      </c>
      <c r="T99" s="489">
        <v>26250</v>
      </c>
      <c r="U99" s="489">
        <v>28200</v>
      </c>
      <c r="V99" s="489">
        <v>30150</v>
      </c>
      <c r="W99" s="489">
        <v>32100</v>
      </c>
      <c r="X99" s="374"/>
      <c r="Y99" s="468"/>
      <c r="Z99" s="469"/>
      <c r="AA99" s="469"/>
      <c r="AB99" s="469"/>
      <c r="AC99" s="469"/>
      <c r="AD99" s="469"/>
      <c r="AE99" s="469"/>
      <c r="AF99" s="470"/>
      <c r="AG99" s="374"/>
      <c r="AH99" s="490" t="str">
        <f>IF(AND((IF(ISNA(VLOOKUP($B$13,$AW$10:$AW$545,1,FALSE)),0,VLOOKUP($B$13,$AW$10:$AW$545,1,FALSE)))=0,$AL$153&gt;$S$153,OR($B$16=$AS$11,$B$16=$AS$15)),"Yes","No")</f>
        <v>No</v>
      </c>
      <c r="AI99" s="489">
        <f>IF($AH99="No",0,18050)</f>
        <v>0</v>
      </c>
      <c r="AJ99" s="489">
        <f>IF($AH99="No",0,20650)</f>
        <v>0</v>
      </c>
      <c r="AK99" s="489">
        <f>IF($AH99="No",0,23200)</f>
        <v>0</v>
      </c>
      <c r="AL99" s="489">
        <f>IF($AH99="No",0,25800)</f>
        <v>0</v>
      </c>
      <c r="AM99" s="489">
        <f>IF($AH99="No",0,27850)</f>
        <v>0</v>
      </c>
      <c r="AN99" s="489">
        <f>IF($AH99="No",0,29950)</f>
        <v>0</v>
      </c>
      <c r="AO99" s="489">
        <f>IF($AH99="No",0,32000)</f>
        <v>0</v>
      </c>
      <c r="AP99" s="489">
        <f>IF($AH99="No",0,34050)</f>
        <v>0</v>
      </c>
      <c r="AQ99" s="374"/>
      <c r="AR99" s="374"/>
      <c r="AS99" s="374"/>
      <c r="AT99" s="395" t="s">
        <v>210</v>
      </c>
      <c r="AU99" s="374"/>
      <c r="AV99" s="374"/>
      <c r="AW99" s="415"/>
      <c r="AX99" s="415"/>
      <c r="AY99" s="487" t="s">
        <v>559</v>
      </c>
      <c r="AZ99" s="398" t="s">
        <v>405</v>
      </c>
      <c r="BA99" s="399" t="s">
        <v>437</v>
      </c>
      <c r="BB99" s="400" t="s">
        <v>613</v>
      </c>
      <c r="BC99" s="400" t="s">
        <v>613</v>
      </c>
      <c r="BD99" s="400" t="s">
        <v>407</v>
      </c>
      <c r="BE99" s="402">
        <f t="shared" si="75"/>
        <v>91</v>
      </c>
      <c r="BF99" s="374"/>
      <c r="BG99" s="374"/>
      <c r="BH99" s="374"/>
      <c r="BI99" s="374"/>
      <c r="BJ99" s="374"/>
      <c r="BK99" s="374"/>
      <c r="BL99" s="374"/>
      <c r="BM99" s="374"/>
      <c r="BN99" s="374"/>
      <c r="BO99" s="374"/>
      <c r="BP99" s="374"/>
      <c r="BQ99" s="374"/>
      <c r="BR99" s="374"/>
      <c r="BS99" s="374"/>
      <c r="BT99" s="374"/>
      <c r="BU99" s="374"/>
      <c r="BV99" s="374"/>
      <c r="BW99" s="374"/>
      <c r="BX99" s="374"/>
      <c r="BY99" s="374"/>
      <c r="BZ99" s="374"/>
      <c r="CA99" s="374"/>
      <c r="CB99" s="374"/>
      <c r="CC99" s="374"/>
      <c r="CD99" s="374"/>
      <c r="CE99" s="374"/>
      <c r="CF99" s="374"/>
      <c r="CG99" s="374"/>
      <c r="CH99" s="374"/>
      <c r="CI99" s="374"/>
      <c r="CJ99" s="374"/>
      <c r="CK99" s="374"/>
      <c r="CL99" s="374"/>
      <c r="CM99" s="374"/>
      <c r="CN99" s="374"/>
      <c r="CO99" s="374"/>
      <c r="CP99" s="374"/>
      <c r="CQ99" s="374"/>
      <c r="CR99" s="374"/>
      <c r="CS99" s="374"/>
      <c r="CT99" s="374"/>
      <c r="CU99" s="374"/>
      <c r="CV99" s="374"/>
      <c r="CW99" s="374"/>
      <c r="CX99" s="374"/>
      <c r="CY99" s="374"/>
      <c r="CZ99" s="374"/>
      <c r="DA99" s="374"/>
      <c r="DB99" s="374"/>
      <c r="DC99" s="374"/>
      <c r="DD99" s="374"/>
      <c r="DE99" s="374"/>
      <c r="DF99" s="374"/>
      <c r="DG99" s="374"/>
      <c r="DH99" s="374"/>
      <c r="DI99" s="374"/>
      <c r="DJ99" s="374"/>
      <c r="DK99" s="374"/>
    </row>
    <row r="100" spans="1:115" hidden="1">
      <c r="A100" s="460">
        <f t="shared" si="85"/>
        <v>0</v>
      </c>
      <c r="B100" s="460">
        <f t="shared" si="88"/>
        <v>0</v>
      </c>
      <c r="C100" s="460">
        <f t="shared" si="86"/>
        <v>0</v>
      </c>
      <c r="E100" s="471">
        <f t="shared" ref="E100:L100" si="89">+MAX(E99,E101)</f>
        <v>17050</v>
      </c>
      <c r="F100" s="471">
        <f t="shared" si="89"/>
        <v>19450</v>
      </c>
      <c r="G100" s="471">
        <f t="shared" si="89"/>
        <v>21900</v>
      </c>
      <c r="H100" s="471">
        <f t="shared" si="89"/>
        <v>24300</v>
      </c>
      <c r="I100" s="471">
        <f t="shared" si="89"/>
        <v>26250</v>
      </c>
      <c r="J100" s="471">
        <f t="shared" si="89"/>
        <v>28200</v>
      </c>
      <c r="K100" s="471">
        <f t="shared" si="89"/>
        <v>30150</v>
      </c>
      <c r="L100" s="471">
        <f t="shared" si="89"/>
        <v>32100</v>
      </c>
      <c r="N100" s="472" t="s">
        <v>1717</v>
      </c>
      <c r="O100" s="374"/>
      <c r="P100" s="467"/>
      <c r="Q100" s="467"/>
      <c r="R100" s="467"/>
      <c r="S100" s="467"/>
      <c r="T100" s="467"/>
      <c r="U100" s="467"/>
      <c r="V100" s="467"/>
      <c r="W100" s="467"/>
      <c r="X100" s="374"/>
      <c r="Y100" s="468"/>
      <c r="Z100" s="469"/>
      <c r="AA100" s="469"/>
      <c r="AB100" s="469"/>
      <c r="AC100" s="469"/>
      <c r="AD100" s="469"/>
      <c r="AE100" s="469"/>
      <c r="AF100" s="470"/>
      <c r="AG100" s="374"/>
      <c r="AH100" s="490"/>
      <c r="AI100" s="467"/>
      <c r="AJ100" s="467"/>
      <c r="AK100" s="467"/>
      <c r="AL100" s="467"/>
      <c r="AM100" s="467"/>
      <c r="AN100" s="467"/>
      <c r="AO100" s="467"/>
      <c r="AP100" s="467"/>
      <c r="AQ100" s="374"/>
      <c r="AR100" s="374"/>
      <c r="AS100" s="374"/>
      <c r="AT100" s="395" t="s">
        <v>212</v>
      </c>
      <c r="AU100" s="374"/>
      <c r="AV100" s="374"/>
      <c r="AW100" s="415"/>
      <c r="AX100" s="415"/>
      <c r="AY100" s="397" t="s">
        <v>564</v>
      </c>
      <c r="AZ100" s="398" t="s">
        <v>407</v>
      </c>
      <c r="BA100" s="399" t="s">
        <v>439</v>
      </c>
      <c r="BB100" s="400" t="s">
        <v>614</v>
      </c>
      <c r="BC100" s="400" t="s">
        <v>614</v>
      </c>
      <c r="BD100" s="400" t="s">
        <v>411</v>
      </c>
      <c r="BE100" s="402" t="e">
        <f t="shared" si="75"/>
        <v>#N/A</v>
      </c>
      <c r="BF100" s="374"/>
      <c r="BG100" s="374"/>
      <c r="BH100" s="374"/>
      <c r="BI100" s="374"/>
      <c r="BJ100" s="374"/>
      <c r="BK100" s="374"/>
      <c r="BL100" s="374"/>
      <c r="BM100" s="374"/>
      <c r="BN100" s="374"/>
      <c r="BO100" s="374"/>
      <c r="BP100" s="374"/>
      <c r="BQ100" s="374"/>
      <c r="BR100" s="374"/>
      <c r="BS100" s="374"/>
      <c r="BT100" s="374"/>
      <c r="BU100" s="374"/>
      <c r="BV100" s="374"/>
      <c r="BW100" s="374"/>
      <c r="BX100" s="374"/>
      <c r="BY100" s="374"/>
      <c r="BZ100" s="374"/>
      <c r="CA100" s="374"/>
      <c r="CB100" s="374"/>
      <c r="CC100" s="374"/>
      <c r="CD100" s="374"/>
      <c r="CE100" s="374"/>
      <c r="CF100" s="374"/>
      <c r="CG100" s="374"/>
      <c r="CH100" s="374"/>
      <c r="CI100" s="374"/>
      <c r="CJ100" s="374"/>
      <c r="CK100" s="374"/>
      <c r="CL100" s="374"/>
      <c r="CM100" s="374"/>
      <c r="CN100" s="374"/>
      <c r="CO100" s="374"/>
      <c r="CP100" s="374"/>
      <c r="CQ100" s="374"/>
      <c r="CR100" s="374"/>
      <c r="CS100" s="374"/>
      <c r="CT100" s="374"/>
      <c r="CU100" s="374"/>
      <c r="CV100" s="374"/>
      <c r="CW100" s="374"/>
      <c r="CX100" s="374"/>
      <c r="CY100" s="374"/>
      <c r="CZ100" s="374"/>
      <c r="DA100" s="374"/>
      <c r="DB100" s="374"/>
      <c r="DC100" s="374"/>
      <c r="DD100" s="374"/>
      <c r="DE100" s="374"/>
      <c r="DF100" s="374"/>
      <c r="DG100" s="374"/>
      <c r="DH100" s="374"/>
      <c r="DI100" s="374"/>
      <c r="DJ100" s="374"/>
      <c r="DK100" s="374"/>
    </row>
    <row r="101" spans="1:115" hidden="1">
      <c r="A101" s="460">
        <f t="shared" si="85"/>
        <v>0</v>
      </c>
      <c r="B101" s="460">
        <f t="shared" si="88"/>
        <v>0</v>
      </c>
      <c r="C101" s="460">
        <f t="shared" si="86"/>
        <v>0</v>
      </c>
      <c r="E101" s="461">
        <f t="shared" ref="E101:L101" si="90">+MAX(P101,Y101,AI101)</f>
        <v>17050</v>
      </c>
      <c r="F101" s="461">
        <f t="shared" si="90"/>
        <v>19450</v>
      </c>
      <c r="G101" s="461">
        <f t="shared" si="90"/>
        <v>21900</v>
      </c>
      <c r="H101" s="461">
        <f t="shared" si="90"/>
        <v>24300</v>
      </c>
      <c r="I101" s="461">
        <f t="shared" si="90"/>
        <v>26250</v>
      </c>
      <c r="J101" s="461">
        <f t="shared" si="90"/>
        <v>28200</v>
      </c>
      <c r="K101" s="461">
        <f t="shared" si="90"/>
        <v>30150</v>
      </c>
      <c r="L101" s="461">
        <f t="shared" si="90"/>
        <v>32100</v>
      </c>
      <c r="N101" s="462" t="str">
        <f>CONCATENATE($AU$13,$B$11,N97)</f>
        <v>6/29/2010 - 5/30/201150</v>
      </c>
      <c r="O101" s="374"/>
      <c r="P101" s="489">
        <v>17050</v>
      </c>
      <c r="Q101" s="489">
        <v>19450</v>
      </c>
      <c r="R101" s="489">
        <v>21900</v>
      </c>
      <c r="S101" s="489">
        <v>24300</v>
      </c>
      <c r="T101" s="489">
        <v>26250</v>
      </c>
      <c r="U101" s="489">
        <v>28200</v>
      </c>
      <c r="V101" s="489">
        <v>30150</v>
      </c>
      <c r="W101" s="489">
        <v>32100</v>
      </c>
      <c r="X101" s="374"/>
      <c r="Y101" s="468"/>
      <c r="Z101" s="469"/>
      <c r="AA101" s="469"/>
      <c r="AB101" s="469"/>
      <c r="AC101" s="469"/>
      <c r="AD101" s="469"/>
      <c r="AE101" s="469"/>
      <c r="AF101" s="470"/>
      <c r="AG101" s="374"/>
      <c r="AH101" s="490" t="str">
        <f>IF(AND((IF(ISNA(VLOOKUP($B$13,$AX$10:$AX$545,1,FALSE)),0,VLOOKUP($B$13,$AX$10:$AX$545,1,FALSE)))=0,AL155&gt;S155,OR($B$16=$AS$11,$B$16=$AS$15)),"Yes","No")</f>
        <v>No</v>
      </c>
      <c r="AI101" s="489">
        <f>IF($AH101="No",0,18050)</f>
        <v>0</v>
      </c>
      <c r="AJ101" s="489">
        <f>IF($AH101="No",0,20650)</f>
        <v>0</v>
      </c>
      <c r="AK101" s="489">
        <f>IF($AH101="No",0,23200)</f>
        <v>0</v>
      </c>
      <c r="AL101" s="489">
        <f>IF($AH101="No",0,25800)</f>
        <v>0</v>
      </c>
      <c r="AM101" s="489">
        <f>IF($AH101="No",0,27850)</f>
        <v>0</v>
      </c>
      <c r="AN101" s="489">
        <f>IF($AH101="No",0,29950)</f>
        <v>0</v>
      </c>
      <c r="AO101" s="489">
        <f>IF($AH101="No",0,32000)</f>
        <v>0</v>
      </c>
      <c r="AP101" s="489">
        <f>IF($AH101="No",0,34050)</f>
        <v>0</v>
      </c>
      <c r="AQ101" s="374"/>
      <c r="AR101" s="374"/>
      <c r="AS101" s="374"/>
      <c r="AT101" s="395" t="s">
        <v>214</v>
      </c>
      <c r="AU101" s="374"/>
      <c r="AV101" s="374"/>
      <c r="AW101" s="415"/>
      <c r="AX101" s="415"/>
      <c r="AY101" s="397" t="s">
        <v>566</v>
      </c>
      <c r="AZ101" s="398" t="s">
        <v>413</v>
      </c>
      <c r="BA101" s="399"/>
      <c r="BB101" s="400" t="s">
        <v>615</v>
      </c>
      <c r="BC101" s="400" t="s">
        <v>615</v>
      </c>
      <c r="BD101" s="400" t="s">
        <v>413</v>
      </c>
      <c r="BE101" s="402">
        <f t="shared" si="75"/>
        <v>92</v>
      </c>
      <c r="BF101" s="374"/>
      <c r="BG101" s="374"/>
      <c r="BH101" s="374"/>
      <c r="BI101" s="374"/>
      <c r="BJ101" s="374"/>
      <c r="BK101" s="374"/>
      <c r="BL101" s="374"/>
      <c r="BM101" s="374"/>
      <c r="BN101" s="374"/>
      <c r="BO101" s="374"/>
      <c r="BP101" s="374"/>
      <c r="BQ101" s="374"/>
      <c r="BR101" s="374"/>
      <c r="BS101" s="374"/>
      <c r="BT101" s="374"/>
      <c r="BU101" s="374"/>
      <c r="BV101" s="374"/>
      <c r="BW101" s="374"/>
      <c r="BX101" s="374"/>
      <c r="BY101" s="374"/>
      <c r="BZ101" s="374"/>
      <c r="CA101" s="374"/>
      <c r="CB101" s="374"/>
      <c r="CC101" s="374"/>
      <c r="CD101" s="374"/>
      <c r="CE101" s="374"/>
      <c r="CF101" s="374"/>
      <c r="CG101" s="374"/>
      <c r="CH101" s="374"/>
      <c r="CI101" s="374"/>
      <c r="CJ101" s="374"/>
      <c r="CK101" s="374"/>
      <c r="CL101" s="374"/>
      <c r="CM101" s="374"/>
      <c r="CN101" s="374"/>
      <c r="CO101" s="374"/>
      <c r="CP101" s="374"/>
      <c r="CQ101" s="374"/>
      <c r="CR101" s="374"/>
      <c r="CS101" s="374"/>
      <c r="CT101" s="374"/>
      <c r="CU101" s="374"/>
      <c r="CV101" s="374"/>
      <c r="CW101" s="374"/>
      <c r="CX101" s="374"/>
      <c r="CY101" s="374"/>
      <c r="CZ101" s="374"/>
      <c r="DA101" s="374"/>
      <c r="DB101" s="374"/>
      <c r="DC101" s="374"/>
      <c r="DD101" s="374"/>
      <c r="DE101" s="374"/>
      <c r="DF101" s="374"/>
      <c r="DG101" s="374"/>
      <c r="DH101" s="374"/>
      <c r="DI101" s="374"/>
      <c r="DJ101" s="374"/>
      <c r="DK101" s="374"/>
    </row>
    <row r="102" spans="1:115" hidden="1">
      <c r="A102" s="460">
        <f t="shared" si="85"/>
        <v>0</v>
      </c>
      <c r="B102" s="460">
        <f t="shared" si="88"/>
        <v>0</v>
      </c>
      <c r="C102" s="460">
        <f t="shared" si="86"/>
        <v>0</v>
      </c>
      <c r="E102" s="471">
        <f t="shared" ref="E102:L102" si="91">+MAX(E101,E103)</f>
        <v>17800</v>
      </c>
      <c r="F102" s="471">
        <f t="shared" si="91"/>
        <v>20350</v>
      </c>
      <c r="G102" s="471">
        <f t="shared" si="91"/>
        <v>22900</v>
      </c>
      <c r="H102" s="471">
        <f t="shared" si="91"/>
        <v>25400</v>
      </c>
      <c r="I102" s="471">
        <f t="shared" si="91"/>
        <v>27450</v>
      </c>
      <c r="J102" s="471">
        <f t="shared" si="91"/>
        <v>29500</v>
      </c>
      <c r="K102" s="471">
        <f t="shared" si="91"/>
        <v>31500</v>
      </c>
      <c r="L102" s="471">
        <f t="shared" si="91"/>
        <v>33550</v>
      </c>
      <c r="N102" s="472" t="s">
        <v>1717</v>
      </c>
      <c r="O102" s="374"/>
      <c r="P102" s="467"/>
      <c r="Q102" s="467"/>
      <c r="R102" s="467"/>
      <c r="S102" s="467"/>
      <c r="T102" s="467"/>
      <c r="U102" s="467"/>
      <c r="V102" s="467"/>
      <c r="W102" s="467"/>
      <c r="X102" s="374"/>
      <c r="Y102" s="468"/>
      <c r="Z102" s="469"/>
      <c r="AA102" s="469"/>
      <c r="AB102" s="469"/>
      <c r="AC102" s="469"/>
      <c r="AD102" s="469"/>
      <c r="AE102" s="469"/>
      <c r="AF102" s="470"/>
      <c r="AG102" s="374"/>
      <c r="AH102" s="490"/>
      <c r="AI102" s="467"/>
      <c r="AJ102" s="467"/>
      <c r="AK102" s="467"/>
      <c r="AL102" s="467"/>
      <c r="AM102" s="467"/>
      <c r="AN102" s="467"/>
      <c r="AO102" s="467"/>
      <c r="AP102" s="467"/>
      <c r="AQ102" s="374"/>
      <c r="AR102" s="374"/>
      <c r="AS102" s="374"/>
      <c r="AT102" s="395" t="s">
        <v>216</v>
      </c>
      <c r="AU102" s="374"/>
      <c r="AV102" s="374"/>
      <c r="AW102" s="415"/>
      <c r="AX102" s="415"/>
      <c r="AY102" s="397" t="s">
        <v>570</v>
      </c>
      <c r="AZ102" s="398" t="s">
        <v>415</v>
      </c>
      <c r="BA102" s="399" t="s">
        <v>447</v>
      </c>
      <c r="BB102" s="400" t="s">
        <v>616</v>
      </c>
      <c r="BC102" s="400" t="s">
        <v>616</v>
      </c>
      <c r="BD102" s="400" t="s">
        <v>415</v>
      </c>
      <c r="BE102" s="402">
        <f t="shared" si="75"/>
        <v>93</v>
      </c>
      <c r="BF102" s="374"/>
      <c r="BG102" s="374"/>
      <c r="BH102" s="374"/>
      <c r="BI102" s="374"/>
      <c r="BJ102" s="374"/>
      <c r="BK102" s="374"/>
      <c r="BL102" s="374"/>
      <c r="BM102" s="374"/>
      <c r="BN102" s="374"/>
      <c r="BO102" s="374"/>
      <c r="BP102" s="374"/>
      <c r="BQ102" s="374"/>
      <c r="BR102" s="374"/>
      <c r="BS102" s="374"/>
      <c r="BT102" s="374"/>
      <c r="BU102" s="374"/>
      <c r="BV102" s="374"/>
      <c r="BW102" s="374"/>
      <c r="BX102" s="374"/>
      <c r="BY102" s="374"/>
      <c r="BZ102" s="374"/>
      <c r="CA102" s="374"/>
      <c r="CB102" s="374"/>
      <c r="CC102" s="374"/>
      <c r="CD102" s="374"/>
      <c r="CE102" s="374"/>
      <c r="CF102" s="374"/>
      <c r="CG102" s="374"/>
      <c r="CH102" s="374"/>
      <c r="CI102" s="374"/>
      <c r="CJ102" s="374"/>
      <c r="CK102" s="374"/>
      <c r="CL102" s="374"/>
      <c r="CM102" s="374"/>
      <c r="CN102" s="374"/>
      <c r="CO102" s="374"/>
      <c r="CP102" s="374"/>
      <c r="CQ102" s="374"/>
      <c r="CR102" s="374"/>
      <c r="CS102" s="374"/>
      <c r="CT102" s="374"/>
      <c r="CU102" s="374"/>
      <c r="CV102" s="374"/>
      <c r="CW102" s="374"/>
      <c r="CX102" s="374"/>
      <c r="CY102" s="374"/>
      <c r="CZ102" s="374"/>
      <c r="DA102" s="374"/>
      <c r="DB102" s="374"/>
      <c r="DC102" s="374"/>
      <c r="DD102" s="374"/>
      <c r="DE102" s="374"/>
      <c r="DF102" s="374"/>
      <c r="DG102" s="374"/>
      <c r="DH102" s="374"/>
      <c r="DI102" s="374"/>
      <c r="DJ102" s="374"/>
      <c r="DK102" s="374"/>
    </row>
    <row r="103" spans="1:115" ht="15" hidden="1" customHeight="1">
      <c r="A103" s="460">
        <f t="shared" si="85"/>
        <v>0</v>
      </c>
      <c r="B103" s="460">
        <f t="shared" si="88"/>
        <v>0</v>
      </c>
      <c r="C103" s="460">
        <f t="shared" si="86"/>
        <v>0</v>
      </c>
      <c r="E103" s="461">
        <f t="shared" ref="E103:L103" si="92">+MAX(P103,Y103,AI103)</f>
        <v>17800</v>
      </c>
      <c r="F103" s="461">
        <f t="shared" si="92"/>
        <v>20350</v>
      </c>
      <c r="G103" s="461">
        <f t="shared" si="92"/>
        <v>22900</v>
      </c>
      <c r="H103" s="461">
        <f t="shared" si="92"/>
        <v>25400</v>
      </c>
      <c r="I103" s="461">
        <f t="shared" si="92"/>
        <v>27450</v>
      </c>
      <c r="J103" s="461">
        <f t="shared" si="92"/>
        <v>29500</v>
      </c>
      <c r="K103" s="461">
        <f t="shared" si="92"/>
        <v>31500</v>
      </c>
      <c r="L103" s="461">
        <f t="shared" si="92"/>
        <v>33550</v>
      </c>
      <c r="N103" s="462" t="str">
        <f>CONCATENATE(AU15,$B$11)</f>
        <v>7/16/2011 - 11/31/2011</v>
      </c>
      <c r="O103" s="374"/>
      <c r="P103" s="489">
        <v>17800</v>
      </c>
      <c r="Q103" s="489">
        <v>20350</v>
      </c>
      <c r="R103" s="489">
        <v>22900</v>
      </c>
      <c r="S103" s="489">
        <v>25400</v>
      </c>
      <c r="T103" s="489">
        <v>27450</v>
      </c>
      <c r="U103" s="489">
        <v>29500</v>
      </c>
      <c r="V103" s="489">
        <v>31500</v>
      </c>
      <c r="W103" s="489">
        <v>33550</v>
      </c>
      <c r="X103" s="374"/>
      <c r="Y103" s="489">
        <v>0</v>
      </c>
      <c r="Z103" s="489">
        <v>0</v>
      </c>
      <c r="AA103" s="489">
        <v>0</v>
      </c>
      <c r="AB103" s="489">
        <v>0</v>
      </c>
      <c r="AC103" s="489">
        <v>0</v>
      </c>
      <c r="AD103" s="489">
        <v>0</v>
      </c>
      <c r="AE103" s="489">
        <v>0</v>
      </c>
      <c r="AF103" s="489">
        <v>0</v>
      </c>
      <c r="AG103" s="374"/>
      <c r="AH103" s="490" t="str">
        <f>IF(AND((IF(ISNA(VLOOKUP($B$13,$AY$10:$AY$545,1,FALSE)),0,VLOOKUP($B$13,$AY$10:$AY$545,1,FALSE)))=0,AL157&gt;S157,OR($B$16=$AS$11,$B$16=$AS$15)),"Yes","No")</f>
        <v>No</v>
      </c>
      <c r="AI103" s="489">
        <f>IF($AH103="No",0,18050)</f>
        <v>0</v>
      </c>
      <c r="AJ103" s="489">
        <f>IF($AH103="No",0,20650)</f>
        <v>0</v>
      </c>
      <c r="AK103" s="489">
        <f>IF($AH103="No",0,23200)</f>
        <v>0</v>
      </c>
      <c r="AL103" s="489">
        <f>IF($AH103="No",0,25800)</f>
        <v>0</v>
      </c>
      <c r="AM103" s="489">
        <f>IF($AH103="No",0,27850)</f>
        <v>0</v>
      </c>
      <c r="AN103" s="489">
        <f>IF($AH103="No",0,29950)</f>
        <v>0</v>
      </c>
      <c r="AO103" s="489">
        <f>IF($AH103="No",0,32000)</f>
        <v>0</v>
      </c>
      <c r="AP103" s="489">
        <f>IF($AH103="No",0,34050)</f>
        <v>0</v>
      </c>
      <c r="AQ103" s="374"/>
      <c r="AR103" s="374"/>
      <c r="AS103" s="374"/>
      <c r="AT103" s="395" t="s">
        <v>218</v>
      </c>
      <c r="AU103" s="374"/>
      <c r="AV103" s="374"/>
      <c r="AW103" s="415"/>
      <c r="AX103" s="415"/>
      <c r="AY103" s="397" t="s">
        <v>180</v>
      </c>
      <c r="AZ103" s="398" t="s">
        <v>421</v>
      </c>
      <c r="BA103" s="399" t="s">
        <v>453</v>
      </c>
      <c r="BB103" s="400" t="s">
        <v>621</v>
      </c>
      <c r="BC103" s="400" t="s">
        <v>621</v>
      </c>
      <c r="BD103" s="400" t="s">
        <v>421</v>
      </c>
      <c r="BE103" s="402">
        <f t="shared" si="75"/>
        <v>94</v>
      </c>
      <c r="BF103" s="374"/>
      <c r="BG103" s="374"/>
      <c r="BH103" s="374"/>
      <c r="BI103" s="374"/>
      <c r="BJ103" s="374"/>
      <c r="BK103" s="374"/>
      <c r="BL103" s="374"/>
      <c r="BM103" s="374"/>
      <c r="BN103" s="374"/>
      <c r="BO103" s="374"/>
      <c r="BP103" s="374"/>
      <c r="BQ103" s="374"/>
      <c r="BR103" s="374"/>
      <c r="BS103" s="374"/>
      <c r="BT103" s="374"/>
      <c r="BU103" s="374"/>
      <c r="BV103" s="374"/>
      <c r="BW103" s="374"/>
      <c r="BX103" s="374"/>
      <c r="BY103" s="374"/>
      <c r="BZ103" s="374"/>
      <c r="CA103" s="374"/>
      <c r="CB103" s="374"/>
      <c r="CC103" s="374"/>
      <c r="CD103" s="374"/>
      <c r="CE103" s="374"/>
      <c r="CF103" s="374"/>
      <c r="CG103" s="374"/>
      <c r="CH103" s="374"/>
      <c r="CI103" s="374"/>
      <c r="CJ103" s="374"/>
      <c r="CK103" s="374"/>
      <c r="CL103" s="374"/>
      <c r="CM103" s="374"/>
      <c r="CN103" s="374"/>
      <c r="CO103" s="374"/>
      <c r="CP103" s="374"/>
      <c r="CQ103" s="374"/>
      <c r="CR103" s="374"/>
      <c r="CS103" s="374"/>
      <c r="CT103" s="374"/>
      <c r="CU103" s="374"/>
      <c r="CV103" s="374"/>
      <c r="CW103" s="374"/>
      <c r="CX103" s="374"/>
      <c r="CY103" s="374"/>
      <c r="CZ103" s="374"/>
      <c r="DA103" s="374"/>
      <c r="DB103" s="374"/>
      <c r="DC103" s="374"/>
      <c r="DD103" s="374"/>
      <c r="DE103" s="374"/>
      <c r="DF103" s="374"/>
      <c r="DG103" s="374"/>
      <c r="DH103" s="374"/>
      <c r="DI103" s="374"/>
      <c r="DJ103" s="374"/>
      <c r="DK103" s="374"/>
    </row>
    <row r="104" spans="1:115" ht="15" hidden="1" customHeight="1">
      <c r="A104" s="460">
        <f t="shared" si="85"/>
        <v>0</v>
      </c>
      <c r="B104" s="460">
        <f t="shared" si="88"/>
        <v>0</v>
      </c>
      <c r="C104" s="460">
        <f t="shared" si="86"/>
        <v>0</v>
      </c>
      <c r="E104" s="471">
        <f t="shared" ref="E104:L104" si="93">+MAX(E103,E105)</f>
        <v>18050</v>
      </c>
      <c r="F104" s="471">
        <f t="shared" si="93"/>
        <v>20600</v>
      </c>
      <c r="G104" s="471">
        <f t="shared" si="93"/>
        <v>23200</v>
      </c>
      <c r="H104" s="471">
        <f t="shared" si="93"/>
        <v>25750</v>
      </c>
      <c r="I104" s="471">
        <f t="shared" si="93"/>
        <v>27850</v>
      </c>
      <c r="J104" s="471">
        <f t="shared" si="93"/>
        <v>29900</v>
      </c>
      <c r="K104" s="471">
        <f t="shared" si="93"/>
        <v>31950</v>
      </c>
      <c r="L104" s="471">
        <f t="shared" si="93"/>
        <v>34000</v>
      </c>
      <c r="N104" s="472" t="s">
        <v>1717</v>
      </c>
      <c r="O104" s="374"/>
      <c r="P104" s="467"/>
      <c r="Q104" s="467"/>
      <c r="R104" s="467"/>
      <c r="S104" s="467"/>
      <c r="T104" s="467"/>
      <c r="U104" s="467"/>
      <c r="V104" s="467"/>
      <c r="W104" s="467"/>
      <c r="X104" s="374"/>
      <c r="Y104" s="467"/>
      <c r="Z104" s="467"/>
      <c r="AA104" s="467"/>
      <c r="AB104" s="467"/>
      <c r="AC104" s="467"/>
      <c r="AD104" s="467"/>
      <c r="AE104" s="467"/>
      <c r="AF104" s="467"/>
      <c r="AG104" s="374"/>
      <c r="AH104" s="490"/>
      <c r="AI104" s="467"/>
      <c r="AJ104" s="467"/>
      <c r="AK104" s="467"/>
      <c r="AL104" s="467"/>
      <c r="AM104" s="467"/>
      <c r="AN104" s="467"/>
      <c r="AO104" s="467"/>
      <c r="AP104" s="467"/>
      <c r="AQ104" s="374"/>
      <c r="AR104" s="374"/>
      <c r="AS104" s="374"/>
      <c r="AT104" s="395" t="s">
        <v>220</v>
      </c>
      <c r="AU104" s="374"/>
      <c r="AV104" s="374"/>
      <c r="AW104" s="415"/>
      <c r="AX104" s="415"/>
      <c r="AY104" s="397" t="s">
        <v>581</v>
      </c>
      <c r="AZ104" s="398" t="s">
        <v>427</v>
      </c>
      <c r="BA104" s="399" t="s">
        <v>455</v>
      </c>
      <c r="BB104" s="400" t="s">
        <v>208</v>
      </c>
      <c r="BC104" s="400" t="s">
        <v>208</v>
      </c>
      <c r="BD104" s="400" t="s">
        <v>427</v>
      </c>
      <c r="BE104" s="402">
        <f t="shared" si="75"/>
        <v>95</v>
      </c>
      <c r="BF104" s="374"/>
      <c r="BG104" s="374"/>
      <c r="BH104" s="374"/>
      <c r="BI104" s="374"/>
      <c r="BJ104" s="374"/>
      <c r="BK104" s="374"/>
      <c r="BL104" s="374"/>
      <c r="BM104" s="374"/>
      <c r="BN104" s="374"/>
      <c r="BO104" s="374"/>
      <c r="BP104" s="374"/>
      <c r="BQ104" s="374"/>
      <c r="BR104" s="374"/>
      <c r="BS104" s="374"/>
      <c r="BT104" s="374"/>
      <c r="BU104" s="374"/>
      <c r="BV104" s="374"/>
      <c r="BW104" s="374"/>
      <c r="BX104" s="374"/>
      <c r="BY104" s="374"/>
      <c r="BZ104" s="374"/>
      <c r="CA104" s="374"/>
      <c r="CB104" s="374"/>
      <c r="CC104" s="374"/>
      <c r="CD104" s="374"/>
      <c r="CE104" s="374"/>
      <c r="CF104" s="374"/>
      <c r="CG104" s="374"/>
      <c r="CH104" s="374"/>
      <c r="CI104" s="374"/>
      <c r="CJ104" s="374"/>
      <c r="CK104" s="374"/>
      <c r="CL104" s="374"/>
      <c r="CM104" s="374"/>
      <c r="CN104" s="374"/>
      <c r="CO104" s="374"/>
      <c r="CP104" s="374"/>
      <c r="CQ104" s="374"/>
      <c r="CR104" s="374"/>
      <c r="CS104" s="374"/>
      <c r="CT104" s="374"/>
      <c r="CU104" s="374"/>
      <c r="CV104" s="374"/>
      <c r="CW104" s="374"/>
      <c r="CX104" s="374"/>
      <c r="CY104" s="374"/>
      <c r="CZ104" s="374"/>
      <c r="DA104" s="374"/>
      <c r="DB104" s="374"/>
      <c r="DC104" s="374"/>
      <c r="DD104" s="374"/>
      <c r="DE104" s="374"/>
      <c r="DF104" s="374"/>
      <c r="DG104" s="374"/>
      <c r="DH104" s="374"/>
      <c r="DI104" s="374"/>
      <c r="DJ104" s="374"/>
      <c r="DK104" s="374"/>
    </row>
    <row r="105" spans="1:115" hidden="1">
      <c r="A105" s="460">
        <f t="shared" si="85"/>
        <v>0</v>
      </c>
      <c r="B105" s="460">
        <f t="shared" si="88"/>
        <v>0</v>
      </c>
      <c r="C105" s="460">
        <f t="shared" si="86"/>
        <v>0</v>
      </c>
      <c r="E105" s="461">
        <f t="shared" ref="E105:L105" si="94">+MAX(P105,Y105,AI105)</f>
        <v>18050</v>
      </c>
      <c r="F105" s="461">
        <f t="shared" si="94"/>
        <v>20600</v>
      </c>
      <c r="G105" s="461">
        <f t="shared" si="94"/>
        <v>23200</v>
      </c>
      <c r="H105" s="461">
        <f t="shared" si="94"/>
        <v>25750</v>
      </c>
      <c r="I105" s="461">
        <f t="shared" si="94"/>
        <v>27850</v>
      </c>
      <c r="J105" s="461">
        <f t="shared" si="94"/>
        <v>29900</v>
      </c>
      <c r="K105" s="461">
        <f t="shared" si="94"/>
        <v>31950</v>
      </c>
      <c r="L105" s="461">
        <f t="shared" si="94"/>
        <v>34000</v>
      </c>
      <c r="N105" s="462" t="str">
        <f>CONCATENATE(AU17,$B$11)</f>
        <v>1/16/2012 - 12/3/2012</v>
      </c>
      <c r="O105" s="374"/>
      <c r="P105" s="489">
        <v>18050</v>
      </c>
      <c r="Q105" s="489">
        <v>20600</v>
      </c>
      <c r="R105" s="489">
        <v>23200</v>
      </c>
      <c r="S105" s="489">
        <v>25750</v>
      </c>
      <c r="T105" s="489">
        <v>27850</v>
      </c>
      <c r="U105" s="489">
        <v>29900</v>
      </c>
      <c r="V105" s="489">
        <v>31950</v>
      </c>
      <c r="W105" s="489">
        <v>34000</v>
      </c>
      <c r="X105" s="374"/>
      <c r="Y105" s="489">
        <v>0</v>
      </c>
      <c r="Z105" s="489">
        <v>0</v>
      </c>
      <c r="AA105" s="489">
        <v>0</v>
      </c>
      <c r="AB105" s="489">
        <v>0</v>
      </c>
      <c r="AC105" s="489">
        <v>0</v>
      </c>
      <c r="AD105" s="489">
        <v>0</v>
      </c>
      <c r="AE105" s="489">
        <v>0</v>
      </c>
      <c r="AF105" s="489">
        <v>0</v>
      </c>
      <c r="AG105" s="374"/>
      <c r="AH105" s="490" t="str">
        <f>IF(AND((IF(ISNA(VLOOKUP($B$13,$AZ$10:$AZ$545,1,FALSE)),0,VLOOKUP($B$13,$AZ$10:$AZ$545,1,FALSE)))=0,AL159&gt;S159,OR($B$16=$AS$11,$B$16=$AS$15)),"Yes","No")</f>
        <v>No</v>
      </c>
      <c r="AI105" s="489">
        <f>IF($AH105="No",0,18350)</f>
        <v>0</v>
      </c>
      <c r="AJ105" s="489">
        <f>IF($AH105="No",0,20950)</f>
        <v>0</v>
      </c>
      <c r="AK105" s="489">
        <f>IF($AH105="No",0,23600)</f>
        <v>0</v>
      </c>
      <c r="AL105" s="489">
        <f>IF($AH105="No",0,26200)</f>
        <v>0</v>
      </c>
      <c r="AM105" s="489">
        <f>IF($AH105="No",0,28300)</f>
        <v>0</v>
      </c>
      <c r="AN105" s="489">
        <f>IF($AH105="No",0,30400)</f>
        <v>0</v>
      </c>
      <c r="AO105" s="489">
        <f>IF($AH105="No",0,32500)</f>
        <v>0</v>
      </c>
      <c r="AP105" s="489">
        <f>IF($AH105="No",0,34600)</f>
        <v>0</v>
      </c>
      <c r="AQ105" s="374"/>
      <c r="AR105" s="374"/>
      <c r="AS105" s="374"/>
      <c r="AT105" s="395" t="s">
        <v>222</v>
      </c>
      <c r="AU105" s="374"/>
      <c r="AV105" s="374"/>
      <c r="AW105" s="415"/>
      <c r="AX105" s="415"/>
      <c r="AY105" s="397" t="s">
        <v>584</v>
      </c>
      <c r="AZ105" s="398" t="s">
        <v>429</v>
      </c>
      <c r="BA105" s="399" t="s">
        <v>457</v>
      </c>
      <c r="BB105" s="400" t="s">
        <v>627</v>
      </c>
      <c r="BC105" s="400" t="s">
        <v>627</v>
      </c>
      <c r="BD105" s="400" t="s">
        <v>429</v>
      </c>
      <c r="BE105" s="402">
        <f t="shared" si="75"/>
        <v>96</v>
      </c>
      <c r="BF105" s="374"/>
      <c r="BG105" s="374"/>
      <c r="BH105" s="374"/>
      <c r="BI105" s="374"/>
      <c r="BJ105" s="374"/>
      <c r="BK105" s="374"/>
      <c r="BL105" s="374"/>
      <c r="BM105" s="374"/>
      <c r="BN105" s="374"/>
      <c r="BO105" s="374"/>
      <c r="BP105" s="374"/>
      <c r="BQ105" s="374"/>
      <c r="BR105" s="374"/>
      <c r="BS105" s="374"/>
      <c r="BT105" s="374"/>
      <c r="BU105" s="374"/>
      <c r="BV105" s="374"/>
      <c r="BW105" s="374"/>
      <c r="BX105" s="374"/>
      <c r="BY105" s="374"/>
      <c r="BZ105" s="374"/>
      <c r="CA105" s="374"/>
      <c r="CB105" s="374"/>
      <c r="CC105" s="374"/>
      <c r="CD105" s="374"/>
      <c r="CE105" s="374"/>
      <c r="CF105" s="374"/>
      <c r="CG105" s="374"/>
      <c r="CH105" s="374"/>
      <c r="CI105" s="374"/>
      <c r="CJ105" s="374"/>
      <c r="CK105" s="374"/>
      <c r="CL105" s="374"/>
      <c r="CM105" s="374"/>
      <c r="CN105" s="374"/>
      <c r="CO105" s="374"/>
      <c r="CP105" s="374"/>
      <c r="CQ105" s="374"/>
      <c r="CR105" s="374"/>
      <c r="CS105" s="374"/>
      <c r="CT105" s="374"/>
      <c r="CU105" s="374"/>
      <c r="CV105" s="374"/>
      <c r="CW105" s="374"/>
      <c r="CX105" s="374"/>
      <c r="CY105" s="374"/>
      <c r="CZ105" s="374"/>
      <c r="DA105" s="374"/>
      <c r="DB105" s="374"/>
      <c r="DC105" s="374"/>
      <c r="DD105" s="374"/>
      <c r="DE105" s="374"/>
      <c r="DF105" s="374"/>
      <c r="DG105" s="374"/>
      <c r="DH105" s="374"/>
      <c r="DI105" s="374"/>
      <c r="DJ105" s="374"/>
      <c r="DK105" s="374"/>
    </row>
    <row r="106" spans="1:115" hidden="1">
      <c r="A106" s="460">
        <f t="shared" si="85"/>
        <v>0</v>
      </c>
      <c r="B106" s="460">
        <f t="shared" si="88"/>
        <v>0</v>
      </c>
      <c r="C106" s="460">
        <f t="shared" si="86"/>
        <v>0</v>
      </c>
      <c r="E106" s="471">
        <f t="shared" ref="E106:L106" si="95">+MAX(E105,E107)</f>
        <v>18300</v>
      </c>
      <c r="F106" s="471">
        <f t="shared" si="95"/>
        <v>20900</v>
      </c>
      <c r="G106" s="471">
        <f t="shared" si="95"/>
        <v>23500</v>
      </c>
      <c r="H106" s="471">
        <f t="shared" si="95"/>
        <v>26100</v>
      </c>
      <c r="I106" s="471">
        <f t="shared" si="95"/>
        <v>28200</v>
      </c>
      <c r="J106" s="471">
        <f t="shared" si="95"/>
        <v>30300</v>
      </c>
      <c r="K106" s="471">
        <f t="shared" si="95"/>
        <v>32400</v>
      </c>
      <c r="L106" s="471">
        <f t="shared" si="95"/>
        <v>34500</v>
      </c>
      <c r="N106" s="472" t="s">
        <v>1717</v>
      </c>
      <c r="O106" s="374"/>
      <c r="P106" s="467"/>
      <c r="Q106" s="467"/>
      <c r="R106" s="467"/>
      <c r="S106" s="467"/>
      <c r="T106" s="467"/>
      <c r="U106" s="467"/>
      <c r="V106" s="467"/>
      <c r="W106" s="467"/>
      <c r="X106" s="374"/>
      <c r="Y106" s="467"/>
      <c r="Z106" s="467"/>
      <c r="AA106" s="467"/>
      <c r="AB106" s="467"/>
      <c r="AC106" s="467"/>
      <c r="AD106" s="467"/>
      <c r="AE106" s="467"/>
      <c r="AF106" s="467"/>
      <c r="AG106" s="374"/>
      <c r="AH106" s="490"/>
      <c r="AI106" s="467"/>
      <c r="AJ106" s="467"/>
      <c r="AK106" s="467"/>
      <c r="AL106" s="467"/>
      <c r="AM106" s="467"/>
      <c r="AN106" s="467"/>
      <c r="AO106" s="467"/>
      <c r="AP106" s="467"/>
      <c r="AQ106" s="374"/>
      <c r="AR106" s="374"/>
      <c r="AS106" s="374"/>
      <c r="AT106" s="395" t="s">
        <v>224</v>
      </c>
      <c r="AU106" s="374"/>
      <c r="AV106" s="374"/>
      <c r="AW106" s="415"/>
      <c r="AX106" s="415"/>
      <c r="AY106" s="397"/>
      <c r="AZ106" s="398"/>
      <c r="BA106" s="399"/>
      <c r="BB106" s="400" t="s">
        <v>630</v>
      </c>
      <c r="BC106" s="400" t="s">
        <v>630</v>
      </c>
      <c r="BD106" s="400" t="s">
        <v>437</v>
      </c>
      <c r="BE106" s="402"/>
      <c r="BF106" s="374"/>
      <c r="BG106" s="374"/>
      <c r="BH106" s="374"/>
      <c r="BI106" s="374"/>
      <c r="BJ106" s="374"/>
      <c r="BK106" s="374"/>
      <c r="BL106" s="374"/>
      <c r="BM106" s="374"/>
      <c r="BN106" s="374"/>
      <c r="BO106" s="374"/>
      <c r="BP106" s="374"/>
      <c r="BQ106" s="374"/>
      <c r="BR106" s="374"/>
      <c r="BS106" s="374"/>
      <c r="BT106" s="374"/>
      <c r="BU106" s="374"/>
      <c r="BV106" s="374"/>
      <c r="BW106" s="374"/>
      <c r="BX106" s="374"/>
      <c r="BY106" s="374"/>
      <c r="BZ106" s="374"/>
      <c r="CA106" s="374"/>
      <c r="CB106" s="374"/>
      <c r="CC106" s="374"/>
      <c r="CD106" s="374"/>
      <c r="CE106" s="374"/>
      <c r="CF106" s="374"/>
      <c r="CG106" s="374"/>
      <c r="CH106" s="374"/>
      <c r="CI106" s="374"/>
      <c r="CJ106" s="374"/>
      <c r="CK106" s="374"/>
      <c r="CL106" s="374"/>
      <c r="CM106" s="374"/>
      <c r="CN106" s="374"/>
      <c r="CO106" s="374"/>
      <c r="CP106" s="374"/>
      <c r="CQ106" s="374"/>
      <c r="CR106" s="374"/>
      <c r="CS106" s="374"/>
      <c r="CT106" s="374"/>
      <c r="CU106" s="374"/>
      <c r="CV106" s="374"/>
      <c r="CW106" s="374"/>
      <c r="CX106" s="374"/>
      <c r="CY106" s="374"/>
      <c r="CZ106" s="374"/>
      <c r="DA106" s="374"/>
      <c r="DB106" s="374"/>
      <c r="DC106" s="374"/>
      <c r="DD106" s="374"/>
      <c r="DE106" s="374"/>
      <c r="DF106" s="374"/>
      <c r="DG106" s="374"/>
      <c r="DH106" s="374"/>
      <c r="DI106" s="374"/>
      <c r="DJ106" s="374"/>
      <c r="DK106" s="374"/>
    </row>
    <row r="107" spans="1:115" ht="15" hidden="1" customHeight="1">
      <c r="A107" s="460">
        <f t="shared" si="85"/>
        <v>0</v>
      </c>
      <c r="B107" s="460">
        <f t="shared" si="88"/>
        <v>0</v>
      </c>
      <c r="C107" s="460">
        <f t="shared" si="86"/>
        <v>0</v>
      </c>
      <c r="E107" s="461">
        <f t="shared" ref="E107:L107" si="96">+MAX(P107,Y107,AI107)</f>
        <v>18300</v>
      </c>
      <c r="F107" s="461">
        <f t="shared" si="96"/>
        <v>20900</v>
      </c>
      <c r="G107" s="461">
        <f t="shared" si="96"/>
        <v>23500</v>
      </c>
      <c r="H107" s="461">
        <f t="shared" si="96"/>
        <v>26100</v>
      </c>
      <c r="I107" s="461">
        <f t="shared" si="96"/>
        <v>28200</v>
      </c>
      <c r="J107" s="461">
        <f t="shared" si="96"/>
        <v>30300</v>
      </c>
      <c r="K107" s="461">
        <f t="shared" si="96"/>
        <v>32400</v>
      </c>
      <c r="L107" s="461">
        <f t="shared" si="96"/>
        <v>34500</v>
      </c>
      <c r="N107" s="462" t="str">
        <f>CONCATENATE(AU19,$B$11)</f>
        <v>1/18/2013 - 12/17/2013</v>
      </c>
      <c r="O107" s="374"/>
      <c r="P107" s="489">
        <v>18300</v>
      </c>
      <c r="Q107" s="489">
        <v>20900</v>
      </c>
      <c r="R107" s="489">
        <v>23500</v>
      </c>
      <c r="S107" s="489">
        <v>26100</v>
      </c>
      <c r="T107" s="489">
        <v>28200</v>
      </c>
      <c r="U107" s="489">
        <v>30300</v>
      </c>
      <c r="V107" s="489">
        <v>32400</v>
      </c>
      <c r="W107" s="489">
        <v>34500</v>
      </c>
      <c r="X107" s="374"/>
      <c r="Y107" s="489">
        <v>0</v>
      </c>
      <c r="Z107" s="489">
        <v>0</v>
      </c>
      <c r="AA107" s="489">
        <v>0</v>
      </c>
      <c r="AB107" s="489">
        <v>0</v>
      </c>
      <c r="AC107" s="489">
        <v>0</v>
      </c>
      <c r="AD107" s="489">
        <v>0</v>
      </c>
      <c r="AE107" s="489">
        <v>0</v>
      </c>
      <c r="AF107" s="489">
        <v>0</v>
      </c>
      <c r="AG107" s="374"/>
      <c r="AH107" s="490" t="str">
        <f>IF(AND((IF(ISNA(VLOOKUP($B$13,$AZ$10:$AZ$545,1,FALSE)),0,VLOOKUP($B$13,$AZ$10:$AZ$545,1,FALSE)))=0,AL161&gt;S161,OR($B$16=$AS$11,$B$16=$AS$15)),"Yes","No")</f>
        <v>No</v>
      </c>
      <c r="AI107" s="489">
        <f>IF($AH107="No",0,18350)</f>
        <v>0</v>
      </c>
      <c r="AJ107" s="489">
        <f>IF($AH107="No",0,20950)</f>
        <v>0</v>
      </c>
      <c r="AK107" s="489">
        <f>IF($AH107="No",0,23600)</f>
        <v>0</v>
      </c>
      <c r="AL107" s="489">
        <f>IF($AH107="No",0,26200)</f>
        <v>0</v>
      </c>
      <c r="AM107" s="489">
        <f>IF($AH107="No",0,28300)</f>
        <v>0</v>
      </c>
      <c r="AN107" s="489">
        <f>IF($AH107="No",0,30400)</f>
        <v>0</v>
      </c>
      <c r="AO107" s="489">
        <f>IF($AH107="No",0,32500)</f>
        <v>0</v>
      </c>
      <c r="AP107" s="489">
        <f>IF($AH107="No",0,34600)</f>
        <v>0</v>
      </c>
      <c r="AQ107" s="374"/>
      <c r="AR107" s="374"/>
      <c r="AS107" s="374"/>
      <c r="AT107" s="395" t="s">
        <v>226</v>
      </c>
      <c r="AU107" s="374"/>
      <c r="AV107" s="374"/>
      <c r="AW107" s="415"/>
      <c r="AX107" s="415"/>
      <c r="AY107" s="397"/>
      <c r="AZ107" s="398"/>
      <c r="BA107" s="399"/>
      <c r="BB107" s="400" t="s">
        <v>632</v>
      </c>
      <c r="BC107" s="400" t="s">
        <v>632</v>
      </c>
      <c r="BD107" s="400" t="s">
        <v>439</v>
      </c>
      <c r="BE107" s="402"/>
      <c r="BF107" s="374"/>
      <c r="BG107" s="374"/>
      <c r="BH107" s="374"/>
      <c r="BI107" s="374"/>
      <c r="BJ107" s="374"/>
      <c r="BK107" s="374"/>
      <c r="BL107" s="374"/>
      <c r="BM107" s="374"/>
      <c r="BN107" s="374"/>
      <c r="BO107" s="374"/>
      <c r="BP107" s="374"/>
      <c r="BQ107" s="374"/>
      <c r="BR107" s="374"/>
      <c r="BS107" s="374"/>
      <c r="BT107" s="374"/>
      <c r="BU107" s="374"/>
      <c r="BV107" s="374"/>
      <c r="BW107" s="374"/>
      <c r="BX107" s="374"/>
      <c r="BY107" s="374"/>
      <c r="BZ107" s="374"/>
      <c r="CA107" s="374"/>
      <c r="CB107" s="374"/>
      <c r="CC107" s="374"/>
      <c r="CD107" s="374"/>
      <c r="CE107" s="374"/>
      <c r="CF107" s="374"/>
      <c r="CG107" s="374"/>
      <c r="CH107" s="374"/>
      <c r="CI107" s="374"/>
      <c r="CJ107" s="374"/>
      <c r="CK107" s="374"/>
      <c r="CL107" s="374"/>
      <c r="CM107" s="374"/>
      <c r="CN107" s="374"/>
      <c r="CO107" s="374"/>
      <c r="CP107" s="374"/>
      <c r="CQ107" s="374"/>
      <c r="CR107" s="374"/>
      <c r="CS107" s="374"/>
      <c r="CT107" s="374"/>
      <c r="CU107" s="374"/>
      <c r="CV107" s="374"/>
      <c r="CW107" s="374"/>
      <c r="CX107" s="374"/>
      <c r="CY107" s="374"/>
      <c r="CZ107" s="374"/>
      <c r="DA107" s="374"/>
      <c r="DB107" s="374"/>
      <c r="DC107" s="374"/>
      <c r="DD107" s="374"/>
      <c r="DE107" s="374"/>
      <c r="DF107" s="374"/>
      <c r="DG107" s="374"/>
      <c r="DH107" s="374"/>
      <c r="DI107" s="374"/>
      <c r="DJ107" s="374"/>
      <c r="DK107" s="374"/>
    </row>
    <row r="108" spans="1:115" ht="15" hidden="1" customHeight="1">
      <c r="A108" s="474">
        <f t="shared" ref="A108:A113" si="97">IF($A$26=$AU22,1,0)</f>
        <v>0</v>
      </c>
      <c r="B108" s="474">
        <f>IF(OR(B71=1,$B$18=$AU22),1,0)</f>
        <v>0</v>
      </c>
      <c r="C108" s="474">
        <f t="shared" si="86"/>
        <v>0</v>
      </c>
      <c r="E108" s="471">
        <f t="shared" ref="E108:L108" si="98">+MAX(E107,E109)</f>
        <v>18600</v>
      </c>
      <c r="F108" s="471">
        <f t="shared" si="98"/>
        <v>21250</v>
      </c>
      <c r="G108" s="471">
        <f t="shared" si="98"/>
        <v>23900</v>
      </c>
      <c r="H108" s="471">
        <f t="shared" si="98"/>
        <v>26550</v>
      </c>
      <c r="I108" s="471">
        <f t="shared" si="98"/>
        <v>28700</v>
      </c>
      <c r="J108" s="471">
        <f t="shared" si="98"/>
        <v>30800</v>
      </c>
      <c r="K108" s="471">
        <f t="shared" si="98"/>
        <v>32950</v>
      </c>
      <c r="L108" s="471">
        <f t="shared" si="98"/>
        <v>35050</v>
      </c>
      <c r="N108" s="472" t="s">
        <v>1717</v>
      </c>
      <c r="O108" s="374"/>
      <c r="P108" s="467"/>
      <c r="Q108" s="467"/>
      <c r="R108" s="467"/>
      <c r="S108" s="467"/>
      <c r="T108" s="467"/>
      <c r="U108" s="467"/>
      <c r="V108" s="467"/>
      <c r="W108" s="467"/>
      <c r="X108" s="374"/>
      <c r="Y108" s="467"/>
      <c r="Z108" s="467"/>
      <c r="AA108" s="467"/>
      <c r="AB108" s="467"/>
      <c r="AC108" s="467"/>
      <c r="AD108" s="467"/>
      <c r="AE108" s="467"/>
      <c r="AF108" s="467"/>
      <c r="AG108" s="374"/>
      <c r="AH108" s="490"/>
      <c r="AI108" s="467"/>
      <c r="AJ108" s="467"/>
      <c r="AK108" s="467"/>
      <c r="AL108" s="467"/>
      <c r="AM108" s="467"/>
      <c r="AN108" s="467"/>
      <c r="AO108" s="467"/>
      <c r="AP108" s="467"/>
      <c r="AQ108" s="374"/>
      <c r="AR108" s="374"/>
      <c r="AS108" s="374"/>
      <c r="AT108" s="395" t="s">
        <v>227</v>
      </c>
      <c r="AU108" s="374"/>
      <c r="AV108" s="374"/>
      <c r="AW108" s="415"/>
      <c r="AX108" s="415"/>
      <c r="AY108" s="397" t="s">
        <v>585</v>
      </c>
      <c r="AZ108" s="398" t="s">
        <v>437</v>
      </c>
      <c r="BA108" s="399" t="s">
        <v>459</v>
      </c>
      <c r="BB108" s="400" t="s">
        <v>638</v>
      </c>
      <c r="BC108" s="400" t="s">
        <v>638</v>
      </c>
      <c r="BD108" s="400" t="s">
        <v>445</v>
      </c>
      <c r="BE108" s="402">
        <f t="shared" ref="BE108:BE121" si="99">+MATCH(BD$10:BD$548,AZ$10:AZ$540,0)</f>
        <v>101</v>
      </c>
      <c r="BF108" s="374"/>
      <c r="BG108" s="374"/>
      <c r="BH108" s="374"/>
      <c r="BI108" s="374"/>
      <c r="BJ108" s="374"/>
      <c r="BK108" s="374"/>
      <c r="BL108" s="374"/>
      <c r="BM108" s="374"/>
      <c r="BN108" s="374"/>
      <c r="BO108" s="374"/>
      <c r="BP108" s="374"/>
      <c r="BQ108" s="374"/>
      <c r="BR108" s="374"/>
      <c r="BS108" s="374"/>
      <c r="BT108" s="374"/>
      <c r="BU108" s="374"/>
      <c r="BV108" s="374"/>
      <c r="BW108" s="374"/>
      <c r="BX108" s="374"/>
      <c r="BY108" s="374"/>
      <c r="BZ108" s="374"/>
      <c r="CA108" s="374"/>
      <c r="CB108" s="374"/>
      <c r="CC108" s="374"/>
      <c r="CD108" s="374"/>
      <c r="CE108" s="374"/>
      <c r="CF108" s="374"/>
      <c r="CG108" s="374"/>
      <c r="CH108" s="374"/>
      <c r="CI108" s="374"/>
      <c r="CJ108" s="374"/>
      <c r="CK108" s="374"/>
      <c r="CL108" s="374"/>
      <c r="CM108" s="374"/>
      <c r="CN108" s="374"/>
      <c r="CO108" s="374"/>
      <c r="CP108" s="374"/>
      <c r="CQ108" s="374"/>
      <c r="CR108" s="374"/>
      <c r="CS108" s="374"/>
      <c r="CT108" s="374"/>
      <c r="CU108" s="374"/>
      <c r="CV108" s="374"/>
      <c r="CW108" s="374"/>
      <c r="CX108" s="374"/>
      <c r="CY108" s="374"/>
      <c r="CZ108" s="374"/>
      <c r="DA108" s="374"/>
      <c r="DB108" s="374"/>
      <c r="DC108" s="374"/>
      <c r="DD108" s="374"/>
      <c r="DE108" s="374"/>
      <c r="DF108" s="374"/>
      <c r="DG108" s="374"/>
      <c r="DH108" s="374"/>
      <c r="DI108" s="374"/>
      <c r="DJ108" s="374"/>
      <c r="DK108" s="374"/>
    </row>
    <row r="109" spans="1:115" ht="15" hidden="1" customHeight="1">
      <c r="A109" s="474">
        <f t="shared" si="97"/>
        <v>0</v>
      </c>
      <c r="B109" s="474">
        <f>IF(OR(B72=1,$B$18=$AU23),1,0)</f>
        <v>0</v>
      </c>
      <c r="C109" s="474">
        <f t="shared" si="86"/>
        <v>0</v>
      </c>
      <c r="E109" s="461">
        <f t="shared" ref="E109:L109" si="100">+MAX(P109,Y109,AI109)</f>
        <v>18600</v>
      </c>
      <c r="F109" s="461">
        <f t="shared" si="100"/>
        <v>21250</v>
      </c>
      <c r="G109" s="461">
        <f t="shared" si="100"/>
        <v>23900</v>
      </c>
      <c r="H109" s="461">
        <f t="shared" si="100"/>
        <v>26550</v>
      </c>
      <c r="I109" s="461">
        <f t="shared" si="100"/>
        <v>28700</v>
      </c>
      <c r="J109" s="461">
        <f t="shared" si="100"/>
        <v>30800</v>
      </c>
      <c r="K109" s="461">
        <f t="shared" si="100"/>
        <v>32950</v>
      </c>
      <c r="L109" s="461">
        <f t="shared" si="100"/>
        <v>35050</v>
      </c>
      <c r="N109" s="475" t="str">
        <f>CONCATENATE(AU23,$B$11)</f>
        <v>2/1/2014 - 3/5/2015</v>
      </c>
      <c r="O109" s="374"/>
      <c r="P109" s="489">
        <v>18600</v>
      </c>
      <c r="Q109" s="489">
        <v>21250</v>
      </c>
      <c r="R109" s="489">
        <v>23900</v>
      </c>
      <c r="S109" s="489">
        <v>26550</v>
      </c>
      <c r="T109" s="489">
        <v>28700</v>
      </c>
      <c r="U109" s="489">
        <v>30800</v>
      </c>
      <c r="V109" s="489">
        <v>32950</v>
      </c>
      <c r="W109" s="489">
        <v>35050</v>
      </c>
      <c r="X109" s="374"/>
      <c r="Y109" s="489">
        <v>0</v>
      </c>
      <c r="Z109" s="489">
        <v>0</v>
      </c>
      <c r="AA109" s="489">
        <v>0</v>
      </c>
      <c r="AB109" s="489">
        <v>0</v>
      </c>
      <c r="AC109" s="489">
        <v>0</v>
      </c>
      <c r="AD109" s="489">
        <v>0</v>
      </c>
      <c r="AE109" s="489">
        <v>0</v>
      </c>
      <c r="AF109" s="489">
        <v>0</v>
      </c>
      <c r="AG109" s="374"/>
      <c r="AH109" s="490" t="str">
        <f>IF(AND((IF(ISNA(VLOOKUP($B$13,$BA$10:$BA$545,1,FALSE)),0,VLOOKUP($B$13,$BA$10:$BA$545,1,FALSE)))=0,AL163&gt;S163,OR($B$16=$AS$11,$B$16=$AS$15)),"Yes","No")</f>
        <v>No</v>
      </c>
      <c r="AI109" s="489">
        <f>IF($AH109="No",0,18400)</f>
        <v>0</v>
      </c>
      <c r="AJ109" s="489">
        <f>IF($AH109="No",0,21000)</f>
        <v>0</v>
      </c>
      <c r="AK109" s="489">
        <f>IF($AH109="No",0,23650)</f>
        <v>0</v>
      </c>
      <c r="AL109" s="489">
        <f>IF($AH109="No",0,26250)</f>
        <v>0</v>
      </c>
      <c r="AM109" s="489">
        <f>IF($AH109="No",0,28350)</f>
        <v>0</v>
      </c>
      <c r="AN109" s="489">
        <f>IF($AH109="No",0,30450)</f>
        <v>0</v>
      </c>
      <c r="AO109" s="489">
        <f>IF($AH109="No",0,32550)</f>
        <v>0</v>
      </c>
      <c r="AP109" s="489">
        <f>IF($AH109="No",0,34650)</f>
        <v>0</v>
      </c>
      <c r="AQ109" s="374"/>
      <c r="AR109" s="374"/>
      <c r="AS109" s="374"/>
      <c r="AT109" s="395" t="s">
        <v>229</v>
      </c>
      <c r="AU109" s="374"/>
      <c r="AV109" s="374"/>
      <c r="AW109" s="415"/>
      <c r="AX109" s="415"/>
      <c r="AY109" s="397" t="s">
        <v>588</v>
      </c>
      <c r="AZ109" s="398" t="s">
        <v>439</v>
      </c>
      <c r="BA109" s="399" t="s">
        <v>461</v>
      </c>
      <c r="BB109" s="400" t="s">
        <v>640</v>
      </c>
      <c r="BC109" s="400" t="s">
        <v>640</v>
      </c>
      <c r="BD109" s="400" t="s">
        <v>447</v>
      </c>
      <c r="BE109" s="402">
        <f t="shared" si="99"/>
        <v>102</v>
      </c>
      <c r="BF109" s="374"/>
      <c r="BG109" s="374"/>
      <c r="BH109" s="374"/>
      <c r="BI109" s="374"/>
      <c r="BJ109" s="374"/>
      <c r="BK109" s="374"/>
      <c r="BL109" s="374"/>
      <c r="BM109" s="374"/>
      <c r="BN109" s="374"/>
      <c r="BO109" s="374"/>
      <c r="BP109" s="374"/>
      <c r="BQ109" s="374"/>
      <c r="BR109" s="374"/>
      <c r="BS109" s="374"/>
      <c r="BT109" s="374"/>
      <c r="BU109" s="374"/>
      <c r="BV109" s="374"/>
      <c r="BW109" s="374"/>
      <c r="BX109" s="374"/>
      <c r="BY109" s="374"/>
      <c r="BZ109" s="374"/>
      <c r="CA109" s="374"/>
      <c r="CB109" s="374"/>
      <c r="CC109" s="374"/>
      <c r="CD109" s="374"/>
      <c r="CE109" s="374"/>
      <c r="CF109" s="374"/>
      <c r="CG109" s="374"/>
      <c r="CH109" s="374"/>
      <c r="CI109" s="374"/>
      <c r="CJ109" s="374"/>
      <c r="CK109" s="374"/>
      <c r="CL109" s="374"/>
      <c r="CM109" s="374"/>
      <c r="CN109" s="374"/>
      <c r="CO109" s="374"/>
      <c r="CP109" s="374"/>
      <c r="CQ109" s="374"/>
      <c r="CR109" s="374"/>
      <c r="CS109" s="374"/>
      <c r="CT109" s="374"/>
      <c r="CU109" s="374"/>
      <c r="CV109" s="374"/>
      <c r="CW109" s="374"/>
      <c r="CX109" s="374"/>
      <c r="CY109" s="374"/>
      <c r="CZ109" s="374"/>
      <c r="DA109" s="374"/>
      <c r="DB109" s="374"/>
      <c r="DC109" s="374"/>
      <c r="DD109" s="374"/>
      <c r="DE109" s="374"/>
      <c r="DF109" s="374"/>
      <c r="DG109" s="374"/>
      <c r="DH109" s="374"/>
      <c r="DI109" s="374"/>
      <c r="DJ109" s="374"/>
      <c r="DK109" s="374"/>
    </row>
    <row r="110" spans="1:115" ht="15" hidden="1" customHeight="1">
      <c r="A110" s="474">
        <f t="shared" si="97"/>
        <v>0</v>
      </c>
      <c r="B110" s="474">
        <f>IF(OR(B73=1,$B$18=$AU24),1,0)</f>
        <v>0</v>
      </c>
      <c r="C110" s="474">
        <f t="shared" si="86"/>
        <v>0</v>
      </c>
      <c r="E110" s="471">
        <f t="shared" ref="E110:L110" si="101">+MAX(E109,E111)</f>
        <v>18750</v>
      </c>
      <c r="F110" s="471">
        <f t="shared" si="101"/>
        <v>21400</v>
      </c>
      <c r="G110" s="471">
        <f t="shared" si="101"/>
        <v>24100</v>
      </c>
      <c r="H110" s="471">
        <f t="shared" si="101"/>
        <v>26750</v>
      </c>
      <c r="I110" s="471">
        <f t="shared" si="101"/>
        <v>28900</v>
      </c>
      <c r="J110" s="471">
        <f t="shared" si="101"/>
        <v>31050</v>
      </c>
      <c r="K110" s="471">
        <f t="shared" si="101"/>
        <v>33200</v>
      </c>
      <c r="L110" s="471">
        <f t="shared" si="101"/>
        <v>35350</v>
      </c>
      <c r="N110" s="472" t="s">
        <v>1717</v>
      </c>
      <c r="O110" s="374"/>
      <c r="P110" s="467"/>
      <c r="Q110" s="467"/>
      <c r="R110" s="467"/>
      <c r="S110" s="467"/>
      <c r="T110" s="467"/>
      <c r="U110" s="467"/>
      <c r="V110" s="467"/>
      <c r="W110" s="467"/>
      <c r="X110" s="374"/>
      <c r="Y110" s="467"/>
      <c r="Z110" s="467"/>
      <c r="AA110" s="467"/>
      <c r="AB110" s="467"/>
      <c r="AC110" s="467"/>
      <c r="AD110" s="467"/>
      <c r="AE110" s="467"/>
      <c r="AF110" s="467"/>
      <c r="AG110" s="374"/>
      <c r="AH110" s="490"/>
      <c r="AI110" s="467"/>
      <c r="AJ110" s="467"/>
      <c r="AK110" s="467"/>
      <c r="AL110" s="467"/>
      <c r="AM110" s="467"/>
      <c r="AN110" s="467"/>
      <c r="AO110" s="467"/>
      <c r="AP110" s="467"/>
      <c r="AQ110" s="374"/>
      <c r="AR110" s="374"/>
      <c r="AS110" s="374"/>
      <c r="AT110" s="395" t="s">
        <v>231</v>
      </c>
      <c r="AU110" s="374"/>
      <c r="AV110" s="374"/>
      <c r="AW110" s="415"/>
      <c r="AX110" s="415"/>
      <c r="AY110" s="397" t="s">
        <v>591</v>
      </c>
      <c r="AZ110" s="398" t="s">
        <v>445</v>
      </c>
      <c r="BA110" s="399" t="s">
        <v>1632</v>
      </c>
      <c r="BB110" s="400" t="s">
        <v>647</v>
      </c>
      <c r="BC110" s="400" t="s">
        <v>647</v>
      </c>
      <c r="BD110" s="400" t="s">
        <v>453</v>
      </c>
      <c r="BE110" s="402">
        <f t="shared" si="99"/>
        <v>103</v>
      </c>
      <c r="BF110" s="374"/>
      <c r="BG110" s="374"/>
      <c r="BH110" s="374"/>
      <c r="BI110" s="374"/>
      <c r="BJ110" s="374"/>
      <c r="BK110" s="374"/>
      <c r="BL110" s="374"/>
      <c r="BM110" s="374"/>
      <c r="BN110" s="374"/>
      <c r="BO110" s="374"/>
      <c r="BP110" s="374"/>
      <c r="BQ110" s="374"/>
      <c r="BR110" s="374"/>
      <c r="BS110" s="374"/>
      <c r="BT110" s="374"/>
      <c r="BU110" s="374"/>
      <c r="BV110" s="374"/>
      <c r="BW110" s="374"/>
      <c r="BX110" s="374"/>
      <c r="BY110" s="374"/>
      <c r="BZ110" s="374"/>
      <c r="CA110" s="374"/>
      <c r="CB110" s="374"/>
      <c r="CC110" s="374"/>
      <c r="CD110" s="374"/>
      <c r="CE110" s="374"/>
      <c r="CF110" s="374"/>
      <c r="CG110" s="374"/>
      <c r="CH110" s="374"/>
      <c r="CI110" s="374"/>
      <c r="CJ110" s="374"/>
      <c r="CK110" s="374"/>
      <c r="CL110" s="374"/>
      <c r="CM110" s="374"/>
      <c r="CN110" s="374"/>
      <c r="CO110" s="374"/>
      <c r="CP110" s="374"/>
      <c r="CQ110" s="374"/>
      <c r="CR110" s="374"/>
      <c r="CS110" s="374"/>
      <c r="CT110" s="374"/>
      <c r="CU110" s="374"/>
      <c r="CV110" s="374"/>
      <c r="CW110" s="374"/>
      <c r="CX110" s="374"/>
      <c r="CY110" s="374"/>
      <c r="CZ110" s="374"/>
      <c r="DA110" s="374"/>
      <c r="DB110" s="374"/>
      <c r="DC110" s="374"/>
      <c r="DD110" s="374"/>
      <c r="DE110" s="374"/>
      <c r="DF110" s="374"/>
      <c r="DG110" s="374"/>
      <c r="DH110" s="374"/>
      <c r="DI110" s="374"/>
      <c r="DJ110" s="374"/>
      <c r="DK110" s="374"/>
    </row>
    <row r="111" spans="1:115" ht="15" hidden="1" customHeight="1">
      <c r="A111" s="474">
        <f t="shared" si="97"/>
        <v>0</v>
      </c>
      <c r="B111" s="474">
        <f>IF(OR(B74=1,$B$18=$AU25),1,0)</f>
        <v>0</v>
      </c>
      <c r="C111" s="474">
        <f t="shared" si="86"/>
        <v>0</v>
      </c>
      <c r="E111" s="478">
        <f t="shared" ref="E111:L111" si="102">+MAX(P111,Y111,AI111)</f>
        <v>18750</v>
      </c>
      <c r="F111" s="478">
        <f t="shared" si="102"/>
        <v>21400</v>
      </c>
      <c r="G111" s="478">
        <f t="shared" si="102"/>
        <v>24100</v>
      </c>
      <c r="H111" s="478">
        <f t="shared" si="102"/>
        <v>26750</v>
      </c>
      <c r="I111" s="478">
        <f t="shared" si="102"/>
        <v>28900</v>
      </c>
      <c r="J111" s="478">
        <f t="shared" si="102"/>
        <v>31050</v>
      </c>
      <c r="K111" s="478">
        <f t="shared" si="102"/>
        <v>33200</v>
      </c>
      <c r="L111" s="478">
        <f t="shared" si="102"/>
        <v>35350</v>
      </c>
      <c r="N111" s="475" t="str">
        <f>CONCATENATE(AU25,$B$11)</f>
        <v>4/21/2015 - 3/27/2016</v>
      </c>
      <c r="O111" s="374"/>
      <c r="P111" s="489">
        <v>18750</v>
      </c>
      <c r="Q111" s="489">
        <v>21400</v>
      </c>
      <c r="R111" s="489">
        <v>24100</v>
      </c>
      <c r="S111" s="489">
        <v>26750</v>
      </c>
      <c r="T111" s="489">
        <v>28900</v>
      </c>
      <c r="U111" s="489">
        <v>31050</v>
      </c>
      <c r="V111" s="489">
        <v>33200</v>
      </c>
      <c r="W111" s="489">
        <v>35350</v>
      </c>
      <c r="X111" s="374"/>
      <c r="Y111" s="489">
        <v>0</v>
      </c>
      <c r="Z111" s="489">
        <v>0</v>
      </c>
      <c r="AA111" s="489">
        <v>0</v>
      </c>
      <c r="AB111" s="489">
        <v>0</v>
      </c>
      <c r="AC111" s="489">
        <v>0</v>
      </c>
      <c r="AD111" s="489">
        <v>0</v>
      </c>
      <c r="AE111" s="489">
        <v>0</v>
      </c>
      <c r="AF111" s="489">
        <v>0</v>
      </c>
      <c r="AG111" s="374"/>
      <c r="AH111" s="490" t="str">
        <f>IF(AND((IF(ISNA(VLOOKUP($B$13,$BB$10:$BB$545,1,FALSE)),0,VLOOKUP($B$13,$BB$10:$BB$545,1,FALSE)))=0,AL165&gt;S165,OR($B$16=$AS$11,$B$16=$AS$15)),"Yes","No")</f>
        <v>No</v>
      </c>
      <c r="AI111" s="489">
        <f>IF($AH111="No",0,18950)</f>
        <v>0</v>
      </c>
      <c r="AJ111" s="489">
        <f>IF($AH111="No",0,21650)</f>
        <v>0</v>
      </c>
      <c r="AK111" s="489">
        <f>IF($AH111="No",0,24350)</f>
        <v>0</v>
      </c>
      <c r="AL111" s="489">
        <f>IF($AH111="No",0,27050)</f>
        <v>0</v>
      </c>
      <c r="AM111" s="489">
        <f>IF($AH111="No",0,29200)</f>
        <v>0</v>
      </c>
      <c r="AN111" s="489">
        <f>IF($AH111="No",0,31400)</f>
        <v>0</v>
      </c>
      <c r="AO111" s="489">
        <f>IF($AH111="No",0,33550)</f>
        <v>0</v>
      </c>
      <c r="AP111" s="489">
        <f>IF($AH111="No",0,35700)</f>
        <v>0</v>
      </c>
      <c r="AQ111" s="374"/>
      <c r="AR111" s="374"/>
      <c r="AS111" s="374"/>
      <c r="AT111" s="395" t="s">
        <v>233</v>
      </c>
      <c r="AU111" s="374"/>
      <c r="AV111" s="374"/>
      <c r="AW111" s="415"/>
      <c r="AX111" s="415"/>
      <c r="AY111" s="397" t="s">
        <v>595</v>
      </c>
      <c r="AZ111" s="398" t="s">
        <v>447</v>
      </c>
      <c r="BA111" s="399" t="s">
        <v>465</v>
      </c>
      <c r="BB111" s="400" t="s">
        <v>654</v>
      </c>
      <c r="BC111" s="400" t="s">
        <v>654</v>
      </c>
      <c r="BD111" s="400" t="s">
        <v>455</v>
      </c>
      <c r="BE111" s="402">
        <f t="shared" si="99"/>
        <v>104</v>
      </c>
      <c r="BF111" s="374"/>
      <c r="BG111" s="374"/>
      <c r="BH111" s="374"/>
      <c r="BI111" s="374"/>
      <c r="BJ111" s="374"/>
      <c r="BK111" s="374"/>
      <c r="BL111" s="374"/>
      <c r="BM111" s="374"/>
      <c r="BN111" s="374"/>
      <c r="BO111" s="374"/>
      <c r="BP111" s="374"/>
      <c r="BQ111" s="374"/>
      <c r="BR111" s="374"/>
      <c r="BS111" s="374"/>
      <c r="BT111" s="374"/>
      <c r="BU111" s="374"/>
      <c r="BV111" s="374"/>
      <c r="BW111" s="374"/>
      <c r="BX111" s="374"/>
      <c r="BY111" s="374"/>
      <c r="BZ111" s="374"/>
      <c r="CA111" s="374"/>
      <c r="CB111" s="374"/>
      <c r="CC111" s="374"/>
      <c r="CD111" s="374"/>
      <c r="CE111" s="374"/>
      <c r="CF111" s="374"/>
      <c r="CG111" s="374"/>
      <c r="CH111" s="374"/>
      <c r="CI111" s="374"/>
      <c r="CJ111" s="374"/>
      <c r="CK111" s="374"/>
      <c r="CL111" s="374"/>
      <c r="CM111" s="374"/>
      <c r="CN111" s="374"/>
      <c r="CO111" s="374"/>
      <c r="CP111" s="374"/>
      <c r="CQ111" s="374"/>
      <c r="CR111" s="374"/>
      <c r="CS111" s="374"/>
      <c r="CT111" s="374"/>
      <c r="CU111" s="374"/>
      <c r="CV111" s="374"/>
      <c r="CW111" s="374"/>
      <c r="CX111" s="374"/>
      <c r="CY111" s="374"/>
      <c r="CZ111" s="374"/>
      <c r="DA111" s="374"/>
      <c r="DB111" s="374"/>
      <c r="DC111" s="374"/>
      <c r="DD111" s="374"/>
      <c r="DE111" s="374"/>
      <c r="DF111" s="374"/>
      <c r="DG111" s="374"/>
      <c r="DH111" s="374"/>
      <c r="DI111" s="374"/>
      <c r="DJ111" s="374"/>
      <c r="DK111" s="374"/>
    </row>
    <row r="112" spans="1:115" ht="15" hidden="1" customHeight="1">
      <c r="A112" s="479">
        <f t="shared" si="97"/>
        <v>0</v>
      </c>
      <c r="B112" s="479">
        <f>IF(OR(B75=1,$B$18=$AU26),1,0)</f>
        <v>0</v>
      </c>
      <c r="C112" s="479">
        <f t="shared" si="86"/>
        <v>0</v>
      </c>
      <c r="E112" s="471">
        <f t="shared" ref="E112:L112" si="103">+MAX(E111,E113)</f>
        <v>18750</v>
      </c>
      <c r="F112" s="471">
        <f t="shared" si="103"/>
        <v>21400</v>
      </c>
      <c r="G112" s="471">
        <f t="shared" si="103"/>
        <v>24100</v>
      </c>
      <c r="H112" s="471">
        <f t="shared" si="103"/>
        <v>26750</v>
      </c>
      <c r="I112" s="471">
        <f t="shared" si="103"/>
        <v>28900</v>
      </c>
      <c r="J112" s="471">
        <f t="shared" si="103"/>
        <v>31050</v>
      </c>
      <c r="K112" s="471">
        <f t="shared" si="103"/>
        <v>33200</v>
      </c>
      <c r="L112" s="471">
        <f t="shared" si="103"/>
        <v>35350</v>
      </c>
      <c r="N112" s="472" t="s">
        <v>1717</v>
      </c>
      <c r="O112" s="374"/>
      <c r="P112" s="467"/>
      <c r="Q112" s="467"/>
      <c r="R112" s="467"/>
      <c r="S112" s="467"/>
      <c r="T112" s="467"/>
      <c r="U112" s="467"/>
      <c r="V112" s="467"/>
      <c r="W112" s="467"/>
      <c r="X112" s="374"/>
      <c r="Y112" s="467"/>
      <c r="Z112" s="467"/>
      <c r="AA112" s="467"/>
      <c r="AB112" s="467"/>
      <c r="AC112" s="467"/>
      <c r="AD112" s="467"/>
      <c r="AE112" s="467"/>
      <c r="AF112" s="467"/>
      <c r="AG112" s="374"/>
      <c r="AH112" s="490"/>
      <c r="AI112" s="467"/>
      <c r="AJ112" s="467"/>
      <c r="AK112" s="467"/>
      <c r="AL112" s="467"/>
      <c r="AM112" s="467"/>
      <c r="AN112" s="467"/>
      <c r="AO112" s="467"/>
      <c r="AP112" s="467"/>
      <c r="AQ112" s="374"/>
      <c r="AR112" s="374"/>
      <c r="AS112" s="374"/>
      <c r="AT112" s="395" t="s">
        <v>235</v>
      </c>
      <c r="AU112" s="374"/>
      <c r="AV112" s="374"/>
      <c r="AW112" s="415"/>
      <c r="AX112" s="415"/>
      <c r="AY112" s="397" t="s">
        <v>597</v>
      </c>
      <c r="AZ112" s="398" t="s">
        <v>453</v>
      </c>
      <c r="BA112" s="399" t="s">
        <v>471</v>
      </c>
      <c r="BB112" s="400" t="s">
        <v>656</v>
      </c>
      <c r="BC112" s="400" t="s">
        <v>656</v>
      </c>
      <c r="BD112" s="400" t="s">
        <v>457</v>
      </c>
      <c r="BE112" s="402">
        <f t="shared" si="99"/>
        <v>105</v>
      </c>
      <c r="BF112" s="374"/>
      <c r="BG112" s="374"/>
      <c r="BH112" s="374"/>
      <c r="BI112" s="374"/>
      <c r="BJ112" s="374"/>
      <c r="BK112" s="374"/>
      <c r="BL112" s="374"/>
      <c r="BM112" s="374"/>
      <c r="BN112" s="374"/>
      <c r="BO112" s="374"/>
      <c r="BP112" s="374"/>
      <c r="BQ112" s="374"/>
      <c r="BR112" s="374"/>
      <c r="BS112" s="374"/>
      <c r="BT112" s="374"/>
      <c r="BU112" s="374"/>
      <c r="BV112" s="374"/>
      <c r="BW112" s="374"/>
      <c r="BX112" s="374"/>
      <c r="BY112" s="374"/>
      <c r="BZ112" s="374"/>
      <c r="CA112" s="374"/>
      <c r="CB112" s="374"/>
      <c r="CC112" s="374"/>
      <c r="CD112" s="374"/>
      <c r="CE112" s="374"/>
      <c r="CF112" s="374"/>
      <c r="CG112" s="374"/>
      <c r="CH112" s="374"/>
      <c r="CI112" s="374"/>
      <c r="CJ112" s="374"/>
      <c r="CK112" s="374"/>
      <c r="CL112" s="374"/>
      <c r="CM112" s="374"/>
      <c r="CN112" s="374"/>
      <c r="CO112" s="374"/>
      <c r="CP112" s="374"/>
      <c r="CQ112" s="374"/>
      <c r="CR112" s="374"/>
      <c r="CS112" s="374"/>
      <c r="CT112" s="374"/>
      <c r="CU112" s="374"/>
      <c r="CV112" s="374"/>
      <c r="CW112" s="374"/>
      <c r="CX112" s="374"/>
      <c r="CY112" s="374"/>
      <c r="CZ112" s="374"/>
      <c r="DA112" s="374"/>
      <c r="DB112" s="374"/>
      <c r="DC112" s="374"/>
      <c r="DD112" s="374"/>
      <c r="DE112" s="374"/>
      <c r="DF112" s="374"/>
      <c r="DG112" s="374"/>
      <c r="DH112" s="374"/>
      <c r="DI112" s="374"/>
      <c r="DJ112" s="374"/>
      <c r="DK112" s="374"/>
    </row>
    <row r="113" spans="1:115" ht="15" hidden="1" customHeight="1">
      <c r="A113" s="480">
        <f t="shared" si="97"/>
        <v>0</v>
      </c>
      <c r="B113" s="480">
        <f>IF(OR(B78=1,$B$18=$AU27),1,0)</f>
        <v>0</v>
      </c>
      <c r="C113" s="480">
        <f t="shared" si="86"/>
        <v>0</v>
      </c>
      <c r="E113" s="488">
        <f t="shared" ref="E113:L113" si="104">+MAX(P113,Y113,AI113)</f>
        <v>18350</v>
      </c>
      <c r="F113" s="488">
        <f t="shared" si="104"/>
        <v>21000</v>
      </c>
      <c r="G113" s="488">
        <f t="shared" si="104"/>
        <v>23600</v>
      </c>
      <c r="H113" s="488">
        <f t="shared" si="104"/>
        <v>26200</v>
      </c>
      <c r="I113" s="488">
        <f t="shared" si="104"/>
        <v>28300</v>
      </c>
      <c r="J113" s="488">
        <f t="shared" si="104"/>
        <v>30400</v>
      </c>
      <c r="K113" s="488">
        <f t="shared" si="104"/>
        <v>32500</v>
      </c>
      <c r="L113" s="488">
        <f t="shared" si="104"/>
        <v>34600</v>
      </c>
      <c r="N113" s="475" t="str">
        <f>CONCATENATE(AU27,$B$11)</f>
        <v>On or After  5/13/2016</v>
      </c>
      <c r="O113" s="374"/>
      <c r="P113" s="491">
        <v>18350</v>
      </c>
      <c r="Q113" s="491">
        <v>21000</v>
      </c>
      <c r="R113" s="491">
        <v>23600</v>
      </c>
      <c r="S113" s="491">
        <v>26200</v>
      </c>
      <c r="T113" s="491">
        <v>28300</v>
      </c>
      <c r="U113" s="491">
        <v>30400</v>
      </c>
      <c r="V113" s="491">
        <v>32500</v>
      </c>
      <c r="W113" s="491">
        <v>34600</v>
      </c>
      <c r="X113" s="374"/>
      <c r="Y113" s="491">
        <v>0</v>
      </c>
      <c r="Z113" s="491">
        <v>0</v>
      </c>
      <c r="AA113" s="491">
        <v>0</v>
      </c>
      <c r="AB113" s="491">
        <v>0</v>
      </c>
      <c r="AC113" s="491">
        <v>0</v>
      </c>
      <c r="AD113" s="491">
        <v>0</v>
      </c>
      <c r="AE113" s="491">
        <v>0</v>
      </c>
      <c r="AF113" s="491">
        <v>0</v>
      </c>
      <c r="AG113" s="374"/>
      <c r="AH113" s="490" t="str">
        <f>IF(AND((IF(ISNA(VLOOKUP($B$13,$BC$10:$BC$545,1,FALSE)),0,VLOOKUP($B$13,$BC$10:$BC$545,1,FALSE)))=0,AL167&gt;S167,OR($B$16=$AS$11,$B$16=$AS$15)),"Yes","No")</f>
        <v>No</v>
      </c>
      <c r="AI113" s="489">
        <f>IF($AH113="No",0,18700)</f>
        <v>0</v>
      </c>
      <c r="AJ113" s="489">
        <f>IF($AH113="No",0,21350)</f>
        <v>0</v>
      </c>
      <c r="AK113" s="489">
        <f>IF($AH113="No",0,24000)</f>
        <v>0</v>
      </c>
      <c r="AL113" s="489">
        <f>IF($AH113="No",0,26650)</f>
        <v>0</v>
      </c>
      <c r="AM113" s="489">
        <f>IF($AH113="No",0,28800)</f>
        <v>0</v>
      </c>
      <c r="AN113" s="489">
        <f>IF($AH113="No",0,30950)</f>
        <v>0</v>
      </c>
      <c r="AO113" s="489">
        <f>IF($AH113="No",0,33050)</f>
        <v>0</v>
      </c>
      <c r="AP113" s="489">
        <f>IF($AH113="No",0,35200)</f>
        <v>0</v>
      </c>
      <c r="AQ113" s="374"/>
      <c r="AR113" s="374"/>
      <c r="AS113" s="374"/>
      <c r="AT113" s="395" t="s">
        <v>237</v>
      </c>
      <c r="AU113" s="374"/>
      <c r="AV113" s="374"/>
      <c r="AW113" s="415"/>
      <c r="AX113" s="415"/>
      <c r="AY113" s="397" t="s">
        <v>601</v>
      </c>
      <c r="AZ113" s="398" t="s">
        <v>455</v>
      </c>
      <c r="BA113" s="399" t="s">
        <v>493</v>
      </c>
      <c r="BB113" s="400" t="s">
        <v>657</v>
      </c>
      <c r="BC113" s="400" t="s">
        <v>657</v>
      </c>
      <c r="BD113" s="400" t="s">
        <v>459</v>
      </c>
      <c r="BE113" s="402">
        <f t="shared" si="99"/>
        <v>106</v>
      </c>
      <c r="BF113" s="374"/>
      <c r="BG113" s="374"/>
      <c r="BH113" s="374"/>
      <c r="BI113" s="374"/>
      <c r="BJ113" s="374"/>
      <c r="BK113" s="374"/>
      <c r="BL113" s="374"/>
      <c r="BM113" s="374"/>
      <c r="BN113" s="374"/>
      <c r="BO113" s="374"/>
      <c r="BP113" s="374"/>
      <c r="BQ113" s="374"/>
      <c r="BR113" s="374"/>
      <c r="BS113" s="374"/>
      <c r="BT113" s="374"/>
      <c r="BU113" s="374"/>
      <c r="BV113" s="374"/>
      <c r="BW113" s="374"/>
      <c r="BX113" s="374"/>
      <c r="BY113" s="374"/>
      <c r="BZ113" s="374"/>
      <c r="CA113" s="374"/>
      <c r="CB113" s="374"/>
      <c r="CC113" s="374"/>
      <c r="CD113" s="374"/>
      <c r="CE113" s="374"/>
      <c r="CF113" s="374"/>
      <c r="CG113" s="374"/>
      <c r="CH113" s="374"/>
      <c r="CI113" s="374"/>
      <c r="CJ113" s="374"/>
      <c r="CK113" s="374"/>
      <c r="CL113" s="374"/>
      <c r="CM113" s="374"/>
      <c r="CN113" s="374"/>
      <c r="CO113" s="374"/>
      <c r="CP113" s="374"/>
      <c r="CQ113" s="374"/>
      <c r="CR113" s="374"/>
      <c r="CS113" s="374"/>
      <c r="CT113" s="374"/>
      <c r="CU113" s="374"/>
      <c r="CV113" s="374"/>
      <c r="CW113" s="374"/>
      <c r="CX113" s="374"/>
      <c r="CY113" s="374"/>
      <c r="CZ113" s="374"/>
      <c r="DA113" s="374"/>
      <c r="DB113" s="374"/>
      <c r="DC113" s="374"/>
      <c r="DD113" s="374"/>
      <c r="DE113" s="374"/>
      <c r="DF113" s="374"/>
      <c r="DG113" s="374"/>
      <c r="DH113" s="374"/>
      <c r="DI113" s="374"/>
      <c r="DJ113" s="374"/>
      <c r="DK113" s="374"/>
    </row>
    <row r="114" spans="1:115" ht="15.75" hidden="1" customHeight="1">
      <c r="A114" s="482"/>
      <c r="B114" s="483"/>
      <c r="C114" s="484"/>
      <c r="D114" s="483"/>
      <c r="E114" s="483"/>
      <c r="F114" s="483"/>
      <c r="G114" s="483"/>
      <c r="H114" s="483"/>
      <c r="I114" s="483"/>
      <c r="J114" s="483"/>
      <c r="K114" s="483"/>
      <c r="L114" s="483"/>
      <c r="M114" s="483"/>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6" t="s">
        <v>1720</v>
      </c>
      <c r="AR114" s="374"/>
      <c r="AS114" s="374"/>
      <c r="AT114" s="395" t="s">
        <v>239</v>
      </c>
      <c r="AU114" s="374"/>
      <c r="AV114" s="374"/>
      <c r="AW114" s="415"/>
      <c r="AX114" s="415"/>
      <c r="AY114" s="397" t="s">
        <v>603</v>
      </c>
      <c r="AZ114" s="398" t="s">
        <v>457</v>
      </c>
      <c r="BA114" s="399" t="s">
        <v>501</v>
      </c>
      <c r="BB114" s="400" t="s">
        <v>661</v>
      </c>
      <c r="BC114" s="400" t="s">
        <v>661</v>
      </c>
      <c r="BD114" s="400" t="s">
        <v>461</v>
      </c>
      <c r="BE114" s="402">
        <f t="shared" si="99"/>
        <v>107</v>
      </c>
      <c r="BF114" s="374"/>
      <c r="BG114" s="374"/>
      <c r="BH114" s="374"/>
      <c r="BI114" s="374"/>
      <c r="BJ114" s="374"/>
      <c r="BK114" s="374"/>
      <c r="BL114" s="374"/>
      <c r="BM114" s="374"/>
      <c r="BN114" s="374"/>
      <c r="BO114" s="374"/>
      <c r="BP114" s="374"/>
      <c r="BQ114" s="374"/>
      <c r="BR114" s="374"/>
      <c r="BS114" s="374"/>
      <c r="BT114" s="374"/>
      <c r="BU114" s="374"/>
      <c r="BV114" s="374"/>
      <c r="BW114" s="374"/>
      <c r="BX114" s="374"/>
      <c r="BY114" s="374"/>
      <c r="BZ114" s="374"/>
      <c r="CA114" s="374"/>
      <c r="CB114" s="374"/>
      <c r="CC114" s="374"/>
      <c r="CD114" s="374"/>
      <c r="CE114" s="374"/>
      <c r="CF114" s="374"/>
      <c r="CG114" s="374"/>
      <c r="CH114" s="374"/>
      <c r="CI114" s="374"/>
      <c r="CJ114" s="374"/>
      <c r="CK114" s="374"/>
      <c r="CL114" s="374"/>
      <c r="CM114" s="374"/>
      <c r="CN114" s="374"/>
      <c r="CO114" s="374"/>
      <c r="CP114" s="374"/>
      <c r="CQ114" s="374"/>
      <c r="CR114" s="374"/>
      <c r="CS114" s="374"/>
      <c r="CT114" s="374"/>
      <c r="CU114" s="374"/>
      <c r="CV114" s="374"/>
      <c r="CW114" s="374"/>
      <c r="CX114" s="374"/>
      <c r="CY114" s="374"/>
      <c r="CZ114" s="374"/>
      <c r="DA114" s="374"/>
      <c r="DB114" s="374"/>
      <c r="DC114" s="374"/>
      <c r="DD114" s="374"/>
      <c r="DE114" s="374"/>
      <c r="DF114" s="374"/>
      <c r="DG114" s="374"/>
      <c r="DH114" s="374"/>
      <c r="DI114" s="374"/>
      <c r="DJ114" s="374"/>
      <c r="DK114" s="374"/>
    </row>
    <row r="115" spans="1:115" ht="15.6" hidden="1">
      <c r="A115" s="454" t="s">
        <v>1710</v>
      </c>
      <c r="B115" s="455" t="s">
        <v>1711</v>
      </c>
      <c r="C115" s="456" t="s">
        <v>1712</v>
      </c>
      <c r="E115" s="457">
        <v>1</v>
      </c>
      <c r="F115" s="457">
        <v>2</v>
      </c>
      <c r="G115" s="457">
        <v>3</v>
      </c>
      <c r="H115" s="457">
        <v>4</v>
      </c>
      <c r="I115" s="457">
        <v>5</v>
      </c>
      <c r="J115" s="457">
        <v>6</v>
      </c>
      <c r="K115" s="457">
        <v>7</v>
      </c>
      <c r="L115" s="457">
        <v>8</v>
      </c>
      <c r="M115" s="369"/>
      <c r="N115" s="458">
        <v>60</v>
      </c>
      <c r="O115" s="374"/>
      <c r="P115" s="1570" t="s">
        <v>1713</v>
      </c>
      <c r="Q115" s="1570"/>
      <c r="R115" s="1570"/>
      <c r="S115" s="1570"/>
      <c r="T115" s="1570"/>
      <c r="U115" s="1570"/>
      <c r="V115" s="1570"/>
      <c r="W115" s="1570"/>
      <c r="X115" s="374"/>
      <c r="Y115" s="1579" t="s">
        <v>1714</v>
      </c>
      <c r="Z115" s="1579"/>
      <c r="AA115" s="1579"/>
      <c r="AB115" s="1579"/>
      <c r="AC115" s="1579"/>
      <c r="AD115" s="1579"/>
      <c r="AE115" s="1579"/>
      <c r="AF115" s="1579"/>
      <c r="AG115" s="374"/>
      <c r="AH115" s="374"/>
      <c r="AI115" s="1572" t="s">
        <v>1716</v>
      </c>
      <c r="AJ115" s="1572"/>
      <c r="AK115" s="1572"/>
      <c r="AL115" s="1572"/>
      <c r="AM115" s="1572"/>
      <c r="AN115" s="1572"/>
      <c r="AO115" s="1572"/>
      <c r="AP115" s="1572"/>
      <c r="AQ115" s="374"/>
      <c r="AR115" s="374"/>
      <c r="AS115" s="374"/>
      <c r="AT115" s="395" t="s">
        <v>241</v>
      </c>
      <c r="AU115" s="374"/>
      <c r="AV115" s="374"/>
      <c r="AW115" s="415"/>
      <c r="AX115" s="415"/>
      <c r="AY115" s="397" t="s">
        <v>606</v>
      </c>
      <c r="AZ115" s="398" t="s">
        <v>459</v>
      </c>
      <c r="BA115" s="399" t="s">
        <v>505</v>
      </c>
      <c r="BB115" s="400" t="s">
        <v>668</v>
      </c>
      <c r="BC115" s="400" t="s">
        <v>668</v>
      </c>
      <c r="BD115" s="400" t="s">
        <v>1632</v>
      </c>
      <c r="BE115" s="402">
        <f t="shared" si="99"/>
        <v>108</v>
      </c>
      <c r="BF115" s="374"/>
      <c r="BG115" s="374"/>
      <c r="BH115" s="374"/>
      <c r="BI115" s="374"/>
      <c r="BJ115" s="374"/>
      <c r="BK115" s="374"/>
      <c r="BL115" s="374"/>
      <c r="BM115" s="374"/>
      <c r="BN115" s="374"/>
      <c r="BO115" s="374"/>
      <c r="BP115" s="374"/>
      <c r="BQ115" s="374"/>
      <c r="BR115" s="374"/>
      <c r="BS115" s="374"/>
      <c r="BT115" s="374"/>
      <c r="BU115" s="374"/>
      <c r="BV115" s="374"/>
      <c r="BW115" s="374"/>
      <c r="BX115" s="374"/>
      <c r="BY115" s="374"/>
      <c r="BZ115" s="374"/>
      <c r="CA115" s="374"/>
      <c r="CB115" s="374"/>
      <c r="CC115" s="374"/>
      <c r="CD115" s="374"/>
      <c r="CE115" s="374"/>
      <c r="CF115" s="374"/>
      <c r="CG115" s="374"/>
      <c r="CH115" s="374"/>
      <c r="CI115" s="374"/>
      <c r="CJ115" s="374"/>
      <c r="CK115" s="374"/>
      <c r="CL115" s="374"/>
      <c r="CM115" s="374"/>
      <c r="CN115" s="374"/>
      <c r="CO115" s="374"/>
      <c r="CP115" s="374"/>
      <c r="CQ115" s="374"/>
      <c r="CR115" s="374"/>
      <c r="CS115" s="374"/>
      <c r="CT115" s="374"/>
      <c r="CU115" s="374"/>
      <c r="CV115" s="374"/>
      <c r="CW115" s="374"/>
      <c r="CX115" s="374"/>
      <c r="CY115" s="374"/>
      <c r="CZ115" s="374"/>
      <c r="DA115" s="374"/>
      <c r="DB115" s="374"/>
      <c r="DC115" s="374"/>
      <c r="DD115" s="374"/>
      <c r="DE115" s="374"/>
      <c r="DF115" s="374"/>
      <c r="DG115" s="374"/>
      <c r="DH115" s="374"/>
      <c r="DI115" s="374"/>
      <c r="DJ115" s="374"/>
      <c r="DK115" s="374"/>
    </row>
    <row r="116" spans="1:115" hidden="1">
      <c r="A116" s="460">
        <f t="shared" ref="A116:A125" si="105">IF($A$26=$AU10,1,0)</f>
        <v>0</v>
      </c>
      <c r="B116" s="460">
        <f>IF($B$18=$AU10,1,0)</f>
        <v>0</v>
      </c>
      <c r="C116" s="460">
        <f t="shared" ref="C116:C131" si="106">+IF((A62+B62)=2,1,A62+B62)</f>
        <v>0</v>
      </c>
      <c r="E116" s="461">
        <f t="shared" ref="E116:L117" si="107">+MAX(P116,Y116,AI116)</f>
        <v>20460</v>
      </c>
      <c r="F116" s="461">
        <f t="shared" si="107"/>
        <v>23340</v>
      </c>
      <c r="G116" s="461">
        <f t="shared" si="107"/>
        <v>26280</v>
      </c>
      <c r="H116" s="461">
        <f t="shared" si="107"/>
        <v>29160</v>
      </c>
      <c r="I116" s="461">
        <f t="shared" si="107"/>
        <v>31500</v>
      </c>
      <c r="J116" s="461">
        <f t="shared" si="107"/>
        <v>33840</v>
      </c>
      <c r="K116" s="461">
        <f t="shared" si="107"/>
        <v>36180</v>
      </c>
      <c r="L116" s="461">
        <f t="shared" si="107"/>
        <v>38520</v>
      </c>
      <c r="N116" s="462" t="str">
        <f>CONCATENATE($AU$10,$B$11,$N$115)</f>
        <v>Before 12-31-200860</v>
      </c>
      <c r="O116" s="374"/>
      <c r="P116" s="463">
        <v>20460</v>
      </c>
      <c r="Q116" s="463">
        <v>23340</v>
      </c>
      <c r="R116" s="463">
        <v>26280</v>
      </c>
      <c r="S116" s="463">
        <v>29160</v>
      </c>
      <c r="T116" s="463">
        <v>31500</v>
      </c>
      <c r="U116" s="463">
        <v>33840</v>
      </c>
      <c r="V116" s="463">
        <v>36180</v>
      </c>
      <c r="W116" s="463">
        <v>38520</v>
      </c>
      <c r="X116" s="374"/>
      <c r="Y116" s="464"/>
      <c r="Z116" s="465"/>
      <c r="AA116" s="465"/>
      <c r="AB116" s="465"/>
      <c r="AC116" s="465"/>
      <c r="AD116" s="465"/>
      <c r="AE116" s="465"/>
      <c r="AF116" s="466"/>
      <c r="AG116" s="374"/>
      <c r="AH116" s="374"/>
      <c r="AI116" s="467"/>
      <c r="AJ116" s="467"/>
      <c r="AK116" s="467"/>
      <c r="AL116" s="467"/>
      <c r="AM116" s="467"/>
      <c r="AN116" s="467"/>
      <c r="AO116" s="467"/>
      <c r="AP116" s="467"/>
      <c r="AQ116" s="374"/>
      <c r="AR116" s="374"/>
      <c r="AS116" s="374"/>
      <c r="AT116" s="395" t="s">
        <v>243</v>
      </c>
      <c r="AU116" s="374"/>
      <c r="AV116" s="374"/>
      <c r="AW116" s="415"/>
      <c r="AX116" s="415"/>
      <c r="AY116" s="397" t="s">
        <v>608</v>
      </c>
      <c r="AZ116" s="398" t="s">
        <v>461</v>
      </c>
      <c r="BA116" s="399" t="s">
        <v>507</v>
      </c>
      <c r="BB116" s="400" t="s">
        <v>670</v>
      </c>
      <c r="BC116" s="400" t="s">
        <v>670</v>
      </c>
      <c r="BD116" s="400" t="s">
        <v>465</v>
      </c>
      <c r="BE116" s="402">
        <f t="shared" si="99"/>
        <v>109</v>
      </c>
      <c r="BF116" s="374"/>
      <c r="BG116" s="374"/>
      <c r="BH116" s="374"/>
      <c r="BI116" s="374"/>
      <c r="BJ116" s="374"/>
      <c r="BK116" s="374"/>
      <c r="BL116" s="374"/>
      <c r="BM116" s="374"/>
      <c r="BN116" s="374"/>
      <c r="BO116" s="374"/>
      <c r="BP116" s="374"/>
      <c r="BQ116" s="374"/>
      <c r="BR116" s="374"/>
      <c r="BS116" s="374"/>
      <c r="BT116" s="374"/>
      <c r="BU116" s="374"/>
      <c r="BV116" s="374"/>
      <c r="BW116" s="374"/>
      <c r="BX116" s="374"/>
      <c r="BY116" s="374"/>
      <c r="BZ116" s="374"/>
      <c r="CA116" s="374"/>
      <c r="CB116" s="374"/>
      <c r="CC116" s="374"/>
      <c r="CD116" s="374"/>
      <c r="CE116" s="374"/>
      <c r="CF116" s="374"/>
      <c r="CG116" s="374"/>
      <c r="CH116" s="374"/>
      <c r="CI116" s="374"/>
      <c r="CJ116" s="374"/>
      <c r="CK116" s="374"/>
      <c r="CL116" s="374"/>
      <c r="CM116" s="374"/>
      <c r="CN116" s="374"/>
      <c r="CO116" s="374"/>
      <c r="CP116" s="374"/>
      <c r="CQ116" s="374"/>
      <c r="CR116" s="374"/>
      <c r="CS116" s="374"/>
      <c r="CT116" s="374"/>
      <c r="CU116" s="374"/>
      <c r="CV116" s="374"/>
      <c r="CW116" s="374"/>
      <c r="CX116" s="374"/>
      <c r="CY116" s="374"/>
      <c r="CZ116" s="374"/>
      <c r="DA116" s="374"/>
      <c r="DB116" s="374"/>
      <c r="DC116" s="374"/>
      <c r="DD116" s="374"/>
      <c r="DE116" s="374"/>
      <c r="DF116" s="374"/>
      <c r="DG116" s="374"/>
      <c r="DH116" s="374"/>
      <c r="DI116" s="374"/>
      <c r="DJ116" s="374"/>
      <c r="DK116" s="374"/>
    </row>
    <row r="117" spans="1:115" ht="15" hidden="1" customHeight="1">
      <c r="A117" s="460">
        <f t="shared" si="105"/>
        <v>0</v>
      </c>
      <c r="B117" s="460">
        <f t="shared" ref="B117:B125" si="108">IF(OR(B62=1,$B$18=$AU11),1,0)</f>
        <v>0</v>
      </c>
      <c r="C117" s="460">
        <f t="shared" si="106"/>
        <v>0</v>
      </c>
      <c r="E117" s="461">
        <f t="shared" si="107"/>
        <v>20460</v>
      </c>
      <c r="F117" s="461">
        <f t="shared" si="107"/>
        <v>23340</v>
      </c>
      <c r="G117" s="461">
        <f t="shared" si="107"/>
        <v>26280</v>
      </c>
      <c r="H117" s="461">
        <f t="shared" si="107"/>
        <v>29160</v>
      </c>
      <c r="I117" s="461">
        <f t="shared" si="107"/>
        <v>31500</v>
      </c>
      <c r="J117" s="461">
        <f t="shared" si="107"/>
        <v>33840</v>
      </c>
      <c r="K117" s="461">
        <f t="shared" si="107"/>
        <v>36180</v>
      </c>
      <c r="L117" s="461">
        <f t="shared" si="107"/>
        <v>38520</v>
      </c>
      <c r="N117" s="462" t="str">
        <f>CONCATENATE($AU$11,$B$11,$N$115)</f>
        <v>1/1/2009 - 5/13/201060</v>
      </c>
      <c r="O117" s="374"/>
      <c r="P117" s="463">
        <v>20460</v>
      </c>
      <c r="Q117" s="463">
        <v>23340</v>
      </c>
      <c r="R117" s="463">
        <v>26280</v>
      </c>
      <c r="S117" s="463">
        <v>29160</v>
      </c>
      <c r="T117" s="463">
        <v>31500</v>
      </c>
      <c r="U117" s="463">
        <v>33840</v>
      </c>
      <c r="V117" s="463">
        <v>36180</v>
      </c>
      <c r="W117" s="463">
        <v>38520</v>
      </c>
      <c r="X117" s="374"/>
      <c r="Y117" s="468"/>
      <c r="Z117" s="469"/>
      <c r="AA117" s="469"/>
      <c r="AB117" s="469"/>
      <c r="AC117" s="469"/>
      <c r="AD117" s="469"/>
      <c r="AE117" s="469"/>
      <c r="AF117" s="470"/>
      <c r="AG117" s="374"/>
      <c r="AH117" s="374"/>
      <c r="AI117" s="463">
        <f t="shared" ref="AI117:AP117" si="109">+AI99/5*6</f>
        <v>0</v>
      </c>
      <c r="AJ117" s="463">
        <f t="shared" si="109"/>
        <v>0</v>
      </c>
      <c r="AK117" s="463">
        <f t="shared" si="109"/>
        <v>0</v>
      </c>
      <c r="AL117" s="463">
        <f t="shared" si="109"/>
        <v>0</v>
      </c>
      <c r="AM117" s="463">
        <f t="shared" si="109"/>
        <v>0</v>
      </c>
      <c r="AN117" s="463">
        <f t="shared" si="109"/>
        <v>0</v>
      </c>
      <c r="AO117" s="463">
        <f t="shared" si="109"/>
        <v>0</v>
      </c>
      <c r="AP117" s="463">
        <f t="shared" si="109"/>
        <v>0</v>
      </c>
      <c r="AQ117" s="374"/>
      <c r="AR117" s="374"/>
      <c r="AS117" s="374"/>
      <c r="AT117" s="395" t="s">
        <v>245</v>
      </c>
      <c r="AU117" s="374"/>
      <c r="AV117" s="374"/>
      <c r="AW117" s="415"/>
      <c r="AX117" s="415"/>
      <c r="AY117" s="397" t="s">
        <v>610</v>
      </c>
      <c r="AZ117" s="398" t="s">
        <v>1632</v>
      </c>
      <c r="BA117" s="399" t="s">
        <v>155</v>
      </c>
      <c r="BB117" s="400" t="s">
        <v>671</v>
      </c>
      <c r="BC117" s="400" t="s">
        <v>671</v>
      </c>
      <c r="BD117" s="400" t="s">
        <v>471</v>
      </c>
      <c r="BE117" s="402">
        <f t="shared" si="99"/>
        <v>110</v>
      </c>
      <c r="BF117" s="374"/>
      <c r="BG117" s="374"/>
      <c r="BH117" s="374"/>
      <c r="BI117" s="374"/>
      <c r="BJ117" s="374"/>
      <c r="BK117" s="374"/>
      <c r="BL117" s="374"/>
      <c r="BM117" s="374"/>
      <c r="BN117" s="374"/>
      <c r="BO117" s="374"/>
      <c r="BP117" s="374"/>
      <c r="BQ117" s="374"/>
      <c r="BR117" s="374"/>
      <c r="BS117" s="374"/>
      <c r="BT117" s="374"/>
      <c r="BU117" s="374"/>
      <c r="BV117" s="374"/>
      <c r="BW117" s="374"/>
      <c r="BX117" s="374"/>
      <c r="BY117" s="374"/>
      <c r="BZ117" s="374"/>
      <c r="CA117" s="374"/>
      <c r="CB117" s="374"/>
      <c r="CC117" s="374"/>
      <c r="CD117" s="374"/>
      <c r="CE117" s="374"/>
      <c r="CF117" s="374"/>
      <c r="CG117" s="374"/>
      <c r="CH117" s="374"/>
      <c r="CI117" s="374"/>
      <c r="CJ117" s="374"/>
      <c r="CK117" s="374"/>
      <c r="CL117" s="374"/>
      <c r="CM117" s="374"/>
      <c r="CN117" s="374"/>
      <c r="CO117" s="374"/>
      <c r="CP117" s="374"/>
      <c r="CQ117" s="374"/>
      <c r="CR117" s="374"/>
      <c r="CS117" s="374"/>
      <c r="CT117" s="374"/>
      <c r="CU117" s="374"/>
      <c r="CV117" s="374"/>
      <c r="CW117" s="374"/>
      <c r="CX117" s="374"/>
      <c r="CY117" s="374"/>
      <c r="CZ117" s="374"/>
      <c r="DA117" s="374"/>
      <c r="DB117" s="374"/>
      <c r="DC117" s="374"/>
      <c r="DD117" s="374"/>
      <c r="DE117" s="374"/>
      <c r="DF117" s="374"/>
      <c r="DG117" s="374"/>
      <c r="DH117" s="374"/>
      <c r="DI117" s="374"/>
      <c r="DJ117" s="374"/>
      <c r="DK117" s="374"/>
    </row>
    <row r="118" spans="1:115" ht="15" hidden="1" customHeight="1">
      <c r="A118" s="460">
        <f t="shared" si="105"/>
        <v>0</v>
      </c>
      <c r="B118" s="460">
        <f t="shared" si="108"/>
        <v>0</v>
      </c>
      <c r="C118" s="460">
        <f t="shared" si="106"/>
        <v>0</v>
      </c>
      <c r="E118" s="471">
        <f t="shared" ref="E118:L118" si="110">+MAX(E117,E119)</f>
        <v>20460</v>
      </c>
      <c r="F118" s="471">
        <f t="shared" si="110"/>
        <v>23340</v>
      </c>
      <c r="G118" s="471">
        <f t="shared" si="110"/>
        <v>26280</v>
      </c>
      <c r="H118" s="471">
        <f t="shared" si="110"/>
        <v>29160</v>
      </c>
      <c r="I118" s="471">
        <f t="shared" si="110"/>
        <v>31500</v>
      </c>
      <c r="J118" s="471">
        <f t="shared" si="110"/>
        <v>33840</v>
      </c>
      <c r="K118" s="471">
        <f t="shared" si="110"/>
        <v>36180</v>
      </c>
      <c r="L118" s="471">
        <f t="shared" si="110"/>
        <v>38520</v>
      </c>
      <c r="N118" s="472" t="s">
        <v>1717</v>
      </c>
      <c r="O118" s="374"/>
      <c r="P118" s="467"/>
      <c r="Q118" s="467"/>
      <c r="R118" s="467"/>
      <c r="S118" s="467"/>
      <c r="T118" s="467"/>
      <c r="U118" s="467"/>
      <c r="V118" s="467"/>
      <c r="W118" s="467"/>
      <c r="X118" s="374"/>
      <c r="Y118" s="468"/>
      <c r="Z118" s="469"/>
      <c r="AA118" s="469"/>
      <c r="AB118" s="469"/>
      <c r="AC118" s="469"/>
      <c r="AD118" s="469"/>
      <c r="AE118" s="469"/>
      <c r="AF118" s="470"/>
      <c r="AG118" s="374"/>
      <c r="AH118" s="374"/>
      <c r="AI118" s="467"/>
      <c r="AJ118" s="467"/>
      <c r="AK118" s="467"/>
      <c r="AL118" s="467"/>
      <c r="AM118" s="467"/>
      <c r="AN118" s="467"/>
      <c r="AO118" s="467"/>
      <c r="AP118" s="467"/>
      <c r="AQ118" s="374"/>
      <c r="AR118" s="374"/>
      <c r="AS118" s="374"/>
      <c r="AT118" s="395" t="s">
        <v>247</v>
      </c>
      <c r="AU118" s="374"/>
      <c r="AV118" s="374"/>
      <c r="AW118" s="415"/>
      <c r="AX118" s="415"/>
      <c r="AY118" s="397" t="s">
        <v>611</v>
      </c>
      <c r="AZ118" s="398" t="s">
        <v>465</v>
      </c>
      <c r="BA118" s="399" t="s">
        <v>512</v>
      </c>
      <c r="BB118" s="400" t="s">
        <v>679</v>
      </c>
      <c r="BC118" s="400" t="s">
        <v>679</v>
      </c>
      <c r="BD118" s="400" t="s">
        <v>475</v>
      </c>
      <c r="BE118" s="402">
        <f t="shared" si="99"/>
        <v>111</v>
      </c>
      <c r="BF118" s="374"/>
      <c r="BG118" s="374"/>
      <c r="BH118" s="374"/>
      <c r="BI118" s="374"/>
      <c r="BJ118" s="374"/>
      <c r="BK118" s="374"/>
      <c r="BL118" s="374"/>
      <c r="BM118" s="374"/>
      <c r="BN118" s="374"/>
      <c r="BO118" s="374"/>
      <c r="BP118" s="374"/>
      <c r="BQ118" s="374"/>
      <c r="BR118" s="374"/>
      <c r="BS118" s="374"/>
      <c r="BT118" s="374"/>
      <c r="BU118" s="374"/>
      <c r="BV118" s="374"/>
      <c r="BW118" s="374"/>
      <c r="BX118" s="374"/>
      <c r="BY118" s="374"/>
      <c r="BZ118" s="374"/>
      <c r="CA118" s="374"/>
      <c r="CB118" s="374"/>
      <c r="CC118" s="374"/>
      <c r="CD118" s="374"/>
      <c r="CE118" s="374"/>
      <c r="CF118" s="374"/>
      <c r="CG118" s="374"/>
      <c r="CH118" s="374"/>
      <c r="CI118" s="374"/>
      <c r="CJ118" s="374"/>
      <c r="CK118" s="374"/>
      <c r="CL118" s="374"/>
      <c r="CM118" s="374"/>
      <c r="CN118" s="374"/>
      <c r="CO118" s="374"/>
      <c r="CP118" s="374"/>
      <c r="CQ118" s="374"/>
      <c r="CR118" s="374"/>
      <c r="CS118" s="374"/>
      <c r="CT118" s="374"/>
      <c r="CU118" s="374"/>
      <c r="CV118" s="374"/>
      <c r="CW118" s="374"/>
      <c r="CX118" s="374"/>
      <c r="CY118" s="374"/>
      <c r="CZ118" s="374"/>
      <c r="DA118" s="374"/>
      <c r="DB118" s="374"/>
      <c r="DC118" s="374"/>
      <c r="DD118" s="374"/>
      <c r="DE118" s="374"/>
      <c r="DF118" s="374"/>
      <c r="DG118" s="374"/>
      <c r="DH118" s="374"/>
      <c r="DI118" s="374"/>
      <c r="DJ118" s="374"/>
      <c r="DK118" s="374"/>
    </row>
    <row r="119" spans="1:115" hidden="1">
      <c r="A119" s="460">
        <f t="shared" si="105"/>
        <v>0</v>
      </c>
      <c r="B119" s="460">
        <f t="shared" si="108"/>
        <v>0</v>
      </c>
      <c r="C119" s="460">
        <f t="shared" si="106"/>
        <v>0</v>
      </c>
      <c r="E119" s="461">
        <f t="shared" ref="E119:L119" si="111">+MAX(P119,Y119,AI119)</f>
        <v>20460</v>
      </c>
      <c r="F119" s="461">
        <f t="shared" si="111"/>
        <v>23340</v>
      </c>
      <c r="G119" s="461">
        <f t="shared" si="111"/>
        <v>26280</v>
      </c>
      <c r="H119" s="461">
        <f t="shared" si="111"/>
        <v>29160</v>
      </c>
      <c r="I119" s="461">
        <f t="shared" si="111"/>
        <v>31500</v>
      </c>
      <c r="J119" s="461">
        <f t="shared" si="111"/>
        <v>33840</v>
      </c>
      <c r="K119" s="461">
        <f t="shared" si="111"/>
        <v>36180</v>
      </c>
      <c r="L119" s="461">
        <f t="shared" si="111"/>
        <v>38520</v>
      </c>
      <c r="N119" s="462" t="str">
        <f>CONCATENATE($AU$13,$B$11,$N$115)</f>
        <v>6/29/2010 - 5/30/201160</v>
      </c>
      <c r="O119" s="374"/>
      <c r="P119" s="463">
        <v>20460</v>
      </c>
      <c r="Q119" s="463">
        <v>23340</v>
      </c>
      <c r="R119" s="463">
        <v>26280</v>
      </c>
      <c r="S119" s="463">
        <v>29160</v>
      </c>
      <c r="T119" s="463">
        <v>31500</v>
      </c>
      <c r="U119" s="463">
        <v>33840</v>
      </c>
      <c r="V119" s="463">
        <v>36180</v>
      </c>
      <c r="W119" s="463">
        <v>38520</v>
      </c>
      <c r="X119" s="374"/>
      <c r="Y119" s="468"/>
      <c r="Z119" s="469"/>
      <c r="AA119" s="469"/>
      <c r="AB119" s="469"/>
      <c r="AC119" s="469"/>
      <c r="AD119" s="469"/>
      <c r="AE119" s="469"/>
      <c r="AF119" s="470"/>
      <c r="AG119" s="374"/>
      <c r="AH119" s="374"/>
      <c r="AI119" s="463">
        <f t="shared" ref="AI119:AP119" si="112">+AI101/5*6</f>
        <v>0</v>
      </c>
      <c r="AJ119" s="463">
        <f t="shared" si="112"/>
        <v>0</v>
      </c>
      <c r="AK119" s="463">
        <f t="shared" si="112"/>
        <v>0</v>
      </c>
      <c r="AL119" s="463">
        <f t="shared" si="112"/>
        <v>0</v>
      </c>
      <c r="AM119" s="463">
        <f t="shared" si="112"/>
        <v>0</v>
      </c>
      <c r="AN119" s="463">
        <f t="shared" si="112"/>
        <v>0</v>
      </c>
      <c r="AO119" s="463">
        <f t="shared" si="112"/>
        <v>0</v>
      </c>
      <c r="AP119" s="463">
        <f t="shared" si="112"/>
        <v>0</v>
      </c>
      <c r="AQ119" s="374"/>
      <c r="AR119" s="374"/>
      <c r="AS119" s="374"/>
      <c r="AT119" s="395" t="s">
        <v>249</v>
      </c>
      <c r="AU119" s="374"/>
      <c r="AV119" s="374"/>
      <c r="AW119" s="415"/>
      <c r="AX119" s="415"/>
      <c r="AY119" s="397" t="s">
        <v>613</v>
      </c>
      <c r="AZ119" s="398" t="s">
        <v>471</v>
      </c>
      <c r="BA119" s="399" t="s">
        <v>530</v>
      </c>
      <c r="BB119" s="400" t="s">
        <v>252</v>
      </c>
      <c r="BC119" s="400" t="s">
        <v>252</v>
      </c>
      <c r="BD119" s="400" t="s">
        <v>481</v>
      </c>
      <c r="BE119" s="402">
        <f t="shared" si="99"/>
        <v>112</v>
      </c>
      <c r="BF119" s="374"/>
      <c r="BG119" s="374"/>
      <c r="BH119" s="374"/>
      <c r="BI119" s="374"/>
      <c r="BJ119" s="374"/>
      <c r="BK119" s="374"/>
      <c r="BL119" s="374"/>
      <c r="BM119" s="374"/>
      <c r="BN119" s="374"/>
      <c r="BO119" s="374"/>
      <c r="BP119" s="374"/>
      <c r="BQ119" s="374"/>
      <c r="BR119" s="374"/>
      <c r="BS119" s="374"/>
      <c r="BT119" s="374"/>
      <c r="BU119" s="374"/>
      <c r="BV119" s="374"/>
      <c r="BW119" s="374"/>
      <c r="BX119" s="374"/>
      <c r="BY119" s="374"/>
      <c r="BZ119" s="374"/>
      <c r="CA119" s="374"/>
      <c r="CB119" s="374"/>
      <c r="CC119" s="374"/>
      <c r="CD119" s="374"/>
      <c r="CE119" s="374"/>
      <c r="CF119" s="374"/>
      <c r="CG119" s="374"/>
      <c r="CH119" s="374"/>
      <c r="CI119" s="374"/>
      <c r="CJ119" s="374"/>
      <c r="CK119" s="374"/>
      <c r="CL119" s="374"/>
      <c r="CM119" s="374"/>
      <c r="CN119" s="374"/>
      <c r="CO119" s="374"/>
      <c r="CP119" s="374"/>
      <c r="CQ119" s="374"/>
      <c r="CR119" s="374"/>
      <c r="CS119" s="374"/>
      <c r="CT119" s="374"/>
      <c r="CU119" s="374"/>
      <c r="CV119" s="374"/>
      <c r="CW119" s="374"/>
      <c r="CX119" s="374"/>
      <c r="CY119" s="374"/>
      <c r="CZ119" s="374"/>
      <c r="DA119" s="374"/>
      <c r="DB119" s="374"/>
      <c r="DC119" s="374"/>
      <c r="DD119" s="374"/>
      <c r="DE119" s="374"/>
      <c r="DF119" s="374"/>
      <c r="DG119" s="374"/>
      <c r="DH119" s="374"/>
      <c r="DI119" s="374"/>
      <c r="DJ119" s="374"/>
      <c r="DK119" s="374"/>
    </row>
    <row r="120" spans="1:115" hidden="1">
      <c r="A120" s="460">
        <f t="shared" si="105"/>
        <v>0</v>
      </c>
      <c r="B120" s="460">
        <f t="shared" si="108"/>
        <v>0</v>
      </c>
      <c r="C120" s="460">
        <f t="shared" si="106"/>
        <v>0</v>
      </c>
      <c r="E120" s="471">
        <f t="shared" ref="E120:L120" si="113">+MAX(E119,E121)</f>
        <v>21360</v>
      </c>
      <c r="F120" s="471">
        <f t="shared" si="113"/>
        <v>24420</v>
      </c>
      <c r="G120" s="471">
        <f t="shared" si="113"/>
        <v>27480</v>
      </c>
      <c r="H120" s="471">
        <f t="shared" si="113"/>
        <v>30480</v>
      </c>
      <c r="I120" s="471">
        <f t="shared" si="113"/>
        <v>32940</v>
      </c>
      <c r="J120" s="471">
        <f t="shared" si="113"/>
        <v>35400</v>
      </c>
      <c r="K120" s="471">
        <f t="shared" si="113"/>
        <v>37800</v>
      </c>
      <c r="L120" s="471">
        <f t="shared" si="113"/>
        <v>40260</v>
      </c>
      <c r="N120" s="472" t="s">
        <v>1717</v>
      </c>
      <c r="O120" s="374"/>
      <c r="P120" s="467"/>
      <c r="Q120" s="467"/>
      <c r="R120" s="467"/>
      <c r="S120" s="467"/>
      <c r="T120" s="467"/>
      <c r="U120" s="467"/>
      <c r="V120" s="467"/>
      <c r="W120" s="467"/>
      <c r="X120" s="374"/>
      <c r="Y120" s="468"/>
      <c r="Z120" s="469"/>
      <c r="AA120" s="469"/>
      <c r="AB120" s="469"/>
      <c r="AC120" s="469"/>
      <c r="AD120" s="469"/>
      <c r="AE120" s="469"/>
      <c r="AF120" s="470"/>
      <c r="AG120" s="374"/>
      <c r="AH120" s="374"/>
      <c r="AI120" s="467"/>
      <c r="AJ120" s="467"/>
      <c r="AK120" s="467"/>
      <c r="AL120" s="467"/>
      <c r="AM120" s="467"/>
      <c r="AN120" s="467"/>
      <c r="AO120" s="467"/>
      <c r="AP120" s="467"/>
      <c r="AQ120" s="374"/>
      <c r="AR120" s="374"/>
      <c r="AS120" s="374"/>
      <c r="AT120" s="395" t="s">
        <v>251</v>
      </c>
      <c r="AU120" s="374"/>
      <c r="AV120" s="374"/>
      <c r="AW120" s="415"/>
      <c r="AX120" s="415"/>
      <c r="AY120" s="397" t="s">
        <v>614</v>
      </c>
      <c r="AZ120" s="398" t="s">
        <v>475</v>
      </c>
      <c r="BA120" s="399" t="s">
        <v>532</v>
      </c>
      <c r="BB120" s="400" t="s">
        <v>685</v>
      </c>
      <c r="BC120" s="400" t="s">
        <v>685</v>
      </c>
      <c r="BD120" s="400" t="s">
        <v>493</v>
      </c>
      <c r="BE120" s="402">
        <f t="shared" si="99"/>
        <v>115</v>
      </c>
      <c r="BF120" s="374"/>
      <c r="BG120" s="374"/>
      <c r="BH120" s="374"/>
      <c r="BI120" s="374"/>
      <c r="BJ120" s="374"/>
      <c r="BK120" s="374"/>
      <c r="BL120" s="374"/>
      <c r="BM120" s="374"/>
      <c r="BN120" s="374"/>
      <c r="BO120" s="374"/>
      <c r="BP120" s="374"/>
      <c r="BQ120" s="374"/>
      <c r="BR120" s="374"/>
      <c r="BS120" s="374"/>
      <c r="BT120" s="374"/>
      <c r="BU120" s="374"/>
      <c r="BV120" s="374"/>
      <c r="BW120" s="374"/>
      <c r="BX120" s="374"/>
      <c r="BY120" s="374"/>
      <c r="BZ120" s="374"/>
      <c r="CA120" s="374"/>
      <c r="CB120" s="374"/>
      <c r="CC120" s="374"/>
      <c r="CD120" s="374"/>
      <c r="CE120" s="374"/>
      <c r="CF120" s="374"/>
      <c r="CG120" s="374"/>
      <c r="CH120" s="374"/>
      <c r="CI120" s="374"/>
      <c r="CJ120" s="374"/>
      <c r="CK120" s="374"/>
      <c r="CL120" s="374"/>
      <c r="CM120" s="374"/>
      <c r="CN120" s="374"/>
      <c r="CO120" s="374"/>
      <c r="CP120" s="374"/>
      <c r="CQ120" s="374"/>
      <c r="CR120" s="374"/>
      <c r="CS120" s="374"/>
      <c r="CT120" s="374"/>
      <c r="CU120" s="374"/>
      <c r="CV120" s="374"/>
      <c r="CW120" s="374"/>
      <c r="CX120" s="374"/>
      <c r="CY120" s="374"/>
      <c r="CZ120" s="374"/>
      <c r="DA120" s="374"/>
      <c r="DB120" s="374"/>
      <c r="DC120" s="374"/>
      <c r="DD120" s="374"/>
      <c r="DE120" s="374"/>
      <c r="DF120" s="374"/>
      <c r="DG120" s="374"/>
      <c r="DH120" s="374"/>
      <c r="DI120" s="374"/>
      <c r="DJ120" s="374"/>
      <c r="DK120" s="374"/>
    </row>
    <row r="121" spans="1:115" hidden="1">
      <c r="A121" s="460">
        <f t="shared" si="105"/>
        <v>0</v>
      </c>
      <c r="B121" s="460">
        <f t="shared" si="108"/>
        <v>0</v>
      </c>
      <c r="C121" s="460">
        <f t="shared" si="106"/>
        <v>0</v>
      </c>
      <c r="E121" s="461">
        <f t="shared" ref="E121:L121" si="114">+MAX(P121,Y121,AI121)</f>
        <v>21360</v>
      </c>
      <c r="F121" s="461">
        <f t="shared" si="114"/>
        <v>24420</v>
      </c>
      <c r="G121" s="461">
        <f t="shared" si="114"/>
        <v>27480</v>
      </c>
      <c r="H121" s="461">
        <f t="shared" si="114"/>
        <v>30480</v>
      </c>
      <c r="I121" s="461">
        <f t="shared" si="114"/>
        <v>32940</v>
      </c>
      <c r="J121" s="461">
        <f t="shared" si="114"/>
        <v>35400</v>
      </c>
      <c r="K121" s="461">
        <f t="shared" si="114"/>
        <v>37800</v>
      </c>
      <c r="L121" s="461">
        <f t="shared" si="114"/>
        <v>40260</v>
      </c>
      <c r="N121" s="462" t="str">
        <f>CONCATENATE(AU15,$B$11)</f>
        <v>7/16/2011 - 11/31/2011</v>
      </c>
      <c r="O121" s="374"/>
      <c r="P121" s="463">
        <v>21360</v>
      </c>
      <c r="Q121" s="463">
        <v>24420</v>
      </c>
      <c r="R121" s="463">
        <v>27480</v>
      </c>
      <c r="S121" s="463">
        <v>30480</v>
      </c>
      <c r="T121" s="463">
        <v>32940</v>
      </c>
      <c r="U121" s="463">
        <v>35400</v>
      </c>
      <c r="V121" s="463">
        <v>37800</v>
      </c>
      <c r="W121" s="463">
        <v>40260</v>
      </c>
      <c r="X121" s="374"/>
      <c r="Y121" s="463">
        <v>0</v>
      </c>
      <c r="Z121" s="463">
        <v>0</v>
      </c>
      <c r="AA121" s="463">
        <v>0</v>
      </c>
      <c r="AB121" s="463">
        <v>0</v>
      </c>
      <c r="AC121" s="463">
        <v>0</v>
      </c>
      <c r="AD121" s="463">
        <v>0</v>
      </c>
      <c r="AE121" s="463">
        <v>0</v>
      </c>
      <c r="AF121" s="463">
        <v>0</v>
      </c>
      <c r="AG121" s="374"/>
      <c r="AH121" s="374"/>
      <c r="AI121" s="463">
        <f t="shared" ref="AI121:AP121" si="115">+AI103/5*6</f>
        <v>0</v>
      </c>
      <c r="AJ121" s="463">
        <f t="shared" si="115"/>
        <v>0</v>
      </c>
      <c r="AK121" s="463">
        <f t="shared" si="115"/>
        <v>0</v>
      </c>
      <c r="AL121" s="463">
        <f t="shared" si="115"/>
        <v>0</v>
      </c>
      <c r="AM121" s="463">
        <f t="shared" si="115"/>
        <v>0</v>
      </c>
      <c r="AN121" s="463">
        <f t="shared" si="115"/>
        <v>0</v>
      </c>
      <c r="AO121" s="463">
        <f t="shared" si="115"/>
        <v>0</v>
      </c>
      <c r="AP121" s="463">
        <f t="shared" si="115"/>
        <v>0</v>
      </c>
      <c r="AQ121" s="374"/>
      <c r="AR121" s="374"/>
      <c r="AS121" s="374"/>
      <c r="AT121" s="395" t="s">
        <v>252</v>
      </c>
      <c r="AU121" s="374"/>
      <c r="AV121" s="374"/>
      <c r="AW121" s="415"/>
      <c r="AX121" s="415"/>
      <c r="AY121" s="397" t="s">
        <v>615</v>
      </c>
      <c r="AZ121" s="398" t="s">
        <v>481</v>
      </c>
      <c r="BA121" s="399" t="s">
        <v>534</v>
      </c>
      <c r="BB121" s="400" t="s">
        <v>254</v>
      </c>
      <c r="BC121" s="400" t="s">
        <v>254</v>
      </c>
      <c r="BD121" s="400" t="s">
        <v>497</v>
      </c>
      <c r="BE121" s="402">
        <f t="shared" si="99"/>
        <v>116</v>
      </c>
      <c r="BF121" s="374"/>
      <c r="BG121" s="374"/>
      <c r="BH121" s="374"/>
      <c r="BI121" s="374"/>
      <c r="BJ121" s="374"/>
      <c r="BK121" s="374"/>
      <c r="BL121" s="374"/>
      <c r="BM121" s="374"/>
      <c r="BN121" s="374"/>
      <c r="BO121" s="374"/>
      <c r="BP121" s="374"/>
      <c r="BQ121" s="374"/>
      <c r="BR121" s="374"/>
      <c r="BS121" s="374"/>
      <c r="BT121" s="374"/>
      <c r="BU121" s="374"/>
      <c r="BV121" s="374"/>
      <c r="BW121" s="374"/>
      <c r="BX121" s="374"/>
      <c r="BY121" s="374"/>
      <c r="BZ121" s="374"/>
      <c r="CA121" s="374"/>
      <c r="CB121" s="374"/>
      <c r="CC121" s="374"/>
      <c r="CD121" s="374"/>
      <c r="CE121" s="374"/>
      <c r="CF121" s="374"/>
      <c r="CG121" s="374"/>
      <c r="CH121" s="374"/>
      <c r="CI121" s="374"/>
      <c r="CJ121" s="374"/>
      <c r="CK121" s="374"/>
      <c r="CL121" s="374"/>
      <c r="CM121" s="374"/>
      <c r="CN121" s="374"/>
      <c r="CO121" s="374"/>
      <c r="CP121" s="374"/>
      <c r="CQ121" s="374"/>
      <c r="CR121" s="374"/>
      <c r="CS121" s="374"/>
      <c r="CT121" s="374"/>
      <c r="CU121" s="374"/>
      <c r="CV121" s="374"/>
      <c r="CW121" s="374"/>
      <c r="CX121" s="374"/>
      <c r="CY121" s="374"/>
      <c r="CZ121" s="374"/>
      <c r="DA121" s="374"/>
      <c r="DB121" s="374"/>
      <c r="DC121" s="374"/>
      <c r="DD121" s="374"/>
      <c r="DE121" s="374"/>
      <c r="DF121" s="374"/>
      <c r="DG121" s="374"/>
      <c r="DH121" s="374"/>
      <c r="DI121" s="374"/>
      <c r="DJ121" s="374"/>
      <c r="DK121" s="374"/>
    </row>
    <row r="122" spans="1:115" hidden="1">
      <c r="A122" s="460">
        <f t="shared" si="105"/>
        <v>0</v>
      </c>
      <c r="B122" s="460">
        <f t="shared" si="108"/>
        <v>0</v>
      </c>
      <c r="C122" s="460">
        <f t="shared" si="106"/>
        <v>0</v>
      </c>
      <c r="E122" s="471">
        <f t="shared" ref="E122:L122" si="116">+MAX(E121,E123)</f>
        <v>21660</v>
      </c>
      <c r="F122" s="471">
        <f t="shared" si="116"/>
        <v>24720</v>
      </c>
      <c r="G122" s="471">
        <f t="shared" si="116"/>
        <v>27840</v>
      </c>
      <c r="H122" s="471">
        <f t="shared" si="116"/>
        <v>30900</v>
      </c>
      <c r="I122" s="471">
        <f t="shared" si="116"/>
        <v>33420</v>
      </c>
      <c r="J122" s="471">
        <f t="shared" si="116"/>
        <v>35880</v>
      </c>
      <c r="K122" s="471">
        <f t="shared" si="116"/>
        <v>38340</v>
      </c>
      <c r="L122" s="471">
        <f t="shared" si="116"/>
        <v>40800</v>
      </c>
      <c r="N122" s="472" t="s">
        <v>1717</v>
      </c>
      <c r="O122" s="374"/>
      <c r="P122" s="467"/>
      <c r="Q122" s="467"/>
      <c r="R122" s="467"/>
      <c r="S122" s="467"/>
      <c r="T122" s="467"/>
      <c r="U122" s="467"/>
      <c r="V122" s="467"/>
      <c r="W122" s="467"/>
      <c r="X122" s="374"/>
      <c r="Y122" s="467"/>
      <c r="Z122" s="467"/>
      <c r="AA122" s="467"/>
      <c r="AB122" s="467"/>
      <c r="AC122" s="467"/>
      <c r="AD122" s="467"/>
      <c r="AE122" s="467"/>
      <c r="AF122" s="467"/>
      <c r="AG122" s="374"/>
      <c r="AH122" s="374"/>
      <c r="AI122" s="467"/>
      <c r="AJ122" s="467"/>
      <c r="AK122" s="467"/>
      <c r="AL122" s="467"/>
      <c r="AM122" s="467"/>
      <c r="AN122" s="467"/>
      <c r="AO122" s="467"/>
      <c r="AP122" s="467"/>
      <c r="AQ122" s="374"/>
      <c r="AR122" s="374"/>
      <c r="AS122" s="374"/>
      <c r="AT122" s="395" t="s">
        <v>254</v>
      </c>
      <c r="AU122" s="374"/>
      <c r="AV122" s="374"/>
      <c r="AW122" s="415"/>
      <c r="AX122" s="415"/>
      <c r="AY122" s="397"/>
      <c r="AZ122" s="398"/>
      <c r="BA122" s="399"/>
      <c r="BB122" s="400" t="s">
        <v>691</v>
      </c>
      <c r="BC122" s="400" t="s">
        <v>691</v>
      </c>
      <c r="BD122" s="400" t="s">
        <v>501</v>
      </c>
      <c r="BE122" s="402"/>
      <c r="BF122" s="374"/>
      <c r="BG122" s="374"/>
      <c r="BH122" s="374"/>
      <c r="BI122" s="374"/>
      <c r="BJ122" s="374"/>
      <c r="BK122" s="374"/>
      <c r="BL122" s="374"/>
      <c r="BM122" s="374"/>
      <c r="BN122" s="374"/>
      <c r="BO122" s="374"/>
      <c r="BP122" s="374"/>
      <c r="BQ122" s="374"/>
      <c r="BR122" s="374"/>
      <c r="BS122" s="374"/>
      <c r="BT122" s="374"/>
      <c r="BU122" s="374"/>
      <c r="BV122" s="374"/>
      <c r="BW122" s="374"/>
      <c r="BX122" s="374"/>
      <c r="BY122" s="374"/>
      <c r="BZ122" s="374"/>
      <c r="CA122" s="374"/>
      <c r="CB122" s="374"/>
      <c r="CC122" s="374"/>
      <c r="CD122" s="374"/>
      <c r="CE122" s="374"/>
      <c r="CF122" s="374"/>
      <c r="CG122" s="374"/>
      <c r="CH122" s="374"/>
      <c r="CI122" s="374"/>
      <c r="CJ122" s="374"/>
      <c r="CK122" s="374"/>
      <c r="CL122" s="374"/>
      <c r="CM122" s="374"/>
      <c r="CN122" s="374"/>
      <c r="CO122" s="374"/>
      <c r="CP122" s="374"/>
      <c r="CQ122" s="374"/>
      <c r="CR122" s="374"/>
      <c r="CS122" s="374"/>
      <c r="CT122" s="374"/>
      <c r="CU122" s="374"/>
      <c r="CV122" s="374"/>
      <c r="CW122" s="374"/>
      <c r="CX122" s="374"/>
      <c r="CY122" s="374"/>
      <c r="CZ122" s="374"/>
      <c r="DA122" s="374"/>
      <c r="DB122" s="374"/>
      <c r="DC122" s="374"/>
      <c r="DD122" s="374"/>
      <c r="DE122" s="374"/>
      <c r="DF122" s="374"/>
      <c r="DG122" s="374"/>
      <c r="DH122" s="374"/>
      <c r="DI122" s="374"/>
      <c r="DJ122" s="374"/>
      <c r="DK122" s="374"/>
    </row>
    <row r="123" spans="1:115" hidden="1">
      <c r="A123" s="460">
        <f t="shared" si="105"/>
        <v>0</v>
      </c>
      <c r="B123" s="460">
        <f t="shared" si="108"/>
        <v>0</v>
      </c>
      <c r="C123" s="460">
        <f t="shared" si="106"/>
        <v>0</v>
      </c>
      <c r="E123" s="461">
        <f t="shared" ref="E123:L123" si="117">+MAX(P123,Y123,AI123)</f>
        <v>21660</v>
      </c>
      <c r="F123" s="461">
        <f t="shared" si="117"/>
        <v>24720</v>
      </c>
      <c r="G123" s="461">
        <f t="shared" si="117"/>
        <v>27840</v>
      </c>
      <c r="H123" s="461">
        <f t="shared" si="117"/>
        <v>30900</v>
      </c>
      <c r="I123" s="461">
        <f t="shared" si="117"/>
        <v>33420</v>
      </c>
      <c r="J123" s="461">
        <f t="shared" si="117"/>
        <v>35880</v>
      </c>
      <c r="K123" s="461">
        <f t="shared" si="117"/>
        <v>38340</v>
      </c>
      <c r="L123" s="461">
        <f t="shared" si="117"/>
        <v>40800</v>
      </c>
      <c r="N123" s="462" t="str">
        <f>CONCATENATE(AU17,$B$11)</f>
        <v>1/16/2012 - 12/3/2012</v>
      </c>
      <c r="O123" s="374"/>
      <c r="P123" s="463">
        <v>21660</v>
      </c>
      <c r="Q123" s="463">
        <v>24720</v>
      </c>
      <c r="R123" s="463">
        <v>27840</v>
      </c>
      <c r="S123" s="463">
        <v>30900</v>
      </c>
      <c r="T123" s="463">
        <v>33420</v>
      </c>
      <c r="U123" s="463">
        <v>35880</v>
      </c>
      <c r="V123" s="463">
        <v>38340</v>
      </c>
      <c r="W123" s="463">
        <v>40800</v>
      </c>
      <c r="X123" s="374"/>
      <c r="Y123" s="463">
        <v>0</v>
      </c>
      <c r="Z123" s="463">
        <v>0</v>
      </c>
      <c r="AA123" s="463">
        <v>0</v>
      </c>
      <c r="AB123" s="463">
        <v>0</v>
      </c>
      <c r="AC123" s="463">
        <v>0</v>
      </c>
      <c r="AD123" s="463">
        <v>0</v>
      </c>
      <c r="AE123" s="463">
        <v>0</v>
      </c>
      <c r="AF123" s="463">
        <v>0</v>
      </c>
      <c r="AG123" s="374"/>
      <c r="AH123" s="374"/>
      <c r="AI123" s="463">
        <f t="shared" ref="AI123:AP123" si="118">+AI105/5*6</f>
        <v>0</v>
      </c>
      <c r="AJ123" s="463">
        <f t="shared" si="118"/>
        <v>0</v>
      </c>
      <c r="AK123" s="463">
        <f t="shared" si="118"/>
        <v>0</v>
      </c>
      <c r="AL123" s="463">
        <f t="shared" si="118"/>
        <v>0</v>
      </c>
      <c r="AM123" s="463">
        <f t="shared" si="118"/>
        <v>0</v>
      </c>
      <c r="AN123" s="463">
        <f t="shared" si="118"/>
        <v>0</v>
      </c>
      <c r="AO123" s="463">
        <f t="shared" si="118"/>
        <v>0</v>
      </c>
      <c r="AP123" s="463">
        <f t="shared" si="118"/>
        <v>0</v>
      </c>
      <c r="AQ123" s="374"/>
      <c r="AR123" s="374"/>
      <c r="AS123" s="374"/>
      <c r="AT123" s="395" t="s">
        <v>256</v>
      </c>
      <c r="AU123" s="374"/>
      <c r="AV123" s="374"/>
      <c r="AW123" s="415"/>
      <c r="AX123" s="415"/>
      <c r="AY123" s="397"/>
      <c r="AZ123" s="398"/>
      <c r="BA123" s="399"/>
      <c r="BB123" s="400" t="s">
        <v>692</v>
      </c>
      <c r="BC123" s="400" t="s">
        <v>692</v>
      </c>
      <c r="BD123" s="400" t="s">
        <v>505</v>
      </c>
      <c r="BE123" s="402"/>
      <c r="BF123" s="374"/>
      <c r="BG123" s="374"/>
      <c r="BH123" s="374"/>
      <c r="BI123" s="374"/>
      <c r="BJ123" s="374"/>
      <c r="BK123" s="374"/>
      <c r="BL123" s="374"/>
      <c r="BM123" s="374"/>
      <c r="BN123" s="374"/>
      <c r="BO123" s="374"/>
      <c r="BP123" s="374"/>
      <c r="BQ123" s="374"/>
      <c r="BR123" s="374"/>
      <c r="BS123" s="374"/>
      <c r="BT123" s="374"/>
      <c r="BU123" s="374"/>
      <c r="BV123" s="374"/>
      <c r="BW123" s="374"/>
      <c r="BX123" s="374"/>
      <c r="BY123" s="374"/>
      <c r="BZ123" s="374"/>
      <c r="CA123" s="374"/>
      <c r="CB123" s="374"/>
      <c r="CC123" s="374"/>
      <c r="CD123" s="374"/>
      <c r="CE123" s="374"/>
      <c r="CF123" s="374"/>
      <c r="CG123" s="374"/>
      <c r="CH123" s="374"/>
      <c r="CI123" s="374"/>
      <c r="CJ123" s="374"/>
      <c r="CK123" s="374"/>
      <c r="CL123" s="374"/>
      <c r="CM123" s="374"/>
      <c r="CN123" s="374"/>
      <c r="CO123" s="374"/>
      <c r="CP123" s="374"/>
      <c r="CQ123" s="374"/>
      <c r="CR123" s="374"/>
      <c r="CS123" s="374"/>
      <c r="CT123" s="374"/>
      <c r="CU123" s="374"/>
      <c r="CV123" s="374"/>
      <c r="CW123" s="374"/>
      <c r="CX123" s="374"/>
      <c r="CY123" s="374"/>
      <c r="CZ123" s="374"/>
      <c r="DA123" s="374"/>
      <c r="DB123" s="374"/>
      <c r="DC123" s="374"/>
      <c r="DD123" s="374"/>
      <c r="DE123" s="374"/>
      <c r="DF123" s="374"/>
      <c r="DG123" s="374"/>
      <c r="DH123" s="374"/>
      <c r="DI123" s="374"/>
      <c r="DJ123" s="374"/>
      <c r="DK123" s="374"/>
    </row>
    <row r="124" spans="1:115" hidden="1">
      <c r="A124" s="460">
        <f t="shared" si="105"/>
        <v>0</v>
      </c>
      <c r="B124" s="460">
        <f t="shared" si="108"/>
        <v>0</v>
      </c>
      <c r="C124" s="460">
        <f t="shared" si="106"/>
        <v>0</v>
      </c>
      <c r="E124" s="471">
        <f t="shared" ref="E124:L124" si="119">+MAX(E123,E125)</f>
        <v>21960</v>
      </c>
      <c r="F124" s="471">
        <f t="shared" si="119"/>
        <v>25080</v>
      </c>
      <c r="G124" s="471">
        <f t="shared" si="119"/>
        <v>28200</v>
      </c>
      <c r="H124" s="471">
        <f t="shared" si="119"/>
        <v>31320</v>
      </c>
      <c r="I124" s="471">
        <f t="shared" si="119"/>
        <v>33840</v>
      </c>
      <c r="J124" s="471">
        <f t="shared" si="119"/>
        <v>36360</v>
      </c>
      <c r="K124" s="471">
        <f t="shared" si="119"/>
        <v>38880</v>
      </c>
      <c r="L124" s="471">
        <f t="shared" si="119"/>
        <v>41400</v>
      </c>
      <c r="N124" s="472" t="s">
        <v>1717</v>
      </c>
      <c r="O124" s="374"/>
      <c r="P124" s="467"/>
      <c r="Q124" s="467"/>
      <c r="R124" s="467"/>
      <c r="S124" s="467"/>
      <c r="T124" s="467"/>
      <c r="U124" s="467"/>
      <c r="V124" s="467"/>
      <c r="W124" s="467"/>
      <c r="X124" s="374"/>
      <c r="Y124" s="467"/>
      <c r="Z124" s="467"/>
      <c r="AA124" s="467"/>
      <c r="AB124" s="467"/>
      <c r="AC124" s="467"/>
      <c r="AD124" s="467"/>
      <c r="AE124" s="467"/>
      <c r="AF124" s="467"/>
      <c r="AG124" s="374"/>
      <c r="AH124" s="374"/>
      <c r="AI124" s="467"/>
      <c r="AJ124" s="467"/>
      <c r="AK124" s="467"/>
      <c r="AL124" s="467"/>
      <c r="AM124" s="467"/>
      <c r="AN124" s="467"/>
      <c r="AO124" s="467"/>
      <c r="AP124" s="467"/>
      <c r="AQ124" s="374"/>
      <c r="AR124" s="374"/>
      <c r="AS124" s="374"/>
      <c r="AT124" s="395" t="s">
        <v>258</v>
      </c>
      <c r="AU124" s="374"/>
      <c r="AV124" s="374"/>
      <c r="AW124" s="415"/>
      <c r="AX124" s="415"/>
      <c r="AY124" s="397" t="s">
        <v>616</v>
      </c>
      <c r="AZ124" s="398" t="s">
        <v>493</v>
      </c>
      <c r="BA124" s="399" t="s">
        <v>538</v>
      </c>
      <c r="BB124" s="400" t="s">
        <v>693</v>
      </c>
      <c r="BC124" s="400" t="s">
        <v>693</v>
      </c>
      <c r="BD124" s="400" t="s">
        <v>507</v>
      </c>
      <c r="BE124" s="402">
        <f t="shared" ref="BE124:BE137" si="120">+MATCH(BD$10:BD$548,AZ$10:AZ$540,0)</f>
        <v>119</v>
      </c>
      <c r="BF124" s="374"/>
      <c r="BG124" s="374"/>
      <c r="BH124" s="374"/>
      <c r="BI124" s="374"/>
      <c r="BJ124" s="374"/>
      <c r="BK124" s="374"/>
      <c r="BL124" s="374"/>
      <c r="BM124" s="374"/>
      <c r="BN124" s="374"/>
      <c r="BO124" s="374"/>
      <c r="BP124" s="374"/>
      <c r="BQ124" s="374"/>
      <c r="BR124" s="374"/>
      <c r="BS124" s="374"/>
      <c r="BT124" s="374"/>
      <c r="BU124" s="374"/>
      <c r="BV124" s="374"/>
      <c r="BW124" s="374"/>
      <c r="BX124" s="374"/>
      <c r="BY124" s="374"/>
      <c r="BZ124" s="374"/>
      <c r="CA124" s="374"/>
      <c r="CB124" s="374"/>
      <c r="CC124" s="374"/>
      <c r="CD124" s="374"/>
      <c r="CE124" s="374"/>
      <c r="CF124" s="374"/>
      <c r="CG124" s="374"/>
      <c r="CH124" s="374"/>
      <c r="CI124" s="374"/>
      <c r="CJ124" s="374"/>
      <c r="CK124" s="374"/>
      <c r="CL124" s="374"/>
      <c r="CM124" s="374"/>
      <c r="CN124" s="374"/>
      <c r="CO124" s="374"/>
      <c r="CP124" s="374"/>
      <c r="CQ124" s="374"/>
      <c r="CR124" s="374"/>
      <c r="CS124" s="374"/>
      <c r="CT124" s="374"/>
      <c r="CU124" s="374"/>
      <c r="CV124" s="374"/>
      <c r="CW124" s="374"/>
      <c r="CX124" s="374"/>
      <c r="CY124" s="374"/>
      <c r="CZ124" s="374"/>
      <c r="DA124" s="374"/>
      <c r="DB124" s="374"/>
      <c r="DC124" s="374"/>
      <c r="DD124" s="374"/>
      <c r="DE124" s="374"/>
      <c r="DF124" s="374"/>
      <c r="DG124" s="374"/>
      <c r="DH124" s="374"/>
      <c r="DI124" s="374"/>
      <c r="DJ124" s="374"/>
      <c r="DK124" s="374"/>
    </row>
    <row r="125" spans="1:115" hidden="1">
      <c r="A125" s="460">
        <f t="shared" si="105"/>
        <v>0</v>
      </c>
      <c r="B125" s="460">
        <f t="shared" si="108"/>
        <v>0</v>
      </c>
      <c r="C125" s="460">
        <f t="shared" si="106"/>
        <v>0</v>
      </c>
      <c r="E125" s="461">
        <f t="shared" ref="E125:L125" si="121">+MAX(P125,Y125,AI125)</f>
        <v>21960</v>
      </c>
      <c r="F125" s="461">
        <f t="shared" si="121"/>
        <v>25080</v>
      </c>
      <c r="G125" s="461">
        <f t="shared" si="121"/>
        <v>28200</v>
      </c>
      <c r="H125" s="461">
        <f t="shared" si="121"/>
        <v>31320</v>
      </c>
      <c r="I125" s="461">
        <f t="shared" si="121"/>
        <v>33840</v>
      </c>
      <c r="J125" s="461">
        <f t="shared" si="121"/>
        <v>36360</v>
      </c>
      <c r="K125" s="461">
        <f t="shared" si="121"/>
        <v>38880</v>
      </c>
      <c r="L125" s="461">
        <f t="shared" si="121"/>
        <v>41400</v>
      </c>
      <c r="N125" s="462" t="str">
        <f>CONCATENATE(AU19,$B$11)</f>
        <v>1/18/2013 - 12/17/2013</v>
      </c>
      <c r="O125" s="374"/>
      <c r="P125" s="463">
        <v>21960</v>
      </c>
      <c r="Q125" s="463">
        <v>25080</v>
      </c>
      <c r="R125" s="463">
        <v>28200</v>
      </c>
      <c r="S125" s="463">
        <v>31320</v>
      </c>
      <c r="T125" s="463">
        <v>33840</v>
      </c>
      <c r="U125" s="463">
        <v>36360</v>
      </c>
      <c r="V125" s="463">
        <v>38880</v>
      </c>
      <c r="W125" s="463">
        <v>41400</v>
      </c>
      <c r="X125" s="374"/>
      <c r="Y125" s="463">
        <v>0</v>
      </c>
      <c r="Z125" s="463">
        <v>0</v>
      </c>
      <c r="AA125" s="463">
        <v>0</v>
      </c>
      <c r="AB125" s="463">
        <v>0</v>
      </c>
      <c r="AC125" s="463">
        <v>0</v>
      </c>
      <c r="AD125" s="463">
        <v>0</v>
      </c>
      <c r="AE125" s="463">
        <v>0</v>
      </c>
      <c r="AF125" s="463">
        <v>0</v>
      </c>
      <c r="AG125" s="374"/>
      <c r="AH125" s="374"/>
      <c r="AI125" s="463">
        <f t="shared" ref="AI125:AP125" si="122">+AI107*1.2</f>
        <v>0</v>
      </c>
      <c r="AJ125" s="463">
        <f t="shared" si="122"/>
        <v>0</v>
      </c>
      <c r="AK125" s="463">
        <f t="shared" si="122"/>
        <v>0</v>
      </c>
      <c r="AL125" s="463">
        <f t="shared" si="122"/>
        <v>0</v>
      </c>
      <c r="AM125" s="463">
        <f t="shared" si="122"/>
        <v>0</v>
      </c>
      <c r="AN125" s="463">
        <f t="shared" si="122"/>
        <v>0</v>
      </c>
      <c r="AO125" s="463">
        <f t="shared" si="122"/>
        <v>0</v>
      </c>
      <c r="AP125" s="463">
        <f t="shared" si="122"/>
        <v>0</v>
      </c>
      <c r="AQ125" s="374"/>
      <c r="AR125" s="374"/>
      <c r="AS125" s="374"/>
      <c r="AT125" s="395" t="s">
        <v>260</v>
      </c>
      <c r="AU125" s="374"/>
      <c r="AV125" s="374"/>
      <c r="AW125" s="415"/>
      <c r="AX125" s="415"/>
      <c r="AY125" s="397" t="s">
        <v>621</v>
      </c>
      <c r="AZ125" s="398" t="s">
        <v>497</v>
      </c>
      <c r="BA125" s="399" t="s">
        <v>163</v>
      </c>
      <c r="BB125" s="400" t="s">
        <v>698</v>
      </c>
      <c r="BC125" s="400" t="s">
        <v>698</v>
      </c>
      <c r="BD125" s="400" t="s">
        <v>155</v>
      </c>
      <c r="BE125" s="402">
        <f t="shared" si="120"/>
        <v>120</v>
      </c>
      <c r="BF125" s="374"/>
      <c r="BG125" s="374"/>
      <c r="BH125" s="374"/>
      <c r="BI125" s="374"/>
      <c r="BJ125" s="374"/>
      <c r="BK125" s="374"/>
      <c r="BL125" s="374"/>
      <c r="BM125" s="374"/>
      <c r="BN125" s="374"/>
      <c r="BO125" s="374"/>
      <c r="BP125" s="374"/>
      <c r="BQ125" s="374"/>
      <c r="BR125" s="374"/>
      <c r="BS125" s="374"/>
      <c r="BT125" s="374"/>
      <c r="BU125" s="374"/>
      <c r="BV125" s="374"/>
      <c r="BW125" s="374"/>
      <c r="BX125" s="374"/>
      <c r="BY125" s="374"/>
      <c r="BZ125" s="374"/>
      <c r="CA125" s="374"/>
      <c r="CB125" s="374"/>
      <c r="CC125" s="374"/>
      <c r="CD125" s="374"/>
      <c r="CE125" s="374"/>
      <c r="CF125" s="374"/>
      <c r="CG125" s="374"/>
      <c r="CH125" s="374"/>
      <c r="CI125" s="374"/>
      <c r="CJ125" s="374"/>
      <c r="CK125" s="374"/>
      <c r="CL125" s="374"/>
      <c r="CM125" s="374"/>
      <c r="CN125" s="374"/>
      <c r="CO125" s="374"/>
      <c r="CP125" s="374"/>
      <c r="CQ125" s="374"/>
      <c r="CR125" s="374"/>
      <c r="CS125" s="374"/>
      <c r="CT125" s="374"/>
      <c r="CU125" s="374"/>
      <c r="CV125" s="374"/>
      <c r="CW125" s="374"/>
      <c r="CX125" s="374"/>
      <c r="CY125" s="374"/>
      <c r="CZ125" s="374"/>
      <c r="DA125" s="374"/>
      <c r="DB125" s="374"/>
      <c r="DC125" s="374"/>
      <c r="DD125" s="374"/>
      <c r="DE125" s="374"/>
      <c r="DF125" s="374"/>
      <c r="DG125" s="374"/>
      <c r="DH125" s="374"/>
      <c r="DI125" s="374"/>
      <c r="DJ125" s="374"/>
      <c r="DK125" s="374"/>
    </row>
    <row r="126" spans="1:115" hidden="1">
      <c r="A126" s="474">
        <f t="shared" ref="A126:A131" si="123">IF($A$26=$AU22,1,0)</f>
        <v>0</v>
      </c>
      <c r="B126" s="474">
        <f t="shared" ref="B126:B131" si="124">IF(OR(B71=1,$B$18=$AU22),1,0)</f>
        <v>0</v>
      </c>
      <c r="C126" s="474">
        <f t="shared" si="106"/>
        <v>0</v>
      </c>
      <c r="E126" s="471">
        <f t="shared" ref="E126:L126" si="125">+MAX(E125,E127)</f>
        <v>22320</v>
      </c>
      <c r="F126" s="471">
        <f t="shared" si="125"/>
        <v>25500</v>
      </c>
      <c r="G126" s="471">
        <f t="shared" si="125"/>
        <v>28680</v>
      </c>
      <c r="H126" s="471">
        <f t="shared" si="125"/>
        <v>31860</v>
      </c>
      <c r="I126" s="471">
        <f t="shared" si="125"/>
        <v>34440</v>
      </c>
      <c r="J126" s="471">
        <f t="shared" si="125"/>
        <v>36960</v>
      </c>
      <c r="K126" s="471">
        <f t="shared" si="125"/>
        <v>39540</v>
      </c>
      <c r="L126" s="471">
        <f t="shared" si="125"/>
        <v>42060</v>
      </c>
      <c r="N126" s="472" t="s">
        <v>1717</v>
      </c>
      <c r="O126" s="374"/>
      <c r="P126" s="467"/>
      <c r="Q126" s="467"/>
      <c r="R126" s="467"/>
      <c r="S126" s="467"/>
      <c r="T126" s="467"/>
      <c r="U126" s="467"/>
      <c r="V126" s="467"/>
      <c r="W126" s="467"/>
      <c r="X126" s="374"/>
      <c r="Y126" s="467"/>
      <c r="Z126" s="467"/>
      <c r="AA126" s="467"/>
      <c r="AB126" s="467"/>
      <c r="AC126" s="467"/>
      <c r="AD126" s="467"/>
      <c r="AE126" s="467"/>
      <c r="AF126" s="467"/>
      <c r="AG126" s="374"/>
      <c r="AH126" s="374"/>
      <c r="AI126" s="467"/>
      <c r="AJ126" s="467"/>
      <c r="AK126" s="467"/>
      <c r="AL126" s="467"/>
      <c r="AM126" s="467"/>
      <c r="AN126" s="467"/>
      <c r="AO126" s="467"/>
      <c r="AP126" s="467"/>
      <c r="AQ126" s="374"/>
      <c r="AR126" s="374"/>
      <c r="AS126" s="374"/>
      <c r="AT126" s="395" t="s">
        <v>262</v>
      </c>
      <c r="AU126" s="374"/>
      <c r="AV126" s="374"/>
      <c r="AW126" s="415"/>
      <c r="AX126" s="415"/>
      <c r="AY126" s="397" t="s">
        <v>208</v>
      </c>
      <c r="AZ126" s="398" t="s">
        <v>501</v>
      </c>
      <c r="BA126" s="399" t="s">
        <v>541</v>
      </c>
      <c r="BB126" s="400" t="s">
        <v>702</v>
      </c>
      <c r="BC126" s="400" t="s">
        <v>702</v>
      </c>
      <c r="BD126" s="400" t="s">
        <v>512</v>
      </c>
      <c r="BE126" s="402">
        <f t="shared" si="120"/>
        <v>121</v>
      </c>
      <c r="BF126" s="374"/>
      <c r="BG126" s="374"/>
      <c r="BH126" s="374"/>
      <c r="BI126" s="374"/>
      <c r="BJ126" s="374"/>
      <c r="BK126" s="374"/>
      <c r="BL126" s="374"/>
      <c r="BM126" s="374"/>
      <c r="BN126" s="374"/>
      <c r="BO126" s="374"/>
      <c r="BP126" s="374"/>
      <c r="BQ126" s="374"/>
      <c r="BR126" s="374"/>
      <c r="BS126" s="374"/>
      <c r="BT126" s="374"/>
      <c r="BU126" s="374"/>
      <c r="BV126" s="374"/>
      <c r="BW126" s="374"/>
      <c r="BX126" s="374"/>
      <c r="BY126" s="374"/>
      <c r="BZ126" s="374"/>
      <c r="CA126" s="374"/>
      <c r="CB126" s="374"/>
      <c r="CC126" s="374"/>
      <c r="CD126" s="374"/>
      <c r="CE126" s="374"/>
      <c r="CF126" s="374"/>
      <c r="CG126" s="374"/>
      <c r="CH126" s="374"/>
      <c r="CI126" s="374"/>
      <c r="CJ126" s="374"/>
      <c r="CK126" s="374"/>
      <c r="CL126" s="374"/>
      <c r="CM126" s="374"/>
      <c r="CN126" s="374"/>
      <c r="CO126" s="374"/>
      <c r="CP126" s="374"/>
      <c r="CQ126" s="374"/>
      <c r="CR126" s="374"/>
      <c r="CS126" s="374"/>
      <c r="CT126" s="374"/>
      <c r="CU126" s="374"/>
      <c r="CV126" s="374"/>
      <c r="CW126" s="374"/>
      <c r="CX126" s="374"/>
      <c r="CY126" s="374"/>
      <c r="CZ126" s="374"/>
      <c r="DA126" s="374"/>
      <c r="DB126" s="374"/>
      <c r="DC126" s="374"/>
      <c r="DD126" s="374"/>
      <c r="DE126" s="374"/>
      <c r="DF126" s="374"/>
      <c r="DG126" s="374"/>
      <c r="DH126" s="374"/>
      <c r="DI126" s="374"/>
      <c r="DJ126" s="374"/>
      <c r="DK126" s="374"/>
    </row>
    <row r="127" spans="1:115" hidden="1">
      <c r="A127" s="474">
        <f t="shared" si="123"/>
        <v>0</v>
      </c>
      <c r="B127" s="474">
        <f t="shared" si="124"/>
        <v>0</v>
      </c>
      <c r="C127" s="474">
        <f t="shared" si="106"/>
        <v>0</v>
      </c>
      <c r="E127" s="461">
        <f t="shared" ref="E127:L127" si="126">+MAX(P127,Y127,AI127)</f>
        <v>22320</v>
      </c>
      <c r="F127" s="461">
        <f t="shared" si="126"/>
        <v>25500</v>
      </c>
      <c r="G127" s="461">
        <f t="shared" si="126"/>
        <v>28680</v>
      </c>
      <c r="H127" s="461">
        <f t="shared" si="126"/>
        <v>31860</v>
      </c>
      <c r="I127" s="461">
        <f t="shared" si="126"/>
        <v>34440</v>
      </c>
      <c r="J127" s="461">
        <f t="shared" si="126"/>
        <v>36960</v>
      </c>
      <c r="K127" s="461">
        <f t="shared" si="126"/>
        <v>39540</v>
      </c>
      <c r="L127" s="461">
        <f t="shared" si="126"/>
        <v>42060</v>
      </c>
      <c r="N127" s="475" t="str">
        <f>CONCATENATE(AU23,$B$11)</f>
        <v>2/1/2014 - 3/5/2015</v>
      </c>
      <c r="O127" s="374"/>
      <c r="P127" s="489">
        <v>22320</v>
      </c>
      <c r="Q127" s="489">
        <v>25500</v>
      </c>
      <c r="R127" s="489">
        <v>28680</v>
      </c>
      <c r="S127" s="489">
        <v>31860</v>
      </c>
      <c r="T127" s="489">
        <v>34440</v>
      </c>
      <c r="U127" s="489">
        <v>36960</v>
      </c>
      <c r="V127" s="489">
        <v>39540</v>
      </c>
      <c r="W127" s="489">
        <v>42060</v>
      </c>
      <c r="X127" s="374"/>
      <c r="Y127" s="489">
        <v>0</v>
      </c>
      <c r="Z127" s="489">
        <v>0</v>
      </c>
      <c r="AA127" s="489">
        <v>0</v>
      </c>
      <c r="AB127" s="489">
        <v>0</v>
      </c>
      <c r="AC127" s="489">
        <v>0</v>
      </c>
      <c r="AD127" s="489">
        <v>0</v>
      </c>
      <c r="AE127" s="489">
        <v>0</v>
      </c>
      <c r="AF127" s="489">
        <v>0</v>
      </c>
      <c r="AG127" s="374"/>
      <c r="AH127" s="374"/>
      <c r="AI127" s="463">
        <f t="shared" ref="AI127:AP127" si="127">+AI109*1.2</f>
        <v>0</v>
      </c>
      <c r="AJ127" s="463">
        <f t="shared" si="127"/>
        <v>0</v>
      </c>
      <c r="AK127" s="463">
        <f t="shared" si="127"/>
        <v>0</v>
      </c>
      <c r="AL127" s="463">
        <f t="shared" si="127"/>
        <v>0</v>
      </c>
      <c r="AM127" s="463">
        <f t="shared" si="127"/>
        <v>0</v>
      </c>
      <c r="AN127" s="463">
        <f t="shared" si="127"/>
        <v>0</v>
      </c>
      <c r="AO127" s="463">
        <f t="shared" si="127"/>
        <v>0</v>
      </c>
      <c r="AP127" s="463">
        <f t="shared" si="127"/>
        <v>0</v>
      </c>
      <c r="AQ127" s="374"/>
      <c r="AR127" s="374"/>
      <c r="AS127" s="374"/>
      <c r="AT127" s="395" t="s">
        <v>264</v>
      </c>
      <c r="AU127" s="374"/>
      <c r="AV127" s="374"/>
      <c r="AW127" s="415"/>
      <c r="AX127" s="415"/>
      <c r="AY127" s="397" t="s">
        <v>627</v>
      </c>
      <c r="AZ127" s="398" t="s">
        <v>505</v>
      </c>
      <c r="BA127" s="399" t="s">
        <v>545</v>
      </c>
      <c r="BB127" s="400" t="s">
        <v>264</v>
      </c>
      <c r="BC127" s="400" t="s">
        <v>264</v>
      </c>
      <c r="BD127" s="400" t="s">
        <v>520</v>
      </c>
      <c r="BE127" s="402">
        <f t="shared" si="120"/>
        <v>122</v>
      </c>
      <c r="BF127" s="374"/>
      <c r="BG127" s="374"/>
      <c r="BH127" s="374"/>
      <c r="BI127" s="374"/>
      <c r="BJ127" s="374"/>
      <c r="BK127" s="374"/>
      <c r="BL127" s="374"/>
      <c r="BM127" s="374"/>
      <c r="BN127" s="374"/>
      <c r="BO127" s="374"/>
      <c r="BP127" s="374"/>
      <c r="BQ127" s="374"/>
      <c r="BR127" s="374"/>
      <c r="BS127" s="374"/>
      <c r="BT127" s="374"/>
      <c r="BU127" s="374"/>
      <c r="BV127" s="374"/>
      <c r="BW127" s="374"/>
      <c r="BX127" s="374"/>
      <c r="BY127" s="374"/>
      <c r="BZ127" s="374"/>
      <c r="CA127" s="374"/>
      <c r="CB127" s="374"/>
      <c r="CC127" s="374"/>
      <c r="CD127" s="374"/>
      <c r="CE127" s="374"/>
      <c r="CF127" s="374"/>
      <c r="CG127" s="374"/>
      <c r="CH127" s="374"/>
      <c r="CI127" s="374"/>
      <c r="CJ127" s="374"/>
      <c r="CK127" s="374"/>
      <c r="CL127" s="374"/>
      <c r="CM127" s="374"/>
      <c r="CN127" s="374"/>
      <c r="CO127" s="374"/>
      <c r="CP127" s="374"/>
      <c r="CQ127" s="374"/>
      <c r="CR127" s="374"/>
      <c r="CS127" s="374"/>
      <c r="CT127" s="374"/>
      <c r="CU127" s="374"/>
      <c r="CV127" s="374"/>
      <c r="CW127" s="374"/>
      <c r="CX127" s="374"/>
      <c r="CY127" s="374"/>
      <c r="CZ127" s="374"/>
      <c r="DA127" s="374"/>
      <c r="DB127" s="374"/>
      <c r="DC127" s="374"/>
      <c r="DD127" s="374"/>
      <c r="DE127" s="374"/>
      <c r="DF127" s="374"/>
      <c r="DG127" s="374"/>
      <c r="DH127" s="374"/>
      <c r="DI127" s="374"/>
      <c r="DJ127" s="374"/>
      <c r="DK127" s="374"/>
    </row>
    <row r="128" spans="1:115" hidden="1">
      <c r="A128" s="474">
        <f t="shared" si="123"/>
        <v>0</v>
      </c>
      <c r="B128" s="474">
        <f t="shared" si="124"/>
        <v>0</v>
      </c>
      <c r="C128" s="474">
        <f t="shared" si="106"/>
        <v>0</v>
      </c>
      <c r="E128" s="471">
        <f t="shared" ref="E128:L128" si="128">+MAX(E127,E129)</f>
        <v>22500</v>
      </c>
      <c r="F128" s="471">
        <f t="shared" si="128"/>
        <v>25680</v>
      </c>
      <c r="G128" s="471">
        <f t="shared" si="128"/>
        <v>28920</v>
      </c>
      <c r="H128" s="471">
        <f t="shared" si="128"/>
        <v>32100</v>
      </c>
      <c r="I128" s="471">
        <f t="shared" si="128"/>
        <v>34680</v>
      </c>
      <c r="J128" s="471">
        <f t="shared" si="128"/>
        <v>37260</v>
      </c>
      <c r="K128" s="471">
        <f t="shared" si="128"/>
        <v>39840</v>
      </c>
      <c r="L128" s="471">
        <f t="shared" si="128"/>
        <v>42420</v>
      </c>
      <c r="N128" s="472" t="s">
        <v>1717</v>
      </c>
      <c r="O128" s="374"/>
      <c r="P128" s="467"/>
      <c r="Q128" s="467"/>
      <c r="R128" s="467"/>
      <c r="S128" s="467"/>
      <c r="T128" s="467"/>
      <c r="U128" s="467"/>
      <c r="V128" s="467"/>
      <c r="W128" s="467"/>
      <c r="X128" s="374"/>
      <c r="Y128" s="467"/>
      <c r="Z128" s="467"/>
      <c r="AA128" s="467"/>
      <c r="AB128" s="467"/>
      <c r="AC128" s="467"/>
      <c r="AD128" s="467"/>
      <c r="AE128" s="467"/>
      <c r="AF128" s="467"/>
      <c r="AG128" s="374"/>
      <c r="AH128" s="374"/>
      <c r="AI128" s="467"/>
      <c r="AJ128" s="467"/>
      <c r="AK128" s="467"/>
      <c r="AL128" s="467"/>
      <c r="AM128" s="467"/>
      <c r="AN128" s="467"/>
      <c r="AO128" s="467"/>
      <c r="AP128" s="467"/>
      <c r="AQ128" s="374"/>
      <c r="AR128" s="374"/>
      <c r="AS128" s="374"/>
      <c r="AT128" s="395" t="s">
        <v>266</v>
      </c>
      <c r="AU128" s="374"/>
      <c r="AV128" s="374"/>
      <c r="AW128" s="415"/>
      <c r="AX128" s="415"/>
      <c r="AY128" s="397" t="s">
        <v>632</v>
      </c>
      <c r="AZ128" s="398" t="s">
        <v>507</v>
      </c>
      <c r="BA128" s="399" t="s">
        <v>547</v>
      </c>
      <c r="BB128" s="400" t="s">
        <v>709</v>
      </c>
      <c r="BC128" s="400" t="s">
        <v>709</v>
      </c>
      <c r="BD128" s="400" t="s">
        <v>530</v>
      </c>
      <c r="BE128" s="402">
        <f t="shared" si="120"/>
        <v>123</v>
      </c>
      <c r="BF128" s="374"/>
      <c r="BG128" s="374"/>
      <c r="BH128" s="374"/>
      <c r="BI128" s="374"/>
      <c r="BJ128" s="374"/>
      <c r="BK128" s="374"/>
      <c r="BL128" s="374"/>
      <c r="BM128" s="374"/>
      <c r="BN128" s="374"/>
      <c r="BO128" s="374"/>
      <c r="BP128" s="374"/>
      <c r="BQ128" s="374"/>
      <c r="BR128" s="374"/>
      <c r="BS128" s="374"/>
      <c r="BT128" s="374"/>
      <c r="BU128" s="374"/>
      <c r="BV128" s="374"/>
      <c r="BW128" s="374"/>
      <c r="BX128" s="374"/>
      <c r="BY128" s="374"/>
      <c r="BZ128" s="374"/>
      <c r="CA128" s="374"/>
      <c r="CB128" s="374"/>
      <c r="CC128" s="374"/>
      <c r="CD128" s="374"/>
      <c r="CE128" s="374"/>
      <c r="CF128" s="374"/>
      <c r="CG128" s="374"/>
      <c r="CH128" s="374"/>
      <c r="CI128" s="374"/>
      <c r="CJ128" s="374"/>
      <c r="CK128" s="374"/>
      <c r="CL128" s="374"/>
      <c r="CM128" s="374"/>
      <c r="CN128" s="374"/>
      <c r="CO128" s="374"/>
      <c r="CP128" s="374"/>
      <c r="CQ128" s="374"/>
      <c r="CR128" s="374"/>
      <c r="CS128" s="374"/>
      <c r="CT128" s="374"/>
      <c r="CU128" s="374"/>
      <c r="CV128" s="374"/>
      <c r="CW128" s="374"/>
      <c r="CX128" s="374"/>
      <c r="CY128" s="374"/>
      <c r="CZ128" s="374"/>
      <c r="DA128" s="374"/>
      <c r="DB128" s="374"/>
      <c r="DC128" s="374"/>
      <c r="DD128" s="374"/>
      <c r="DE128" s="374"/>
      <c r="DF128" s="374"/>
      <c r="DG128" s="374"/>
      <c r="DH128" s="374"/>
      <c r="DI128" s="374"/>
      <c r="DJ128" s="374"/>
      <c r="DK128" s="374"/>
    </row>
    <row r="129" spans="1:115" hidden="1">
      <c r="A129" s="474">
        <f t="shared" si="123"/>
        <v>0</v>
      </c>
      <c r="B129" s="474">
        <f t="shared" si="124"/>
        <v>0</v>
      </c>
      <c r="C129" s="474">
        <f t="shared" si="106"/>
        <v>0</v>
      </c>
      <c r="E129" s="478">
        <f t="shared" ref="E129:L129" si="129">+MAX(P129,Y129,AI129)</f>
        <v>22500</v>
      </c>
      <c r="F129" s="478">
        <f t="shared" si="129"/>
        <v>25680</v>
      </c>
      <c r="G129" s="478">
        <f t="shared" si="129"/>
        <v>28920</v>
      </c>
      <c r="H129" s="478">
        <f t="shared" si="129"/>
        <v>32100</v>
      </c>
      <c r="I129" s="478">
        <f t="shared" si="129"/>
        <v>34680</v>
      </c>
      <c r="J129" s="478">
        <f t="shared" si="129"/>
        <v>37260</v>
      </c>
      <c r="K129" s="478">
        <f t="shared" si="129"/>
        <v>39840</v>
      </c>
      <c r="L129" s="478">
        <f t="shared" si="129"/>
        <v>42420</v>
      </c>
      <c r="N129" s="475" t="str">
        <f>CONCATENATE(AU25,$B$11)</f>
        <v>4/21/2015 - 3/27/2016</v>
      </c>
      <c r="O129" s="374"/>
      <c r="P129" s="489">
        <v>22500</v>
      </c>
      <c r="Q129" s="489">
        <v>25680</v>
      </c>
      <c r="R129" s="489">
        <v>28920</v>
      </c>
      <c r="S129" s="489">
        <v>32100</v>
      </c>
      <c r="T129" s="489">
        <v>34680</v>
      </c>
      <c r="U129" s="489">
        <v>37260</v>
      </c>
      <c r="V129" s="489">
        <v>39840</v>
      </c>
      <c r="W129" s="489">
        <v>42420</v>
      </c>
      <c r="X129" s="374"/>
      <c r="Y129" s="489">
        <v>0</v>
      </c>
      <c r="Z129" s="489">
        <v>0</v>
      </c>
      <c r="AA129" s="489">
        <v>0</v>
      </c>
      <c r="AB129" s="489">
        <v>0</v>
      </c>
      <c r="AC129" s="489">
        <v>0</v>
      </c>
      <c r="AD129" s="489">
        <v>0</v>
      </c>
      <c r="AE129" s="489">
        <v>0</v>
      </c>
      <c r="AF129" s="489">
        <v>0</v>
      </c>
      <c r="AG129" s="374"/>
      <c r="AH129" s="374"/>
      <c r="AI129" s="463">
        <f t="shared" ref="AI129:AP129" si="130">+AI111*1.2</f>
        <v>0</v>
      </c>
      <c r="AJ129" s="463">
        <f t="shared" si="130"/>
        <v>0</v>
      </c>
      <c r="AK129" s="463">
        <f t="shared" si="130"/>
        <v>0</v>
      </c>
      <c r="AL129" s="463">
        <f t="shared" si="130"/>
        <v>0</v>
      </c>
      <c r="AM129" s="463">
        <f t="shared" si="130"/>
        <v>0</v>
      </c>
      <c r="AN129" s="463">
        <f t="shared" si="130"/>
        <v>0</v>
      </c>
      <c r="AO129" s="463">
        <f t="shared" si="130"/>
        <v>0</v>
      </c>
      <c r="AP129" s="463">
        <f t="shared" si="130"/>
        <v>0</v>
      </c>
      <c r="AQ129" s="374"/>
      <c r="AR129" s="374"/>
      <c r="AS129" s="374"/>
      <c r="AT129" s="395" t="s">
        <v>268</v>
      </c>
      <c r="AU129" s="374"/>
      <c r="AV129" s="374"/>
      <c r="AW129" s="415"/>
      <c r="AX129" s="415"/>
      <c r="AY129" s="397" t="s">
        <v>640</v>
      </c>
      <c r="AZ129" s="398" t="s">
        <v>155</v>
      </c>
      <c r="BA129" s="399" t="s">
        <v>548</v>
      </c>
      <c r="BB129" s="400" t="s">
        <v>712</v>
      </c>
      <c r="BC129" s="400" t="s">
        <v>712</v>
      </c>
      <c r="BD129" s="400" t="s">
        <v>532</v>
      </c>
      <c r="BE129" s="402">
        <f t="shared" si="120"/>
        <v>124</v>
      </c>
      <c r="BF129" s="374"/>
      <c r="BG129" s="374"/>
      <c r="BH129" s="374"/>
      <c r="BI129" s="374"/>
      <c r="BJ129" s="374"/>
      <c r="BK129" s="374"/>
      <c r="BL129" s="374"/>
      <c r="BM129" s="374"/>
      <c r="BN129" s="374"/>
      <c r="BO129" s="374"/>
      <c r="BP129" s="374"/>
      <c r="BQ129" s="374"/>
      <c r="BR129" s="374"/>
      <c r="BS129" s="374"/>
      <c r="BT129" s="374"/>
      <c r="BU129" s="374"/>
      <c r="BV129" s="374"/>
      <c r="BW129" s="374"/>
      <c r="BX129" s="374"/>
      <c r="BY129" s="374"/>
      <c r="BZ129" s="374"/>
      <c r="CA129" s="374"/>
      <c r="CB129" s="374"/>
      <c r="CC129" s="374"/>
      <c r="CD129" s="374"/>
      <c r="CE129" s="374"/>
      <c r="CF129" s="374"/>
      <c r="CG129" s="374"/>
      <c r="CH129" s="374"/>
      <c r="CI129" s="374"/>
      <c r="CJ129" s="374"/>
      <c r="CK129" s="374"/>
      <c r="CL129" s="374"/>
      <c r="CM129" s="374"/>
      <c r="CN129" s="374"/>
      <c r="CO129" s="374"/>
      <c r="CP129" s="374"/>
      <c r="CQ129" s="374"/>
      <c r="CR129" s="374"/>
      <c r="CS129" s="374"/>
      <c r="CT129" s="374"/>
      <c r="CU129" s="374"/>
      <c r="CV129" s="374"/>
      <c r="CW129" s="374"/>
      <c r="CX129" s="374"/>
      <c r="CY129" s="374"/>
      <c r="CZ129" s="374"/>
      <c r="DA129" s="374"/>
      <c r="DB129" s="374"/>
      <c r="DC129" s="374"/>
      <c r="DD129" s="374"/>
      <c r="DE129" s="374"/>
      <c r="DF129" s="374"/>
      <c r="DG129" s="374"/>
      <c r="DH129" s="374"/>
      <c r="DI129" s="374"/>
      <c r="DJ129" s="374"/>
      <c r="DK129" s="374"/>
    </row>
    <row r="130" spans="1:115" hidden="1">
      <c r="A130" s="479">
        <f t="shared" si="123"/>
        <v>0</v>
      </c>
      <c r="B130" s="479">
        <f t="shared" si="124"/>
        <v>0</v>
      </c>
      <c r="C130" s="479">
        <f t="shared" si="106"/>
        <v>0</v>
      </c>
      <c r="E130" s="471">
        <f t="shared" ref="E130:L130" si="131">+MAX(E129,E131)</f>
        <v>22500</v>
      </c>
      <c r="F130" s="471">
        <f t="shared" si="131"/>
        <v>25680</v>
      </c>
      <c r="G130" s="471">
        <f t="shared" si="131"/>
        <v>28920</v>
      </c>
      <c r="H130" s="471">
        <f t="shared" si="131"/>
        <v>32100</v>
      </c>
      <c r="I130" s="471">
        <f t="shared" si="131"/>
        <v>34680</v>
      </c>
      <c r="J130" s="471">
        <f t="shared" si="131"/>
        <v>37260</v>
      </c>
      <c r="K130" s="471">
        <f t="shared" si="131"/>
        <v>39840</v>
      </c>
      <c r="L130" s="471">
        <f t="shared" si="131"/>
        <v>42420</v>
      </c>
      <c r="N130" s="472" t="s">
        <v>1717</v>
      </c>
      <c r="O130" s="374"/>
      <c r="P130" s="467"/>
      <c r="Q130" s="467"/>
      <c r="R130" s="467"/>
      <c r="S130" s="467"/>
      <c r="T130" s="467"/>
      <c r="U130" s="467"/>
      <c r="V130" s="467"/>
      <c r="W130" s="467"/>
      <c r="X130" s="374"/>
      <c r="Y130" s="467"/>
      <c r="Z130" s="467"/>
      <c r="AA130" s="467"/>
      <c r="AB130" s="467"/>
      <c r="AC130" s="467"/>
      <c r="AD130" s="467"/>
      <c r="AE130" s="467"/>
      <c r="AF130" s="467"/>
      <c r="AG130" s="374"/>
      <c r="AH130" s="374"/>
      <c r="AI130" s="467"/>
      <c r="AJ130" s="467"/>
      <c r="AK130" s="467"/>
      <c r="AL130" s="467"/>
      <c r="AM130" s="467"/>
      <c r="AN130" s="467"/>
      <c r="AO130" s="467"/>
      <c r="AP130" s="467"/>
      <c r="AQ130" s="374"/>
      <c r="AR130" s="374"/>
      <c r="AS130" s="374"/>
      <c r="AT130" s="395" t="s">
        <v>270</v>
      </c>
      <c r="AU130" s="374"/>
      <c r="AV130" s="374"/>
      <c r="AW130" s="415"/>
      <c r="AX130" s="415"/>
      <c r="AY130" s="397" t="s">
        <v>647</v>
      </c>
      <c r="AZ130" s="398" t="s">
        <v>512</v>
      </c>
      <c r="BA130" s="399" t="s">
        <v>549</v>
      </c>
      <c r="BB130" s="400" t="s">
        <v>713</v>
      </c>
      <c r="BC130" s="400" t="s">
        <v>713</v>
      </c>
      <c r="BD130" s="400" t="s">
        <v>534</v>
      </c>
      <c r="BE130" s="402">
        <f t="shared" si="120"/>
        <v>125</v>
      </c>
      <c r="BF130" s="374"/>
      <c r="BG130" s="374"/>
      <c r="BH130" s="374"/>
      <c r="BI130" s="374"/>
      <c r="BJ130" s="374"/>
      <c r="BK130" s="374"/>
      <c r="BL130" s="374"/>
      <c r="BM130" s="374"/>
      <c r="BN130" s="374"/>
      <c r="BO130" s="374"/>
      <c r="BP130" s="374"/>
      <c r="BQ130" s="374"/>
      <c r="BR130" s="374"/>
      <c r="BS130" s="374"/>
      <c r="BT130" s="374"/>
      <c r="BU130" s="374"/>
      <c r="BV130" s="374"/>
      <c r="BW130" s="374"/>
      <c r="BX130" s="374"/>
      <c r="BY130" s="374"/>
      <c r="BZ130" s="374"/>
      <c r="CA130" s="374"/>
      <c r="CB130" s="374"/>
      <c r="CC130" s="374"/>
      <c r="CD130" s="374"/>
      <c r="CE130" s="374"/>
      <c r="CF130" s="374"/>
      <c r="CG130" s="374"/>
      <c r="CH130" s="374"/>
      <c r="CI130" s="374"/>
      <c r="CJ130" s="374"/>
      <c r="CK130" s="374"/>
      <c r="CL130" s="374"/>
      <c r="CM130" s="374"/>
      <c r="CN130" s="374"/>
      <c r="CO130" s="374"/>
      <c r="CP130" s="374"/>
      <c r="CQ130" s="374"/>
      <c r="CR130" s="374"/>
      <c r="CS130" s="374"/>
      <c r="CT130" s="374"/>
      <c r="CU130" s="374"/>
      <c r="CV130" s="374"/>
      <c r="CW130" s="374"/>
      <c r="CX130" s="374"/>
      <c r="CY130" s="374"/>
      <c r="CZ130" s="374"/>
      <c r="DA130" s="374"/>
      <c r="DB130" s="374"/>
      <c r="DC130" s="374"/>
      <c r="DD130" s="374"/>
      <c r="DE130" s="374"/>
      <c r="DF130" s="374"/>
      <c r="DG130" s="374"/>
      <c r="DH130" s="374"/>
      <c r="DI130" s="374"/>
      <c r="DJ130" s="374"/>
      <c r="DK130" s="374"/>
    </row>
    <row r="131" spans="1:115" hidden="1">
      <c r="A131" s="480">
        <f t="shared" si="123"/>
        <v>0</v>
      </c>
      <c r="B131" s="480">
        <f t="shared" si="124"/>
        <v>0</v>
      </c>
      <c r="C131" s="480">
        <f t="shared" si="106"/>
        <v>0</v>
      </c>
      <c r="E131" s="488">
        <f t="shared" ref="E131:L131" si="132">+MAX(P131,Y131,AI131)</f>
        <v>22020</v>
      </c>
      <c r="F131" s="488">
        <f t="shared" si="132"/>
        <v>25200</v>
      </c>
      <c r="G131" s="488">
        <f t="shared" si="132"/>
        <v>28320</v>
      </c>
      <c r="H131" s="488">
        <f t="shared" si="132"/>
        <v>31440</v>
      </c>
      <c r="I131" s="488">
        <f t="shared" si="132"/>
        <v>33960</v>
      </c>
      <c r="J131" s="488">
        <f t="shared" si="132"/>
        <v>36480</v>
      </c>
      <c r="K131" s="488">
        <f t="shared" si="132"/>
        <v>39000</v>
      </c>
      <c r="L131" s="488">
        <f t="shared" si="132"/>
        <v>41520</v>
      </c>
      <c r="N131" s="475" t="str">
        <f>CONCATENATE(AU27,$B$11)</f>
        <v>On or After  5/13/2016</v>
      </c>
      <c r="O131" s="374"/>
      <c r="P131" s="491">
        <v>22020</v>
      </c>
      <c r="Q131" s="491">
        <v>25200</v>
      </c>
      <c r="R131" s="491">
        <v>28320</v>
      </c>
      <c r="S131" s="491">
        <v>31440</v>
      </c>
      <c r="T131" s="491">
        <v>33960</v>
      </c>
      <c r="U131" s="491">
        <v>36480</v>
      </c>
      <c r="V131" s="491">
        <v>39000</v>
      </c>
      <c r="W131" s="491">
        <v>41520</v>
      </c>
      <c r="X131" s="374"/>
      <c r="Y131" s="491">
        <v>0</v>
      </c>
      <c r="Z131" s="491">
        <v>0</v>
      </c>
      <c r="AA131" s="491">
        <v>0</v>
      </c>
      <c r="AB131" s="491">
        <v>0</v>
      </c>
      <c r="AC131" s="491">
        <v>0</v>
      </c>
      <c r="AD131" s="491">
        <v>0</v>
      </c>
      <c r="AE131" s="491">
        <v>0</v>
      </c>
      <c r="AF131" s="491">
        <v>0</v>
      </c>
      <c r="AG131" s="374"/>
      <c r="AH131" s="374"/>
      <c r="AI131" s="463">
        <f t="shared" ref="AI131:AP131" si="133">+AI113*1.2</f>
        <v>0</v>
      </c>
      <c r="AJ131" s="463">
        <f t="shared" si="133"/>
        <v>0</v>
      </c>
      <c r="AK131" s="463">
        <f t="shared" si="133"/>
        <v>0</v>
      </c>
      <c r="AL131" s="463">
        <f t="shared" si="133"/>
        <v>0</v>
      </c>
      <c r="AM131" s="463">
        <f t="shared" si="133"/>
        <v>0</v>
      </c>
      <c r="AN131" s="463">
        <f t="shared" si="133"/>
        <v>0</v>
      </c>
      <c r="AO131" s="463">
        <f t="shared" si="133"/>
        <v>0</v>
      </c>
      <c r="AP131" s="463">
        <f t="shared" si="133"/>
        <v>0</v>
      </c>
      <c r="AQ131" s="374"/>
      <c r="AR131" s="374"/>
      <c r="AS131" s="374"/>
      <c r="AT131" s="395" t="s">
        <v>272</v>
      </c>
      <c r="AU131" s="374"/>
      <c r="AV131" s="374"/>
      <c r="AW131" s="415"/>
      <c r="AX131" s="415"/>
      <c r="AY131" s="397" t="s">
        <v>652</v>
      </c>
      <c r="AZ131" s="398" t="s">
        <v>520</v>
      </c>
      <c r="BA131" s="399" t="s">
        <v>551</v>
      </c>
      <c r="BB131" s="400" t="s">
        <v>714</v>
      </c>
      <c r="BC131" s="400" t="s">
        <v>714</v>
      </c>
      <c r="BD131" s="400" t="s">
        <v>538</v>
      </c>
      <c r="BE131" s="402">
        <f t="shared" si="120"/>
        <v>126</v>
      </c>
      <c r="BF131" s="374"/>
      <c r="BG131" s="374"/>
      <c r="BH131" s="374"/>
      <c r="BI131" s="374"/>
      <c r="BJ131" s="374"/>
      <c r="BK131" s="374"/>
      <c r="BL131" s="374"/>
      <c r="BM131" s="374"/>
      <c r="BN131" s="374"/>
      <c r="BO131" s="374"/>
      <c r="BP131" s="374"/>
      <c r="BQ131" s="374"/>
      <c r="BR131" s="374"/>
      <c r="BS131" s="374"/>
      <c r="BT131" s="374"/>
      <c r="BU131" s="374"/>
      <c r="BV131" s="374"/>
      <c r="BW131" s="374"/>
      <c r="BX131" s="374"/>
      <c r="BY131" s="374"/>
      <c r="BZ131" s="374"/>
      <c r="CA131" s="374"/>
      <c r="CB131" s="374"/>
      <c r="CC131" s="374"/>
      <c r="CD131" s="374"/>
      <c r="CE131" s="374"/>
      <c r="CF131" s="374"/>
      <c r="CG131" s="374"/>
      <c r="CH131" s="374"/>
      <c r="CI131" s="374"/>
      <c r="CJ131" s="374"/>
      <c r="CK131" s="374"/>
      <c r="CL131" s="374"/>
      <c r="CM131" s="374"/>
      <c r="CN131" s="374"/>
      <c r="CO131" s="374"/>
      <c r="CP131" s="374"/>
      <c r="CQ131" s="374"/>
      <c r="CR131" s="374"/>
      <c r="CS131" s="374"/>
      <c r="CT131" s="374"/>
      <c r="CU131" s="374"/>
      <c r="CV131" s="374"/>
      <c r="CW131" s="374"/>
      <c r="CX131" s="374"/>
      <c r="CY131" s="374"/>
      <c r="CZ131" s="374"/>
      <c r="DA131" s="374"/>
      <c r="DB131" s="374"/>
      <c r="DC131" s="374"/>
      <c r="DD131" s="374"/>
      <c r="DE131" s="374"/>
      <c r="DF131" s="374"/>
      <c r="DG131" s="374"/>
      <c r="DH131" s="374"/>
      <c r="DI131" s="374"/>
      <c r="DJ131" s="374"/>
      <c r="DK131" s="374"/>
    </row>
    <row r="132" spans="1:115" hidden="1">
      <c r="A132" s="482"/>
      <c r="B132" s="483"/>
      <c r="C132" s="484"/>
      <c r="D132" s="483"/>
      <c r="E132" s="483"/>
      <c r="F132" s="483"/>
      <c r="G132" s="483"/>
      <c r="H132" s="483"/>
      <c r="I132" s="483"/>
      <c r="J132" s="483"/>
      <c r="K132" s="483"/>
      <c r="L132" s="483"/>
      <c r="M132" s="483"/>
      <c r="N132" s="485"/>
      <c r="O132" s="485"/>
      <c r="P132" s="485"/>
      <c r="Q132" s="485"/>
      <c r="R132" s="485"/>
      <c r="S132" s="485"/>
      <c r="T132" s="485"/>
      <c r="U132" s="485"/>
      <c r="V132" s="485"/>
      <c r="W132" s="485"/>
      <c r="X132" s="485"/>
      <c r="Y132" s="485"/>
      <c r="Z132" s="485"/>
      <c r="AA132" s="485"/>
      <c r="AB132" s="485"/>
      <c r="AC132" s="485"/>
      <c r="AD132" s="485"/>
      <c r="AE132" s="485"/>
      <c r="AF132" s="485"/>
      <c r="AG132" s="485"/>
      <c r="AH132" s="485"/>
      <c r="AI132" s="485"/>
      <c r="AJ132" s="485"/>
      <c r="AK132" s="485"/>
      <c r="AL132" s="485"/>
      <c r="AM132" s="485"/>
      <c r="AN132" s="485"/>
      <c r="AO132" s="485"/>
      <c r="AP132" s="485"/>
      <c r="AQ132" s="486" t="s">
        <v>1720</v>
      </c>
      <c r="AR132" s="374"/>
      <c r="AS132" s="374"/>
      <c r="AT132" s="395" t="s">
        <v>274</v>
      </c>
      <c r="AU132" s="374"/>
      <c r="AV132" s="374"/>
      <c r="AW132" s="415"/>
      <c r="AX132" s="415"/>
      <c r="AY132" s="397" t="s">
        <v>654</v>
      </c>
      <c r="AZ132" s="398" t="s">
        <v>530</v>
      </c>
      <c r="BA132" s="399" t="s">
        <v>552</v>
      </c>
      <c r="BB132" s="400" t="s">
        <v>715</v>
      </c>
      <c r="BC132" s="400" t="s">
        <v>715</v>
      </c>
      <c r="BD132" s="400" t="s">
        <v>163</v>
      </c>
      <c r="BE132" s="402">
        <f t="shared" si="120"/>
        <v>127</v>
      </c>
      <c r="BF132" s="374"/>
      <c r="BG132" s="374"/>
      <c r="BH132" s="374"/>
      <c r="BI132" s="374"/>
      <c r="BJ132" s="374"/>
      <c r="BK132" s="374"/>
      <c r="BL132" s="374"/>
      <c r="BM132" s="374"/>
      <c r="BN132" s="374"/>
      <c r="BO132" s="374"/>
      <c r="BP132" s="374"/>
      <c r="BQ132" s="374"/>
      <c r="BR132" s="374"/>
      <c r="BS132" s="374"/>
      <c r="BT132" s="374"/>
      <c r="BU132" s="374"/>
      <c r="BV132" s="374"/>
      <c r="BW132" s="374"/>
      <c r="BX132" s="374"/>
      <c r="BY132" s="374"/>
      <c r="BZ132" s="374"/>
      <c r="CA132" s="374"/>
      <c r="CB132" s="374"/>
      <c r="CC132" s="374"/>
      <c r="CD132" s="374"/>
      <c r="CE132" s="374"/>
      <c r="CF132" s="374"/>
      <c r="CG132" s="374"/>
      <c r="CH132" s="374"/>
      <c r="CI132" s="374"/>
      <c r="CJ132" s="374"/>
      <c r="CK132" s="374"/>
      <c r="CL132" s="374"/>
      <c r="CM132" s="374"/>
      <c r="CN132" s="374"/>
      <c r="CO132" s="374"/>
      <c r="CP132" s="374"/>
      <c r="CQ132" s="374"/>
      <c r="CR132" s="374"/>
      <c r="CS132" s="374"/>
      <c r="CT132" s="374"/>
      <c r="CU132" s="374"/>
      <c r="CV132" s="374"/>
      <c r="CW132" s="374"/>
      <c r="CX132" s="374"/>
      <c r="CY132" s="374"/>
      <c r="CZ132" s="374"/>
      <c r="DA132" s="374"/>
      <c r="DB132" s="374"/>
      <c r="DC132" s="374"/>
      <c r="DD132" s="374"/>
      <c r="DE132" s="374"/>
      <c r="DF132" s="374"/>
      <c r="DG132" s="374"/>
      <c r="DH132" s="374"/>
      <c r="DI132" s="374"/>
      <c r="DJ132" s="374"/>
      <c r="DK132" s="374"/>
    </row>
    <row r="133" spans="1:115" ht="15.6" hidden="1">
      <c r="A133" s="454" t="s">
        <v>1710</v>
      </c>
      <c r="B133" s="455" t="s">
        <v>1711</v>
      </c>
      <c r="C133" s="456" t="s">
        <v>1712</v>
      </c>
      <c r="E133" s="457">
        <v>1</v>
      </c>
      <c r="F133" s="457">
        <v>2</v>
      </c>
      <c r="G133" s="457">
        <v>3</v>
      </c>
      <c r="H133" s="457">
        <v>4</v>
      </c>
      <c r="I133" s="457">
        <v>5</v>
      </c>
      <c r="J133" s="457">
        <v>6</v>
      </c>
      <c r="K133" s="457">
        <v>7</v>
      </c>
      <c r="L133" s="457">
        <v>8</v>
      </c>
      <c r="M133" s="369"/>
      <c r="N133" s="458">
        <v>80</v>
      </c>
      <c r="O133" s="374"/>
      <c r="P133" s="1570" t="s">
        <v>1713</v>
      </c>
      <c r="Q133" s="1570"/>
      <c r="R133" s="1570"/>
      <c r="S133" s="1570"/>
      <c r="T133" s="1570"/>
      <c r="U133" s="1570"/>
      <c r="V133" s="1570"/>
      <c r="W133" s="1570"/>
      <c r="X133" s="374"/>
      <c r="Y133" s="1571" t="s">
        <v>1714</v>
      </c>
      <c r="Z133" s="1571"/>
      <c r="AA133" s="1571"/>
      <c r="AB133" s="1571"/>
      <c r="AC133" s="1571"/>
      <c r="AD133" s="1571"/>
      <c r="AE133" s="1571"/>
      <c r="AF133" s="1571"/>
      <c r="AG133" s="374"/>
      <c r="AH133" s="374"/>
      <c r="AI133" s="1572" t="s">
        <v>1716</v>
      </c>
      <c r="AJ133" s="1572"/>
      <c r="AK133" s="1572"/>
      <c r="AL133" s="1572"/>
      <c r="AM133" s="1572"/>
      <c r="AN133" s="1572"/>
      <c r="AO133" s="1572"/>
      <c r="AP133" s="1572"/>
      <c r="AQ133" s="374"/>
      <c r="AR133" s="374"/>
      <c r="AS133" s="374"/>
      <c r="AT133" s="395" t="s">
        <v>276</v>
      </c>
      <c r="AU133" s="374"/>
      <c r="AV133" s="374"/>
      <c r="AW133" s="415"/>
      <c r="AX133" s="415"/>
      <c r="AY133" s="397" t="s">
        <v>656</v>
      </c>
      <c r="AZ133" s="398" t="s">
        <v>532</v>
      </c>
      <c r="BA133" s="399" t="s">
        <v>556</v>
      </c>
      <c r="BB133" s="400" t="s">
        <v>716</v>
      </c>
      <c r="BC133" s="400" t="s">
        <v>716</v>
      </c>
      <c r="BD133" s="400" t="s">
        <v>541</v>
      </c>
      <c r="BE133" s="402">
        <f t="shared" si="120"/>
        <v>128</v>
      </c>
      <c r="BF133" s="374"/>
      <c r="BG133" s="374"/>
      <c r="BH133" s="374"/>
      <c r="BI133" s="374"/>
      <c r="BJ133" s="374"/>
      <c r="BK133" s="374"/>
      <c r="BL133" s="374"/>
      <c r="BM133" s="374"/>
      <c r="BN133" s="374"/>
      <c r="BO133" s="374"/>
      <c r="BP133" s="374"/>
      <c r="BQ133" s="374"/>
      <c r="BR133" s="374"/>
      <c r="BS133" s="374"/>
      <c r="BT133" s="374"/>
      <c r="BU133" s="374"/>
      <c r="BV133" s="374"/>
      <c r="BW133" s="374"/>
      <c r="BX133" s="374"/>
      <c r="BY133" s="374"/>
      <c r="BZ133" s="374"/>
      <c r="CA133" s="374"/>
      <c r="CB133" s="374"/>
      <c r="CC133" s="374"/>
      <c r="CD133" s="374"/>
      <c r="CE133" s="374"/>
      <c r="CF133" s="374"/>
      <c r="CG133" s="374"/>
      <c r="CH133" s="374"/>
      <c r="CI133" s="374"/>
      <c r="CJ133" s="374"/>
      <c r="CK133" s="374"/>
      <c r="CL133" s="374"/>
      <c r="CM133" s="374"/>
      <c r="CN133" s="374"/>
      <c r="CO133" s="374"/>
      <c r="CP133" s="374"/>
      <c r="CQ133" s="374"/>
      <c r="CR133" s="374"/>
      <c r="CS133" s="374"/>
      <c r="CT133" s="374"/>
      <c r="CU133" s="374"/>
      <c r="CV133" s="374"/>
      <c r="CW133" s="374"/>
      <c r="CX133" s="374"/>
      <c r="CY133" s="374"/>
      <c r="CZ133" s="374"/>
      <c r="DA133" s="374"/>
      <c r="DB133" s="374"/>
      <c r="DC133" s="374"/>
      <c r="DD133" s="374"/>
      <c r="DE133" s="374"/>
      <c r="DF133" s="374"/>
      <c r="DG133" s="374"/>
      <c r="DH133" s="374"/>
      <c r="DI133" s="374"/>
      <c r="DJ133" s="374"/>
      <c r="DK133" s="374"/>
    </row>
    <row r="134" spans="1:115" hidden="1">
      <c r="A134" s="460">
        <f t="shared" ref="A134:A143" si="134">IF($A$26=$AU10,1,0)</f>
        <v>0</v>
      </c>
      <c r="B134" s="460">
        <f>IF($B$18=$AU10,1,0)</f>
        <v>0</v>
      </c>
      <c r="C134" s="460">
        <f t="shared" ref="C134:C149" si="135">+IF((A62+B62)=2,1,A62+B62)</f>
        <v>0</v>
      </c>
      <c r="E134" s="461">
        <f t="shared" ref="E134:L135" si="136">+MAX(P134,Y134,AI134)</f>
        <v>27280</v>
      </c>
      <c r="F134" s="461">
        <f t="shared" si="136"/>
        <v>31120</v>
      </c>
      <c r="G134" s="461">
        <f t="shared" si="136"/>
        <v>35040</v>
      </c>
      <c r="H134" s="461">
        <f t="shared" si="136"/>
        <v>38880</v>
      </c>
      <c r="I134" s="461">
        <f t="shared" si="136"/>
        <v>42000</v>
      </c>
      <c r="J134" s="461">
        <f t="shared" si="136"/>
        <v>45120</v>
      </c>
      <c r="K134" s="461">
        <f t="shared" si="136"/>
        <v>48240</v>
      </c>
      <c r="L134" s="461">
        <f t="shared" si="136"/>
        <v>51360</v>
      </c>
      <c r="N134" s="462" t="str">
        <f>CONCATENATE($AU$10,$B$11,$N$133)</f>
        <v>Before 12-31-200880</v>
      </c>
      <c r="O134" s="374"/>
      <c r="P134" s="463">
        <v>27280</v>
      </c>
      <c r="Q134" s="463">
        <v>31120</v>
      </c>
      <c r="R134" s="463">
        <v>35040</v>
      </c>
      <c r="S134" s="463">
        <v>38880</v>
      </c>
      <c r="T134" s="463">
        <v>42000</v>
      </c>
      <c r="U134" s="463">
        <v>45120</v>
      </c>
      <c r="V134" s="463">
        <v>48240</v>
      </c>
      <c r="W134" s="463">
        <v>51360</v>
      </c>
      <c r="X134" s="374"/>
      <c r="Y134" s="464"/>
      <c r="Z134" s="465"/>
      <c r="AA134" s="465"/>
      <c r="AB134" s="465"/>
      <c r="AC134" s="465"/>
      <c r="AD134" s="465"/>
      <c r="AE134" s="465"/>
      <c r="AF134" s="466"/>
      <c r="AG134" s="374"/>
      <c r="AH134" s="374"/>
      <c r="AI134" s="467"/>
      <c r="AJ134" s="467"/>
      <c r="AK134" s="467"/>
      <c r="AL134" s="467"/>
      <c r="AM134" s="467"/>
      <c r="AN134" s="467"/>
      <c r="AO134" s="467"/>
      <c r="AP134" s="467"/>
      <c r="AQ134" s="374"/>
      <c r="AR134" s="374"/>
      <c r="AS134" s="374"/>
      <c r="AT134" s="395" t="s">
        <v>278</v>
      </c>
      <c r="AU134" s="374"/>
      <c r="AV134" s="374"/>
      <c r="AW134" s="415"/>
      <c r="AX134" s="415"/>
      <c r="AY134" s="397" t="s">
        <v>657</v>
      </c>
      <c r="AZ134" s="398" t="s">
        <v>534</v>
      </c>
      <c r="BA134" s="399" t="s">
        <v>559</v>
      </c>
      <c r="BB134" s="400" t="s">
        <v>724</v>
      </c>
      <c r="BC134" s="400" t="s">
        <v>724</v>
      </c>
      <c r="BD134" s="400" t="s">
        <v>545</v>
      </c>
      <c r="BE134" s="402">
        <f t="shared" si="120"/>
        <v>131</v>
      </c>
      <c r="BF134" s="374"/>
      <c r="BG134" s="374"/>
      <c r="BH134" s="374"/>
      <c r="BI134" s="374"/>
      <c r="BJ134" s="374"/>
      <c r="BK134" s="374"/>
      <c r="BL134" s="374"/>
      <c r="BM134" s="374"/>
      <c r="BN134" s="374"/>
      <c r="BO134" s="374"/>
      <c r="BP134" s="374"/>
      <c r="BQ134" s="374"/>
      <c r="BR134" s="374"/>
      <c r="BS134" s="374"/>
      <c r="BT134" s="374"/>
      <c r="BU134" s="374"/>
      <c r="BV134" s="374"/>
      <c r="BW134" s="374"/>
      <c r="BX134" s="374"/>
      <c r="BY134" s="374"/>
      <c r="BZ134" s="374"/>
      <c r="CA134" s="374"/>
      <c r="CB134" s="374"/>
      <c r="CC134" s="374"/>
      <c r="CD134" s="374"/>
      <c r="CE134" s="374"/>
      <c r="CF134" s="374"/>
      <c r="CG134" s="374"/>
      <c r="CH134" s="374"/>
      <c r="CI134" s="374"/>
      <c r="CJ134" s="374"/>
      <c r="CK134" s="374"/>
      <c r="CL134" s="374"/>
      <c r="CM134" s="374"/>
      <c r="CN134" s="374"/>
      <c r="CO134" s="374"/>
      <c r="CP134" s="374"/>
      <c r="CQ134" s="374"/>
      <c r="CR134" s="374"/>
      <c r="CS134" s="374"/>
      <c r="CT134" s="374"/>
      <c r="CU134" s="374"/>
      <c r="CV134" s="374"/>
      <c r="CW134" s="374"/>
      <c r="CX134" s="374"/>
      <c r="CY134" s="374"/>
      <c r="CZ134" s="374"/>
      <c r="DA134" s="374"/>
      <c r="DB134" s="374"/>
      <c r="DC134" s="374"/>
      <c r="DD134" s="374"/>
      <c r="DE134" s="374"/>
      <c r="DF134" s="374"/>
      <c r="DG134" s="374"/>
      <c r="DH134" s="374"/>
      <c r="DI134" s="374"/>
      <c r="DJ134" s="374"/>
      <c r="DK134" s="374"/>
    </row>
    <row r="135" spans="1:115" hidden="1">
      <c r="A135" s="460">
        <f t="shared" si="134"/>
        <v>0</v>
      </c>
      <c r="B135" s="460">
        <f t="shared" ref="B135:B143" si="137">IF(OR(B62=1,$B$18=$AU11),1,0)</f>
        <v>0</v>
      </c>
      <c r="C135" s="460">
        <f t="shared" si="135"/>
        <v>0</v>
      </c>
      <c r="E135" s="461">
        <f t="shared" si="136"/>
        <v>27280</v>
      </c>
      <c r="F135" s="461">
        <f t="shared" si="136"/>
        <v>31120</v>
      </c>
      <c r="G135" s="461">
        <f t="shared" si="136"/>
        <v>35040</v>
      </c>
      <c r="H135" s="461">
        <f t="shared" si="136"/>
        <v>38880</v>
      </c>
      <c r="I135" s="461">
        <f t="shared" si="136"/>
        <v>42000</v>
      </c>
      <c r="J135" s="461">
        <f t="shared" si="136"/>
        <v>45120</v>
      </c>
      <c r="K135" s="461">
        <f t="shared" si="136"/>
        <v>48240</v>
      </c>
      <c r="L135" s="461">
        <f t="shared" si="136"/>
        <v>51360</v>
      </c>
      <c r="N135" s="462" t="str">
        <f>CONCATENATE($AU$11,$B$11,$N$133)</f>
        <v>1/1/2009 - 5/13/201080</v>
      </c>
      <c r="O135" s="374"/>
      <c r="P135" s="463">
        <v>27280</v>
      </c>
      <c r="Q135" s="463">
        <v>31120</v>
      </c>
      <c r="R135" s="463">
        <v>35040</v>
      </c>
      <c r="S135" s="463">
        <v>38880</v>
      </c>
      <c r="T135" s="463">
        <v>42000</v>
      </c>
      <c r="U135" s="463">
        <v>45120</v>
      </c>
      <c r="V135" s="463">
        <v>48240</v>
      </c>
      <c r="W135" s="463">
        <v>51360</v>
      </c>
      <c r="X135" s="374"/>
      <c r="Y135" s="468"/>
      <c r="Z135" s="469"/>
      <c r="AA135" s="469"/>
      <c r="AB135" s="469"/>
      <c r="AC135" s="469"/>
      <c r="AD135" s="469"/>
      <c r="AE135" s="469"/>
      <c r="AF135" s="470"/>
      <c r="AG135" s="374"/>
      <c r="AH135" s="374"/>
      <c r="AI135" s="463">
        <f t="shared" ref="AI135:AP135" si="138">+AI99/5*8</f>
        <v>0</v>
      </c>
      <c r="AJ135" s="463">
        <f t="shared" si="138"/>
        <v>0</v>
      </c>
      <c r="AK135" s="463">
        <f t="shared" si="138"/>
        <v>0</v>
      </c>
      <c r="AL135" s="463">
        <f t="shared" si="138"/>
        <v>0</v>
      </c>
      <c r="AM135" s="463">
        <f t="shared" si="138"/>
        <v>0</v>
      </c>
      <c r="AN135" s="463">
        <f t="shared" si="138"/>
        <v>0</v>
      </c>
      <c r="AO135" s="463">
        <f t="shared" si="138"/>
        <v>0</v>
      </c>
      <c r="AP135" s="463">
        <f t="shared" si="138"/>
        <v>0</v>
      </c>
      <c r="AQ135" s="374"/>
      <c r="AR135" s="374"/>
      <c r="AS135" s="374"/>
      <c r="AT135" s="395" t="s">
        <v>280</v>
      </c>
      <c r="AU135" s="374"/>
      <c r="AV135" s="374"/>
      <c r="AW135" s="415"/>
      <c r="AX135" s="415"/>
      <c r="AY135" s="397" t="s">
        <v>661</v>
      </c>
      <c r="AZ135" s="398" t="s">
        <v>538</v>
      </c>
      <c r="BA135" s="399" t="s">
        <v>564</v>
      </c>
      <c r="BB135" s="400" t="s">
        <v>731</v>
      </c>
      <c r="BC135" s="400" t="s">
        <v>731</v>
      </c>
      <c r="BD135" s="400" t="s">
        <v>546</v>
      </c>
      <c r="BE135" s="402">
        <f t="shared" si="120"/>
        <v>132</v>
      </c>
      <c r="BF135" s="374"/>
      <c r="BG135" s="374"/>
      <c r="BH135" s="374"/>
      <c r="BI135" s="374"/>
      <c r="BJ135" s="374"/>
      <c r="BK135" s="374"/>
      <c r="BL135" s="374"/>
      <c r="BM135" s="374"/>
      <c r="BN135" s="374"/>
      <c r="BO135" s="374"/>
      <c r="BP135" s="374"/>
      <c r="BQ135" s="374"/>
      <c r="BR135" s="374"/>
      <c r="BS135" s="374"/>
      <c r="BT135" s="374"/>
      <c r="BU135" s="374"/>
      <c r="BV135" s="374"/>
      <c r="BW135" s="374"/>
      <c r="BX135" s="374"/>
      <c r="BY135" s="374"/>
      <c r="BZ135" s="374"/>
      <c r="CA135" s="374"/>
      <c r="CB135" s="374"/>
      <c r="CC135" s="374"/>
      <c r="CD135" s="374"/>
      <c r="CE135" s="374"/>
      <c r="CF135" s="374"/>
      <c r="CG135" s="374"/>
      <c r="CH135" s="374"/>
      <c r="CI135" s="374"/>
      <c r="CJ135" s="374"/>
      <c r="CK135" s="374"/>
      <c r="CL135" s="374"/>
      <c r="CM135" s="374"/>
      <c r="CN135" s="374"/>
      <c r="CO135" s="374"/>
      <c r="CP135" s="374"/>
      <c r="CQ135" s="374"/>
      <c r="CR135" s="374"/>
      <c r="CS135" s="374"/>
      <c r="CT135" s="374"/>
      <c r="CU135" s="374"/>
      <c r="CV135" s="374"/>
      <c r="CW135" s="374"/>
      <c r="CX135" s="374"/>
      <c r="CY135" s="374"/>
      <c r="CZ135" s="374"/>
      <c r="DA135" s="374"/>
      <c r="DB135" s="374"/>
      <c r="DC135" s="374"/>
      <c r="DD135" s="374"/>
      <c r="DE135" s="374"/>
      <c r="DF135" s="374"/>
      <c r="DG135" s="374"/>
      <c r="DH135" s="374"/>
      <c r="DI135" s="374"/>
      <c r="DJ135" s="374"/>
      <c r="DK135" s="374"/>
    </row>
    <row r="136" spans="1:115" hidden="1">
      <c r="A136" s="460">
        <f t="shared" si="134"/>
        <v>0</v>
      </c>
      <c r="B136" s="460">
        <f t="shared" si="137"/>
        <v>0</v>
      </c>
      <c r="C136" s="460">
        <f t="shared" si="135"/>
        <v>0</v>
      </c>
      <c r="E136" s="471">
        <f t="shared" ref="E136:L136" si="139">+MAX(E135,E137)</f>
        <v>27280</v>
      </c>
      <c r="F136" s="471">
        <f t="shared" si="139"/>
        <v>31120</v>
      </c>
      <c r="G136" s="471">
        <f t="shared" si="139"/>
        <v>35040</v>
      </c>
      <c r="H136" s="471">
        <f t="shared" si="139"/>
        <v>38880</v>
      </c>
      <c r="I136" s="471">
        <f t="shared" si="139"/>
        <v>42000</v>
      </c>
      <c r="J136" s="471">
        <f t="shared" si="139"/>
        <v>45120</v>
      </c>
      <c r="K136" s="471">
        <f t="shared" si="139"/>
        <v>48240</v>
      </c>
      <c r="L136" s="471">
        <f t="shared" si="139"/>
        <v>51360</v>
      </c>
      <c r="N136" s="472" t="s">
        <v>1717</v>
      </c>
      <c r="O136" s="374"/>
      <c r="P136" s="467"/>
      <c r="Q136" s="467"/>
      <c r="R136" s="467"/>
      <c r="S136" s="467"/>
      <c r="T136" s="467"/>
      <c r="U136" s="467"/>
      <c r="V136" s="467"/>
      <c r="W136" s="467"/>
      <c r="X136" s="374"/>
      <c r="Y136" s="468"/>
      <c r="Z136" s="469"/>
      <c r="AA136" s="469"/>
      <c r="AB136" s="469"/>
      <c r="AC136" s="469"/>
      <c r="AD136" s="469"/>
      <c r="AE136" s="469"/>
      <c r="AF136" s="470"/>
      <c r="AG136" s="374"/>
      <c r="AH136" s="374"/>
      <c r="AI136" s="467"/>
      <c r="AJ136" s="467"/>
      <c r="AK136" s="467"/>
      <c r="AL136" s="467"/>
      <c r="AM136" s="467"/>
      <c r="AN136" s="467"/>
      <c r="AO136" s="467"/>
      <c r="AP136" s="467"/>
      <c r="AQ136" s="374"/>
      <c r="AR136" s="374"/>
      <c r="AS136" s="374"/>
      <c r="AT136" s="395" t="s">
        <v>282</v>
      </c>
      <c r="AU136" s="374"/>
      <c r="AV136" s="374"/>
      <c r="AW136" s="415"/>
      <c r="AX136" s="415"/>
      <c r="AY136" s="397" t="s">
        <v>665</v>
      </c>
      <c r="AZ136" s="398" t="s">
        <v>163</v>
      </c>
      <c r="BA136" s="399" t="s">
        <v>566</v>
      </c>
      <c r="BB136" s="400" t="s">
        <v>733</v>
      </c>
      <c r="BC136" s="400" t="s">
        <v>733</v>
      </c>
      <c r="BD136" s="400" t="s">
        <v>547</v>
      </c>
      <c r="BE136" s="402">
        <f t="shared" si="120"/>
        <v>133</v>
      </c>
      <c r="BF136" s="374"/>
      <c r="BG136" s="374"/>
      <c r="BH136" s="374"/>
      <c r="BI136" s="374"/>
      <c r="BJ136" s="374"/>
      <c r="BK136" s="374"/>
      <c r="BL136" s="374"/>
      <c r="BM136" s="374"/>
      <c r="BN136" s="374"/>
      <c r="BO136" s="374"/>
      <c r="BP136" s="374"/>
      <c r="BQ136" s="374"/>
      <c r="BR136" s="374"/>
      <c r="BS136" s="374"/>
      <c r="BT136" s="374"/>
      <c r="BU136" s="374"/>
      <c r="BV136" s="374"/>
      <c r="BW136" s="374"/>
      <c r="BX136" s="374"/>
      <c r="BY136" s="374"/>
      <c r="BZ136" s="374"/>
      <c r="CA136" s="374"/>
      <c r="CB136" s="374"/>
      <c r="CC136" s="374"/>
      <c r="CD136" s="374"/>
      <c r="CE136" s="374"/>
      <c r="CF136" s="374"/>
      <c r="CG136" s="374"/>
      <c r="CH136" s="374"/>
      <c r="CI136" s="374"/>
      <c r="CJ136" s="374"/>
      <c r="CK136" s="374"/>
      <c r="CL136" s="374"/>
      <c r="CM136" s="374"/>
      <c r="CN136" s="374"/>
      <c r="CO136" s="374"/>
      <c r="CP136" s="374"/>
      <c r="CQ136" s="374"/>
      <c r="CR136" s="374"/>
      <c r="CS136" s="374"/>
      <c r="CT136" s="374"/>
      <c r="CU136" s="374"/>
      <c r="CV136" s="374"/>
      <c r="CW136" s="374"/>
      <c r="CX136" s="374"/>
      <c r="CY136" s="374"/>
      <c r="CZ136" s="374"/>
      <c r="DA136" s="374"/>
      <c r="DB136" s="374"/>
      <c r="DC136" s="374"/>
      <c r="DD136" s="374"/>
      <c r="DE136" s="374"/>
      <c r="DF136" s="374"/>
      <c r="DG136" s="374"/>
      <c r="DH136" s="374"/>
      <c r="DI136" s="374"/>
      <c r="DJ136" s="374"/>
      <c r="DK136" s="374"/>
    </row>
    <row r="137" spans="1:115" hidden="1">
      <c r="A137" s="460">
        <f t="shared" si="134"/>
        <v>0</v>
      </c>
      <c r="B137" s="460">
        <f t="shared" si="137"/>
        <v>0</v>
      </c>
      <c r="C137" s="460">
        <f t="shared" si="135"/>
        <v>0</v>
      </c>
      <c r="E137" s="461">
        <f t="shared" ref="E137:L137" si="140">+MAX(P137,Y137,AI137)</f>
        <v>27280</v>
      </c>
      <c r="F137" s="461">
        <f t="shared" si="140"/>
        <v>31120</v>
      </c>
      <c r="G137" s="461">
        <f t="shared" si="140"/>
        <v>35040</v>
      </c>
      <c r="H137" s="461">
        <f t="shared" si="140"/>
        <v>38880</v>
      </c>
      <c r="I137" s="461">
        <f t="shared" si="140"/>
        <v>42000</v>
      </c>
      <c r="J137" s="461">
        <f t="shared" si="140"/>
        <v>45120</v>
      </c>
      <c r="K137" s="461">
        <f t="shared" si="140"/>
        <v>48240</v>
      </c>
      <c r="L137" s="461">
        <f t="shared" si="140"/>
        <v>51360</v>
      </c>
      <c r="N137" s="462" t="str">
        <f>CONCATENATE($AU$13,$B$11,$N$133)</f>
        <v>6/29/2010 - 5/30/201180</v>
      </c>
      <c r="O137" s="374"/>
      <c r="P137" s="463">
        <v>27280</v>
      </c>
      <c r="Q137" s="463">
        <v>31120</v>
      </c>
      <c r="R137" s="463">
        <v>35040</v>
      </c>
      <c r="S137" s="463">
        <v>38880</v>
      </c>
      <c r="T137" s="463">
        <v>42000</v>
      </c>
      <c r="U137" s="463">
        <v>45120</v>
      </c>
      <c r="V137" s="463">
        <v>48240</v>
      </c>
      <c r="W137" s="463">
        <v>51360</v>
      </c>
      <c r="X137" s="374"/>
      <c r="Y137" s="468"/>
      <c r="Z137" s="469"/>
      <c r="AA137" s="469"/>
      <c r="AB137" s="469"/>
      <c r="AC137" s="469"/>
      <c r="AD137" s="469"/>
      <c r="AE137" s="469"/>
      <c r="AF137" s="470"/>
      <c r="AG137" s="374"/>
      <c r="AH137" s="374"/>
      <c r="AI137" s="463">
        <f t="shared" ref="AI137:AP137" si="141">+AI101/5*8</f>
        <v>0</v>
      </c>
      <c r="AJ137" s="463">
        <f t="shared" si="141"/>
        <v>0</v>
      </c>
      <c r="AK137" s="463">
        <f t="shared" si="141"/>
        <v>0</v>
      </c>
      <c r="AL137" s="463">
        <f t="shared" si="141"/>
        <v>0</v>
      </c>
      <c r="AM137" s="463">
        <f t="shared" si="141"/>
        <v>0</v>
      </c>
      <c r="AN137" s="463">
        <f t="shared" si="141"/>
        <v>0</v>
      </c>
      <c r="AO137" s="463">
        <f t="shared" si="141"/>
        <v>0</v>
      </c>
      <c r="AP137" s="463">
        <f t="shared" si="141"/>
        <v>0</v>
      </c>
      <c r="AQ137" s="374"/>
      <c r="AR137" s="374"/>
      <c r="AS137" s="374"/>
      <c r="AT137" s="395" t="s">
        <v>284</v>
      </c>
      <c r="AU137" s="374"/>
      <c r="AV137" s="374"/>
      <c r="AW137" s="415"/>
      <c r="AX137" s="415"/>
      <c r="AY137" s="397" t="s">
        <v>668</v>
      </c>
      <c r="AZ137" s="398" t="s">
        <v>541</v>
      </c>
      <c r="BA137" s="399" t="s">
        <v>569</v>
      </c>
      <c r="BB137" s="400" t="s">
        <v>738</v>
      </c>
      <c r="BC137" s="400" t="s">
        <v>738</v>
      </c>
      <c r="BD137" s="400" t="s">
        <v>548</v>
      </c>
      <c r="BE137" s="402">
        <f t="shared" si="120"/>
        <v>134</v>
      </c>
      <c r="BF137" s="374"/>
      <c r="BG137" s="374"/>
      <c r="BH137" s="374"/>
      <c r="BI137" s="374"/>
      <c r="BJ137" s="374"/>
      <c r="BK137" s="374"/>
      <c r="BL137" s="374"/>
      <c r="BM137" s="374"/>
      <c r="BN137" s="374"/>
      <c r="BO137" s="374"/>
      <c r="BP137" s="374"/>
      <c r="BQ137" s="374"/>
      <c r="BR137" s="374"/>
      <c r="BS137" s="374"/>
      <c r="BT137" s="374"/>
      <c r="BU137" s="374"/>
      <c r="BV137" s="374"/>
      <c r="BW137" s="374"/>
      <c r="BX137" s="374"/>
      <c r="BY137" s="374"/>
      <c r="BZ137" s="374"/>
      <c r="CA137" s="374"/>
      <c r="CB137" s="374"/>
      <c r="CC137" s="374"/>
      <c r="CD137" s="374"/>
      <c r="CE137" s="374"/>
      <c r="CF137" s="374"/>
      <c r="CG137" s="374"/>
      <c r="CH137" s="374"/>
      <c r="CI137" s="374"/>
      <c r="CJ137" s="374"/>
      <c r="CK137" s="374"/>
      <c r="CL137" s="374"/>
      <c r="CM137" s="374"/>
      <c r="CN137" s="374"/>
      <c r="CO137" s="374"/>
      <c r="CP137" s="374"/>
      <c r="CQ137" s="374"/>
      <c r="CR137" s="374"/>
      <c r="CS137" s="374"/>
      <c r="CT137" s="374"/>
      <c r="CU137" s="374"/>
      <c r="CV137" s="374"/>
      <c r="CW137" s="374"/>
      <c r="CX137" s="374"/>
      <c r="CY137" s="374"/>
      <c r="CZ137" s="374"/>
      <c r="DA137" s="374"/>
      <c r="DB137" s="374"/>
      <c r="DC137" s="374"/>
      <c r="DD137" s="374"/>
      <c r="DE137" s="374"/>
      <c r="DF137" s="374"/>
      <c r="DG137" s="374"/>
      <c r="DH137" s="374"/>
      <c r="DI137" s="374"/>
      <c r="DJ137" s="374"/>
      <c r="DK137" s="374"/>
    </row>
    <row r="138" spans="1:115" hidden="1">
      <c r="A138" s="460">
        <f t="shared" si="134"/>
        <v>0</v>
      </c>
      <c r="B138" s="460">
        <f t="shared" si="137"/>
        <v>0</v>
      </c>
      <c r="C138" s="460">
        <f t="shared" si="135"/>
        <v>0</v>
      </c>
      <c r="E138" s="471">
        <f t="shared" ref="E138:L138" si="142">+MAX(E137,E139)</f>
        <v>28480</v>
      </c>
      <c r="F138" s="471">
        <f t="shared" si="142"/>
        <v>32560</v>
      </c>
      <c r="G138" s="471">
        <f t="shared" si="142"/>
        <v>36640</v>
      </c>
      <c r="H138" s="471">
        <f t="shared" si="142"/>
        <v>40640</v>
      </c>
      <c r="I138" s="471">
        <f t="shared" si="142"/>
        <v>43920</v>
      </c>
      <c r="J138" s="471">
        <f t="shared" si="142"/>
        <v>47200</v>
      </c>
      <c r="K138" s="471">
        <f t="shared" si="142"/>
        <v>50400</v>
      </c>
      <c r="L138" s="471">
        <f t="shared" si="142"/>
        <v>53680</v>
      </c>
      <c r="N138" s="472" t="s">
        <v>1717</v>
      </c>
      <c r="O138" s="374"/>
      <c r="P138" s="467"/>
      <c r="Q138" s="467"/>
      <c r="R138" s="467"/>
      <c r="S138" s="467"/>
      <c r="T138" s="467"/>
      <c r="U138" s="467"/>
      <c r="V138" s="467"/>
      <c r="W138" s="467"/>
      <c r="X138" s="374"/>
      <c r="Y138" s="468"/>
      <c r="Z138" s="469"/>
      <c r="AA138" s="469"/>
      <c r="AB138" s="469"/>
      <c r="AC138" s="469"/>
      <c r="AD138" s="469"/>
      <c r="AE138" s="469"/>
      <c r="AF138" s="470"/>
      <c r="AG138" s="374"/>
      <c r="AH138" s="374"/>
      <c r="AI138" s="467"/>
      <c r="AJ138" s="467"/>
      <c r="AK138" s="467"/>
      <c r="AL138" s="467"/>
      <c r="AM138" s="467"/>
      <c r="AN138" s="467"/>
      <c r="AO138" s="467"/>
      <c r="AP138" s="467"/>
      <c r="AQ138" s="374"/>
      <c r="AR138" s="374"/>
      <c r="AS138" s="374"/>
      <c r="AT138" s="395" t="s">
        <v>286</v>
      </c>
      <c r="AU138" s="374"/>
      <c r="AV138" s="374"/>
      <c r="AW138" s="415"/>
      <c r="AX138" s="415"/>
      <c r="AY138" s="397"/>
      <c r="AZ138" s="398"/>
      <c r="BA138" s="399"/>
      <c r="BB138" s="400" t="s">
        <v>745</v>
      </c>
      <c r="BC138" s="400" t="s">
        <v>745</v>
      </c>
      <c r="BD138" s="400" t="s">
        <v>549</v>
      </c>
      <c r="BE138" s="402"/>
      <c r="BF138" s="374"/>
      <c r="BG138" s="374"/>
      <c r="BH138" s="374"/>
      <c r="BI138" s="374"/>
      <c r="BJ138" s="374"/>
      <c r="BK138" s="374"/>
      <c r="BL138" s="374"/>
      <c r="BM138" s="374"/>
      <c r="BN138" s="374"/>
      <c r="BO138" s="374"/>
      <c r="BP138" s="374"/>
      <c r="BQ138" s="374"/>
      <c r="BR138" s="374"/>
      <c r="BS138" s="374"/>
      <c r="BT138" s="374"/>
      <c r="BU138" s="374"/>
      <c r="BV138" s="374"/>
      <c r="BW138" s="374"/>
      <c r="BX138" s="374"/>
      <c r="BY138" s="374"/>
      <c r="BZ138" s="374"/>
      <c r="CA138" s="374"/>
      <c r="CB138" s="374"/>
      <c r="CC138" s="374"/>
      <c r="CD138" s="374"/>
      <c r="CE138" s="374"/>
      <c r="CF138" s="374"/>
      <c r="CG138" s="374"/>
      <c r="CH138" s="374"/>
      <c r="CI138" s="374"/>
      <c r="CJ138" s="374"/>
      <c r="CK138" s="374"/>
      <c r="CL138" s="374"/>
      <c r="CM138" s="374"/>
      <c r="CN138" s="374"/>
      <c r="CO138" s="374"/>
      <c r="CP138" s="374"/>
      <c r="CQ138" s="374"/>
      <c r="CR138" s="374"/>
      <c r="CS138" s="374"/>
      <c r="CT138" s="374"/>
      <c r="CU138" s="374"/>
      <c r="CV138" s="374"/>
      <c r="CW138" s="374"/>
      <c r="CX138" s="374"/>
      <c r="CY138" s="374"/>
      <c r="CZ138" s="374"/>
      <c r="DA138" s="374"/>
      <c r="DB138" s="374"/>
      <c r="DC138" s="374"/>
      <c r="DD138" s="374"/>
      <c r="DE138" s="374"/>
      <c r="DF138" s="374"/>
      <c r="DG138" s="374"/>
      <c r="DH138" s="374"/>
      <c r="DI138" s="374"/>
      <c r="DJ138" s="374"/>
      <c r="DK138" s="374"/>
    </row>
    <row r="139" spans="1:115" hidden="1">
      <c r="A139" s="460">
        <f t="shared" si="134"/>
        <v>0</v>
      </c>
      <c r="B139" s="460">
        <f t="shared" si="137"/>
        <v>0</v>
      </c>
      <c r="C139" s="460">
        <f t="shared" si="135"/>
        <v>0</v>
      </c>
      <c r="E139" s="461">
        <f t="shared" ref="E139:L139" si="143">+MAX(P139,Y139,AI139)</f>
        <v>28480</v>
      </c>
      <c r="F139" s="461">
        <f t="shared" si="143"/>
        <v>32560</v>
      </c>
      <c r="G139" s="461">
        <f t="shared" si="143"/>
        <v>36640</v>
      </c>
      <c r="H139" s="461">
        <f t="shared" si="143"/>
        <v>40640</v>
      </c>
      <c r="I139" s="461">
        <f t="shared" si="143"/>
        <v>43920</v>
      </c>
      <c r="J139" s="461">
        <f t="shared" si="143"/>
        <v>47200</v>
      </c>
      <c r="K139" s="461">
        <f t="shared" si="143"/>
        <v>50400</v>
      </c>
      <c r="L139" s="461">
        <f t="shared" si="143"/>
        <v>53680</v>
      </c>
      <c r="N139" s="473" t="s">
        <v>1693</v>
      </c>
      <c r="O139" s="374"/>
      <c r="P139" s="463">
        <f t="shared" ref="P139:W139" si="144">+P103/5*8</f>
        <v>28480</v>
      </c>
      <c r="Q139" s="463">
        <f t="shared" si="144"/>
        <v>32560</v>
      </c>
      <c r="R139" s="463">
        <f t="shared" si="144"/>
        <v>36640</v>
      </c>
      <c r="S139" s="463">
        <f t="shared" si="144"/>
        <v>40640</v>
      </c>
      <c r="T139" s="463">
        <f t="shared" si="144"/>
        <v>43920</v>
      </c>
      <c r="U139" s="463">
        <f t="shared" si="144"/>
        <v>47200</v>
      </c>
      <c r="V139" s="463">
        <f t="shared" si="144"/>
        <v>50400</v>
      </c>
      <c r="W139" s="463">
        <f t="shared" si="144"/>
        <v>53680</v>
      </c>
      <c r="X139" s="374"/>
      <c r="Y139" s="463">
        <f t="shared" ref="Y139:AF139" si="145">+Y103/5*8</f>
        <v>0</v>
      </c>
      <c r="Z139" s="463">
        <f t="shared" si="145"/>
        <v>0</v>
      </c>
      <c r="AA139" s="463">
        <f t="shared" si="145"/>
        <v>0</v>
      </c>
      <c r="AB139" s="463">
        <f t="shared" si="145"/>
        <v>0</v>
      </c>
      <c r="AC139" s="463">
        <f t="shared" si="145"/>
        <v>0</v>
      </c>
      <c r="AD139" s="463">
        <f t="shared" si="145"/>
        <v>0</v>
      </c>
      <c r="AE139" s="463">
        <f t="shared" si="145"/>
        <v>0</v>
      </c>
      <c r="AF139" s="463">
        <f t="shared" si="145"/>
        <v>0</v>
      </c>
      <c r="AG139" s="374"/>
      <c r="AH139" s="374"/>
      <c r="AI139" s="463">
        <f t="shared" ref="AI139:AP139" si="146">+AI103/5*8</f>
        <v>0</v>
      </c>
      <c r="AJ139" s="463">
        <f t="shared" si="146"/>
        <v>0</v>
      </c>
      <c r="AK139" s="463">
        <f t="shared" si="146"/>
        <v>0</v>
      </c>
      <c r="AL139" s="463">
        <f t="shared" si="146"/>
        <v>0</v>
      </c>
      <c r="AM139" s="463">
        <f t="shared" si="146"/>
        <v>0</v>
      </c>
      <c r="AN139" s="463">
        <f t="shared" si="146"/>
        <v>0</v>
      </c>
      <c r="AO139" s="463">
        <f t="shared" si="146"/>
        <v>0</v>
      </c>
      <c r="AP139" s="463">
        <f t="shared" si="146"/>
        <v>0</v>
      </c>
      <c r="AQ139" s="374"/>
      <c r="AR139" s="374"/>
      <c r="AS139" s="374"/>
      <c r="AT139" s="395" t="s">
        <v>288</v>
      </c>
      <c r="AU139" s="374"/>
      <c r="AV139" s="374"/>
      <c r="AW139" s="415"/>
      <c r="AX139" s="415"/>
      <c r="AY139" s="397"/>
      <c r="AZ139" s="398"/>
      <c r="BA139" s="399"/>
      <c r="BB139" s="400" t="s">
        <v>750</v>
      </c>
      <c r="BC139" s="400" t="s">
        <v>750</v>
      </c>
      <c r="BD139" s="400" t="s">
        <v>550</v>
      </c>
      <c r="BE139" s="402"/>
      <c r="BF139" s="374"/>
      <c r="BG139" s="374"/>
      <c r="BH139" s="374"/>
      <c r="BI139" s="374"/>
      <c r="BJ139" s="374"/>
      <c r="BK139" s="374"/>
      <c r="BL139" s="374"/>
      <c r="BM139" s="374"/>
      <c r="BN139" s="374"/>
      <c r="BO139" s="374"/>
      <c r="BP139" s="374"/>
      <c r="BQ139" s="374"/>
      <c r="BR139" s="374"/>
      <c r="BS139" s="374"/>
      <c r="BT139" s="374"/>
      <c r="BU139" s="374"/>
      <c r="BV139" s="374"/>
      <c r="BW139" s="374"/>
      <c r="BX139" s="374"/>
      <c r="BY139" s="374"/>
      <c r="BZ139" s="374"/>
      <c r="CA139" s="374"/>
      <c r="CB139" s="374"/>
      <c r="CC139" s="374"/>
      <c r="CD139" s="374"/>
      <c r="CE139" s="374"/>
      <c r="CF139" s="374"/>
      <c r="CG139" s="374"/>
      <c r="CH139" s="374"/>
      <c r="CI139" s="374"/>
      <c r="CJ139" s="374"/>
      <c r="CK139" s="374"/>
      <c r="CL139" s="374"/>
      <c r="CM139" s="374"/>
      <c r="CN139" s="374"/>
      <c r="CO139" s="374"/>
      <c r="CP139" s="374"/>
      <c r="CQ139" s="374"/>
      <c r="CR139" s="374"/>
      <c r="CS139" s="374"/>
      <c r="CT139" s="374"/>
      <c r="CU139" s="374"/>
      <c r="CV139" s="374"/>
      <c r="CW139" s="374"/>
      <c r="CX139" s="374"/>
      <c r="CY139" s="374"/>
      <c r="CZ139" s="374"/>
      <c r="DA139" s="374"/>
      <c r="DB139" s="374"/>
      <c r="DC139" s="374"/>
      <c r="DD139" s="374"/>
      <c r="DE139" s="374"/>
      <c r="DF139" s="374"/>
      <c r="DG139" s="374"/>
      <c r="DH139" s="374"/>
      <c r="DI139" s="374"/>
      <c r="DJ139" s="374"/>
      <c r="DK139" s="374"/>
    </row>
    <row r="140" spans="1:115" hidden="1">
      <c r="A140" s="460">
        <f t="shared" si="134"/>
        <v>0</v>
      </c>
      <c r="B140" s="460">
        <f t="shared" si="137"/>
        <v>0</v>
      </c>
      <c r="C140" s="460">
        <f t="shared" si="135"/>
        <v>0</v>
      </c>
      <c r="E140" s="471">
        <f t="shared" ref="E140:L140" si="147">+MAX(E139,E141)</f>
        <v>28880</v>
      </c>
      <c r="F140" s="471">
        <f t="shared" si="147"/>
        <v>32960</v>
      </c>
      <c r="G140" s="471">
        <f t="shared" si="147"/>
        <v>37120</v>
      </c>
      <c r="H140" s="471">
        <f t="shared" si="147"/>
        <v>41200</v>
      </c>
      <c r="I140" s="471">
        <f t="shared" si="147"/>
        <v>44560</v>
      </c>
      <c r="J140" s="471">
        <f t="shared" si="147"/>
        <v>47840</v>
      </c>
      <c r="K140" s="471">
        <f t="shared" si="147"/>
        <v>51120</v>
      </c>
      <c r="L140" s="471">
        <f t="shared" si="147"/>
        <v>54400</v>
      </c>
      <c r="N140" s="472" t="s">
        <v>1717</v>
      </c>
      <c r="O140" s="374"/>
      <c r="P140" s="467"/>
      <c r="Q140" s="467"/>
      <c r="R140" s="467"/>
      <c r="S140" s="467"/>
      <c r="T140" s="467"/>
      <c r="U140" s="467"/>
      <c r="V140" s="467"/>
      <c r="W140" s="467"/>
      <c r="X140" s="374"/>
      <c r="Y140" s="467"/>
      <c r="Z140" s="467"/>
      <c r="AA140" s="467"/>
      <c r="AB140" s="467"/>
      <c r="AC140" s="467"/>
      <c r="AD140" s="467"/>
      <c r="AE140" s="467"/>
      <c r="AF140" s="467"/>
      <c r="AG140" s="374"/>
      <c r="AH140" s="374"/>
      <c r="AI140" s="467"/>
      <c r="AJ140" s="467"/>
      <c r="AK140" s="467"/>
      <c r="AL140" s="467"/>
      <c r="AM140" s="467"/>
      <c r="AN140" s="467"/>
      <c r="AO140" s="467"/>
      <c r="AP140" s="467"/>
      <c r="AQ140" s="374"/>
      <c r="AR140" s="374"/>
      <c r="AS140" s="374"/>
      <c r="AT140" s="395" t="s">
        <v>290</v>
      </c>
      <c r="AU140" s="374"/>
      <c r="AV140" s="374"/>
      <c r="AW140" s="415"/>
      <c r="AX140" s="415"/>
      <c r="AY140" s="397" t="s">
        <v>670</v>
      </c>
      <c r="AZ140" s="398" t="s">
        <v>545</v>
      </c>
      <c r="BA140" s="399" t="s">
        <v>570</v>
      </c>
      <c r="BB140" s="400" t="s">
        <v>751</v>
      </c>
      <c r="BC140" s="400" t="s">
        <v>751</v>
      </c>
      <c r="BD140" s="400" t="s">
        <v>551</v>
      </c>
      <c r="BE140" s="402">
        <f t="shared" ref="BE140:BE153" si="148">+MATCH(BD$10:BD$548,AZ$10:AZ$540,0)</f>
        <v>137</v>
      </c>
      <c r="BF140" s="374"/>
      <c r="BG140" s="374"/>
      <c r="BH140" s="374"/>
      <c r="BI140" s="374"/>
      <c r="BJ140" s="374"/>
      <c r="BK140" s="374"/>
      <c r="BL140" s="374"/>
      <c r="BM140" s="374"/>
      <c r="BN140" s="374"/>
      <c r="BO140" s="374"/>
      <c r="BP140" s="374"/>
      <c r="BQ140" s="374"/>
      <c r="BR140" s="374"/>
      <c r="BS140" s="374"/>
      <c r="BT140" s="374"/>
      <c r="BU140" s="374"/>
      <c r="BV140" s="374"/>
      <c r="BW140" s="374"/>
      <c r="BX140" s="374"/>
      <c r="BY140" s="374"/>
      <c r="BZ140" s="374"/>
      <c r="CA140" s="374"/>
      <c r="CB140" s="374"/>
      <c r="CC140" s="374"/>
      <c r="CD140" s="374"/>
      <c r="CE140" s="374"/>
      <c r="CF140" s="374"/>
      <c r="CG140" s="374"/>
      <c r="CH140" s="374"/>
      <c r="CI140" s="374"/>
      <c r="CJ140" s="374"/>
      <c r="CK140" s="374"/>
      <c r="CL140" s="374"/>
      <c r="CM140" s="374"/>
      <c r="CN140" s="374"/>
      <c r="CO140" s="374"/>
      <c r="CP140" s="374"/>
      <c r="CQ140" s="374"/>
      <c r="CR140" s="374"/>
      <c r="CS140" s="374"/>
      <c r="CT140" s="374"/>
      <c r="CU140" s="374"/>
      <c r="CV140" s="374"/>
      <c r="CW140" s="374"/>
      <c r="CX140" s="374"/>
      <c r="CY140" s="374"/>
      <c r="CZ140" s="374"/>
      <c r="DA140" s="374"/>
      <c r="DB140" s="374"/>
      <c r="DC140" s="374"/>
      <c r="DD140" s="374"/>
      <c r="DE140" s="374"/>
      <c r="DF140" s="374"/>
      <c r="DG140" s="374"/>
      <c r="DH140" s="374"/>
      <c r="DI140" s="374"/>
      <c r="DJ140" s="374"/>
      <c r="DK140" s="374"/>
    </row>
    <row r="141" spans="1:115" hidden="1">
      <c r="A141" s="460">
        <f t="shared" si="134"/>
        <v>0</v>
      </c>
      <c r="B141" s="460">
        <f t="shared" si="137"/>
        <v>0</v>
      </c>
      <c r="C141" s="460">
        <f t="shared" si="135"/>
        <v>0</v>
      </c>
      <c r="E141" s="461">
        <f t="shared" ref="E141:L141" si="149">+MAX(P141,Y141,AI141)</f>
        <v>28880</v>
      </c>
      <c r="F141" s="461">
        <f t="shared" si="149"/>
        <v>32960</v>
      </c>
      <c r="G141" s="461">
        <f t="shared" si="149"/>
        <v>37120</v>
      </c>
      <c r="H141" s="461">
        <f t="shared" si="149"/>
        <v>41200</v>
      </c>
      <c r="I141" s="461">
        <f t="shared" si="149"/>
        <v>44560</v>
      </c>
      <c r="J141" s="461">
        <f t="shared" si="149"/>
        <v>47840</v>
      </c>
      <c r="K141" s="461">
        <f t="shared" si="149"/>
        <v>51120</v>
      </c>
      <c r="L141" s="461">
        <f t="shared" si="149"/>
        <v>54400</v>
      </c>
      <c r="N141" s="473" t="s">
        <v>1718</v>
      </c>
      <c r="O141" s="374"/>
      <c r="P141" s="463">
        <f t="shared" ref="P141:W141" si="150">+P105/5*8</f>
        <v>28880</v>
      </c>
      <c r="Q141" s="463">
        <f t="shared" si="150"/>
        <v>32960</v>
      </c>
      <c r="R141" s="463">
        <f t="shared" si="150"/>
        <v>37120</v>
      </c>
      <c r="S141" s="463">
        <f t="shared" si="150"/>
        <v>41200</v>
      </c>
      <c r="T141" s="463">
        <f t="shared" si="150"/>
        <v>44560</v>
      </c>
      <c r="U141" s="463">
        <f t="shared" si="150"/>
        <v>47840</v>
      </c>
      <c r="V141" s="463">
        <f t="shared" si="150"/>
        <v>51120</v>
      </c>
      <c r="W141" s="463">
        <f t="shared" si="150"/>
        <v>54400</v>
      </c>
      <c r="X141" s="374"/>
      <c r="Y141" s="463">
        <f t="shared" ref="Y141:AF141" si="151">+Y105/5*8</f>
        <v>0</v>
      </c>
      <c r="Z141" s="463">
        <f t="shared" si="151"/>
        <v>0</v>
      </c>
      <c r="AA141" s="463">
        <f t="shared" si="151"/>
        <v>0</v>
      </c>
      <c r="AB141" s="463">
        <f t="shared" si="151"/>
        <v>0</v>
      </c>
      <c r="AC141" s="463">
        <f t="shared" si="151"/>
        <v>0</v>
      </c>
      <c r="AD141" s="463">
        <f t="shared" si="151"/>
        <v>0</v>
      </c>
      <c r="AE141" s="463">
        <f t="shared" si="151"/>
        <v>0</v>
      </c>
      <c r="AF141" s="463">
        <f t="shared" si="151"/>
        <v>0</v>
      </c>
      <c r="AG141" s="374"/>
      <c r="AH141" s="374"/>
      <c r="AI141" s="463">
        <f t="shared" ref="AI141:AP141" si="152">+AI105/5*8</f>
        <v>0</v>
      </c>
      <c r="AJ141" s="463">
        <f t="shared" si="152"/>
        <v>0</v>
      </c>
      <c r="AK141" s="463">
        <f t="shared" si="152"/>
        <v>0</v>
      </c>
      <c r="AL141" s="463">
        <f t="shared" si="152"/>
        <v>0</v>
      </c>
      <c r="AM141" s="463">
        <f t="shared" si="152"/>
        <v>0</v>
      </c>
      <c r="AN141" s="463">
        <f t="shared" si="152"/>
        <v>0</v>
      </c>
      <c r="AO141" s="463">
        <f t="shared" si="152"/>
        <v>0</v>
      </c>
      <c r="AP141" s="463">
        <f t="shared" si="152"/>
        <v>0</v>
      </c>
      <c r="AQ141" s="374"/>
      <c r="AR141" s="374"/>
      <c r="AS141" s="374"/>
      <c r="AT141" s="395" t="s">
        <v>292</v>
      </c>
      <c r="AU141" s="374"/>
      <c r="AV141" s="374"/>
      <c r="AW141" s="415"/>
      <c r="AX141" s="415"/>
      <c r="AY141" s="397" t="s">
        <v>671</v>
      </c>
      <c r="AZ141" s="398" t="s">
        <v>546</v>
      </c>
      <c r="BA141" s="399" t="s">
        <v>180</v>
      </c>
      <c r="BB141" s="400" t="s">
        <v>752</v>
      </c>
      <c r="BC141" s="400" t="s">
        <v>752</v>
      </c>
      <c r="BD141" s="400" t="s">
        <v>552</v>
      </c>
      <c r="BE141" s="402">
        <f t="shared" si="148"/>
        <v>138</v>
      </c>
      <c r="BF141" s="374"/>
      <c r="BG141" s="374"/>
      <c r="BH141" s="374"/>
      <c r="BI141" s="374"/>
      <c r="BJ141" s="374"/>
      <c r="BK141" s="374"/>
      <c r="BL141" s="374"/>
      <c r="BM141" s="374"/>
      <c r="BN141" s="374"/>
      <c r="BO141" s="374"/>
      <c r="BP141" s="374"/>
      <c r="BQ141" s="374"/>
      <c r="BR141" s="374"/>
      <c r="BS141" s="374"/>
      <c r="BT141" s="374"/>
      <c r="BU141" s="374"/>
      <c r="BV141" s="374"/>
      <c r="BW141" s="374"/>
      <c r="BX141" s="374"/>
      <c r="BY141" s="374"/>
      <c r="BZ141" s="374"/>
      <c r="CA141" s="374"/>
      <c r="CB141" s="374"/>
      <c r="CC141" s="374"/>
      <c r="CD141" s="374"/>
      <c r="CE141" s="374"/>
      <c r="CF141" s="374"/>
      <c r="CG141" s="374"/>
      <c r="CH141" s="374"/>
      <c r="CI141" s="374"/>
      <c r="CJ141" s="374"/>
      <c r="CK141" s="374"/>
      <c r="CL141" s="374"/>
      <c r="CM141" s="374"/>
      <c r="CN141" s="374"/>
      <c r="CO141" s="374"/>
      <c r="CP141" s="374"/>
      <c r="CQ141" s="374"/>
      <c r="CR141" s="374"/>
      <c r="CS141" s="374"/>
      <c r="CT141" s="374"/>
      <c r="CU141" s="374"/>
      <c r="CV141" s="374"/>
      <c r="CW141" s="374"/>
      <c r="CX141" s="374"/>
      <c r="CY141" s="374"/>
      <c r="CZ141" s="374"/>
      <c r="DA141" s="374"/>
      <c r="DB141" s="374"/>
      <c r="DC141" s="374"/>
      <c r="DD141" s="374"/>
      <c r="DE141" s="374"/>
      <c r="DF141" s="374"/>
      <c r="DG141" s="374"/>
      <c r="DH141" s="374"/>
      <c r="DI141" s="374"/>
      <c r="DJ141" s="374"/>
      <c r="DK141" s="374"/>
    </row>
    <row r="142" spans="1:115" hidden="1">
      <c r="A142" s="460">
        <f t="shared" si="134"/>
        <v>0</v>
      </c>
      <c r="B142" s="460">
        <f t="shared" si="137"/>
        <v>0</v>
      </c>
      <c r="C142" s="460">
        <f t="shared" si="135"/>
        <v>0</v>
      </c>
      <c r="E142" s="471">
        <f t="shared" ref="E142:L142" si="153">+MAX(E141,E143)</f>
        <v>29280</v>
      </c>
      <c r="F142" s="471">
        <f t="shared" si="153"/>
        <v>33440</v>
      </c>
      <c r="G142" s="471">
        <f t="shared" si="153"/>
        <v>37600</v>
      </c>
      <c r="H142" s="471">
        <f t="shared" si="153"/>
        <v>41760</v>
      </c>
      <c r="I142" s="471">
        <f t="shared" si="153"/>
        <v>45120</v>
      </c>
      <c r="J142" s="471">
        <f t="shared" si="153"/>
        <v>48480</v>
      </c>
      <c r="K142" s="471">
        <f t="shared" si="153"/>
        <v>51840</v>
      </c>
      <c r="L142" s="471">
        <f t="shared" si="153"/>
        <v>55200</v>
      </c>
      <c r="N142" s="472" t="s">
        <v>1717</v>
      </c>
      <c r="O142" s="374"/>
      <c r="P142" s="467"/>
      <c r="Q142" s="467"/>
      <c r="R142" s="467"/>
      <c r="S142" s="467"/>
      <c r="T142" s="467"/>
      <c r="U142" s="467"/>
      <c r="V142" s="467"/>
      <c r="W142" s="467"/>
      <c r="X142" s="374"/>
      <c r="Y142" s="467"/>
      <c r="Z142" s="467"/>
      <c r="AA142" s="467"/>
      <c r="AB142" s="467"/>
      <c r="AC142" s="467"/>
      <c r="AD142" s="467"/>
      <c r="AE142" s="467"/>
      <c r="AF142" s="467"/>
      <c r="AG142" s="374"/>
      <c r="AH142" s="374"/>
      <c r="AI142" s="467"/>
      <c r="AJ142" s="467"/>
      <c r="AK142" s="467"/>
      <c r="AL142" s="467"/>
      <c r="AM142" s="467"/>
      <c r="AN142" s="467"/>
      <c r="AO142" s="467"/>
      <c r="AP142" s="467"/>
      <c r="AQ142" s="374"/>
      <c r="AR142" s="374"/>
      <c r="AS142" s="374"/>
      <c r="AT142" s="395" t="s">
        <v>294</v>
      </c>
      <c r="AU142" s="374"/>
      <c r="AV142" s="374"/>
      <c r="AW142" s="415"/>
      <c r="AX142" s="415"/>
      <c r="AY142" s="397" t="s">
        <v>673</v>
      </c>
      <c r="AZ142" s="398" t="s">
        <v>547</v>
      </c>
      <c r="BA142" s="399" t="s">
        <v>578</v>
      </c>
      <c r="BB142" s="400" t="s">
        <v>758</v>
      </c>
      <c r="BC142" s="400" t="s">
        <v>758</v>
      </c>
      <c r="BD142" s="400" t="s">
        <v>556</v>
      </c>
      <c r="BE142" s="402">
        <f t="shared" si="148"/>
        <v>139</v>
      </c>
      <c r="BF142" s="374"/>
      <c r="BG142" s="374"/>
      <c r="BH142" s="374"/>
      <c r="BI142" s="374"/>
      <c r="BJ142" s="374"/>
      <c r="BK142" s="374"/>
      <c r="BL142" s="374"/>
      <c r="BM142" s="374"/>
      <c r="BN142" s="374"/>
      <c r="BO142" s="374"/>
      <c r="BP142" s="374"/>
      <c r="BQ142" s="374"/>
      <c r="BR142" s="374"/>
      <c r="BS142" s="374"/>
      <c r="BT142" s="374"/>
      <c r="BU142" s="374"/>
      <c r="BV142" s="374"/>
      <c r="BW142" s="374"/>
      <c r="BX142" s="374"/>
      <c r="BY142" s="374"/>
      <c r="BZ142" s="374"/>
      <c r="CA142" s="374"/>
      <c r="CB142" s="374"/>
      <c r="CC142" s="374"/>
      <c r="CD142" s="374"/>
      <c r="CE142" s="374"/>
      <c r="CF142" s="374"/>
      <c r="CG142" s="374"/>
      <c r="CH142" s="374"/>
      <c r="CI142" s="374"/>
      <c r="CJ142" s="374"/>
      <c r="CK142" s="374"/>
      <c r="CL142" s="374"/>
      <c r="CM142" s="374"/>
      <c r="CN142" s="374"/>
      <c r="CO142" s="374"/>
      <c r="CP142" s="374"/>
      <c r="CQ142" s="374"/>
      <c r="CR142" s="374"/>
      <c r="CS142" s="374"/>
      <c r="CT142" s="374"/>
      <c r="CU142" s="374"/>
      <c r="CV142" s="374"/>
      <c r="CW142" s="374"/>
      <c r="CX142" s="374"/>
      <c r="CY142" s="374"/>
      <c r="CZ142" s="374"/>
      <c r="DA142" s="374"/>
      <c r="DB142" s="374"/>
      <c r="DC142" s="374"/>
      <c r="DD142" s="374"/>
      <c r="DE142" s="374"/>
      <c r="DF142" s="374"/>
      <c r="DG142" s="374"/>
      <c r="DH142" s="374"/>
      <c r="DI142" s="374"/>
      <c r="DJ142" s="374"/>
      <c r="DK142" s="374"/>
    </row>
    <row r="143" spans="1:115" hidden="1">
      <c r="A143" s="460">
        <f t="shared" si="134"/>
        <v>0</v>
      </c>
      <c r="B143" s="460">
        <f t="shared" si="137"/>
        <v>0</v>
      </c>
      <c r="C143" s="460">
        <f t="shared" si="135"/>
        <v>0</v>
      </c>
      <c r="E143" s="461">
        <f t="shared" ref="E143:L143" si="154">+MAX(P143,Y143,AI143)</f>
        <v>29280</v>
      </c>
      <c r="F143" s="461">
        <f t="shared" si="154"/>
        <v>33440</v>
      </c>
      <c r="G143" s="461">
        <f t="shared" si="154"/>
        <v>37600</v>
      </c>
      <c r="H143" s="461">
        <f t="shared" si="154"/>
        <v>41760</v>
      </c>
      <c r="I143" s="461">
        <f t="shared" si="154"/>
        <v>45120</v>
      </c>
      <c r="J143" s="461">
        <f t="shared" si="154"/>
        <v>48480</v>
      </c>
      <c r="K143" s="461">
        <f t="shared" si="154"/>
        <v>51840</v>
      </c>
      <c r="L143" s="461">
        <f t="shared" si="154"/>
        <v>55200</v>
      </c>
      <c r="N143" s="473" t="s">
        <v>1568</v>
      </c>
      <c r="O143" s="374"/>
      <c r="P143" s="463">
        <f t="shared" ref="P143:W143" si="155">+P107/5*8</f>
        <v>29280</v>
      </c>
      <c r="Q143" s="463">
        <f t="shared" si="155"/>
        <v>33440</v>
      </c>
      <c r="R143" s="463">
        <f t="shared" si="155"/>
        <v>37600</v>
      </c>
      <c r="S143" s="463">
        <f t="shared" si="155"/>
        <v>41760</v>
      </c>
      <c r="T143" s="463">
        <f t="shared" si="155"/>
        <v>45120</v>
      </c>
      <c r="U143" s="463">
        <f t="shared" si="155"/>
        <v>48480</v>
      </c>
      <c r="V143" s="463">
        <f t="shared" si="155"/>
        <v>51840</v>
      </c>
      <c r="W143" s="463">
        <f t="shared" si="155"/>
        <v>55200</v>
      </c>
      <c r="X143" s="374"/>
      <c r="Y143" s="463">
        <f t="shared" ref="Y143:AF143" si="156">+Y107/5*8</f>
        <v>0</v>
      </c>
      <c r="Z143" s="463">
        <f t="shared" si="156"/>
        <v>0</v>
      </c>
      <c r="AA143" s="463">
        <f t="shared" si="156"/>
        <v>0</v>
      </c>
      <c r="AB143" s="463">
        <f t="shared" si="156"/>
        <v>0</v>
      </c>
      <c r="AC143" s="463">
        <f t="shared" si="156"/>
        <v>0</v>
      </c>
      <c r="AD143" s="463">
        <f t="shared" si="156"/>
        <v>0</v>
      </c>
      <c r="AE143" s="463">
        <f t="shared" si="156"/>
        <v>0</v>
      </c>
      <c r="AF143" s="463">
        <f t="shared" si="156"/>
        <v>0</v>
      </c>
      <c r="AG143" s="374"/>
      <c r="AH143" s="374"/>
      <c r="AI143" s="463">
        <f t="shared" ref="AI143:AP143" si="157">+AI107*1.6</f>
        <v>0</v>
      </c>
      <c r="AJ143" s="463">
        <f t="shared" si="157"/>
        <v>0</v>
      </c>
      <c r="AK143" s="463">
        <f t="shared" si="157"/>
        <v>0</v>
      </c>
      <c r="AL143" s="463">
        <f t="shared" si="157"/>
        <v>0</v>
      </c>
      <c r="AM143" s="463">
        <f t="shared" si="157"/>
        <v>0</v>
      </c>
      <c r="AN143" s="463">
        <f t="shared" si="157"/>
        <v>0</v>
      </c>
      <c r="AO143" s="463">
        <f t="shared" si="157"/>
        <v>0</v>
      </c>
      <c r="AP143" s="463">
        <f t="shared" si="157"/>
        <v>0</v>
      </c>
      <c r="AQ143" s="374"/>
      <c r="AR143" s="374"/>
      <c r="AS143" s="374"/>
      <c r="AT143" s="395" t="s">
        <v>296</v>
      </c>
      <c r="AU143" s="374"/>
      <c r="AV143" s="374"/>
      <c r="AW143" s="415"/>
      <c r="AX143" s="415"/>
      <c r="AY143" s="397" t="s">
        <v>677</v>
      </c>
      <c r="AZ143" s="398" t="s">
        <v>548</v>
      </c>
      <c r="BA143" s="399" t="s">
        <v>580</v>
      </c>
      <c r="BB143" s="400" t="s">
        <v>761</v>
      </c>
      <c r="BC143" s="400" t="s">
        <v>761</v>
      </c>
      <c r="BD143" s="400" t="s">
        <v>558</v>
      </c>
      <c r="BE143" s="402" t="e">
        <f t="shared" si="148"/>
        <v>#N/A</v>
      </c>
      <c r="BF143" s="374"/>
      <c r="BG143" s="374"/>
      <c r="BH143" s="374"/>
      <c r="BI143" s="374"/>
      <c r="BJ143" s="374"/>
      <c r="BK143" s="374"/>
      <c r="BL143" s="374"/>
      <c r="BM143" s="374"/>
      <c r="BN143" s="374"/>
      <c r="BO143" s="374"/>
      <c r="BP143" s="374"/>
      <c r="BQ143" s="374"/>
      <c r="BR143" s="374"/>
      <c r="BS143" s="374"/>
      <c r="BT143" s="374"/>
      <c r="BU143" s="374"/>
      <c r="BV143" s="374"/>
      <c r="BW143" s="374"/>
      <c r="BX143" s="374"/>
      <c r="BY143" s="374"/>
      <c r="BZ143" s="374"/>
      <c r="CA143" s="374"/>
      <c r="CB143" s="374"/>
      <c r="CC143" s="374"/>
      <c r="CD143" s="374"/>
      <c r="CE143" s="374"/>
      <c r="CF143" s="374"/>
      <c r="CG143" s="374"/>
      <c r="CH143" s="374"/>
      <c r="CI143" s="374"/>
      <c r="CJ143" s="374"/>
      <c r="CK143" s="374"/>
      <c r="CL143" s="374"/>
      <c r="CM143" s="374"/>
      <c r="CN143" s="374"/>
      <c r="CO143" s="374"/>
      <c r="CP143" s="374"/>
      <c r="CQ143" s="374"/>
      <c r="CR143" s="374"/>
      <c r="CS143" s="374"/>
      <c r="CT143" s="374"/>
      <c r="CU143" s="374"/>
      <c r="CV143" s="374"/>
      <c r="CW143" s="374"/>
      <c r="CX143" s="374"/>
      <c r="CY143" s="374"/>
      <c r="CZ143" s="374"/>
      <c r="DA143" s="374"/>
      <c r="DB143" s="374"/>
      <c r="DC143" s="374"/>
      <c r="DD143" s="374"/>
      <c r="DE143" s="374"/>
      <c r="DF143" s="374"/>
      <c r="DG143" s="374"/>
      <c r="DH143" s="374"/>
      <c r="DI143" s="374"/>
      <c r="DJ143" s="374"/>
      <c r="DK143" s="374"/>
    </row>
    <row r="144" spans="1:115" hidden="1">
      <c r="A144" s="474">
        <f t="shared" ref="A144:A149" si="158">IF($A$26=$AU22,1,0)</f>
        <v>0</v>
      </c>
      <c r="B144" s="474">
        <f t="shared" ref="B144:B149" si="159">IF(OR(B71=1,$B$18=$AU22),1,0)</f>
        <v>0</v>
      </c>
      <c r="C144" s="474">
        <f t="shared" si="135"/>
        <v>0</v>
      </c>
      <c r="E144" s="471">
        <f t="shared" ref="E144:L144" si="160">+MAX(E143,E145)</f>
        <v>29760</v>
      </c>
      <c r="F144" s="471">
        <f t="shared" si="160"/>
        <v>34000</v>
      </c>
      <c r="G144" s="471">
        <f t="shared" si="160"/>
        <v>38240</v>
      </c>
      <c r="H144" s="471">
        <f t="shared" si="160"/>
        <v>42480</v>
      </c>
      <c r="I144" s="471">
        <f t="shared" si="160"/>
        <v>45920</v>
      </c>
      <c r="J144" s="471">
        <f t="shared" si="160"/>
        <v>49280</v>
      </c>
      <c r="K144" s="471">
        <f t="shared" si="160"/>
        <v>52720</v>
      </c>
      <c r="L144" s="471">
        <f t="shared" si="160"/>
        <v>56080</v>
      </c>
      <c r="N144" s="472" t="s">
        <v>1717</v>
      </c>
      <c r="O144" s="374"/>
      <c r="P144" s="467"/>
      <c r="Q144" s="467"/>
      <c r="R144" s="467"/>
      <c r="S144" s="467"/>
      <c r="T144" s="467"/>
      <c r="U144" s="467"/>
      <c r="V144" s="467"/>
      <c r="W144" s="467"/>
      <c r="X144" s="374"/>
      <c r="Y144" s="467"/>
      <c r="Z144" s="467"/>
      <c r="AA144" s="467"/>
      <c r="AB144" s="467"/>
      <c r="AC144" s="467"/>
      <c r="AD144" s="467"/>
      <c r="AE144" s="467"/>
      <c r="AF144" s="467"/>
      <c r="AG144" s="374"/>
      <c r="AH144" s="374"/>
      <c r="AI144" s="467"/>
      <c r="AJ144" s="467"/>
      <c r="AK144" s="467"/>
      <c r="AL144" s="467"/>
      <c r="AM144" s="467"/>
      <c r="AN144" s="467"/>
      <c r="AO144" s="467"/>
      <c r="AP144" s="467"/>
      <c r="AQ144" s="374"/>
      <c r="AR144" s="374"/>
      <c r="AS144" s="374"/>
      <c r="AT144" s="395" t="s">
        <v>298</v>
      </c>
      <c r="AU144" s="374"/>
      <c r="AV144" s="374"/>
      <c r="AW144" s="415"/>
      <c r="AX144" s="415"/>
      <c r="AY144" s="397" t="s">
        <v>678</v>
      </c>
      <c r="AZ144" s="398" t="s">
        <v>549</v>
      </c>
      <c r="BA144" s="399" t="s">
        <v>581</v>
      </c>
      <c r="BB144" s="400" t="s">
        <v>762</v>
      </c>
      <c r="BC144" s="400" t="s">
        <v>762</v>
      </c>
      <c r="BD144" s="400" t="s">
        <v>559</v>
      </c>
      <c r="BE144" s="402">
        <f t="shared" si="148"/>
        <v>140</v>
      </c>
      <c r="BF144" s="374"/>
      <c r="BG144" s="374"/>
      <c r="BH144" s="374"/>
      <c r="BI144" s="374"/>
      <c r="BJ144" s="374"/>
      <c r="BK144" s="374"/>
      <c r="BL144" s="374"/>
      <c r="BM144" s="374"/>
      <c r="BN144" s="374"/>
      <c r="BO144" s="374"/>
      <c r="BP144" s="374"/>
      <c r="BQ144" s="374"/>
      <c r="BR144" s="374"/>
      <c r="BS144" s="374"/>
      <c r="BT144" s="374"/>
      <c r="BU144" s="374"/>
      <c r="BV144" s="374"/>
      <c r="BW144" s="374"/>
      <c r="BX144" s="374"/>
      <c r="BY144" s="374"/>
      <c r="BZ144" s="374"/>
      <c r="CA144" s="374"/>
      <c r="CB144" s="374"/>
      <c r="CC144" s="374"/>
      <c r="CD144" s="374"/>
      <c r="CE144" s="374"/>
      <c r="CF144" s="374"/>
      <c r="CG144" s="374"/>
      <c r="CH144" s="374"/>
      <c r="CI144" s="374"/>
      <c r="CJ144" s="374"/>
      <c r="CK144" s="374"/>
      <c r="CL144" s="374"/>
      <c r="CM144" s="374"/>
      <c r="CN144" s="374"/>
      <c r="CO144" s="374"/>
      <c r="CP144" s="374"/>
      <c r="CQ144" s="374"/>
      <c r="CR144" s="374"/>
      <c r="CS144" s="374"/>
      <c r="CT144" s="374"/>
      <c r="CU144" s="374"/>
      <c r="CV144" s="374"/>
      <c r="CW144" s="374"/>
      <c r="CX144" s="374"/>
      <c r="CY144" s="374"/>
      <c r="CZ144" s="374"/>
      <c r="DA144" s="374"/>
      <c r="DB144" s="374"/>
      <c r="DC144" s="374"/>
      <c r="DD144" s="374"/>
      <c r="DE144" s="374"/>
      <c r="DF144" s="374"/>
      <c r="DG144" s="374"/>
      <c r="DH144" s="374"/>
      <c r="DI144" s="374"/>
      <c r="DJ144" s="374"/>
      <c r="DK144" s="374"/>
    </row>
    <row r="145" spans="1:115" hidden="1">
      <c r="A145" s="474">
        <f t="shared" si="158"/>
        <v>0</v>
      </c>
      <c r="B145" s="474">
        <f t="shared" si="159"/>
        <v>0</v>
      </c>
      <c r="C145" s="474">
        <f t="shared" si="135"/>
        <v>0</v>
      </c>
      <c r="E145" s="461">
        <f t="shared" ref="E145:L145" si="161">+MAX(P145,Y145,AI145)</f>
        <v>29760</v>
      </c>
      <c r="F145" s="461">
        <f t="shared" si="161"/>
        <v>34000</v>
      </c>
      <c r="G145" s="461">
        <f t="shared" si="161"/>
        <v>38240</v>
      </c>
      <c r="H145" s="461">
        <f t="shared" si="161"/>
        <v>42480</v>
      </c>
      <c r="I145" s="461">
        <f t="shared" si="161"/>
        <v>45920</v>
      </c>
      <c r="J145" s="461">
        <f t="shared" si="161"/>
        <v>49280</v>
      </c>
      <c r="K145" s="461">
        <f t="shared" si="161"/>
        <v>52720</v>
      </c>
      <c r="L145" s="461">
        <f t="shared" si="161"/>
        <v>56080</v>
      </c>
      <c r="N145" s="475" t="s">
        <v>1611</v>
      </c>
      <c r="O145" s="374"/>
      <c r="P145" s="463">
        <f t="shared" ref="P145:W145" si="162">+P109/5*8</f>
        <v>29760</v>
      </c>
      <c r="Q145" s="463">
        <f t="shared" si="162"/>
        <v>34000</v>
      </c>
      <c r="R145" s="463">
        <f t="shared" si="162"/>
        <v>38240</v>
      </c>
      <c r="S145" s="463">
        <f t="shared" si="162"/>
        <v>42480</v>
      </c>
      <c r="T145" s="463">
        <f t="shared" si="162"/>
        <v>45920</v>
      </c>
      <c r="U145" s="463">
        <f t="shared" si="162"/>
        <v>49280</v>
      </c>
      <c r="V145" s="463">
        <f t="shared" si="162"/>
        <v>52720</v>
      </c>
      <c r="W145" s="463">
        <f t="shared" si="162"/>
        <v>56080</v>
      </c>
      <c r="X145" s="374"/>
      <c r="Y145" s="463">
        <f t="shared" ref="Y145:AF145" si="163">+Y109/5*8</f>
        <v>0</v>
      </c>
      <c r="Z145" s="463">
        <f t="shared" si="163"/>
        <v>0</v>
      </c>
      <c r="AA145" s="463">
        <f t="shared" si="163"/>
        <v>0</v>
      </c>
      <c r="AB145" s="463">
        <f t="shared" si="163"/>
        <v>0</v>
      </c>
      <c r="AC145" s="463">
        <f t="shared" si="163"/>
        <v>0</v>
      </c>
      <c r="AD145" s="463">
        <f t="shared" si="163"/>
        <v>0</v>
      </c>
      <c r="AE145" s="463">
        <f t="shared" si="163"/>
        <v>0</v>
      </c>
      <c r="AF145" s="463">
        <f t="shared" si="163"/>
        <v>0</v>
      </c>
      <c r="AG145" s="374"/>
      <c r="AH145" s="374"/>
      <c r="AI145" s="463">
        <f t="shared" ref="AI145:AP145" si="164">+AI109*1.6</f>
        <v>0</v>
      </c>
      <c r="AJ145" s="463">
        <f t="shared" si="164"/>
        <v>0</v>
      </c>
      <c r="AK145" s="463">
        <f t="shared" si="164"/>
        <v>0</v>
      </c>
      <c r="AL145" s="463">
        <f t="shared" si="164"/>
        <v>0</v>
      </c>
      <c r="AM145" s="463">
        <f t="shared" si="164"/>
        <v>0</v>
      </c>
      <c r="AN145" s="463">
        <f t="shared" si="164"/>
        <v>0</v>
      </c>
      <c r="AO145" s="463">
        <f t="shared" si="164"/>
        <v>0</v>
      </c>
      <c r="AP145" s="463">
        <f t="shared" si="164"/>
        <v>0</v>
      </c>
      <c r="AQ145" s="374"/>
      <c r="AR145" s="374"/>
      <c r="AS145" s="374"/>
      <c r="AT145" s="395" t="s">
        <v>300</v>
      </c>
      <c r="AU145" s="374"/>
      <c r="AV145" s="374"/>
      <c r="AW145" s="415"/>
      <c r="AX145" s="415"/>
      <c r="AY145" s="397" t="s">
        <v>679</v>
      </c>
      <c r="AZ145" s="398" t="s">
        <v>550</v>
      </c>
      <c r="BA145" s="399" t="s">
        <v>584</v>
      </c>
      <c r="BB145" s="400" t="s">
        <v>765</v>
      </c>
      <c r="BC145" s="400" t="s">
        <v>765</v>
      </c>
      <c r="BD145" s="400" t="s">
        <v>564</v>
      </c>
      <c r="BE145" s="402">
        <f t="shared" si="148"/>
        <v>141</v>
      </c>
      <c r="BF145" s="374"/>
      <c r="BG145" s="374"/>
      <c r="BH145" s="374"/>
      <c r="BI145" s="374"/>
      <c r="BJ145" s="374"/>
      <c r="BK145" s="374"/>
      <c r="BL145" s="374"/>
      <c r="BM145" s="374"/>
      <c r="BN145" s="374"/>
      <c r="BO145" s="374"/>
      <c r="BP145" s="374"/>
      <c r="BQ145" s="374"/>
      <c r="BR145" s="374"/>
      <c r="BS145" s="374"/>
      <c r="BT145" s="374"/>
      <c r="BU145" s="374"/>
      <c r="BV145" s="374"/>
      <c r="BW145" s="374"/>
      <c r="BX145" s="374"/>
      <c r="BY145" s="374"/>
      <c r="BZ145" s="374"/>
      <c r="CA145" s="374"/>
      <c r="CB145" s="374"/>
      <c r="CC145" s="374"/>
      <c r="CD145" s="374"/>
      <c r="CE145" s="374"/>
      <c r="CF145" s="374"/>
      <c r="CG145" s="374"/>
      <c r="CH145" s="374"/>
      <c r="CI145" s="374"/>
      <c r="CJ145" s="374"/>
      <c r="CK145" s="374"/>
      <c r="CL145" s="374"/>
      <c r="CM145" s="374"/>
      <c r="CN145" s="374"/>
      <c r="CO145" s="374"/>
      <c r="CP145" s="374"/>
      <c r="CQ145" s="374"/>
      <c r="CR145" s="374"/>
      <c r="CS145" s="374"/>
      <c r="CT145" s="374"/>
      <c r="CU145" s="374"/>
      <c r="CV145" s="374"/>
      <c r="CW145" s="374"/>
      <c r="CX145" s="374"/>
      <c r="CY145" s="374"/>
      <c r="CZ145" s="374"/>
      <c r="DA145" s="374"/>
      <c r="DB145" s="374"/>
      <c r="DC145" s="374"/>
      <c r="DD145" s="374"/>
      <c r="DE145" s="374"/>
      <c r="DF145" s="374"/>
      <c r="DG145" s="374"/>
      <c r="DH145" s="374"/>
      <c r="DI145" s="374"/>
      <c r="DJ145" s="374"/>
      <c r="DK145" s="374"/>
    </row>
    <row r="146" spans="1:115" hidden="1">
      <c r="A146" s="474">
        <f t="shared" si="158"/>
        <v>0</v>
      </c>
      <c r="B146" s="474">
        <f t="shared" si="159"/>
        <v>0</v>
      </c>
      <c r="C146" s="474">
        <f t="shared" si="135"/>
        <v>0</v>
      </c>
      <c r="E146" s="471">
        <f t="shared" ref="E146:L146" si="165">+MAX(E145,E147)</f>
        <v>30000</v>
      </c>
      <c r="F146" s="471">
        <f t="shared" si="165"/>
        <v>34240</v>
      </c>
      <c r="G146" s="471">
        <f t="shared" si="165"/>
        <v>38560</v>
      </c>
      <c r="H146" s="471">
        <f t="shared" si="165"/>
        <v>42800</v>
      </c>
      <c r="I146" s="471">
        <f t="shared" si="165"/>
        <v>46240</v>
      </c>
      <c r="J146" s="471">
        <f t="shared" si="165"/>
        <v>49680</v>
      </c>
      <c r="K146" s="471">
        <f t="shared" si="165"/>
        <v>53120</v>
      </c>
      <c r="L146" s="471">
        <f t="shared" si="165"/>
        <v>56560</v>
      </c>
      <c r="N146" s="472" t="s">
        <v>1717</v>
      </c>
      <c r="O146" s="374"/>
      <c r="P146" s="467"/>
      <c r="Q146" s="467"/>
      <c r="R146" s="467"/>
      <c r="S146" s="467"/>
      <c r="T146" s="467"/>
      <c r="U146" s="467"/>
      <c r="V146" s="467"/>
      <c r="W146" s="467"/>
      <c r="X146" s="374"/>
      <c r="Y146" s="467"/>
      <c r="Z146" s="467"/>
      <c r="AA146" s="467"/>
      <c r="AB146" s="467"/>
      <c r="AC146" s="467"/>
      <c r="AD146" s="467"/>
      <c r="AE146" s="467"/>
      <c r="AF146" s="467"/>
      <c r="AG146" s="374"/>
      <c r="AH146" s="374"/>
      <c r="AI146" s="467"/>
      <c r="AJ146" s="467"/>
      <c r="AK146" s="467"/>
      <c r="AL146" s="467"/>
      <c r="AM146" s="467"/>
      <c r="AN146" s="467"/>
      <c r="AO146" s="467"/>
      <c r="AP146" s="467"/>
      <c r="AQ146" s="374"/>
      <c r="AR146" s="374"/>
      <c r="AS146" s="374"/>
      <c r="AT146" s="395" t="s">
        <v>302</v>
      </c>
      <c r="AU146" s="374"/>
      <c r="AV146" s="374"/>
      <c r="AW146" s="415"/>
      <c r="AX146" s="415"/>
      <c r="AY146" s="397" t="s">
        <v>681</v>
      </c>
      <c r="AZ146" s="398" t="s">
        <v>551</v>
      </c>
      <c r="BA146" s="399" t="s">
        <v>585</v>
      </c>
      <c r="BB146" s="400" t="s">
        <v>766</v>
      </c>
      <c r="BC146" s="400" t="s">
        <v>766</v>
      </c>
      <c r="BD146" s="400" t="s">
        <v>566</v>
      </c>
      <c r="BE146" s="402">
        <f t="shared" si="148"/>
        <v>142</v>
      </c>
      <c r="BF146" s="374"/>
      <c r="BG146" s="374"/>
      <c r="BH146" s="374"/>
      <c r="BI146" s="374"/>
      <c r="BJ146" s="374"/>
      <c r="BK146" s="374"/>
      <c r="BL146" s="374"/>
      <c r="BM146" s="374"/>
      <c r="BN146" s="374"/>
      <c r="BO146" s="374"/>
      <c r="BP146" s="374"/>
      <c r="BQ146" s="374"/>
      <c r="BR146" s="374"/>
      <c r="BS146" s="374"/>
      <c r="BT146" s="374"/>
      <c r="BU146" s="374"/>
      <c r="BV146" s="374"/>
      <c r="BW146" s="374"/>
      <c r="BX146" s="374"/>
      <c r="BY146" s="374"/>
      <c r="BZ146" s="374"/>
      <c r="CA146" s="374"/>
      <c r="CB146" s="374"/>
      <c r="CC146" s="374"/>
      <c r="CD146" s="374"/>
      <c r="CE146" s="374"/>
      <c r="CF146" s="374"/>
      <c r="CG146" s="374"/>
      <c r="CH146" s="374"/>
      <c r="CI146" s="374"/>
      <c r="CJ146" s="374"/>
      <c r="CK146" s="374"/>
      <c r="CL146" s="374"/>
      <c r="CM146" s="374"/>
      <c r="CN146" s="374"/>
      <c r="CO146" s="374"/>
      <c r="CP146" s="374"/>
      <c r="CQ146" s="374"/>
      <c r="CR146" s="374"/>
      <c r="CS146" s="374"/>
      <c r="CT146" s="374"/>
      <c r="CU146" s="374"/>
      <c r="CV146" s="374"/>
      <c r="CW146" s="374"/>
      <c r="CX146" s="374"/>
      <c r="CY146" s="374"/>
      <c r="CZ146" s="374"/>
      <c r="DA146" s="374"/>
      <c r="DB146" s="374"/>
      <c r="DC146" s="374"/>
      <c r="DD146" s="374"/>
      <c r="DE146" s="374"/>
      <c r="DF146" s="374"/>
      <c r="DG146" s="374"/>
      <c r="DH146" s="374"/>
      <c r="DI146" s="374"/>
      <c r="DJ146" s="374"/>
      <c r="DK146" s="374"/>
    </row>
    <row r="147" spans="1:115" hidden="1">
      <c r="A147" s="474">
        <f t="shared" si="158"/>
        <v>0</v>
      </c>
      <c r="B147" s="474">
        <f t="shared" si="159"/>
        <v>0</v>
      </c>
      <c r="C147" s="474">
        <f t="shared" si="135"/>
        <v>0</v>
      </c>
      <c r="E147" s="478">
        <f t="shared" ref="E147:L147" si="166">+MAX(P147,Y147,AI147)</f>
        <v>30000</v>
      </c>
      <c r="F147" s="478">
        <f t="shared" si="166"/>
        <v>34240</v>
      </c>
      <c r="G147" s="478">
        <f t="shared" si="166"/>
        <v>38560</v>
      </c>
      <c r="H147" s="478">
        <f t="shared" si="166"/>
        <v>42800</v>
      </c>
      <c r="I147" s="478">
        <f t="shared" si="166"/>
        <v>46240</v>
      </c>
      <c r="J147" s="478">
        <f t="shared" si="166"/>
        <v>49680</v>
      </c>
      <c r="K147" s="478">
        <f t="shared" si="166"/>
        <v>53120</v>
      </c>
      <c r="L147" s="478">
        <f t="shared" si="166"/>
        <v>56560</v>
      </c>
      <c r="N147" s="475" t="s">
        <v>1613</v>
      </c>
      <c r="O147" s="374"/>
      <c r="P147" s="463">
        <f t="shared" ref="P147:W147" si="167">+P111/5*8</f>
        <v>30000</v>
      </c>
      <c r="Q147" s="463">
        <f t="shared" si="167"/>
        <v>34240</v>
      </c>
      <c r="R147" s="463">
        <f t="shared" si="167"/>
        <v>38560</v>
      </c>
      <c r="S147" s="463">
        <f t="shared" si="167"/>
        <v>42800</v>
      </c>
      <c r="T147" s="463">
        <f t="shared" si="167"/>
        <v>46240</v>
      </c>
      <c r="U147" s="463">
        <f t="shared" si="167"/>
        <v>49680</v>
      </c>
      <c r="V147" s="463">
        <f t="shared" si="167"/>
        <v>53120</v>
      </c>
      <c r="W147" s="463">
        <f t="shared" si="167"/>
        <v>56560</v>
      </c>
      <c r="X147" s="374"/>
      <c r="Y147" s="463">
        <f t="shared" ref="Y147:AF147" si="168">+Y111/5*8</f>
        <v>0</v>
      </c>
      <c r="Z147" s="463">
        <f t="shared" si="168"/>
        <v>0</v>
      </c>
      <c r="AA147" s="463">
        <f t="shared" si="168"/>
        <v>0</v>
      </c>
      <c r="AB147" s="463">
        <f t="shared" si="168"/>
        <v>0</v>
      </c>
      <c r="AC147" s="463">
        <f t="shared" si="168"/>
        <v>0</v>
      </c>
      <c r="AD147" s="463">
        <f t="shared" si="168"/>
        <v>0</v>
      </c>
      <c r="AE147" s="463">
        <f t="shared" si="168"/>
        <v>0</v>
      </c>
      <c r="AF147" s="463">
        <f t="shared" si="168"/>
        <v>0</v>
      </c>
      <c r="AG147" s="374"/>
      <c r="AH147" s="374"/>
      <c r="AI147" s="463">
        <f t="shared" ref="AI147:AP147" si="169">+AI111*1.6</f>
        <v>0</v>
      </c>
      <c r="AJ147" s="463">
        <f t="shared" si="169"/>
        <v>0</v>
      </c>
      <c r="AK147" s="463">
        <f t="shared" si="169"/>
        <v>0</v>
      </c>
      <c r="AL147" s="463">
        <f t="shared" si="169"/>
        <v>0</v>
      </c>
      <c r="AM147" s="463">
        <f t="shared" si="169"/>
        <v>0</v>
      </c>
      <c r="AN147" s="463">
        <f t="shared" si="169"/>
        <v>0</v>
      </c>
      <c r="AO147" s="463">
        <f t="shared" si="169"/>
        <v>0</v>
      </c>
      <c r="AP147" s="463">
        <f t="shared" si="169"/>
        <v>0</v>
      </c>
      <c r="AQ147" s="374"/>
      <c r="AR147" s="374"/>
      <c r="AS147" s="374"/>
      <c r="AT147" s="395" t="s">
        <v>304</v>
      </c>
      <c r="AU147" s="374"/>
      <c r="AV147" s="374"/>
      <c r="AW147" s="415"/>
      <c r="AX147" s="415"/>
      <c r="AY147" s="397" t="s">
        <v>685</v>
      </c>
      <c r="AZ147" s="398" t="s">
        <v>552</v>
      </c>
      <c r="BA147" s="399" t="s">
        <v>588</v>
      </c>
      <c r="BB147" s="400" t="s">
        <v>774</v>
      </c>
      <c r="BC147" s="400" t="s">
        <v>774</v>
      </c>
      <c r="BD147" s="400" t="s">
        <v>569</v>
      </c>
      <c r="BE147" s="402">
        <f t="shared" si="148"/>
        <v>143</v>
      </c>
      <c r="BF147" s="374"/>
      <c r="BG147" s="374"/>
      <c r="BH147" s="374"/>
      <c r="BI147" s="374"/>
      <c r="BJ147" s="374"/>
      <c r="BK147" s="374"/>
      <c r="BL147" s="374"/>
      <c r="BM147" s="374"/>
      <c r="BN147" s="374"/>
      <c r="BO147" s="374"/>
      <c r="BP147" s="374"/>
      <c r="BQ147" s="374"/>
      <c r="BR147" s="374"/>
      <c r="BS147" s="374"/>
      <c r="BT147" s="374"/>
      <c r="BU147" s="374"/>
      <c r="BV147" s="374"/>
      <c r="BW147" s="374"/>
      <c r="BX147" s="374"/>
      <c r="BY147" s="374"/>
      <c r="BZ147" s="374"/>
      <c r="CA147" s="374"/>
      <c r="CB147" s="374"/>
      <c r="CC147" s="374"/>
      <c r="CD147" s="374"/>
      <c r="CE147" s="374"/>
      <c r="CF147" s="374"/>
      <c r="CG147" s="374"/>
      <c r="CH147" s="374"/>
      <c r="CI147" s="374"/>
      <c r="CJ147" s="374"/>
      <c r="CK147" s="374"/>
      <c r="CL147" s="374"/>
      <c r="CM147" s="374"/>
      <c r="CN147" s="374"/>
      <c r="CO147" s="374"/>
      <c r="CP147" s="374"/>
      <c r="CQ147" s="374"/>
      <c r="CR147" s="374"/>
      <c r="CS147" s="374"/>
      <c r="CT147" s="374"/>
      <c r="CU147" s="374"/>
      <c r="CV147" s="374"/>
      <c r="CW147" s="374"/>
      <c r="CX147" s="374"/>
      <c r="CY147" s="374"/>
      <c r="CZ147" s="374"/>
      <c r="DA147" s="374"/>
      <c r="DB147" s="374"/>
      <c r="DC147" s="374"/>
      <c r="DD147" s="374"/>
      <c r="DE147" s="374"/>
      <c r="DF147" s="374"/>
      <c r="DG147" s="374"/>
      <c r="DH147" s="374"/>
      <c r="DI147" s="374"/>
      <c r="DJ147" s="374"/>
      <c r="DK147" s="374"/>
    </row>
    <row r="148" spans="1:115" hidden="1">
      <c r="A148" s="479">
        <f t="shared" si="158"/>
        <v>0</v>
      </c>
      <c r="B148" s="479">
        <f t="shared" si="159"/>
        <v>0</v>
      </c>
      <c r="C148" s="479">
        <f t="shared" si="135"/>
        <v>0</v>
      </c>
      <c r="E148" s="471">
        <f t="shared" ref="E148:L148" si="170">+MAX(E147,E149)</f>
        <v>30000</v>
      </c>
      <c r="F148" s="471">
        <f t="shared" si="170"/>
        <v>34240</v>
      </c>
      <c r="G148" s="471">
        <f t="shared" si="170"/>
        <v>38560</v>
      </c>
      <c r="H148" s="471">
        <f t="shared" si="170"/>
        <v>42800</v>
      </c>
      <c r="I148" s="471">
        <f t="shared" si="170"/>
        <v>46240</v>
      </c>
      <c r="J148" s="471">
        <f t="shared" si="170"/>
        <v>49680</v>
      </c>
      <c r="K148" s="471">
        <f t="shared" si="170"/>
        <v>53120</v>
      </c>
      <c r="L148" s="471">
        <f t="shared" si="170"/>
        <v>56560</v>
      </c>
      <c r="N148" s="472" t="s">
        <v>1717</v>
      </c>
      <c r="O148" s="374"/>
      <c r="P148" s="467"/>
      <c r="Q148" s="467"/>
      <c r="R148" s="467"/>
      <c r="S148" s="467"/>
      <c r="T148" s="467"/>
      <c r="U148" s="467"/>
      <c r="V148" s="467"/>
      <c r="W148" s="467"/>
      <c r="X148" s="374"/>
      <c r="Y148" s="467"/>
      <c r="Z148" s="467"/>
      <c r="AA148" s="467"/>
      <c r="AB148" s="467"/>
      <c r="AC148" s="467"/>
      <c r="AD148" s="467"/>
      <c r="AE148" s="467"/>
      <c r="AF148" s="467"/>
      <c r="AG148" s="374"/>
      <c r="AH148" s="374"/>
      <c r="AI148" s="467"/>
      <c r="AJ148" s="467"/>
      <c r="AK148" s="467"/>
      <c r="AL148" s="467"/>
      <c r="AM148" s="467"/>
      <c r="AN148" s="467"/>
      <c r="AO148" s="467"/>
      <c r="AP148" s="467"/>
      <c r="AQ148" s="374"/>
      <c r="AR148" s="374"/>
      <c r="AS148" s="374"/>
      <c r="AT148" s="395" t="s">
        <v>306</v>
      </c>
      <c r="AU148" s="374"/>
      <c r="AV148" s="374"/>
      <c r="AW148" s="415"/>
      <c r="AX148" s="415"/>
      <c r="AY148" s="397" t="s">
        <v>686</v>
      </c>
      <c r="AZ148" s="398" t="s">
        <v>556</v>
      </c>
      <c r="BA148" s="399" t="s">
        <v>589</v>
      </c>
      <c r="BB148" s="400" t="s">
        <v>778</v>
      </c>
      <c r="BC148" s="400" t="s">
        <v>778</v>
      </c>
      <c r="BD148" s="400" t="s">
        <v>570</v>
      </c>
      <c r="BE148" s="402">
        <f t="shared" si="148"/>
        <v>144</v>
      </c>
      <c r="BF148" s="374"/>
      <c r="BG148" s="374"/>
      <c r="BH148" s="374"/>
      <c r="BI148" s="374"/>
      <c r="BJ148" s="374"/>
      <c r="BK148" s="374"/>
      <c r="BL148" s="374"/>
      <c r="BM148" s="374"/>
      <c r="BN148" s="374"/>
      <c r="BO148" s="374"/>
      <c r="BP148" s="374"/>
      <c r="BQ148" s="374"/>
      <c r="BR148" s="374"/>
      <c r="BS148" s="374"/>
      <c r="BT148" s="374"/>
      <c r="BU148" s="374"/>
      <c r="BV148" s="374"/>
      <c r="BW148" s="374"/>
      <c r="BX148" s="374"/>
      <c r="BY148" s="374"/>
      <c r="BZ148" s="374"/>
      <c r="CA148" s="374"/>
      <c r="CB148" s="374"/>
      <c r="CC148" s="374"/>
      <c r="CD148" s="374"/>
      <c r="CE148" s="374"/>
      <c r="CF148" s="374"/>
      <c r="CG148" s="374"/>
      <c r="CH148" s="374"/>
      <c r="CI148" s="374"/>
      <c r="CJ148" s="374"/>
      <c r="CK148" s="374"/>
      <c r="CL148" s="374"/>
      <c r="CM148" s="374"/>
      <c r="CN148" s="374"/>
      <c r="CO148" s="374"/>
      <c r="CP148" s="374"/>
      <c r="CQ148" s="374"/>
      <c r="CR148" s="374"/>
      <c r="CS148" s="374"/>
      <c r="CT148" s="374"/>
      <c r="CU148" s="374"/>
      <c r="CV148" s="374"/>
      <c r="CW148" s="374"/>
      <c r="CX148" s="374"/>
      <c r="CY148" s="374"/>
      <c r="CZ148" s="374"/>
      <c r="DA148" s="374"/>
      <c r="DB148" s="374"/>
      <c r="DC148" s="374"/>
      <c r="DD148" s="374"/>
      <c r="DE148" s="374"/>
      <c r="DF148" s="374"/>
      <c r="DG148" s="374"/>
      <c r="DH148" s="374"/>
      <c r="DI148" s="374"/>
      <c r="DJ148" s="374"/>
      <c r="DK148" s="374"/>
    </row>
    <row r="149" spans="1:115" hidden="1">
      <c r="A149" s="480">
        <f t="shared" si="158"/>
        <v>0</v>
      </c>
      <c r="B149" s="480">
        <f t="shared" si="159"/>
        <v>0</v>
      </c>
      <c r="C149" s="480">
        <f t="shared" si="135"/>
        <v>0</v>
      </c>
      <c r="E149" s="488">
        <f t="shared" ref="E149:L149" si="171">+MAX(P149,Y149,AI149)</f>
        <v>29360</v>
      </c>
      <c r="F149" s="488">
        <f t="shared" si="171"/>
        <v>33600</v>
      </c>
      <c r="G149" s="488">
        <f t="shared" si="171"/>
        <v>37760</v>
      </c>
      <c r="H149" s="488">
        <f t="shared" si="171"/>
        <v>41920</v>
      </c>
      <c r="I149" s="488">
        <f t="shared" si="171"/>
        <v>45280</v>
      </c>
      <c r="J149" s="488">
        <f t="shared" si="171"/>
        <v>48640</v>
      </c>
      <c r="K149" s="488">
        <f t="shared" si="171"/>
        <v>52000</v>
      </c>
      <c r="L149" s="488">
        <f t="shared" si="171"/>
        <v>55360</v>
      </c>
      <c r="N149" s="475" t="s">
        <v>1719</v>
      </c>
      <c r="O149" s="374"/>
      <c r="P149" s="463">
        <f t="shared" ref="P149:W149" si="172">+P113*1.6</f>
        <v>29360</v>
      </c>
      <c r="Q149" s="463">
        <f t="shared" si="172"/>
        <v>33600</v>
      </c>
      <c r="R149" s="463">
        <f t="shared" si="172"/>
        <v>37760</v>
      </c>
      <c r="S149" s="463">
        <f t="shared" si="172"/>
        <v>41920</v>
      </c>
      <c r="T149" s="463">
        <f t="shared" si="172"/>
        <v>45280</v>
      </c>
      <c r="U149" s="463">
        <f t="shared" si="172"/>
        <v>48640</v>
      </c>
      <c r="V149" s="463">
        <f t="shared" si="172"/>
        <v>52000</v>
      </c>
      <c r="W149" s="463">
        <f t="shared" si="172"/>
        <v>55360</v>
      </c>
      <c r="X149" s="374"/>
      <c r="Y149" s="463">
        <f t="shared" ref="Y149:AF149" si="173">+Y113*1.6</f>
        <v>0</v>
      </c>
      <c r="Z149" s="463">
        <f t="shared" si="173"/>
        <v>0</v>
      </c>
      <c r="AA149" s="463">
        <f t="shared" si="173"/>
        <v>0</v>
      </c>
      <c r="AB149" s="463">
        <f t="shared" si="173"/>
        <v>0</v>
      </c>
      <c r="AC149" s="463">
        <f t="shared" si="173"/>
        <v>0</v>
      </c>
      <c r="AD149" s="463">
        <f t="shared" si="173"/>
        <v>0</v>
      </c>
      <c r="AE149" s="463">
        <f t="shared" si="173"/>
        <v>0</v>
      </c>
      <c r="AF149" s="463">
        <f t="shared" si="173"/>
        <v>0</v>
      </c>
      <c r="AG149" s="374"/>
      <c r="AH149" s="374"/>
      <c r="AI149" s="463">
        <f t="shared" ref="AI149:AP149" si="174">+AI113*1.6</f>
        <v>0</v>
      </c>
      <c r="AJ149" s="463">
        <f t="shared" si="174"/>
        <v>0</v>
      </c>
      <c r="AK149" s="463">
        <f t="shared" si="174"/>
        <v>0</v>
      </c>
      <c r="AL149" s="463">
        <f t="shared" si="174"/>
        <v>0</v>
      </c>
      <c r="AM149" s="463">
        <f t="shared" si="174"/>
        <v>0</v>
      </c>
      <c r="AN149" s="463">
        <f t="shared" si="174"/>
        <v>0</v>
      </c>
      <c r="AO149" s="463">
        <f t="shared" si="174"/>
        <v>0</v>
      </c>
      <c r="AP149" s="463">
        <f t="shared" si="174"/>
        <v>0</v>
      </c>
      <c r="AQ149" s="374"/>
      <c r="AR149" s="374"/>
      <c r="AS149" s="374"/>
      <c r="AT149" s="395" t="s">
        <v>308</v>
      </c>
      <c r="AU149" s="374"/>
      <c r="AV149" s="374"/>
      <c r="AW149" s="415"/>
      <c r="AX149" s="415"/>
      <c r="AY149" s="397" t="s">
        <v>691</v>
      </c>
      <c r="AZ149" s="398" t="s">
        <v>559</v>
      </c>
      <c r="BA149" s="399" t="s">
        <v>591</v>
      </c>
      <c r="BB149" s="400" t="s">
        <v>779</v>
      </c>
      <c r="BC149" s="400" t="s">
        <v>779</v>
      </c>
      <c r="BD149" s="400" t="s">
        <v>180</v>
      </c>
      <c r="BE149" s="402">
        <f t="shared" si="148"/>
        <v>146</v>
      </c>
      <c r="BF149" s="374"/>
      <c r="BG149" s="374"/>
      <c r="BH149" s="374"/>
      <c r="BI149" s="374"/>
      <c r="BJ149" s="374"/>
      <c r="BK149" s="374"/>
      <c r="BL149" s="374"/>
      <c r="BM149" s="374"/>
      <c r="BN149" s="374"/>
      <c r="BO149" s="374"/>
      <c r="BP149" s="374"/>
      <c r="BQ149" s="374"/>
      <c r="BR149" s="374"/>
      <c r="BS149" s="374"/>
      <c r="BT149" s="374"/>
      <c r="BU149" s="374"/>
      <c r="BV149" s="374"/>
      <c r="BW149" s="374"/>
      <c r="BX149" s="374"/>
      <c r="BY149" s="374"/>
      <c r="BZ149" s="374"/>
      <c r="CA149" s="374"/>
      <c r="CB149" s="374"/>
      <c r="CC149" s="374"/>
      <c r="CD149" s="374"/>
      <c r="CE149" s="374"/>
      <c r="CF149" s="374"/>
      <c r="CG149" s="374"/>
      <c r="CH149" s="374"/>
      <c r="CI149" s="374"/>
      <c r="CJ149" s="374"/>
      <c r="CK149" s="374"/>
      <c r="CL149" s="374"/>
      <c r="CM149" s="374"/>
      <c r="CN149" s="374"/>
      <c r="CO149" s="374"/>
      <c r="CP149" s="374"/>
      <c r="CQ149" s="374"/>
      <c r="CR149" s="374"/>
      <c r="CS149" s="374"/>
      <c r="CT149" s="374"/>
      <c r="CU149" s="374"/>
      <c r="CV149" s="374"/>
      <c r="CW149" s="374"/>
      <c r="CX149" s="374"/>
      <c r="CY149" s="374"/>
      <c r="CZ149" s="374"/>
      <c r="DA149" s="374"/>
      <c r="DB149" s="374"/>
      <c r="DC149" s="374"/>
      <c r="DD149" s="374"/>
      <c r="DE149" s="374"/>
      <c r="DF149" s="374"/>
      <c r="DG149" s="374"/>
      <c r="DH149" s="374"/>
      <c r="DI149" s="374"/>
      <c r="DJ149" s="374"/>
      <c r="DK149" s="374"/>
    </row>
    <row r="150" spans="1:115" hidden="1">
      <c r="A150" s="482"/>
      <c r="B150" s="483"/>
      <c r="C150" s="484"/>
      <c r="D150" s="483"/>
      <c r="E150" s="483"/>
      <c r="F150" s="483"/>
      <c r="G150" s="483"/>
      <c r="H150" s="483"/>
      <c r="I150" s="483"/>
      <c r="J150" s="483"/>
      <c r="K150" s="483"/>
      <c r="L150" s="483"/>
      <c r="M150" s="483"/>
      <c r="N150" s="485"/>
      <c r="O150" s="485"/>
      <c r="P150" s="485"/>
      <c r="Q150" s="485"/>
      <c r="R150" s="485"/>
      <c r="S150" s="485"/>
      <c r="T150" s="485"/>
      <c r="U150" s="485"/>
      <c r="V150" s="485"/>
      <c r="W150" s="485"/>
      <c r="X150" s="485"/>
      <c r="Y150" s="485"/>
      <c r="Z150" s="485"/>
      <c r="AA150" s="485"/>
      <c r="AB150" s="485"/>
      <c r="AC150" s="485"/>
      <c r="AD150" s="485"/>
      <c r="AE150" s="485"/>
      <c r="AF150" s="485"/>
      <c r="AG150" s="485"/>
      <c r="AH150" s="485"/>
      <c r="AI150" s="485"/>
      <c r="AJ150" s="485"/>
      <c r="AK150" s="485"/>
      <c r="AL150" s="485"/>
      <c r="AM150" s="485"/>
      <c r="AN150" s="485"/>
      <c r="AO150" s="485"/>
      <c r="AP150" s="485"/>
      <c r="AQ150" s="486" t="s">
        <v>1720</v>
      </c>
      <c r="AR150" s="374"/>
      <c r="AS150" s="374"/>
      <c r="AT150" s="395" t="s">
        <v>310</v>
      </c>
      <c r="AU150" s="374"/>
      <c r="AV150" s="374"/>
      <c r="AW150" s="415"/>
      <c r="AX150" s="415"/>
      <c r="AY150" s="397" t="s">
        <v>692</v>
      </c>
      <c r="AZ150" s="398" t="s">
        <v>564</v>
      </c>
      <c r="BA150" s="399" t="s">
        <v>593</v>
      </c>
      <c r="BB150" s="400" t="s">
        <v>780</v>
      </c>
      <c r="BC150" s="400" t="s">
        <v>780</v>
      </c>
      <c r="BD150" s="400" t="s">
        <v>578</v>
      </c>
      <c r="BE150" s="402" t="e">
        <f t="shared" si="148"/>
        <v>#N/A</v>
      </c>
      <c r="BF150" s="374"/>
      <c r="BG150" s="374"/>
      <c r="BH150" s="374"/>
      <c r="BI150" s="374"/>
      <c r="BJ150" s="374"/>
      <c r="BK150" s="374"/>
      <c r="BL150" s="374"/>
      <c r="BM150" s="374"/>
      <c r="BN150" s="374"/>
      <c r="BO150" s="374"/>
      <c r="BP150" s="374"/>
      <c r="BQ150" s="374"/>
      <c r="BR150" s="374"/>
      <c r="BS150" s="374"/>
      <c r="BT150" s="374"/>
      <c r="BU150" s="374"/>
      <c r="BV150" s="374"/>
      <c r="BW150" s="374"/>
      <c r="BX150" s="374"/>
      <c r="BY150" s="374"/>
      <c r="BZ150" s="374"/>
      <c r="CA150" s="374"/>
      <c r="CB150" s="374"/>
      <c r="CC150" s="374"/>
      <c r="CD150" s="374"/>
      <c r="CE150" s="374"/>
      <c r="CF150" s="374"/>
      <c r="CG150" s="374"/>
      <c r="CH150" s="374"/>
      <c r="CI150" s="374"/>
      <c r="CJ150" s="374"/>
      <c r="CK150" s="374"/>
      <c r="CL150" s="374"/>
      <c r="CM150" s="374"/>
      <c r="CN150" s="374"/>
      <c r="CO150" s="374"/>
      <c r="CP150" s="374"/>
      <c r="CQ150" s="374"/>
      <c r="CR150" s="374"/>
      <c r="CS150" s="374"/>
      <c r="CT150" s="374"/>
      <c r="CU150" s="374"/>
      <c r="CV150" s="374"/>
      <c r="CW150" s="374"/>
      <c r="CX150" s="374"/>
      <c r="CY150" s="374"/>
      <c r="CZ150" s="374"/>
      <c r="DA150" s="374"/>
      <c r="DB150" s="374"/>
      <c r="DC150" s="374"/>
      <c r="DD150" s="374"/>
      <c r="DE150" s="374"/>
      <c r="DF150" s="374"/>
      <c r="DG150" s="374"/>
      <c r="DH150" s="374"/>
      <c r="DI150" s="374"/>
      <c r="DJ150" s="374"/>
      <c r="DK150" s="374"/>
    </row>
    <row r="151" spans="1:115" ht="15" hidden="1" customHeight="1">
      <c r="A151" s="492"/>
      <c r="B151" s="493"/>
      <c r="C151" s="493"/>
      <c r="D151" s="493"/>
      <c r="E151" s="493"/>
      <c r="F151" s="493"/>
      <c r="G151" s="493"/>
      <c r="H151" s="493"/>
      <c r="I151" s="493"/>
      <c r="J151" s="493"/>
      <c r="K151" s="493"/>
      <c r="L151" s="494"/>
      <c r="N151" s="495" t="s">
        <v>1722</v>
      </c>
      <c r="O151" s="374"/>
      <c r="P151" s="1583" t="s">
        <v>1722</v>
      </c>
      <c r="Q151" s="1583"/>
      <c r="R151" s="1583"/>
      <c r="S151" s="1583"/>
      <c r="T151" s="1583"/>
      <c r="U151" s="1583"/>
      <c r="V151" s="1583"/>
      <c r="W151" s="1583"/>
      <c r="X151" s="374"/>
      <c r="Y151" s="374"/>
      <c r="Z151" s="374"/>
      <c r="AA151" s="374"/>
      <c r="AB151" s="374"/>
      <c r="AC151" s="374"/>
      <c r="AD151" s="374"/>
      <c r="AE151" s="374"/>
      <c r="AF151" s="374"/>
      <c r="AG151" s="374"/>
      <c r="AH151" s="374"/>
      <c r="AI151" s="1583" t="s">
        <v>1723</v>
      </c>
      <c r="AJ151" s="1583"/>
      <c r="AK151" s="1583"/>
      <c r="AL151" s="1584"/>
      <c r="AM151" s="1583"/>
      <c r="AN151" s="1583"/>
      <c r="AO151" s="1583"/>
      <c r="AP151" s="1583"/>
      <c r="AQ151" s="374"/>
      <c r="AR151" s="374"/>
      <c r="AS151" s="374"/>
      <c r="AT151" s="395" t="s">
        <v>311</v>
      </c>
      <c r="AU151" s="374"/>
      <c r="AV151" s="374"/>
      <c r="AW151" s="415"/>
      <c r="AX151" s="415"/>
      <c r="AY151" s="397" t="s">
        <v>693</v>
      </c>
      <c r="AZ151" s="398" t="s">
        <v>566</v>
      </c>
      <c r="BA151" s="399" t="s">
        <v>595</v>
      </c>
      <c r="BB151" s="400" t="s">
        <v>784</v>
      </c>
      <c r="BC151" s="400" t="s">
        <v>784</v>
      </c>
      <c r="BD151" s="400" t="s">
        <v>580</v>
      </c>
      <c r="BE151" s="402">
        <f t="shared" si="148"/>
        <v>147</v>
      </c>
      <c r="BF151" s="374"/>
      <c r="BG151" s="374"/>
      <c r="BH151" s="374"/>
      <c r="BI151" s="374"/>
      <c r="BJ151" s="374"/>
      <c r="BK151" s="374"/>
      <c r="BL151" s="374"/>
      <c r="BM151" s="374"/>
      <c r="BN151" s="374"/>
      <c r="BO151" s="374"/>
      <c r="BP151" s="374"/>
      <c r="BQ151" s="374"/>
      <c r="BR151" s="374"/>
      <c r="BS151" s="374"/>
      <c r="BT151" s="374"/>
      <c r="BU151" s="374"/>
      <c r="BV151" s="374"/>
      <c r="BW151" s="374"/>
      <c r="BX151" s="374"/>
      <c r="BY151" s="374"/>
      <c r="BZ151" s="374"/>
      <c r="CA151" s="374"/>
      <c r="CB151" s="374"/>
      <c r="CC151" s="374"/>
      <c r="CD151" s="374"/>
      <c r="CE151" s="374"/>
      <c r="CF151" s="374"/>
      <c r="CG151" s="374"/>
      <c r="CH151" s="374"/>
      <c r="CI151" s="374"/>
      <c r="CJ151" s="374"/>
      <c r="CK151" s="374"/>
      <c r="CL151" s="374"/>
      <c r="CM151" s="374"/>
      <c r="CN151" s="374"/>
      <c r="CO151" s="374"/>
      <c r="CP151" s="374"/>
      <c r="CQ151" s="374"/>
      <c r="CR151" s="374"/>
      <c r="CS151" s="374"/>
      <c r="CT151" s="374"/>
      <c r="CU151" s="374"/>
      <c r="CV151" s="374"/>
      <c r="CW151" s="374"/>
      <c r="CX151" s="374"/>
      <c r="CY151" s="374"/>
      <c r="CZ151" s="374"/>
      <c r="DA151" s="374"/>
      <c r="DB151" s="374"/>
      <c r="DC151" s="374"/>
      <c r="DD151" s="374"/>
      <c r="DE151" s="374"/>
      <c r="DF151" s="374"/>
      <c r="DG151" s="374"/>
      <c r="DH151" s="374"/>
      <c r="DI151" s="374"/>
      <c r="DJ151" s="374"/>
      <c r="DK151" s="374"/>
    </row>
    <row r="152" spans="1:115" ht="15" hidden="1" customHeight="1">
      <c r="A152" s="496"/>
      <c r="B152" s="497"/>
      <c r="C152" s="497"/>
      <c r="D152" s="497"/>
      <c r="E152" s="497"/>
      <c r="F152" s="497"/>
      <c r="G152" s="497"/>
      <c r="H152" s="497"/>
      <c r="I152" s="497"/>
      <c r="J152" s="497"/>
      <c r="K152" s="497"/>
      <c r="L152" s="498"/>
      <c r="N152" s="499" t="str">
        <f>CONCATENATE($AU$10,$B$11,$N$115)</f>
        <v>Before 12-31-200860</v>
      </c>
      <c r="O152" s="374"/>
      <c r="P152" s="464"/>
      <c r="Q152" s="465"/>
      <c r="R152" s="466"/>
      <c r="S152" s="463"/>
      <c r="T152" s="464"/>
      <c r="U152" s="465"/>
      <c r="V152" s="465"/>
      <c r="W152" s="466"/>
      <c r="X152" s="374"/>
      <c r="Y152" s="374"/>
      <c r="Z152" s="374"/>
      <c r="AA152" s="374"/>
      <c r="AB152" s="374"/>
      <c r="AC152" s="374"/>
      <c r="AD152" s="374"/>
      <c r="AE152" s="374"/>
      <c r="AF152" s="374"/>
      <c r="AG152" s="374"/>
      <c r="AH152" s="374"/>
      <c r="AI152" s="464"/>
      <c r="AJ152" s="465" t="s">
        <v>1622</v>
      </c>
      <c r="AK152" s="466"/>
      <c r="AL152" s="500"/>
      <c r="AM152" s="464"/>
      <c r="AN152" s="465"/>
      <c r="AO152" s="465"/>
      <c r="AP152" s="466"/>
      <c r="AQ152" s="374"/>
      <c r="AR152" s="374"/>
      <c r="AS152" s="374"/>
      <c r="AT152" s="395" t="s">
        <v>312</v>
      </c>
      <c r="AU152" s="374"/>
      <c r="AV152" s="374"/>
      <c r="AW152" s="415"/>
      <c r="AX152" s="415"/>
      <c r="AY152" s="397" t="s">
        <v>694</v>
      </c>
      <c r="AZ152" s="398" t="s">
        <v>569</v>
      </c>
      <c r="BA152" s="399" t="s">
        <v>596</v>
      </c>
      <c r="BB152" s="400" t="s">
        <v>788</v>
      </c>
      <c r="BC152" s="400" t="s">
        <v>788</v>
      </c>
      <c r="BD152" s="400" t="s">
        <v>581</v>
      </c>
      <c r="BE152" s="402">
        <f t="shared" si="148"/>
        <v>148</v>
      </c>
      <c r="BF152" s="374"/>
      <c r="BG152" s="374"/>
      <c r="BH152" s="374"/>
      <c r="BI152" s="374"/>
      <c r="BJ152" s="374"/>
      <c r="BK152" s="374"/>
      <c r="BL152" s="374"/>
      <c r="BM152" s="374"/>
      <c r="BN152" s="374"/>
      <c r="BO152" s="374"/>
      <c r="BP152" s="374"/>
      <c r="BQ152" s="374"/>
      <c r="BR152" s="374"/>
      <c r="BS152" s="374"/>
      <c r="BT152" s="374"/>
      <c r="BU152" s="374"/>
      <c r="BV152" s="374"/>
      <c r="BW152" s="374"/>
      <c r="BX152" s="374"/>
      <c r="BY152" s="374"/>
      <c r="BZ152" s="374"/>
      <c r="CA152" s="374"/>
      <c r="CB152" s="374"/>
      <c r="CC152" s="374"/>
      <c r="CD152" s="374"/>
      <c r="CE152" s="374"/>
      <c r="CF152" s="374"/>
      <c r="CG152" s="374"/>
      <c r="CH152" s="374"/>
      <c r="CI152" s="374"/>
      <c r="CJ152" s="374"/>
      <c r="CK152" s="374"/>
      <c r="CL152" s="374"/>
      <c r="CM152" s="374"/>
      <c r="CN152" s="374"/>
      <c r="CO152" s="374"/>
      <c r="CP152" s="374"/>
      <c r="CQ152" s="374"/>
      <c r="CR152" s="374"/>
      <c r="CS152" s="374"/>
      <c r="CT152" s="374"/>
      <c r="CU152" s="374"/>
      <c r="CV152" s="374"/>
      <c r="CW152" s="374"/>
      <c r="CX152" s="374"/>
      <c r="CY152" s="374"/>
      <c r="CZ152" s="374"/>
      <c r="DA152" s="374"/>
      <c r="DB152" s="374"/>
      <c r="DC152" s="374"/>
      <c r="DD152" s="374"/>
      <c r="DE152" s="374"/>
      <c r="DF152" s="374"/>
      <c r="DG152" s="374"/>
      <c r="DH152" s="374"/>
      <c r="DI152" s="374"/>
      <c r="DJ152" s="374"/>
      <c r="DK152" s="374"/>
    </row>
    <row r="153" spans="1:115" hidden="1">
      <c r="A153" s="496"/>
      <c r="B153" s="497"/>
      <c r="C153" s="497"/>
      <c r="D153" s="497"/>
      <c r="E153" s="497"/>
      <c r="F153" s="497"/>
      <c r="G153" s="497"/>
      <c r="H153" s="497"/>
      <c r="I153" s="497"/>
      <c r="J153" s="497"/>
      <c r="K153" s="497"/>
      <c r="L153" s="498"/>
      <c r="N153" s="499" t="str">
        <f>CONCATENATE($AU$11,$B$11,$N$115)</f>
        <v>1/1/2009 - 5/13/201060</v>
      </c>
      <c r="O153" s="374"/>
      <c r="P153" s="468"/>
      <c r="Q153" s="469"/>
      <c r="R153" s="470"/>
      <c r="S153" s="463">
        <f>+S99/5*10</f>
        <v>48600</v>
      </c>
      <c r="T153" s="468"/>
      <c r="U153" s="469"/>
      <c r="V153" s="469"/>
      <c r="W153" s="470"/>
      <c r="X153" s="374"/>
      <c r="Y153" s="374"/>
      <c r="Z153" s="374"/>
      <c r="AA153" s="374"/>
      <c r="AB153" s="374"/>
      <c r="AC153" s="374"/>
      <c r="AD153" s="374"/>
      <c r="AE153" s="374"/>
      <c r="AF153" s="374"/>
      <c r="AG153" s="374"/>
      <c r="AH153" s="374"/>
      <c r="AI153" s="468"/>
      <c r="AJ153" s="469"/>
      <c r="AK153" s="470"/>
      <c r="AL153" s="501">
        <v>51600</v>
      </c>
      <c r="AM153" s="468"/>
      <c r="AN153" s="469"/>
      <c r="AO153" s="469"/>
      <c r="AP153" s="470"/>
      <c r="AQ153" s="374"/>
      <c r="AR153" s="374"/>
      <c r="AS153" s="374"/>
      <c r="AT153" s="395" t="s">
        <v>314</v>
      </c>
      <c r="AU153" s="374"/>
      <c r="AV153" s="374"/>
      <c r="AW153" s="415"/>
      <c r="AX153" s="415"/>
      <c r="AY153" s="397" t="s">
        <v>697</v>
      </c>
      <c r="AZ153" s="398" t="s">
        <v>570</v>
      </c>
      <c r="BA153" s="399" t="s">
        <v>597</v>
      </c>
      <c r="BB153" s="400" t="s">
        <v>790</v>
      </c>
      <c r="BC153" s="400" t="s">
        <v>790</v>
      </c>
      <c r="BD153" s="400" t="s">
        <v>584</v>
      </c>
      <c r="BE153" s="402">
        <f t="shared" si="148"/>
        <v>149</v>
      </c>
      <c r="BF153" s="374"/>
      <c r="BG153" s="374"/>
      <c r="BH153" s="374"/>
      <c r="BI153" s="374"/>
      <c r="BJ153" s="374"/>
      <c r="BK153" s="374"/>
      <c r="BL153" s="374"/>
      <c r="BM153" s="374"/>
      <c r="BN153" s="374"/>
      <c r="BO153" s="374"/>
      <c r="BP153" s="374"/>
      <c r="BQ153" s="374"/>
      <c r="BR153" s="374"/>
      <c r="BS153" s="374"/>
      <c r="BT153" s="374"/>
      <c r="BU153" s="374"/>
      <c r="BV153" s="374"/>
      <c r="BW153" s="374"/>
      <c r="BX153" s="374"/>
      <c r="BY153" s="374"/>
      <c r="BZ153" s="374"/>
      <c r="CA153" s="374"/>
      <c r="CB153" s="374"/>
      <c r="CC153" s="374"/>
      <c r="CD153" s="374"/>
      <c r="CE153" s="374"/>
      <c r="CF153" s="374"/>
      <c r="CG153" s="374"/>
      <c r="CH153" s="374"/>
      <c r="CI153" s="374"/>
      <c r="CJ153" s="374"/>
      <c r="CK153" s="374"/>
      <c r="CL153" s="374"/>
      <c r="CM153" s="374"/>
      <c r="CN153" s="374"/>
      <c r="CO153" s="374"/>
      <c r="CP153" s="374"/>
      <c r="CQ153" s="374"/>
      <c r="CR153" s="374"/>
      <c r="CS153" s="374"/>
      <c r="CT153" s="374"/>
      <c r="CU153" s="374"/>
      <c r="CV153" s="374"/>
      <c r="CW153" s="374"/>
      <c r="CX153" s="374"/>
      <c r="CY153" s="374"/>
      <c r="CZ153" s="374"/>
      <c r="DA153" s="374"/>
      <c r="DB153" s="374"/>
      <c r="DC153" s="374"/>
      <c r="DD153" s="374"/>
      <c r="DE153" s="374"/>
      <c r="DF153" s="374"/>
      <c r="DG153" s="374"/>
      <c r="DH153" s="374"/>
      <c r="DI153" s="374"/>
      <c r="DJ153" s="374"/>
      <c r="DK153" s="374"/>
    </row>
    <row r="154" spans="1:115" hidden="1">
      <c r="A154" s="496"/>
      <c r="B154" s="497"/>
      <c r="C154" s="497"/>
      <c r="D154" s="497"/>
      <c r="E154" s="497"/>
      <c r="F154" s="497"/>
      <c r="G154" s="497"/>
      <c r="H154" s="497"/>
      <c r="I154" s="497"/>
      <c r="J154" s="497"/>
      <c r="K154" s="497"/>
      <c r="L154" s="498"/>
      <c r="N154" s="475"/>
      <c r="O154" s="374"/>
      <c r="P154" s="468"/>
      <c r="Q154" s="469"/>
      <c r="R154" s="470"/>
      <c r="S154" s="502">
        <f>+MAX(S153,S155)</f>
        <v>48600</v>
      </c>
      <c r="T154" s="468"/>
      <c r="U154" s="469"/>
      <c r="V154" s="469"/>
      <c r="W154" s="470"/>
      <c r="X154" s="374"/>
      <c r="Y154" s="374"/>
      <c r="Z154" s="374"/>
      <c r="AA154" s="374"/>
      <c r="AB154" s="374"/>
      <c r="AC154" s="374"/>
      <c r="AD154" s="374"/>
      <c r="AE154" s="374"/>
      <c r="AF154" s="374"/>
      <c r="AG154" s="374"/>
      <c r="AH154" s="374"/>
      <c r="AI154" s="468"/>
      <c r="AJ154" s="469"/>
      <c r="AK154" s="470"/>
      <c r="AL154" s="500"/>
      <c r="AM154" s="468"/>
      <c r="AN154" s="469"/>
      <c r="AO154" s="469"/>
      <c r="AP154" s="470"/>
      <c r="AQ154" s="374"/>
      <c r="AR154" s="374"/>
      <c r="AS154" s="374"/>
      <c r="AT154" s="395" t="s">
        <v>316</v>
      </c>
      <c r="AU154" s="374"/>
      <c r="AV154" s="374"/>
      <c r="AW154" s="415"/>
      <c r="AX154" s="415"/>
      <c r="AY154" s="397"/>
      <c r="AZ154" s="398"/>
      <c r="BA154" s="399"/>
      <c r="BB154" s="400" t="s">
        <v>799</v>
      </c>
      <c r="BC154" s="400" t="s">
        <v>799</v>
      </c>
      <c r="BD154" s="400" t="s">
        <v>585</v>
      </c>
      <c r="BE154" s="402"/>
      <c r="BF154" s="374"/>
      <c r="BG154" s="374"/>
      <c r="BH154" s="374"/>
      <c r="BI154" s="374"/>
      <c r="BJ154" s="374"/>
      <c r="BK154" s="374"/>
      <c r="BL154" s="374"/>
      <c r="BM154" s="374"/>
      <c r="BN154" s="374"/>
      <c r="BO154" s="374"/>
      <c r="BP154" s="374"/>
      <c r="BQ154" s="374"/>
      <c r="BR154" s="374"/>
      <c r="BS154" s="374"/>
      <c r="BT154" s="374"/>
      <c r="BU154" s="374"/>
      <c r="BV154" s="374"/>
      <c r="BW154" s="374"/>
      <c r="BX154" s="374"/>
      <c r="BY154" s="374"/>
      <c r="BZ154" s="374"/>
      <c r="CA154" s="374"/>
      <c r="CB154" s="374"/>
      <c r="CC154" s="374"/>
      <c r="CD154" s="374"/>
      <c r="CE154" s="374"/>
      <c r="CF154" s="374"/>
      <c r="CG154" s="374"/>
      <c r="CH154" s="374"/>
      <c r="CI154" s="374"/>
      <c r="CJ154" s="374"/>
      <c r="CK154" s="374"/>
      <c r="CL154" s="374"/>
      <c r="CM154" s="374"/>
      <c r="CN154" s="374"/>
      <c r="CO154" s="374"/>
      <c r="CP154" s="374"/>
      <c r="CQ154" s="374"/>
      <c r="CR154" s="374"/>
      <c r="CS154" s="374"/>
      <c r="CT154" s="374"/>
      <c r="CU154" s="374"/>
      <c r="CV154" s="374"/>
      <c r="CW154" s="374"/>
      <c r="CX154" s="374"/>
      <c r="CY154" s="374"/>
      <c r="CZ154" s="374"/>
      <c r="DA154" s="374"/>
      <c r="DB154" s="374"/>
      <c r="DC154" s="374"/>
      <c r="DD154" s="374"/>
      <c r="DE154" s="374"/>
      <c r="DF154" s="374"/>
      <c r="DG154" s="374"/>
      <c r="DH154" s="374"/>
      <c r="DI154" s="374"/>
      <c r="DJ154" s="374"/>
      <c r="DK154" s="374"/>
    </row>
    <row r="155" spans="1:115" hidden="1">
      <c r="A155" s="496"/>
      <c r="B155" s="497"/>
      <c r="C155" s="497"/>
      <c r="D155" s="497"/>
      <c r="E155" s="497"/>
      <c r="F155" s="497"/>
      <c r="G155" s="497"/>
      <c r="H155" s="497"/>
      <c r="I155" s="497"/>
      <c r="J155" s="497"/>
      <c r="K155" s="497"/>
      <c r="L155" s="498"/>
      <c r="N155" s="499" t="str">
        <f>CONCATENATE($AU$13,$B$11,$N$115)</f>
        <v>6/29/2010 - 5/30/201160</v>
      </c>
      <c r="O155" s="374"/>
      <c r="P155" s="468"/>
      <c r="Q155" s="469"/>
      <c r="R155" s="470"/>
      <c r="S155" s="463">
        <f>+S101/5*10</f>
        <v>48600</v>
      </c>
      <c r="T155" s="468"/>
      <c r="U155" s="469"/>
      <c r="V155" s="469"/>
      <c r="W155" s="470"/>
      <c r="X155" s="374"/>
      <c r="Y155" s="374"/>
      <c r="Z155" s="374"/>
      <c r="AA155" s="374"/>
      <c r="AB155" s="374"/>
      <c r="AC155" s="374"/>
      <c r="AD155" s="374"/>
      <c r="AE155" s="374"/>
      <c r="AF155" s="374"/>
      <c r="AG155" s="374"/>
      <c r="AH155" s="374"/>
      <c r="AI155" s="468"/>
      <c r="AJ155" s="469"/>
      <c r="AK155" s="470"/>
      <c r="AL155" s="501">
        <v>51600</v>
      </c>
      <c r="AM155" s="468"/>
      <c r="AN155" s="469"/>
      <c r="AO155" s="469"/>
      <c r="AP155" s="470"/>
      <c r="AQ155" s="374"/>
      <c r="AR155" s="374"/>
      <c r="AS155" s="374"/>
      <c r="AT155" s="395" t="s">
        <v>318</v>
      </c>
      <c r="AU155" s="374"/>
      <c r="AV155" s="374"/>
      <c r="AW155" s="415"/>
      <c r="AX155" s="415"/>
      <c r="AY155" s="397" t="s">
        <v>702</v>
      </c>
      <c r="AZ155" s="398" t="s">
        <v>180</v>
      </c>
      <c r="BA155" s="399" t="s">
        <v>601</v>
      </c>
      <c r="BB155" s="400" t="s">
        <v>801</v>
      </c>
      <c r="BC155" s="400" t="s">
        <v>801</v>
      </c>
      <c r="BD155" s="400" t="s">
        <v>588</v>
      </c>
      <c r="BE155" s="402">
        <f t="shared" ref="BE155:BE218" si="175">+MATCH(BD$10:BD$548,AZ$10:AZ$540,0)</f>
        <v>151</v>
      </c>
      <c r="BF155" s="374"/>
      <c r="BG155" s="374"/>
      <c r="BH155" s="374"/>
      <c r="BI155" s="374"/>
      <c r="BJ155" s="374"/>
      <c r="BK155" s="374"/>
      <c r="BL155" s="374"/>
      <c r="BM155" s="374"/>
      <c r="BN155" s="374"/>
      <c r="BO155" s="374"/>
      <c r="BP155" s="374"/>
      <c r="BQ155" s="374"/>
      <c r="BR155" s="374"/>
      <c r="BS155" s="374"/>
      <c r="BT155" s="374"/>
      <c r="BU155" s="374"/>
      <c r="BV155" s="374"/>
      <c r="BW155" s="374"/>
      <c r="BX155" s="374"/>
      <c r="BY155" s="374"/>
      <c r="BZ155" s="374"/>
      <c r="CA155" s="374"/>
      <c r="CB155" s="374"/>
      <c r="CC155" s="374"/>
      <c r="CD155" s="374"/>
      <c r="CE155" s="374"/>
      <c r="CF155" s="374"/>
      <c r="CG155" s="374"/>
      <c r="CH155" s="374"/>
      <c r="CI155" s="374"/>
      <c r="CJ155" s="374"/>
      <c r="CK155" s="374"/>
      <c r="CL155" s="374"/>
      <c r="CM155" s="374"/>
      <c r="CN155" s="374"/>
      <c r="CO155" s="374"/>
      <c r="CP155" s="374"/>
      <c r="CQ155" s="374"/>
      <c r="CR155" s="374"/>
      <c r="CS155" s="374"/>
      <c r="CT155" s="374"/>
      <c r="CU155" s="374"/>
      <c r="CV155" s="374"/>
      <c r="CW155" s="374"/>
      <c r="CX155" s="374"/>
      <c r="CY155" s="374"/>
      <c r="CZ155" s="374"/>
      <c r="DA155" s="374"/>
      <c r="DB155" s="374"/>
      <c r="DC155" s="374"/>
      <c r="DD155" s="374"/>
      <c r="DE155" s="374"/>
      <c r="DF155" s="374"/>
      <c r="DG155" s="374"/>
      <c r="DH155" s="374"/>
      <c r="DI155" s="374"/>
      <c r="DJ155" s="374"/>
      <c r="DK155" s="374"/>
    </row>
    <row r="156" spans="1:115" hidden="1">
      <c r="A156" s="496"/>
      <c r="B156" s="497"/>
      <c r="C156" s="497"/>
      <c r="D156" s="497"/>
      <c r="E156" s="497"/>
      <c r="F156" s="497"/>
      <c r="G156" s="497"/>
      <c r="H156" s="497"/>
      <c r="I156" s="497"/>
      <c r="J156" s="497"/>
      <c r="K156" s="497"/>
      <c r="L156" s="498"/>
      <c r="N156" s="475"/>
      <c r="O156" s="374"/>
      <c r="P156" s="468"/>
      <c r="Q156" s="469"/>
      <c r="R156" s="470"/>
      <c r="S156" s="502">
        <f>+MAX(S155,S157)</f>
        <v>50800</v>
      </c>
      <c r="T156" s="468"/>
      <c r="U156" s="469"/>
      <c r="V156" s="469"/>
      <c r="W156" s="470"/>
      <c r="X156" s="374"/>
      <c r="Y156" s="374"/>
      <c r="Z156" s="374"/>
      <c r="AA156" s="374"/>
      <c r="AB156" s="374"/>
      <c r="AC156" s="374"/>
      <c r="AD156" s="374"/>
      <c r="AE156" s="374"/>
      <c r="AF156" s="374"/>
      <c r="AG156" s="374"/>
      <c r="AH156" s="374"/>
      <c r="AI156" s="468"/>
      <c r="AJ156" s="469"/>
      <c r="AK156" s="470"/>
      <c r="AL156" s="500"/>
      <c r="AM156" s="468"/>
      <c r="AN156" s="469"/>
      <c r="AO156" s="469"/>
      <c r="AP156" s="470"/>
      <c r="AQ156" s="374"/>
      <c r="AR156" s="374"/>
      <c r="AS156" s="374"/>
      <c r="AT156" s="395" t="s">
        <v>319</v>
      </c>
      <c r="AU156" s="374"/>
      <c r="AV156" s="374"/>
      <c r="AW156" s="415"/>
      <c r="AX156" s="415"/>
      <c r="AY156" s="397" t="s">
        <v>264</v>
      </c>
      <c r="AZ156" s="398" t="s">
        <v>580</v>
      </c>
      <c r="BA156" s="399" t="s">
        <v>603</v>
      </c>
      <c r="BB156" s="400" t="s">
        <v>806</v>
      </c>
      <c r="BC156" s="400" t="s">
        <v>806</v>
      </c>
      <c r="BD156" s="400" t="s">
        <v>589</v>
      </c>
      <c r="BE156" s="402">
        <f t="shared" si="175"/>
        <v>152</v>
      </c>
      <c r="BF156" s="374"/>
      <c r="BG156" s="374"/>
      <c r="BH156" s="374"/>
      <c r="BI156" s="374"/>
      <c r="BJ156" s="374"/>
      <c r="BK156" s="374"/>
      <c r="BL156" s="374"/>
      <c r="BM156" s="374"/>
      <c r="BN156" s="374"/>
      <c r="BO156" s="374"/>
      <c r="BP156" s="374"/>
      <c r="BQ156" s="374"/>
      <c r="BR156" s="374"/>
      <c r="BS156" s="374"/>
      <c r="BT156" s="374"/>
      <c r="BU156" s="374"/>
      <c r="BV156" s="374"/>
      <c r="BW156" s="374"/>
      <c r="BX156" s="374"/>
      <c r="BY156" s="374"/>
      <c r="BZ156" s="374"/>
      <c r="CA156" s="374"/>
      <c r="CB156" s="374"/>
      <c r="CC156" s="374"/>
      <c r="CD156" s="374"/>
      <c r="CE156" s="374"/>
      <c r="CF156" s="374"/>
      <c r="CG156" s="374"/>
      <c r="CH156" s="374"/>
      <c r="CI156" s="374"/>
      <c r="CJ156" s="374"/>
      <c r="CK156" s="374"/>
      <c r="CL156" s="374"/>
      <c r="CM156" s="374"/>
      <c r="CN156" s="374"/>
      <c r="CO156" s="374"/>
      <c r="CP156" s="374"/>
      <c r="CQ156" s="374"/>
      <c r="CR156" s="374"/>
      <c r="CS156" s="374"/>
      <c r="CT156" s="374"/>
      <c r="CU156" s="374"/>
      <c r="CV156" s="374"/>
      <c r="CW156" s="374"/>
      <c r="CX156" s="374"/>
      <c r="CY156" s="374"/>
      <c r="CZ156" s="374"/>
      <c r="DA156" s="374"/>
      <c r="DB156" s="374"/>
      <c r="DC156" s="374"/>
      <c r="DD156" s="374"/>
      <c r="DE156" s="374"/>
      <c r="DF156" s="374"/>
      <c r="DG156" s="374"/>
      <c r="DH156" s="374"/>
      <c r="DI156" s="374"/>
      <c r="DJ156" s="374"/>
      <c r="DK156" s="374"/>
    </row>
    <row r="157" spans="1:115" hidden="1">
      <c r="A157" s="496"/>
      <c r="B157" s="497"/>
      <c r="C157" s="497"/>
      <c r="D157" s="497"/>
      <c r="E157" s="497"/>
      <c r="F157" s="497"/>
      <c r="G157" s="497"/>
      <c r="H157" s="497"/>
      <c r="I157" s="497"/>
      <c r="J157" s="497"/>
      <c r="K157" s="497"/>
      <c r="L157" s="498"/>
      <c r="N157" s="499" t="str">
        <f>CONCATENATE(AU15,$B$11)</f>
        <v>7/16/2011 - 11/31/2011</v>
      </c>
      <c r="O157" s="374"/>
      <c r="P157" s="468"/>
      <c r="Q157" s="469"/>
      <c r="R157" s="470"/>
      <c r="S157" s="463">
        <v>50800</v>
      </c>
      <c r="T157" s="468"/>
      <c r="U157" s="469"/>
      <c r="V157" s="469"/>
      <c r="W157" s="470"/>
      <c r="X157" s="374"/>
      <c r="Y157" s="374"/>
      <c r="Z157" s="374"/>
      <c r="AA157" s="374"/>
      <c r="AB157" s="374"/>
      <c r="AC157" s="374"/>
      <c r="AD157" s="374"/>
      <c r="AE157" s="374"/>
      <c r="AF157" s="374"/>
      <c r="AG157" s="374"/>
      <c r="AH157" s="374"/>
      <c r="AI157" s="468"/>
      <c r="AJ157" s="469"/>
      <c r="AK157" s="470"/>
      <c r="AL157" s="501">
        <v>51600</v>
      </c>
      <c r="AM157" s="468"/>
      <c r="AN157" s="469"/>
      <c r="AO157" s="469"/>
      <c r="AP157" s="470"/>
      <c r="AQ157" s="374"/>
      <c r="AR157" s="374"/>
      <c r="AS157" s="374"/>
      <c r="AT157" s="395" t="s">
        <v>321</v>
      </c>
      <c r="AU157" s="374"/>
      <c r="AV157" s="374"/>
      <c r="AW157" s="415"/>
      <c r="AX157" s="415"/>
      <c r="AY157" s="397" t="s">
        <v>708</v>
      </c>
      <c r="AZ157" s="398" t="s">
        <v>581</v>
      </c>
      <c r="BA157" s="399" t="s">
        <v>604</v>
      </c>
      <c r="BB157" s="400" t="s">
        <v>815</v>
      </c>
      <c r="BC157" s="400" t="s">
        <v>815</v>
      </c>
      <c r="BD157" s="400" t="s">
        <v>591</v>
      </c>
      <c r="BE157" s="402">
        <f t="shared" si="175"/>
        <v>153</v>
      </c>
      <c r="BF157" s="374"/>
      <c r="BG157" s="374"/>
      <c r="BH157" s="374"/>
      <c r="BI157" s="374"/>
      <c r="BJ157" s="374"/>
      <c r="BK157" s="374"/>
      <c r="BL157" s="374"/>
      <c r="BM157" s="374"/>
      <c r="BN157" s="374"/>
      <c r="BO157" s="374"/>
      <c r="BP157" s="374"/>
      <c r="BQ157" s="374"/>
      <c r="BR157" s="374"/>
      <c r="BS157" s="374"/>
      <c r="BT157" s="374"/>
      <c r="BU157" s="374"/>
      <c r="BV157" s="374"/>
      <c r="BW157" s="374"/>
      <c r="BX157" s="374"/>
      <c r="BY157" s="374"/>
      <c r="BZ157" s="374"/>
      <c r="CA157" s="374"/>
      <c r="CB157" s="374"/>
      <c r="CC157" s="374"/>
      <c r="CD157" s="374"/>
      <c r="CE157" s="374"/>
      <c r="CF157" s="374"/>
      <c r="CG157" s="374"/>
      <c r="CH157" s="374"/>
      <c r="CI157" s="374"/>
      <c r="CJ157" s="374"/>
      <c r="CK157" s="374"/>
      <c r="CL157" s="374"/>
      <c r="CM157" s="374"/>
      <c r="CN157" s="374"/>
      <c r="CO157" s="374"/>
      <c r="CP157" s="374"/>
      <c r="CQ157" s="374"/>
      <c r="CR157" s="374"/>
      <c r="CS157" s="374"/>
      <c r="CT157" s="374"/>
      <c r="CU157" s="374"/>
      <c r="CV157" s="374"/>
      <c r="CW157" s="374"/>
      <c r="CX157" s="374"/>
      <c r="CY157" s="374"/>
      <c r="CZ157" s="374"/>
      <c r="DA157" s="374"/>
      <c r="DB157" s="374"/>
      <c r="DC157" s="374"/>
      <c r="DD157" s="374"/>
      <c r="DE157" s="374"/>
      <c r="DF157" s="374"/>
      <c r="DG157" s="374"/>
      <c r="DH157" s="374"/>
      <c r="DI157" s="374"/>
      <c r="DJ157" s="374"/>
      <c r="DK157" s="374"/>
    </row>
    <row r="158" spans="1:115" hidden="1">
      <c r="A158" s="496"/>
      <c r="B158" s="497"/>
      <c r="C158" s="497"/>
      <c r="D158" s="497"/>
      <c r="E158" s="497"/>
      <c r="F158" s="497"/>
      <c r="G158" s="497"/>
      <c r="H158" s="497"/>
      <c r="I158" s="497"/>
      <c r="J158" s="497"/>
      <c r="K158" s="497"/>
      <c r="L158" s="498"/>
      <c r="N158" s="475"/>
      <c r="O158" s="374"/>
      <c r="P158" s="468"/>
      <c r="Q158" s="469"/>
      <c r="R158" s="470"/>
      <c r="S158" s="502">
        <f>+MAX(S157,S159)</f>
        <v>51500</v>
      </c>
      <c r="T158" s="468"/>
      <c r="U158" s="469"/>
      <c r="V158" s="469"/>
      <c r="W158" s="470"/>
      <c r="X158" s="374"/>
      <c r="Y158" s="374"/>
      <c r="Z158" s="374"/>
      <c r="AA158" s="374"/>
      <c r="AB158" s="374"/>
      <c r="AC158" s="374"/>
      <c r="AD158" s="374"/>
      <c r="AE158" s="374"/>
      <c r="AF158" s="374"/>
      <c r="AG158" s="374"/>
      <c r="AH158" s="374"/>
      <c r="AI158" s="468"/>
      <c r="AJ158" s="469"/>
      <c r="AK158" s="470"/>
      <c r="AL158" s="500"/>
      <c r="AM158" s="468"/>
      <c r="AN158" s="469"/>
      <c r="AO158" s="469"/>
      <c r="AP158" s="470"/>
      <c r="AQ158" s="374"/>
      <c r="AR158" s="374"/>
      <c r="AS158" s="374"/>
      <c r="AT158" s="395" t="s">
        <v>323</v>
      </c>
      <c r="AU158" s="374"/>
      <c r="AV158" s="374"/>
      <c r="AW158" s="415"/>
      <c r="AX158" s="415"/>
      <c r="AY158" s="397" t="s">
        <v>709</v>
      </c>
      <c r="AZ158" s="398" t="s">
        <v>584</v>
      </c>
      <c r="BA158" s="399" t="s">
        <v>606</v>
      </c>
      <c r="BB158" s="400" t="s">
        <v>816</v>
      </c>
      <c r="BC158" s="400" t="s">
        <v>816</v>
      </c>
      <c r="BD158" s="400" t="s">
        <v>593</v>
      </c>
      <c r="BE158" s="402">
        <f t="shared" si="175"/>
        <v>154</v>
      </c>
      <c r="BF158" s="374"/>
      <c r="BG158" s="374"/>
      <c r="BH158" s="374"/>
      <c r="BI158" s="374"/>
      <c r="BJ158" s="374"/>
      <c r="BK158" s="374"/>
      <c r="BL158" s="374"/>
      <c r="BM158" s="374"/>
      <c r="BN158" s="374"/>
      <c r="BO158" s="374"/>
      <c r="BP158" s="374"/>
      <c r="BQ158" s="374"/>
      <c r="BR158" s="374"/>
      <c r="BS158" s="374"/>
      <c r="BT158" s="374"/>
      <c r="BU158" s="374"/>
      <c r="BV158" s="374"/>
      <c r="BW158" s="374"/>
      <c r="BX158" s="374"/>
      <c r="BY158" s="374"/>
      <c r="BZ158" s="374"/>
      <c r="CA158" s="374"/>
      <c r="CB158" s="374"/>
      <c r="CC158" s="374"/>
      <c r="CD158" s="374"/>
      <c r="CE158" s="374"/>
      <c r="CF158" s="374"/>
      <c r="CG158" s="374"/>
      <c r="CH158" s="374"/>
      <c r="CI158" s="374"/>
      <c r="CJ158" s="374"/>
      <c r="CK158" s="374"/>
      <c r="CL158" s="374"/>
      <c r="CM158" s="374"/>
      <c r="CN158" s="374"/>
      <c r="CO158" s="374"/>
      <c r="CP158" s="374"/>
      <c r="CQ158" s="374"/>
      <c r="CR158" s="374"/>
      <c r="CS158" s="374"/>
      <c r="CT158" s="374"/>
      <c r="CU158" s="374"/>
      <c r="CV158" s="374"/>
      <c r="CW158" s="374"/>
      <c r="CX158" s="374"/>
      <c r="CY158" s="374"/>
      <c r="CZ158" s="374"/>
      <c r="DA158" s="374"/>
      <c r="DB158" s="374"/>
      <c r="DC158" s="374"/>
      <c r="DD158" s="374"/>
      <c r="DE158" s="374"/>
      <c r="DF158" s="374"/>
      <c r="DG158" s="374"/>
      <c r="DH158" s="374"/>
      <c r="DI158" s="374"/>
      <c r="DJ158" s="374"/>
      <c r="DK158" s="374"/>
    </row>
    <row r="159" spans="1:115" ht="15" hidden="1" customHeight="1">
      <c r="A159" s="496"/>
      <c r="B159" s="497"/>
      <c r="C159" s="497"/>
      <c r="D159" s="497"/>
      <c r="E159" s="497"/>
      <c r="F159" s="497"/>
      <c r="G159" s="497"/>
      <c r="H159" s="497"/>
      <c r="I159" s="497"/>
      <c r="J159" s="497"/>
      <c r="K159" s="497"/>
      <c r="L159" s="498"/>
      <c r="N159" s="499" t="str">
        <f>CONCATENATE(AU17,$B$11)</f>
        <v>1/16/2012 - 12/3/2012</v>
      </c>
      <c r="O159" s="374"/>
      <c r="P159" s="468"/>
      <c r="Q159" s="469"/>
      <c r="R159" s="470"/>
      <c r="S159" s="463">
        <v>51500</v>
      </c>
      <c r="T159" s="468"/>
      <c r="U159" s="469"/>
      <c r="V159" s="469"/>
      <c r="W159" s="470"/>
      <c r="X159" s="374"/>
      <c r="Y159" s="374"/>
      <c r="Z159" s="374"/>
      <c r="AA159" s="374"/>
      <c r="AB159" s="374"/>
      <c r="AC159" s="374"/>
      <c r="AD159" s="374"/>
      <c r="AE159" s="374"/>
      <c r="AF159" s="374"/>
      <c r="AG159" s="374"/>
      <c r="AH159" s="374"/>
      <c r="AI159" s="468"/>
      <c r="AJ159" s="469"/>
      <c r="AK159" s="470"/>
      <c r="AL159" s="501">
        <v>52400</v>
      </c>
      <c r="AM159" s="468"/>
      <c r="AN159" s="469"/>
      <c r="AO159" s="469"/>
      <c r="AP159" s="470"/>
      <c r="AQ159" s="374"/>
      <c r="AR159" s="374"/>
      <c r="AS159" s="374"/>
      <c r="AT159" s="395" t="s">
        <v>325</v>
      </c>
      <c r="AU159" s="374"/>
      <c r="AV159" s="374"/>
      <c r="AW159" s="415"/>
      <c r="AX159" s="415"/>
      <c r="AY159" s="397" t="s">
        <v>712</v>
      </c>
      <c r="AZ159" s="398" t="s">
        <v>585</v>
      </c>
      <c r="BA159" s="399" t="s">
        <v>608</v>
      </c>
      <c r="BB159" s="400" t="s">
        <v>817</v>
      </c>
      <c r="BC159" s="400" t="s">
        <v>817</v>
      </c>
      <c r="BD159" s="400" t="s">
        <v>595</v>
      </c>
      <c r="BE159" s="402">
        <f t="shared" si="175"/>
        <v>155</v>
      </c>
      <c r="BF159" s="374"/>
      <c r="BG159" s="374"/>
      <c r="BH159" s="374"/>
      <c r="BI159" s="374"/>
      <c r="BJ159" s="374"/>
      <c r="BK159" s="374"/>
      <c r="BL159" s="374"/>
      <c r="BM159" s="374"/>
      <c r="BN159" s="374"/>
      <c r="BO159" s="374"/>
      <c r="BP159" s="374"/>
      <c r="BQ159" s="374"/>
      <c r="BR159" s="374"/>
      <c r="BS159" s="374"/>
      <c r="BT159" s="374"/>
      <c r="BU159" s="374"/>
      <c r="BV159" s="374"/>
      <c r="BW159" s="374"/>
      <c r="BX159" s="374"/>
      <c r="BY159" s="374"/>
      <c r="BZ159" s="374"/>
      <c r="CA159" s="374"/>
      <c r="CB159" s="374"/>
      <c r="CC159" s="374"/>
      <c r="CD159" s="374"/>
      <c r="CE159" s="374"/>
      <c r="CF159" s="374"/>
      <c r="CG159" s="374"/>
      <c r="CH159" s="374"/>
      <c r="CI159" s="374"/>
      <c r="CJ159" s="374"/>
      <c r="CK159" s="374"/>
      <c r="CL159" s="374"/>
      <c r="CM159" s="374"/>
      <c r="CN159" s="374"/>
      <c r="CO159" s="374"/>
      <c r="CP159" s="374"/>
      <c r="CQ159" s="374"/>
      <c r="CR159" s="374"/>
      <c r="CS159" s="374"/>
      <c r="CT159" s="374"/>
      <c r="CU159" s="374"/>
      <c r="CV159" s="374"/>
      <c r="CW159" s="374"/>
      <c r="CX159" s="374"/>
      <c r="CY159" s="374"/>
      <c r="CZ159" s="374"/>
      <c r="DA159" s="374"/>
      <c r="DB159" s="374"/>
      <c r="DC159" s="374"/>
      <c r="DD159" s="374"/>
      <c r="DE159" s="374"/>
      <c r="DF159" s="374"/>
      <c r="DG159" s="374"/>
      <c r="DH159" s="374"/>
      <c r="DI159" s="374"/>
      <c r="DJ159" s="374"/>
      <c r="DK159" s="374"/>
    </row>
    <row r="160" spans="1:115" ht="15" hidden="1" customHeight="1">
      <c r="A160" s="496"/>
      <c r="B160" s="497"/>
      <c r="C160" s="497"/>
      <c r="D160" s="497"/>
      <c r="E160" s="497"/>
      <c r="F160" s="497"/>
      <c r="G160" s="497"/>
      <c r="H160" s="497"/>
      <c r="I160" s="497"/>
      <c r="J160" s="497"/>
      <c r="K160" s="497"/>
      <c r="L160" s="498"/>
      <c r="N160" s="475"/>
      <c r="O160" s="374"/>
      <c r="P160" s="468"/>
      <c r="Q160" s="469"/>
      <c r="R160" s="470"/>
      <c r="S160" s="502">
        <f>+MAX(S159,S161)</f>
        <v>52200</v>
      </c>
      <c r="T160" s="468"/>
      <c r="U160" s="469"/>
      <c r="V160" s="469"/>
      <c r="W160" s="470"/>
      <c r="X160" s="374"/>
      <c r="Y160" s="374"/>
      <c r="Z160" s="374"/>
      <c r="AA160" s="374"/>
      <c r="AB160" s="374"/>
      <c r="AC160" s="374"/>
      <c r="AD160" s="374"/>
      <c r="AE160" s="374"/>
      <c r="AF160" s="374"/>
      <c r="AG160" s="374"/>
      <c r="AH160" s="374"/>
      <c r="AI160" s="468"/>
      <c r="AJ160" s="469"/>
      <c r="AK160" s="470"/>
      <c r="AL160" s="500"/>
      <c r="AM160" s="468"/>
      <c r="AN160" s="469"/>
      <c r="AO160" s="469"/>
      <c r="AP160" s="470"/>
      <c r="AQ160" s="374"/>
      <c r="AR160" s="374"/>
      <c r="AS160" s="374"/>
      <c r="AT160" s="395" t="s">
        <v>327</v>
      </c>
      <c r="AU160" s="374"/>
      <c r="AV160" s="374"/>
      <c r="AW160" s="415"/>
      <c r="AX160" s="415"/>
      <c r="AY160" s="397" t="s">
        <v>713</v>
      </c>
      <c r="AZ160" s="398" t="s">
        <v>588</v>
      </c>
      <c r="BA160" s="399" t="s">
        <v>610</v>
      </c>
      <c r="BB160" s="400" t="s">
        <v>825</v>
      </c>
      <c r="BC160" s="400" t="s">
        <v>825</v>
      </c>
      <c r="BD160" s="400" t="s">
        <v>596</v>
      </c>
      <c r="BE160" s="402">
        <f t="shared" si="175"/>
        <v>156</v>
      </c>
      <c r="BF160" s="374"/>
      <c r="BG160" s="374"/>
      <c r="BH160" s="374"/>
      <c r="BI160" s="374"/>
      <c r="BJ160" s="374"/>
      <c r="BK160" s="374"/>
      <c r="BL160" s="374"/>
      <c r="BM160" s="374"/>
      <c r="BN160" s="374"/>
      <c r="BO160" s="374"/>
      <c r="BP160" s="374"/>
      <c r="BQ160" s="374"/>
      <c r="BR160" s="374"/>
      <c r="BS160" s="374"/>
      <c r="BT160" s="374"/>
      <c r="BU160" s="374"/>
      <c r="BV160" s="374"/>
      <c r="BW160" s="374"/>
      <c r="BX160" s="374"/>
      <c r="BY160" s="374"/>
      <c r="BZ160" s="374"/>
      <c r="CA160" s="374"/>
      <c r="CB160" s="374"/>
      <c r="CC160" s="374"/>
      <c r="CD160" s="374"/>
      <c r="CE160" s="374"/>
      <c r="CF160" s="374"/>
      <c r="CG160" s="374"/>
      <c r="CH160" s="374"/>
      <c r="CI160" s="374"/>
      <c r="CJ160" s="374"/>
      <c r="CK160" s="374"/>
      <c r="CL160" s="374"/>
      <c r="CM160" s="374"/>
      <c r="CN160" s="374"/>
      <c r="CO160" s="374"/>
      <c r="CP160" s="374"/>
      <c r="CQ160" s="374"/>
      <c r="CR160" s="374"/>
      <c r="CS160" s="374"/>
      <c r="CT160" s="374"/>
      <c r="CU160" s="374"/>
      <c r="CV160" s="374"/>
      <c r="CW160" s="374"/>
      <c r="CX160" s="374"/>
      <c r="CY160" s="374"/>
      <c r="CZ160" s="374"/>
      <c r="DA160" s="374"/>
      <c r="DB160" s="374"/>
      <c r="DC160" s="374"/>
      <c r="DD160" s="374"/>
      <c r="DE160" s="374"/>
      <c r="DF160" s="374"/>
      <c r="DG160" s="374"/>
      <c r="DH160" s="374"/>
      <c r="DI160" s="374"/>
      <c r="DJ160" s="374"/>
      <c r="DK160" s="374"/>
    </row>
    <row r="161" spans="1:115" hidden="1">
      <c r="A161" s="496"/>
      <c r="B161" s="497"/>
      <c r="C161" s="497"/>
      <c r="D161" s="497"/>
      <c r="E161" s="497"/>
      <c r="F161" s="497"/>
      <c r="G161" s="497"/>
      <c r="H161" s="497"/>
      <c r="I161" s="497"/>
      <c r="J161" s="497"/>
      <c r="K161" s="497"/>
      <c r="L161" s="498"/>
      <c r="N161" s="499" t="str">
        <f>CONCATENATE(AU19,$B$11)</f>
        <v>1/18/2013 - 12/17/2013</v>
      </c>
      <c r="O161" s="374"/>
      <c r="P161" s="468"/>
      <c r="Q161" s="469"/>
      <c r="R161" s="470"/>
      <c r="S161" s="463">
        <v>52200</v>
      </c>
      <c r="T161" s="468"/>
      <c r="U161" s="469"/>
      <c r="V161" s="469"/>
      <c r="W161" s="470"/>
      <c r="X161" s="374"/>
      <c r="Y161" s="374"/>
      <c r="Z161" s="374"/>
      <c r="AA161" s="374"/>
      <c r="AB161" s="374"/>
      <c r="AC161" s="374"/>
      <c r="AD161" s="374"/>
      <c r="AE161" s="374"/>
      <c r="AF161" s="374"/>
      <c r="AG161" s="374"/>
      <c r="AH161" s="374"/>
      <c r="AI161" s="468"/>
      <c r="AJ161" s="469"/>
      <c r="AK161" s="470"/>
      <c r="AL161" s="501">
        <v>52400</v>
      </c>
      <c r="AM161" s="468"/>
      <c r="AN161" s="469"/>
      <c r="AO161" s="469"/>
      <c r="AP161" s="470"/>
      <c r="AQ161" s="374"/>
      <c r="AR161" s="374"/>
      <c r="AS161" s="374"/>
      <c r="AT161" s="395" t="s">
        <v>329</v>
      </c>
      <c r="AU161" s="374"/>
      <c r="AV161" s="374"/>
      <c r="AW161" s="415"/>
      <c r="AX161" s="415"/>
      <c r="AY161" s="397" t="s">
        <v>714</v>
      </c>
      <c r="AZ161" s="398" t="s">
        <v>589</v>
      </c>
      <c r="BA161" s="399" t="s">
        <v>611</v>
      </c>
      <c r="BB161" s="400" t="s">
        <v>826</v>
      </c>
      <c r="BC161" s="400" t="s">
        <v>826</v>
      </c>
      <c r="BD161" s="400" t="s">
        <v>597</v>
      </c>
      <c r="BE161" s="402">
        <f t="shared" si="175"/>
        <v>157</v>
      </c>
      <c r="BF161" s="374"/>
      <c r="BG161" s="374"/>
      <c r="BH161" s="374"/>
      <c r="BI161" s="374"/>
      <c r="BJ161" s="374"/>
      <c r="BK161" s="374"/>
      <c r="BL161" s="374"/>
      <c r="BM161" s="374"/>
      <c r="BN161" s="374"/>
      <c r="BO161" s="374"/>
      <c r="BP161" s="374"/>
      <c r="BQ161" s="374"/>
      <c r="BR161" s="374"/>
      <c r="BS161" s="374"/>
      <c r="BT161" s="374"/>
      <c r="BU161" s="374"/>
      <c r="BV161" s="374"/>
      <c r="BW161" s="374"/>
      <c r="BX161" s="374"/>
      <c r="BY161" s="374"/>
      <c r="BZ161" s="374"/>
      <c r="CA161" s="374"/>
      <c r="CB161" s="374"/>
      <c r="CC161" s="374"/>
      <c r="CD161" s="374"/>
      <c r="CE161" s="374"/>
      <c r="CF161" s="374"/>
      <c r="CG161" s="374"/>
      <c r="CH161" s="374"/>
      <c r="CI161" s="374"/>
      <c r="CJ161" s="374"/>
      <c r="CK161" s="374"/>
      <c r="CL161" s="374"/>
      <c r="CM161" s="374"/>
      <c r="CN161" s="374"/>
      <c r="CO161" s="374"/>
      <c r="CP161" s="374"/>
      <c r="CQ161" s="374"/>
      <c r="CR161" s="374"/>
      <c r="CS161" s="374"/>
      <c r="CT161" s="374"/>
      <c r="CU161" s="374"/>
      <c r="CV161" s="374"/>
      <c r="CW161" s="374"/>
      <c r="CX161" s="374"/>
      <c r="CY161" s="374"/>
      <c r="CZ161" s="374"/>
      <c r="DA161" s="374"/>
      <c r="DB161" s="374"/>
      <c r="DC161" s="374"/>
      <c r="DD161" s="374"/>
      <c r="DE161" s="374"/>
      <c r="DF161" s="374"/>
      <c r="DG161" s="374"/>
      <c r="DH161" s="374"/>
      <c r="DI161" s="374"/>
      <c r="DJ161" s="374"/>
      <c r="DK161" s="374"/>
    </row>
    <row r="162" spans="1:115" hidden="1">
      <c r="A162" s="496"/>
      <c r="B162" s="497"/>
      <c r="C162" s="497"/>
      <c r="D162" s="497"/>
      <c r="E162" s="497"/>
      <c r="F162" s="497"/>
      <c r="G162" s="497"/>
      <c r="H162" s="497"/>
      <c r="I162" s="497"/>
      <c r="J162" s="497"/>
      <c r="K162" s="497"/>
      <c r="L162" s="498"/>
      <c r="N162" s="472" t="s">
        <v>1717</v>
      </c>
      <c r="O162" s="374"/>
      <c r="P162" s="468"/>
      <c r="Q162" s="469"/>
      <c r="R162" s="470"/>
      <c r="S162" s="503">
        <f>+MAX(S161,S163)</f>
        <v>53100</v>
      </c>
      <c r="T162" s="468"/>
      <c r="U162" s="469"/>
      <c r="V162" s="469"/>
      <c r="W162" s="470"/>
      <c r="X162" s="374"/>
      <c r="Y162" s="374"/>
      <c r="Z162" s="374"/>
      <c r="AA162" s="374"/>
      <c r="AB162" s="374"/>
      <c r="AC162" s="374"/>
      <c r="AD162" s="374"/>
      <c r="AE162" s="374"/>
      <c r="AF162" s="374"/>
      <c r="AG162" s="374"/>
      <c r="AH162" s="374"/>
      <c r="AI162" s="468"/>
      <c r="AJ162" s="469"/>
      <c r="AK162" s="470"/>
      <c r="AL162" s="500"/>
      <c r="AM162" s="468"/>
      <c r="AN162" s="469"/>
      <c r="AO162" s="469"/>
      <c r="AP162" s="470"/>
      <c r="AQ162" s="374"/>
      <c r="AR162" s="374"/>
      <c r="AS162" s="374"/>
      <c r="AT162" s="395" t="s">
        <v>331</v>
      </c>
      <c r="AU162" s="374"/>
      <c r="AV162" s="374"/>
      <c r="AW162" s="415"/>
      <c r="AX162" s="415"/>
      <c r="AY162" s="397" t="s">
        <v>715</v>
      </c>
      <c r="AZ162" s="398" t="s">
        <v>591</v>
      </c>
      <c r="BA162" s="399" t="s">
        <v>613</v>
      </c>
      <c r="BB162" s="400" t="s">
        <v>828</v>
      </c>
      <c r="BC162" s="400" t="s">
        <v>828</v>
      </c>
      <c r="BD162" s="400" t="s">
        <v>601</v>
      </c>
      <c r="BE162" s="402">
        <f t="shared" si="175"/>
        <v>158</v>
      </c>
      <c r="BF162" s="374"/>
      <c r="BG162" s="374"/>
      <c r="BH162" s="374"/>
      <c r="BI162" s="374"/>
      <c r="BJ162" s="374"/>
      <c r="BK162" s="374"/>
      <c r="BL162" s="374"/>
      <c r="BM162" s="374"/>
      <c r="BN162" s="374"/>
      <c r="BO162" s="374"/>
      <c r="BP162" s="374"/>
      <c r="BQ162" s="374"/>
      <c r="BR162" s="374"/>
      <c r="BS162" s="374"/>
      <c r="BT162" s="374"/>
      <c r="BU162" s="374"/>
      <c r="BV162" s="374"/>
      <c r="BW162" s="374"/>
      <c r="BX162" s="374"/>
      <c r="BY162" s="374"/>
      <c r="BZ162" s="374"/>
      <c r="CA162" s="374"/>
      <c r="CB162" s="374"/>
      <c r="CC162" s="374"/>
      <c r="CD162" s="374"/>
      <c r="CE162" s="374"/>
      <c r="CF162" s="374"/>
      <c r="CG162" s="374"/>
      <c r="CH162" s="374"/>
      <c r="CI162" s="374"/>
      <c r="CJ162" s="374"/>
      <c r="CK162" s="374"/>
      <c r="CL162" s="374"/>
      <c r="CM162" s="374"/>
      <c r="CN162" s="374"/>
      <c r="CO162" s="374"/>
      <c r="CP162" s="374"/>
      <c r="CQ162" s="374"/>
      <c r="CR162" s="374"/>
      <c r="CS162" s="374"/>
      <c r="CT162" s="374"/>
      <c r="CU162" s="374"/>
      <c r="CV162" s="374"/>
      <c r="CW162" s="374"/>
      <c r="CX162" s="374"/>
      <c r="CY162" s="374"/>
      <c r="CZ162" s="374"/>
      <c r="DA162" s="374"/>
      <c r="DB162" s="374"/>
      <c r="DC162" s="374"/>
      <c r="DD162" s="374"/>
      <c r="DE162" s="374"/>
      <c r="DF162" s="374"/>
      <c r="DG162" s="374"/>
      <c r="DH162" s="374"/>
      <c r="DI162" s="374"/>
      <c r="DJ162" s="374"/>
      <c r="DK162" s="374"/>
    </row>
    <row r="163" spans="1:115" hidden="1">
      <c r="A163" s="496"/>
      <c r="B163" s="497"/>
      <c r="C163" s="497"/>
      <c r="D163" s="497"/>
      <c r="E163" s="497"/>
      <c r="F163" s="497"/>
      <c r="G163" s="497"/>
      <c r="H163" s="497"/>
      <c r="I163" s="497"/>
      <c r="J163" s="497"/>
      <c r="K163" s="497"/>
      <c r="L163" s="498"/>
      <c r="N163" s="504" t="str">
        <f>CONCATENATE(AU23,$B$11)</f>
        <v>2/1/2014 - 3/5/2015</v>
      </c>
      <c r="O163" s="374"/>
      <c r="P163" s="468"/>
      <c r="Q163" s="469"/>
      <c r="R163" s="470"/>
      <c r="S163" s="505">
        <v>53100</v>
      </c>
      <c r="T163" s="468"/>
      <c r="U163" s="469"/>
      <c r="V163" s="469"/>
      <c r="W163" s="470"/>
      <c r="X163" s="374"/>
      <c r="Y163" s="374"/>
      <c r="Z163" s="374"/>
      <c r="AA163" s="374"/>
      <c r="AB163" s="374"/>
      <c r="AC163" s="374"/>
      <c r="AD163" s="374"/>
      <c r="AE163" s="374"/>
      <c r="AF163" s="374"/>
      <c r="AG163" s="374"/>
      <c r="AH163" s="374"/>
      <c r="AI163" s="468"/>
      <c r="AJ163" s="469"/>
      <c r="AK163" s="470"/>
      <c r="AL163" s="506">
        <v>52500</v>
      </c>
      <c r="AM163" s="468"/>
      <c r="AN163" s="469"/>
      <c r="AO163" s="469"/>
      <c r="AP163" s="470"/>
      <c r="AQ163" s="374"/>
      <c r="AR163" s="374"/>
      <c r="AS163" s="374"/>
      <c r="AT163" s="395" t="s">
        <v>333</v>
      </c>
      <c r="AU163" s="374"/>
      <c r="AV163" s="374"/>
      <c r="AW163" s="415"/>
      <c r="AX163" s="415"/>
      <c r="AY163" s="397" t="s">
        <v>716</v>
      </c>
      <c r="AZ163" s="398" t="s">
        <v>593</v>
      </c>
      <c r="BA163" s="399" t="s">
        <v>614</v>
      </c>
      <c r="BB163" s="400" t="s">
        <v>832</v>
      </c>
      <c r="BC163" s="400" t="s">
        <v>832</v>
      </c>
      <c r="BD163" s="400" t="s">
        <v>603</v>
      </c>
      <c r="BE163" s="402">
        <f t="shared" si="175"/>
        <v>159</v>
      </c>
      <c r="BF163" s="374"/>
      <c r="BG163" s="374"/>
      <c r="BH163" s="374"/>
      <c r="BI163" s="374"/>
      <c r="BJ163" s="374"/>
      <c r="BK163" s="374"/>
      <c r="BL163" s="374"/>
      <c r="BM163" s="374"/>
      <c r="BN163" s="374"/>
      <c r="BO163" s="374"/>
      <c r="BP163" s="374"/>
      <c r="BQ163" s="374"/>
      <c r="BR163" s="374"/>
      <c r="BS163" s="374"/>
      <c r="BT163" s="374"/>
      <c r="BU163" s="374"/>
      <c r="BV163" s="374"/>
      <c r="BW163" s="374"/>
      <c r="BX163" s="374"/>
      <c r="BY163" s="374"/>
      <c r="BZ163" s="374"/>
      <c r="CA163" s="374"/>
      <c r="CB163" s="374"/>
      <c r="CC163" s="374"/>
      <c r="CD163" s="374"/>
      <c r="CE163" s="374"/>
      <c r="CF163" s="374"/>
      <c r="CG163" s="374"/>
      <c r="CH163" s="374"/>
      <c r="CI163" s="374"/>
      <c r="CJ163" s="374"/>
      <c r="CK163" s="374"/>
      <c r="CL163" s="374"/>
      <c r="CM163" s="374"/>
      <c r="CN163" s="374"/>
      <c r="CO163" s="374"/>
      <c r="CP163" s="374"/>
      <c r="CQ163" s="374"/>
      <c r="CR163" s="374"/>
      <c r="CS163" s="374"/>
      <c r="CT163" s="374"/>
      <c r="CU163" s="374"/>
      <c r="CV163" s="374"/>
      <c r="CW163" s="374"/>
      <c r="CX163" s="374"/>
      <c r="CY163" s="374"/>
      <c r="CZ163" s="374"/>
      <c r="DA163" s="374"/>
      <c r="DB163" s="374"/>
      <c r="DC163" s="374"/>
      <c r="DD163" s="374"/>
      <c r="DE163" s="374"/>
      <c r="DF163" s="374"/>
      <c r="DG163" s="374"/>
      <c r="DH163" s="374"/>
      <c r="DI163" s="374"/>
      <c r="DJ163" s="374"/>
      <c r="DK163" s="374"/>
    </row>
    <row r="164" spans="1:115" hidden="1">
      <c r="A164" s="496"/>
      <c r="B164" s="497"/>
      <c r="C164" s="497"/>
      <c r="D164" s="497"/>
      <c r="E164" s="497"/>
      <c r="F164" s="497"/>
      <c r="G164" s="497"/>
      <c r="H164" s="497"/>
      <c r="I164" s="497"/>
      <c r="J164" s="497"/>
      <c r="K164" s="497"/>
      <c r="L164" s="498"/>
      <c r="N164" s="472" t="s">
        <v>1717</v>
      </c>
      <c r="O164" s="374"/>
      <c r="P164" s="468"/>
      <c r="Q164" s="469"/>
      <c r="R164" s="470"/>
      <c r="S164" s="507">
        <f>+MAX(S163,S165)</f>
        <v>53500</v>
      </c>
      <c r="T164" s="468"/>
      <c r="U164" s="469"/>
      <c r="V164" s="469"/>
      <c r="W164" s="470"/>
      <c r="X164" s="374"/>
      <c r="Y164" s="374"/>
      <c r="Z164" s="374"/>
      <c r="AA164" s="374"/>
      <c r="AB164" s="374"/>
      <c r="AC164" s="374"/>
      <c r="AD164" s="374"/>
      <c r="AE164" s="374"/>
      <c r="AF164" s="374"/>
      <c r="AG164" s="374"/>
      <c r="AH164" s="374"/>
      <c r="AI164" s="468"/>
      <c r="AJ164" s="469"/>
      <c r="AK164" s="470"/>
      <c r="AL164" s="500"/>
      <c r="AM164" s="468"/>
      <c r="AN164" s="469"/>
      <c r="AO164" s="469"/>
      <c r="AP164" s="470"/>
      <c r="AQ164" s="374"/>
      <c r="AR164" s="374"/>
      <c r="AS164" s="374"/>
      <c r="AT164" s="395" t="s">
        <v>335</v>
      </c>
      <c r="AU164" s="374"/>
      <c r="AV164" s="374"/>
      <c r="AW164" s="415"/>
      <c r="AX164" s="415"/>
      <c r="AY164" s="397" t="s">
        <v>720</v>
      </c>
      <c r="AZ164" s="398" t="s">
        <v>595</v>
      </c>
      <c r="BA164" s="399" t="s">
        <v>615</v>
      </c>
      <c r="BB164" s="400" t="s">
        <v>333</v>
      </c>
      <c r="BC164" s="400" t="s">
        <v>333</v>
      </c>
      <c r="BD164" s="400" t="s">
        <v>604</v>
      </c>
      <c r="BE164" s="402">
        <f t="shared" si="175"/>
        <v>160</v>
      </c>
      <c r="BF164" s="374"/>
      <c r="BG164" s="374"/>
      <c r="BH164" s="374"/>
      <c r="BI164" s="374"/>
      <c r="BJ164" s="374"/>
      <c r="BK164" s="374"/>
      <c r="BL164" s="374"/>
      <c r="BM164" s="374"/>
      <c r="BN164" s="374"/>
      <c r="BO164" s="374"/>
      <c r="BP164" s="374"/>
      <c r="BQ164" s="374"/>
      <c r="BR164" s="374"/>
      <c r="BS164" s="374"/>
      <c r="BT164" s="374"/>
      <c r="BU164" s="374"/>
      <c r="BV164" s="374"/>
      <c r="BW164" s="374"/>
      <c r="BX164" s="374"/>
      <c r="BY164" s="374"/>
      <c r="BZ164" s="374"/>
      <c r="CA164" s="374"/>
      <c r="CB164" s="374"/>
      <c r="CC164" s="374"/>
      <c r="CD164" s="374"/>
      <c r="CE164" s="374"/>
      <c r="CF164" s="374"/>
      <c r="CG164" s="374"/>
      <c r="CH164" s="374"/>
      <c r="CI164" s="374"/>
      <c r="CJ164" s="374"/>
      <c r="CK164" s="374"/>
      <c r="CL164" s="374"/>
      <c r="CM164" s="374"/>
      <c r="CN164" s="374"/>
      <c r="CO164" s="374"/>
      <c r="CP164" s="374"/>
      <c r="CQ164" s="374"/>
      <c r="CR164" s="374"/>
      <c r="CS164" s="374"/>
      <c r="CT164" s="374"/>
      <c r="CU164" s="374"/>
      <c r="CV164" s="374"/>
      <c r="CW164" s="374"/>
      <c r="CX164" s="374"/>
      <c r="CY164" s="374"/>
      <c r="CZ164" s="374"/>
      <c r="DA164" s="374"/>
      <c r="DB164" s="374"/>
      <c r="DC164" s="374"/>
      <c r="DD164" s="374"/>
      <c r="DE164" s="374"/>
      <c r="DF164" s="374"/>
      <c r="DG164" s="374"/>
      <c r="DH164" s="374"/>
      <c r="DI164" s="374"/>
      <c r="DJ164" s="374"/>
      <c r="DK164" s="374"/>
    </row>
    <row r="165" spans="1:115" ht="15" hidden="1" customHeight="1">
      <c r="A165" s="497"/>
      <c r="B165" s="497"/>
      <c r="C165" s="497"/>
      <c r="D165" s="497"/>
      <c r="E165" s="497"/>
      <c r="F165" s="497"/>
      <c r="G165" s="497"/>
      <c r="H165" s="497"/>
      <c r="I165" s="497"/>
      <c r="J165" s="497"/>
      <c r="K165" s="497"/>
      <c r="L165" s="498"/>
      <c r="N165" s="504" t="str">
        <f>CONCATENATE(AU25,$B$11)</f>
        <v>4/21/2015 - 3/27/2016</v>
      </c>
      <c r="O165" s="374"/>
      <c r="P165" s="468"/>
      <c r="Q165" s="469"/>
      <c r="R165" s="470"/>
      <c r="S165" s="505">
        <v>53500</v>
      </c>
      <c r="T165" s="468"/>
      <c r="U165" s="469"/>
      <c r="V165" s="469"/>
      <c r="W165" s="470"/>
      <c r="X165" s="374"/>
      <c r="Y165" s="374"/>
      <c r="Z165" s="374"/>
      <c r="AA165" s="374"/>
      <c r="AB165" s="374"/>
      <c r="AC165" s="374"/>
      <c r="AD165" s="374"/>
      <c r="AE165" s="374"/>
      <c r="AF165" s="374"/>
      <c r="AG165" s="374"/>
      <c r="AH165" s="374"/>
      <c r="AI165" s="468"/>
      <c r="AJ165" s="469"/>
      <c r="AK165" s="470"/>
      <c r="AL165" s="508">
        <v>54100</v>
      </c>
      <c r="AM165" s="468"/>
      <c r="AN165" s="469"/>
      <c r="AO165" s="469"/>
      <c r="AP165" s="470"/>
      <c r="AQ165" s="374"/>
      <c r="AR165" s="374"/>
      <c r="AS165" s="374"/>
      <c r="AT165" s="395" t="s">
        <v>337</v>
      </c>
      <c r="AU165" s="374"/>
      <c r="AV165" s="374"/>
      <c r="AW165" s="415"/>
      <c r="AX165" s="415"/>
      <c r="AY165" s="397" t="s">
        <v>724</v>
      </c>
      <c r="AZ165" s="398" t="s">
        <v>596</v>
      </c>
      <c r="BA165" s="399" t="s">
        <v>616</v>
      </c>
      <c r="BB165" s="400" t="s">
        <v>844</v>
      </c>
      <c r="BC165" s="400" t="s">
        <v>844</v>
      </c>
      <c r="BD165" s="400" t="s">
        <v>606</v>
      </c>
      <c r="BE165" s="402">
        <f t="shared" si="175"/>
        <v>161</v>
      </c>
      <c r="BF165" s="374"/>
      <c r="BG165" s="374"/>
      <c r="BH165" s="374"/>
      <c r="BI165" s="374"/>
      <c r="BJ165" s="374"/>
      <c r="BK165" s="374"/>
      <c r="BL165" s="374"/>
      <c r="BM165" s="374"/>
      <c r="BN165" s="374"/>
      <c r="BO165" s="374"/>
      <c r="BP165" s="374"/>
      <c r="BQ165" s="374"/>
      <c r="BR165" s="374"/>
      <c r="BS165" s="374"/>
      <c r="BT165" s="374"/>
      <c r="BU165" s="374"/>
      <c r="BV165" s="374"/>
      <c r="BW165" s="374"/>
      <c r="BX165" s="374"/>
      <c r="BY165" s="374"/>
      <c r="BZ165" s="374"/>
      <c r="CA165" s="374"/>
      <c r="CB165" s="374"/>
      <c r="CC165" s="374"/>
      <c r="CD165" s="374"/>
      <c r="CE165" s="374"/>
      <c r="CF165" s="374"/>
      <c r="CG165" s="374"/>
      <c r="CH165" s="374"/>
      <c r="CI165" s="374"/>
      <c r="CJ165" s="374"/>
      <c r="CK165" s="374"/>
      <c r="CL165" s="374"/>
      <c r="CM165" s="374"/>
      <c r="CN165" s="374"/>
      <c r="CO165" s="374"/>
      <c r="CP165" s="374"/>
      <c r="CQ165" s="374"/>
      <c r="CR165" s="374"/>
      <c r="CS165" s="374"/>
      <c r="CT165" s="374"/>
      <c r="CU165" s="374"/>
      <c r="CV165" s="374"/>
      <c r="CW165" s="374"/>
      <c r="CX165" s="374"/>
      <c r="CY165" s="374"/>
      <c r="CZ165" s="374"/>
      <c r="DA165" s="374"/>
      <c r="DB165" s="374"/>
      <c r="DC165" s="374"/>
      <c r="DD165" s="374"/>
      <c r="DE165" s="374"/>
      <c r="DF165" s="374"/>
      <c r="DG165" s="374"/>
      <c r="DH165" s="374"/>
      <c r="DI165" s="374"/>
      <c r="DJ165" s="374"/>
      <c r="DK165" s="374"/>
    </row>
    <row r="166" spans="1:115" hidden="1">
      <c r="A166" s="497"/>
      <c r="B166" s="497"/>
      <c r="C166" s="497"/>
      <c r="D166" s="497"/>
      <c r="E166" s="497"/>
      <c r="F166" s="497"/>
      <c r="G166" s="497"/>
      <c r="H166" s="497"/>
      <c r="I166" s="497"/>
      <c r="J166" s="497"/>
      <c r="K166" s="497"/>
      <c r="L166" s="498"/>
      <c r="N166" s="472" t="s">
        <v>1717</v>
      </c>
      <c r="O166" s="374"/>
      <c r="P166" s="468"/>
      <c r="Q166" s="469"/>
      <c r="R166" s="470"/>
      <c r="S166" s="507">
        <f>+MAX(S165,S167)</f>
        <v>53500</v>
      </c>
      <c r="T166" s="468"/>
      <c r="U166" s="469"/>
      <c r="V166" s="469"/>
      <c r="W166" s="470"/>
      <c r="X166" s="374"/>
      <c r="Y166" s="374"/>
      <c r="Z166" s="374"/>
      <c r="AA166" s="374"/>
      <c r="AB166" s="374"/>
      <c r="AC166" s="374"/>
      <c r="AD166" s="374"/>
      <c r="AE166" s="374"/>
      <c r="AF166" s="374"/>
      <c r="AG166" s="374"/>
      <c r="AH166" s="374"/>
      <c r="AI166" s="468"/>
      <c r="AJ166" s="469"/>
      <c r="AK166" s="470"/>
      <c r="AL166" s="500"/>
      <c r="AM166" s="468"/>
      <c r="AN166" s="469"/>
      <c r="AO166" s="469"/>
      <c r="AP166" s="470"/>
      <c r="AQ166" s="374"/>
      <c r="AR166" s="374"/>
      <c r="AS166" s="374"/>
      <c r="AT166" s="395" t="s">
        <v>339</v>
      </c>
      <c r="AU166" s="374"/>
      <c r="AV166" s="374"/>
      <c r="AW166" s="415"/>
      <c r="AX166" s="415"/>
      <c r="AY166" s="397" t="s">
        <v>725</v>
      </c>
      <c r="AZ166" s="398" t="s">
        <v>597</v>
      </c>
      <c r="BA166" s="399" t="s">
        <v>621</v>
      </c>
      <c r="BB166" s="400" t="s">
        <v>851</v>
      </c>
      <c r="BC166" s="400" t="s">
        <v>851</v>
      </c>
      <c r="BD166" s="400" t="s">
        <v>608</v>
      </c>
      <c r="BE166" s="402">
        <f t="shared" si="175"/>
        <v>162</v>
      </c>
      <c r="BF166" s="374"/>
      <c r="BG166" s="374"/>
      <c r="BH166" s="374"/>
      <c r="BI166" s="374"/>
      <c r="BJ166" s="374"/>
      <c r="BK166" s="374"/>
      <c r="BL166" s="374"/>
      <c r="BM166" s="374"/>
      <c r="BN166" s="374"/>
      <c r="BO166" s="374"/>
      <c r="BP166" s="374"/>
      <c r="BQ166" s="374"/>
      <c r="BR166" s="374"/>
      <c r="BS166" s="374"/>
      <c r="BT166" s="374"/>
      <c r="BU166" s="374"/>
      <c r="BV166" s="374"/>
      <c r="BW166" s="374"/>
      <c r="BX166" s="374"/>
      <c r="BY166" s="374"/>
      <c r="BZ166" s="374"/>
      <c r="CA166" s="374"/>
      <c r="CB166" s="374"/>
      <c r="CC166" s="374"/>
      <c r="CD166" s="374"/>
      <c r="CE166" s="374"/>
      <c r="CF166" s="374"/>
      <c r="CG166" s="374"/>
      <c r="CH166" s="374"/>
      <c r="CI166" s="374"/>
      <c r="CJ166" s="374"/>
      <c r="CK166" s="374"/>
      <c r="CL166" s="374"/>
      <c r="CM166" s="374"/>
      <c r="CN166" s="374"/>
      <c r="CO166" s="374"/>
      <c r="CP166" s="374"/>
      <c r="CQ166" s="374"/>
      <c r="CR166" s="374"/>
      <c r="CS166" s="374"/>
      <c r="CT166" s="374"/>
      <c r="CU166" s="374"/>
      <c r="CV166" s="374"/>
      <c r="CW166" s="374"/>
      <c r="CX166" s="374"/>
      <c r="CY166" s="374"/>
      <c r="CZ166" s="374"/>
      <c r="DA166" s="374"/>
      <c r="DB166" s="374"/>
      <c r="DC166" s="374"/>
      <c r="DD166" s="374"/>
      <c r="DE166" s="374"/>
      <c r="DF166" s="374"/>
      <c r="DG166" s="374"/>
      <c r="DH166" s="374"/>
      <c r="DI166" s="374"/>
      <c r="DJ166" s="374"/>
      <c r="DK166" s="374"/>
    </row>
    <row r="167" spans="1:115" ht="15" hidden="1" customHeight="1">
      <c r="A167" s="509"/>
      <c r="B167" s="510"/>
      <c r="C167" s="510"/>
      <c r="D167" s="510"/>
      <c r="E167" s="510"/>
      <c r="F167" s="510"/>
      <c r="G167" s="510"/>
      <c r="H167" s="510"/>
      <c r="I167" s="510"/>
      <c r="J167" s="510"/>
      <c r="K167" s="510"/>
      <c r="L167" s="511"/>
      <c r="N167" s="504" t="str">
        <f>CONCATENATE(AU27,$B$11)</f>
        <v>On or After  5/13/2016</v>
      </c>
      <c r="O167" s="374"/>
      <c r="P167" s="512"/>
      <c r="Q167" s="513"/>
      <c r="R167" s="514"/>
      <c r="S167" s="491">
        <v>48700</v>
      </c>
      <c r="T167" s="512"/>
      <c r="U167" s="513"/>
      <c r="V167" s="513"/>
      <c r="W167" s="514"/>
      <c r="X167" s="374"/>
      <c r="Y167" s="374"/>
      <c r="Z167" s="374"/>
      <c r="AA167" s="374"/>
      <c r="AB167" s="374"/>
      <c r="AC167" s="374"/>
      <c r="AD167" s="374"/>
      <c r="AE167" s="374"/>
      <c r="AF167" s="374"/>
      <c r="AG167" s="374"/>
      <c r="AH167" s="374"/>
      <c r="AI167" s="512"/>
      <c r="AJ167" s="513"/>
      <c r="AK167" s="514"/>
      <c r="AL167" s="508">
        <v>53300</v>
      </c>
      <c r="AM167" s="512"/>
      <c r="AN167" s="513"/>
      <c r="AO167" s="513"/>
      <c r="AP167" s="514"/>
      <c r="AQ167" s="374"/>
      <c r="AR167" s="374"/>
      <c r="AS167" s="374"/>
      <c r="AT167" s="395" t="s">
        <v>341</v>
      </c>
      <c r="AU167" s="374"/>
      <c r="AV167" s="374"/>
      <c r="AW167" s="415"/>
      <c r="AX167" s="415"/>
      <c r="AY167" s="397" t="s">
        <v>1724</v>
      </c>
      <c r="AZ167" s="398" t="s">
        <v>601</v>
      </c>
      <c r="BA167" s="399" t="s">
        <v>208</v>
      </c>
      <c r="BB167" s="400" t="s">
        <v>853</v>
      </c>
      <c r="BC167" s="400" t="s">
        <v>853</v>
      </c>
      <c r="BD167" s="400" t="s">
        <v>610</v>
      </c>
      <c r="BE167" s="402">
        <f t="shared" si="175"/>
        <v>163</v>
      </c>
      <c r="BF167" s="374"/>
      <c r="BG167" s="374"/>
      <c r="BH167" s="374"/>
      <c r="BI167" s="374"/>
      <c r="BJ167" s="374"/>
      <c r="BK167" s="374"/>
      <c r="BL167" s="374"/>
      <c r="BM167" s="374"/>
      <c r="BN167" s="374"/>
      <c r="BO167" s="374"/>
      <c r="BP167" s="374"/>
      <c r="BQ167" s="374"/>
      <c r="BR167" s="374"/>
      <c r="BS167" s="374"/>
      <c r="BT167" s="374"/>
      <c r="BU167" s="374"/>
      <c r="BV167" s="374"/>
      <c r="BW167" s="374"/>
      <c r="BX167" s="374"/>
      <c r="BY167" s="374"/>
      <c r="BZ167" s="374"/>
      <c r="CA167" s="374"/>
      <c r="CB167" s="374"/>
      <c r="CC167" s="374"/>
      <c r="CD167" s="374"/>
      <c r="CE167" s="374"/>
      <c r="CF167" s="374"/>
      <c r="CG167" s="374"/>
      <c r="CH167" s="374"/>
      <c r="CI167" s="374"/>
      <c r="CJ167" s="374"/>
      <c r="CK167" s="374"/>
      <c r="CL167" s="374"/>
      <c r="CM167" s="374"/>
      <c r="CN167" s="374"/>
      <c r="CO167" s="374"/>
      <c r="CP167" s="374"/>
      <c r="CQ167" s="374"/>
      <c r="CR167" s="374"/>
      <c r="CS167" s="374"/>
      <c r="CT167" s="374"/>
      <c r="CU167" s="374"/>
      <c r="CV167" s="374"/>
      <c r="CW167" s="374"/>
      <c r="CX167" s="374"/>
      <c r="CY167" s="374"/>
      <c r="CZ167" s="374"/>
      <c r="DA167" s="374"/>
      <c r="DB167" s="374"/>
      <c r="DC167" s="374"/>
      <c r="DD167" s="374"/>
      <c r="DE167" s="374"/>
      <c r="DF167" s="374"/>
      <c r="DG167" s="374"/>
      <c r="DH167" s="374"/>
      <c r="DI167" s="374"/>
      <c r="DJ167" s="374"/>
      <c r="DK167" s="374"/>
    </row>
    <row r="168" spans="1:115" hidden="1">
      <c r="M168" s="368"/>
      <c r="N168" s="515"/>
      <c r="O168" s="376"/>
      <c r="P168" s="516"/>
      <c r="Q168" s="516"/>
      <c r="R168" s="516"/>
      <c r="S168" s="516"/>
      <c r="T168" s="516"/>
      <c r="U168" s="516"/>
      <c r="V168" s="516"/>
      <c r="W168" s="516"/>
      <c r="X168" s="376"/>
      <c r="Y168" s="376"/>
      <c r="Z168" s="376"/>
      <c r="AA168" s="376"/>
      <c r="AB168" s="376"/>
      <c r="AC168" s="376"/>
      <c r="AD168" s="376"/>
      <c r="AE168" s="376"/>
      <c r="AF168" s="376"/>
      <c r="AG168" s="376"/>
      <c r="AH168" s="376"/>
      <c r="AI168" s="376"/>
      <c r="AJ168" s="376"/>
      <c r="AK168" s="376"/>
      <c r="AL168" s="376"/>
      <c r="AM168" s="376"/>
      <c r="AN168" s="376"/>
      <c r="AO168" s="376"/>
      <c r="AP168" s="376"/>
      <c r="AQ168" s="374"/>
      <c r="AR168" s="374"/>
      <c r="AS168" s="374"/>
      <c r="AT168" s="395" t="s">
        <v>343</v>
      </c>
      <c r="AU168" s="374"/>
      <c r="AV168" s="374"/>
      <c r="AW168" s="415"/>
      <c r="AX168" s="415"/>
      <c r="AY168" s="397" t="s">
        <v>731</v>
      </c>
      <c r="AZ168" s="398" t="s">
        <v>603</v>
      </c>
      <c r="BA168" s="399" t="s">
        <v>624</v>
      </c>
      <c r="BB168" s="400" t="s">
        <v>861</v>
      </c>
      <c r="BC168" s="400" t="s">
        <v>861</v>
      </c>
      <c r="BD168" s="400" t="s">
        <v>611</v>
      </c>
      <c r="BE168" s="402">
        <f t="shared" si="175"/>
        <v>171</v>
      </c>
      <c r="BF168" s="374"/>
      <c r="BG168" s="374"/>
      <c r="BH168" s="374"/>
      <c r="BI168" s="374"/>
      <c r="BJ168" s="374"/>
      <c r="BK168" s="374"/>
      <c r="BL168" s="374"/>
      <c r="BM168" s="374"/>
      <c r="BN168" s="374"/>
      <c r="BO168" s="374"/>
      <c r="BP168" s="374"/>
      <c r="BQ168" s="374"/>
      <c r="BR168" s="374"/>
      <c r="BS168" s="374"/>
      <c r="BT168" s="374"/>
      <c r="BU168" s="374"/>
      <c r="BV168" s="374"/>
      <c r="BW168" s="374"/>
      <c r="BX168" s="374"/>
      <c r="BY168" s="374"/>
      <c r="BZ168" s="374"/>
      <c r="CA168" s="374"/>
      <c r="CB168" s="374"/>
      <c r="CC168" s="374"/>
      <c r="CD168" s="374"/>
      <c r="CE168" s="374"/>
      <c r="CF168" s="374"/>
      <c r="CG168" s="374"/>
      <c r="CH168" s="374"/>
      <c r="CI168" s="374"/>
      <c r="CJ168" s="374"/>
      <c r="CK168" s="374"/>
      <c r="CL168" s="374"/>
      <c r="CM168" s="374"/>
      <c r="CN168" s="374"/>
      <c r="CO168" s="374"/>
      <c r="CP168" s="374"/>
      <c r="CQ168" s="374"/>
      <c r="CR168" s="374"/>
      <c r="CS168" s="374"/>
      <c r="CT168" s="374"/>
      <c r="CU168" s="374"/>
      <c r="CV168" s="374"/>
      <c r="CW168" s="374"/>
      <c r="CX168" s="374"/>
      <c r="CY168" s="374"/>
      <c r="CZ168" s="374"/>
      <c r="DA168" s="374"/>
      <c r="DB168" s="374"/>
      <c r="DC168" s="374"/>
      <c r="DD168" s="374"/>
      <c r="DE168" s="374"/>
      <c r="DF168" s="374"/>
      <c r="DG168" s="374"/>
      <c r="DH168" s="374"/>
      <c r="DI168" s="374"/>
      <c r="DJ168" s="374"/>
      <c r="DK168" s="374"/>
    </row>
    <row r="169" spans="1:115" ht="15" hidden="1" customHeight="1">
      <c r="A169" s="1585" t="s">
        <v>1725</v>
      </c>
      <c r="B169" s="517"/>
      <c r="C169" s="518"/>
      <c r="D169" s="519" t="s">
        <v>1726</v>
      </c>
      <c r="E169" s="520"/>
      <c r="F169" s="520"/>
      <c r="G169" s="520"/>
      <c r="H169" s="520"/>
      <c r="I169" s="520"/>
      <c r="J169" s="520"/>
      <c r="K169" s="520"/>
      <c r="L169" s="520"/>
      <c r="M169" s="492"/>
      <c r="N169" s="521"/>
      <c r="O169" s="521"/>
      <c r="P169" s="521"/>
      <c r="Q169" s="521"/>
      <c r="R169" s="521"/>
      <c r="S169" s="521"/>
      <c r="T169" s="521"/>
      <c r="U169" s="521"/>
      <c r="V169" s="521"/>
      <c r="W169" s="521"/>
      <c r="X169" s="521"/>
      <c r="Y169" s="521"/>
      <c r="Z169" s="521"/>
      <c r="AA169" s="521"/>
      <c r="AB169" s="521"/>
      <c r="AC169" s="521"/>
      <c r="AD169" s="521"/>
      <c r="AE169" s="521"/>
      <c r="AF169" s="521"/>
      <c r="AG169" s="521"/>
      <c r="AH169" s="521"/>
      <c r="AI169" s="521"/>
      <c r="AJ169" s="521"/>
      <c r="AK169" s="521"/>
      <c r="AL169" s="521"/>
      <c r="AM169" s="521"/>
      <c r="AN169" s="521"/>
      <c r="AO169" s="521"/>
      <c r="AP169" s="522"/>
      <c r="AQ169" s="374"/>
      <c r="AR169" s="374"/>
      <c r="AS169" s="374"/>
      <c r="AT169" s="395" t="s">
        <v>345</v>
      </c>
      <c r="AU169" s="374"/>
      <c r="AV169" s="374"/>
      <c r="AW169" s="415"/>
      <c r="AX169" s="415"/>
      <c r="AY169" s="397" t="s">
        <v>733</v>
      </c>
      <c r="AZ169" s="398" t="s">
        <v>604</v>
      </c>
      <c r="BA169" s="399" t="s">
        <v>626</v>
      </c>
      <c r="BB169" s="400" t="s">
        <v>339</v>
      </c>
      <c r="BC169" s="400" t="s">
        <v>339</v>
      </c>
      <c r="BD169" s="400" t="s">
        <v>613</v>
      </c>
      <c r="BE169" s="402">
        <f t="shared" si="175"/>
        <v>172</v>
      </c>
      <c r="BF169" s="374"/>
      <c r="BG169" s="374"/>
      <c r="BH169" s="374"/>
      <c r="BI169" s="374"/>
      <c r="BJ169" s="374"/>
      <c r="BK169" s="374"/>
      <c r="BL169" s="374"/>
      <c r="BM169" s="374"/>
      <c r="BN169" s="374"/>
      <c r="BO169" s="374"/>
      <c r="BP169" s="374"/>
      <c r="BQ169" s="374"/>
      <c r="BR169" s="374"/>
      <c r="BS169" s="374"/>
      <c r="BT169" s="374"/>
      <c r="BU169" s="374"/>
      <c r="BV169" s="374"/>
      <c r="BW169" s="374"/>
      <c r="BX169" s="374"/>
      <c r="BY169" s="374"/>
      <c r="BZ169" s="374"/>
      <c r="CA169" s="374"/>
      <c r="CB169" s="374"/>
      <c r="CC169" s="374"/>
      <c r="CD169" s="374"/>
      <c r="CE169" s="374"/>
      <c r="CF169" s="374"/>
      <c r="CG169" s="374"/>
      <c r="CH169" s="374"/>
      <c r="CI169" s="374"/>
      <c r="CJ169" s="374"/>
      <c r="CK169" s="374"/>
      <c r="CL169" s="374"/>
      <c r="CM169" s="374"/>
      <c r="CN169" s="374"/>
      <c r="CO169" s="374"/>
      <c r="CP169" s="374"/>
      <c r="CQ169" s="374"/>
      <c r="CR169" s="374"/>
      <c r="CS169" s="374"/>
      <c r="CT169" s="374"/>
      <c r="CU169" s="374"/>
      <c r="CV169" s="374"/>
      <c r="CW169" s="374"/>
      <c r="CX169" s="374"/>
      <c r="CY169" s="374"/>
      <c r="CZ169" s="374"/>
      <c r="DA169" s="374"/>
      <c r="DB169" s="374"/>
      <c r="DC169" s="374"/>
      <c r="DD169" s="374"/>
      <c r="DE169" s="374"/>
      <c r="DF169" s="374"/>
      <c r="DG169" s="374"/>
      <c r="DH169" s="374"/>
      <c r="DI169" s="374"/>
      <c r="DJ169" s="374"/>
      <c r="DK169" s="374"/>
    </row>
    <row r="170" spans="1:115" hidden="1">
      <c r="A170" s="1586"/>
      <c r="B170" s="523"/>
      <c r="C170" s="524"/>
      <c r="D170" s="525"/>
      <c r="E170" s="526">
        <v>1</v>
      </c>
      <c r="F170" s="526">
        <v>2</v>
      </c>
      <c r="G170" s="526">
        <v>3</v>
      </c>
      <c r="H170" s="526">
        <v>4</v>
      </c>
      <c r="I170" s="526">
        <v>5</v>
      </c>
      <c r="J170" s="526">
        <v>6</v>
      </c>
      <c r="K170" s="526">
        <v>7</v>
      </c>
      <c r="L170" s="526">
        <v>8</v>
      </c>
      <c r="M170" s="496"/>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8"/>
      <c r="AQ170" s="374"/>
      <c r="AR170" s="374"/>
      <c r="AS170" s="374"/>
      <c r="AT170" s="395" t="s">
        <v>347</v>
      </c>
      <c r="AU170" s="374"/>
      <c r="AV170" s="374"/>
      <c r="AW170" s="415"/>
      <c r="AX170" s="415"/>
      <c r="AY170" s="397" t="s">
        <v>735</v>
      </c>
      <c r="AZ170" s="398" t="s">
        <v>606</v>
      </c>
      <c r="BA170" s="399" t="s">
        <v>627</v>
      </c>
      <c r="BB170" s="400" t="s">
        <v>865</v>
      </c>
      <c r="BC170" s="400" t="s">
        <v>865</v>
      </c>
      <c r="BD170" s="400" t="s">
        <v>614</v>
      </c>
      <c r="BE170" s="402">
        <f t="shared" si="175"/>
        <v>173</v>
      </c>
      <c r="BF170" s="374"/>
      <c r="BG170" s="374"/>
      <c r="BH170" s="374"/>
      <c r="BI170" s="374"/>
      <c r="BJ170" s="374"/>
      <c r="BK170" s="374"/>
      <c r="BL170" s="374"/>
      <c r="BM170" s="374"/>
      <c r="BN170" s="374"/>
      <c r="BO170" s="374"/>
      <c r="BP170" s="374"/>
      <c r="BQ170" s="374"/>
      <c r="BR170" s="374"/>
      <c r="BS170" s="374"/>
      <c r="BT170" s="374"/>
      <c r="BU170" s="374"/>
      <c r="BV170" s="374"/>
      <c r="BW170" s="374"/>
      <c r="BX170" s="374"/>
      <c r="BY170" s="374"/>
      <c r="BZ170" s="374"/>
      <c r="CA170" s="374"/>
      <c r="CB170" s="374"/>
      <c r="CC170" s="374"/>
      <c r="CD170" s="374"/>
      <c r="CE170" s="374"/>
      <c r="CF170" s="374"/>
      <c r="CG170" s="374"/>
      <c r="CH170" s="374"/>
      <c r="CI170" s="374"/>
      <c r="CJ170" s="374"/>
      <c r="CK170" s="374"/>
      <c r="CL170" s="374"/>
      <c r="CM170" s="374"/>
      <c r="CN170" s="374"/>
      <c r="CO170" s="374"/>
      <c r="CP170" s="374"/>
      <c r="CQ170" s="374"/>
      <c r="CR170" s="374"/>
      <c r="CS170" s="374"/>
      <c r="CT170" s="374"/>
      <c r="CU170" s="374"/>
      <c r="CV170" s="374"/>
      <c r="CW170" s="374"/>
      <c r="CX170" s="374"/>
      <c r="CY170" s="374"/>
      <c r="CZ170" s="374"/>
      <c r="DA170" s="374"/>
      <c r="DB170" s="374"/>
      <c r="DC170" s="374"/>
      <c r="DD170" s="374"/>
      <c r="DE170" s="374"/>
      <c r="DF170" s="374"/>
      <c r="DG170" s="374"/>
      <c r="DH170" s="374"/>
      <c r="DI170" s="374"/>
      <c r="DJ170" s="374"/>
      <c r="DK170" s="374"/>
    </row>
    <row r="171" spans="1:115" hidden="1">
      <c r="A171" s="1586"/>
      <c r="B171" s="523"/>
      <c r="C171" s="524"/>
      <c r="D171" s="529">
        <v>30</v>
      </c>
      <c r="E171" s="530">
        <v>11000</v>
      </c>
      <c r="F171" s="530">
        <v>12600</v>
      </c>
      <c r="G171" s="530">
        <v>14150</v>
      </c>
      <c r="H171" s="530">
        <v>15700</v>
      </c>
      <c r="I171" s="530">
        <v>17000</v>
      </c>
      <c r="J171" s="530">
        <v>18250</v>
      </c>
      <c r="K171" s="530">
        <v>19500</v>
      </c>
      <c r="L171" s="530">
        <v>20750</v>
      </c>
      <c r="M171" s="496"/>
      <c r="N171" s="527">
        <f t="shared" ref="N171:N176" si="176">+B$11</f>
        <v>0</v>
      </c>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8"/>
      <c r="AQ171" s="374"/>
      <c r="AR171" s="374"/>
      <c r="AS171" s="374"/>
      <c r="AT171" s="395" t="s">
        <v>349</v>
      </c>
      <c r="AU171" s="374"/>
      <c r="AV171" s="374"/>
      <c r="AW171" s="415"/>
      <c r="AX171" s="415"/>
      <c r="AY171" s="397" t="s">
        <v>738</v>
      </c>
      <c r="AZ171" s="398" t="s">
        <v>608</v>
      </c>
      <c r="BA171" s="399" t="s">
        <v>630</v>
      </c>
      <c r="BB171" s="400" t="s">
        <v>875</v>
      </c>
      <c r="BC171" s="400" t="s">
        <v>875</v>
      </c>
      <c r="BD171" s="400" t="s">
        <v>615</v>
      </c>
      <c r="BE171" s="402">
        <f t="shared" si="175"/>
        <v>174</v>
      </c>
      <c r="BF171" s="374"/>
      <c r="BG171" s="374"/>
      <c r="BH171" s="374"/>
      <c r="BI171" s="374"/>
      <c r="BJ171" s="374"/>
      <c r="BK171" s="374"/>
      <c r="BL171" s="374"/>
      <c r="BM171" s="374"/>
      <c r="BN171" s="374"/>
      <c r="BO171" s="374"/>
      <c r="BP171" s="374"/>
      <c r="BQ171" s="374"/>
      <c r="BR171" s="374"/>
      <c r="BS171" s="374"/>
      <c r="BT171" s="374"/>
      <c r="BU171" s="374"/>
      <c r="BV171" s="374"/>
      <c r="BW171" s="374"/>
      <c r="BX171" s="374"/>
      <c r="BY171" s="374"/>
      <c r="BZ171" s="374"/>
      <c r="CA171" s="374"/>
      <c r="CB171" s="374"/>
      <c r="CC171" s="374"/>
      <c r="CD171" s="374"/>
      <c r="CE171" s="374"/>
      <c r="CF171" s="374"/>
      <c r="CG171" s="374"/>
      <c r="CH171" s="374"/>
      <c r="CI171" s="374"/>
      <c r="CJ171" s="374"/>
      <c r="CK171" s="374"/>
      <c r="CL171" s="374"/>
      <c r="CM171" s="374"/>
      <c r="CN171" s="374"/>
      <c r="CO171" s="374"/>
      <c r="CP171" s="374"/>
      <c r="CQ171" s="374"/>
      <c r="CR171" s="374"/>
      <c r="CS171" s="374"/>
      <c r="CT171" s="374"/>
      <c r="CU171" s="374"/>
      <c r="CV171" s="374"/>
      <c r="CW171" s="374"/>
      <c r="CX171" s="374"/>
      <c r="CY171" s="374"/>
      <c r="CZ171" s="374"/>
      <c r="DA171" s="374"/>
      <c r="DB171" s="374"/>
      <c r="DC171" s="374"/>
      <c r="DD171" s="374"/>
      <c r="DE171" s="374"/>
      <c r="DF171" s="374"/>
      <c r="DG171" s="374"/>
      <c r="DH171" s="374"/>
      <c r="DI171" s="374"/>
      <c r="DJ171" s="374"/>
      <c r="DK171" s="374"/>
    </row>
    <row r="172" spans="1:115" hidden="1">
      <c r="A172" s="1586"/>
      <c r="B172" s="523"/>
      <c r="C172" s="524"/>
      <c r="D172" s="531">
        <v>40</v>
      </c>
      <c r="E172" s="530">
        <f t="shared" ref="E172:L172" si="177">0.8*E173</f>
        <v>14680</v>
      </c>
      <c r="F172" s="530">
        <f t="shared" si="177"/>
        <v>16800</v>
      </c>
      <c r="G172" s="530">
        <f t="shared" si="177"/>
        <v>18880</v>
      </c>
      <c r="H172" s="530">
        <f t="shared" si="177"/>
        <v>20960</v>
      </c>
      <c r="I172" s="530">
        <f t="shared" si="177"/>
        <v>22640</v>
      </c>
      <c r="J172" s="530">
        <f t="shared" si="177"/>
        <v>24320</v>
      </c>
      <c r="K172" s="530">
        <f t="shared" si="177"/>
        <v>26000</v>
      </c>
      <c r="L172" s="530">
        <f t="shared" si="177"/>
        <v>27680</v>
      </c>
      <c r="M172" s="496"/>
      <c r="N172" s="527">
        <f t="shared" si="176"/>
        <v>0</v>
      </c>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8"/>
      <c r="AQ172" s="374"/>
      <c r="AR172" s="374"/>
      <c r="AS172" s="374"/>
      <c r="AT172" s="395" t="s">
        <v>351</v>
      </c>
      <c r="AU172" s="374"/>
      <c r="AV172" s="374"/>
      <c r="AW172" s="415"/>
      <c r="AX172" s="415"/>
      <c r="AY172" s="397" t="s">
        <v>741</v>
      </c>
      <c r="AZ172" s="398" t="s">
        <v>610</v>
      </c>
      <c r="BA172" s="399" t="s">
        <v>631</v>
      </c>
      <c r="BB172" s="400" t="s">
        <v>876</v>
      </c>
      <c r="BC172" s="400" t="s">
        <v>876</v>
      </c>
      <c r="BD172" s="400" t="s">
        <v>616</v>
      </c>
      <c r="BE172" s="402">
        <f t="shared" si="175"/>
        <v>175</v>
      </c>
      <c r="BF172" s="374"/>
      <c r="BG172" s="374"/>
      <c r="BH172" s="374"/>
      <c r="BI172" s="374"/>
      <c r="BJ172" s="374"/>
      <c r="BK172" s="374"/>
      <c r="BL172" s="374"/>
      <c r="BM172" s="374"/>
      <c r="BN172" s="374"/>
      <c r="BO172" s="374"/>
      <c r="BP172" s="374"/>
      <c r="BQ172" s="374"/>
      <c r="BR172" s="374"/>
      <c r="BS172" s="374"/>
      <c r="BT172" s="374"/>
      <c r="BU172" s="374"/>
      <c r="BV172" s="374"/>
      <c r="BW172" s="374"/>
      <c r="BX172" s="374"/>
      <c r="BY172" s="374"/>
      <c r="BZ172" s="374"/>
      <c r="CA172" s="374"/>
      <c r="CB172" s="374"/>
      <c r="CC172" s="374"/>
      <c r="CD172" s="374"/>
      <c r="CE172" s="374"/>
      <c r="CF172" s="374"/>
      <c r="CG172" s="374"/>
      <c r="CH172" s="374"/>
      <c r="CI172" s="374"/>
      <c r="CJ172" s="374"/>
      <c r="CK172" s="374"/>
      <c r="CL172" s="374"/>
      <c r="CM172" s="374"/>
      <c r="CN172" s="374"/>
      <c r="CO172" s="374"/>
      <c r="CP172" s="374"/>
      <c r="CQ172" s="374"/>
      <c r="CR172" s="374"/>
      <c r="CS172" s="374"/>
      <c r="CT172" s="374"/>
      <c r="CU172" s="374"/>
      <c r="CV172" s="374"/>
      <c r="CW172" s="374"/>
      <c r="CX172" s="374"/>
      <c r="CY172" s="374"/>
      <c r="CZ172" s="374"/>
      <c r="DA172" s="374"/>
      <c r="DB172" s="374"/>
      <c r="DC172" s="374"/>
      <c r="DD172" s="374"/>
      <c r="DE172" s="374"/>
      <c r="DF172" s="374"/>
      <c r="DG172" s="374"/>
      <c r="DH172" s="374"/>
      <c r="DI172" s="374"/>
      <c r="DJ172" s="374"/>
      <c r="DK172" s="374"/>
    </row>
    <row r="173" spans="1:115" hidden="1">
      <c r="A173" s="1586"/>
      <c r="B173" s="523"/>
      <c r="C173" s="524"/>
      <c r="D173" s="531">
        <v>50</v>
      </c>
      <c r="E173" s="530">
        <v>18350</v>
      </c>
      <c r="F173" s="530">
        <v>21000</v>
      </c>
      <c r="G173" s="530">
        <v>23600</v>
      </c>
      <c r="H173" s="530">
        <v>26200</v>
      </c>
      <c r="I173" s="530">
        <v>28300</v>
      </c>
      <c r="J173" s="530">
        <v>30400</v>
      </c>
      <c r="K173" s="530">
        <v>32500</v>
      </c>
      <c r="L173" s="530">
        <v>34600</v>
      </c>
      <c r="M173" s="496"/>
      <c r="N173" s="527">
        <f t="shared" si="176"/>
        <v>0</v>
      </c>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8"/>
      <c r="AQ173" s="374"/>
      <c r="AR173" s="374"/>
      <c r="AS173" s="374"/>
      <c r="AT173" s="395" t="s">
        <v>353</v>
      </c>
      <c r="AU173" s="374"/>
      <c r="AV173" s="374"/>
      <c r="AW173" s="415"/>
      <c r="AX173" s="415"/>
      <c r="AY173" s="397" t="s">
        <v>725</v>
      </c>
      <c r="AZ173" s="398" t="s">
        <v>597</v>
      </c>
      <c r="BA173" s="399" t="s">
        <v>633</v>
      </c>
      <c r="BB173" s="400" t="s">
        <v>879</v>
      </c>
      <c r="BC173" s="400" t="s">
        <v>879</v>
      </c>
      <c r="BD173" s="400" t="s">
        <v>620</v>
      </c>
      <c r="BE173" s="402">
        <f t="shared" si="175"/>
        <v>176</v>
      </c>
      <c r="BF173" s="374"/>
      <c r="BG173" s="374"/>
      <c r="BH173" s="374"/>
      <c r="BI173" s="374"/>
      <c r="BJ173" s="374"/>
      <c r="BK173" s="374"/>
      <c r="BL173" s="374"/>
      <c r="BM173" s="374"/>
      <c r="BN173" s="374"/>
      <c r="BO173" s="374"/>
      <c r="BP173" s="374"/>
      <c r="BQ173" s="374"/>
      <c r="BR173" s="374"/>
      <c r="BS173" s="374"/>
      <c r="BT173" s="374"/>
      <c r="BU173" s="374"/>
      <c r="BV173" s="374"/>
      <c r="BW173" s="374"/>
      <c r="BX173" s="374"/>
      <c r="BY173" s="374"/>
      <c r="BZ173" s="374"/>
      <c r="CA173" s="374"/>
      <c r="CB173" s="374"/>
      <c r="CC173" s="374"/>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4"/>
      <c r="DJ173" s="374"/>
      <c r="DK173" s="374"/>
    </row>
    <row r="174" spans="1:115" hidden="1">
      <c r="A174" s="1586"/>
      <c r="B174" s="523"/>
      <c r="C174" s="524"/>
      <c r="D174" s="531">
        <v>60</v>
      </c>
      <c r="E174" s="530">
        <v>22020</v>
      </c>
      <c r="F174" s="530">
        <v>25200</v>
      </c>
      <c r="G174" s="530">
        <v>28320</v>
      </c>
      <c r="H174" s="530">
        <v>31440</v>
      </c>
      <c r="I174" s="530">
        <v>33960</v>
      </c>
      <c r="J174" s="530">
        <v>36480</v>
      </c>
      <c r="K174" s="530">
        <v>39000</v>
      </c>
      <c r="L174" s="530">
        <v>41520</v>
      </c>
      <c r="M174" s="496"/>
      <c r="N174" s="527">
        <f t="shared" si="176"/>
        <v>0</v>
      </c>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8"/>
      <c r="AQ174" s="374"/>
      <c r="AR174" s="374"/>
      <c r="AS174" s="374"/>
      <c r="AT174" s="395" t="s">
        <v>355</v>
      </c>
      <c r="AU174" s="374"/>
      <c r="AV174" s="374"/>
      <c r="AW174" s="415"/>
      <c r="AX174" s="415"/>
      <c r="AY174" s="397" t="s">
        <v>1724</v>
      </c>
      <c r="AZ174" s="398" t="s">
        <v>601</v>
      </c>
      <c r="BA174" s="399" t="s">
        <v>638</v>
      </c>
      <c r="BB174" s="400" t="s">
        <v>885</v>
      </c>
      <c r="BC174" s="400" t="s">
        <v>885</v>
      </c>
      <c r="BD174" s="400" t="s">
        <v>621</v>
      </c>
      <c r="BE174" s="402">
        <f t="shared" si="175"/>
        <v>177</v>
      </c>
      <c r="BF174" s="374"/>
      <c r="BG174" s="374"/>
      <c r="BH174" s="374"/>
      <c r="BI174" s="374"/>
      <c r="BJ174" s="374"/>
      <c r="BK174" s="374"/>
      <c r="BL174" s="374"/>
      <c r="BM174" s="374"/>
      <c r="BN174" s="374"/>
      <c r="BO174" s="374"/>
      <c r="BP174" s="374"/>
      <c r="BQ174" s="374"/>
      <c r="BR174" s="374"/>
      <c r="BS174" s="374"/>
      <c r="BT174" s="374"/>
      <c r="BU174" s="374"/>
      <c r="BV174" s="374"/>
      <c r="BW174" s="374"/>
      <c r="BX174" s="374"/>
      <c r="BY174" s="374"/>
      <c r="BZ174" s="374"/>
      <c r="CA174" s="374"/>
      <c r="CB174" s="374"/>
      <c r="CC174" s="374"/>
      <c r="CD174" s="374"/>
      <c r="CE174" s="374"/>
      <c r="CF174" s="374"/>
      <c r="CG174" s="374"/>
      <c r="CH174" s="374"/>
      <c r="CI174" s="374"/>
      <c r="CJ174" s="374"/>
      <c r="CK174" s="374"/>
      <c r="CL174" s="374"/>
      <c r="CM174" s="374"/>
      <c r="CN174" s="374"/>
      <c r="CO174" s="374"/>
      <c r="CP174" s="374"/>
      <c r="CQ174" s="374"/>
      <c r="CR174" s="374"/>
      <c r="CS174" s="374"/>
      <c r="CT174" s="374"/>
      <c r="CU174" s="374"/>
      <c r="CV174" s="374"/>
      <c r="CW174" s="374"/>
      <c r="CX174" s="374"/>
      <c r="CY174" s="374"/>
      <c r="CZ174" s="374"/>
      <c r="DA174" s="374"/>
      <c r="DB174" s="374"/>
      <c r="DC174" s="374"/>
      <c r="DD174" s="374"/>
      <c r="DE174" s="374"/>
      <c r="DF174" s="374"/>
      <c r="DG174" s="374"/>
      <c r="DH174" s="374"/>
      <c r="DI174" s="374"/>
      <c r="DJ174" s="374"/>
      <c r="DK174" s="374"/>
    </row>
    <row r="175" spans="1:115" hidden="1">
      <c r="A175" s="1586"/>
      <c r="B175" s="523"/>
      <c r="C175" s="524"/>
      <c r="D175" s="532">
        <v>80</v>
      </c>
      <c r="E175" s="533">
        <v>29350</v>
      </c>
      <c r="F175" s="534">
        <v>33550</v>
      </c>
      <c r="G175" s="534">
        <v>37750</v>
      </c>
      <c r="H175" s="534">
        <v>41900</v>
      </c>
      <c r="I175" s="534">
        <v>45300</v>
      </c>
      <c r="J175" s="534">
        <v>48650</v>
      </c>
      <c r="K175" s="534">
        <v>52000</v>
      </c>
      <c r="L175" s="535">
        <v>55350</v>
      </c>
      <c r="M175" s="496"/>
      <c r="N175" s="527">
        <f t="shared" si="176"/>
        <v>0</v>
      </c>
      <c r="O175" s="527"/>
      <c r="P175" s="527"/>
      <c r="Q175" s="527"/>
      <c r="R175" s="527"/>
      <c r="S175" s="527"/>
      <c r="T175" s="527"/>
      <c r="U175" s="527"/>
      <c r="V175" s="527"/>
      <c r="W175" s="527"/>
      <c r="X175" s="527"/>
      <c r="Y175" s="527"/>
      <c r="Z175" s="527"/>
      <c r="AA175" s="527"/>
      <c r="AB175" s="527"/>
      <c r="AC175" s="527"/>
      <c r="AD175" s="527"/>
      <c r="AE175" s="527"/>
      <c r="AF175" s="527"/>
      <c r="AG175" s="527"/>
      <c r="AH175" s="527"/>
      <c r="AI175" s="527"/>
      <c r="AJ175" s="527"/>
      <c r="AK175" s="527"/>
      <c r="AL175" s="527"/>
      <c r="AM175" s="527"/>
      <c r="AN175" s="527"/>
      <c r="AO175" s="527"/>
      <c r="AP175" s="528"/>
      <c r="AQ175" s="374"/>
      <c r="AR175" s="374"/>
      <c r="AS175" s="374"/>
      <c r="AT175" s="395" t="s">
        <v>357</v>
      </c>
      <c r="AU175" s="374"/>
      <c r="AV175" s="374"/>
      <c r="AW175" s="415"/>
      <c r="AX175" s="415"/>
      <c r="AY175" s="397" t="s">
        <v>731</v>
      </c>
      <c r="AZ175" s="398" t="s">
        <v>603</v>
      </c>
      <c r="BA175" s="399" t="s">
        <v>640</v>
      </c>
      <c r="BB175" s="400" t="s">
        <v>888</v>
      </c>
      <c r="BC175" s="400" t="s">
        <v>889</v>
      </c>
      <c r="BD175" s="400" t="s">
        <v>208</v>
      </c>
      <c r="BE175" s="402">
        <f t="shared" si="175"/>
        <v>178</v>
      </c>
      <c r="BF175" s="374"/>
      <c r="BG175" s="374"/>
      <c r="BH175" s="374"/>
      <c r="BI175" s="374"/>
      <c r="BJ175" s="374"/>
      <c r="BK175" s="374"/>
      <c r="BL175" s="374"/>
      <c r="BM175" s="374"/>
      <c r="BN175" s="374"/>
      <c r="BO175" s="374"/>
      <c r="BP175" s="374"/>
      <c r="BQ175" s="374"/>
      <c r="BR175" s="374"/>
      <c r="BS175" s="374"/>
      <c r="BT175" s="374"/>
      <c r="BU175" s="374"/>
      <c r="BV175" s="374"/>
      <c r="BW175" s="374"/>
      <c r="BX175" s="374"/>
      <c r="BY175" s="374"/>
      <c r="BZ175" s="374"/>
      <c r="CA175" s="374"/>
      <c r="CB175" s="374"/>
      <c r="CC175" s="374"/>
      <c r="CD175" s="374"/>
      <c r="CE175" s="374"/>
      <c r="CF175" s="374"/>
      <c r="CG175" s="374"/>
      <c r="CH175" s="374"/>
      <c r="CI175" s="374"/>
      <c r="CJ175" s="374"/>
      <c r="CK175" s="374"/>
      <c r="CL175" s="374"/>
      <c r="CM175" s="374"/>
      <c r="CN175" s="374"/>
      <c r="CO175" s="374"/>
      <c r="CP175" s="374"/>
      <c r="CQ175" s="374"/>
      <c r="CR175" s="374"/>
      <c r="CS175" s="374"/>
      <c r="CT175" s="374"/>
      <c r="CU175" s="374"/>
      <c r="CV175" s="374"/>
      <c r="CW175" s="374"/>
      <c r="CX175" s="374"/>
      <c r="CY175" s="374"/>
      <c r="CZ175" s="374"/>
      <c r="DA175" s="374"/>
      <c r="DB175" s="374"/>
      <c r="DC175" s="374"/>
      <c r="DD175" s="374"/>
      <c r="DE175" s="374"/>
      <c r="DF175" s="374"/>
      <c r="DG175" s="374"/>
      <c r="DH175" s="374"/>
      <c r="DI175" s="374"/>
      <c r="DJ175" s="374"/>
      <c r="DK175" s="374"/>
    </row>
    <row r="176" spans="1:115" hidden="1">
      <c r="A176" s="1586"/>
      <c r="B176" s="523"/>
      <c r="C176" s="524"/>
      <c r="D176" s="532">
        <v>120</v>
      </c>
      <c r="E176" s="534"/>
      <c r="F176" s="534"/>
      <c r="G176" s="534"/>
      <c r="H176" s="534"/>
      <c r="I176" s="534"/>
      <c r="J176" s="534"/>
      <c r="K176" s="534"/>
      <c r="L176" s="534"/>
      <c r="M176" s="509"/>
      <c r="N176" s="527">
        <f t="shared" si="176"/>
        <v>0</v>
      </c>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536"/>
      <c r="AN176" s="536"/>
      <c r="AO176" s="536"/>
      <c r="AP176" s="537"/>
      <c r="AQ176" s="374"/>
      <c r="AR176" s="374"/>
      <c r="AS176" s="374"/>
      <c r="AT176" s="395" t="s">
        <v>359</v>
      </c>
      <c r="AU176" s="374"/>
      <c r="AV176" s="374"/>
      <c r="AW176" s="415"/>
      <c r="AX176" s="415"/>
      <c r="AY176" s="397" t="s">
        <v>733</v>
      </c>
      <c r="AZ176" s="398" t="s">
        <v>604</v>
      </c>
      <c r="BA176" s="399" t="s">
        <v>647</v>
      </c>
      <c r="BB176" s="400" t="s">
        <v>889</v>
      </c>
      <c r="BC176" s="400" t="s">
        <v>894</v>
      </c>
      <c r="BD176" s="400" t="s">
        <v>624</v>
      </c>
      <c r="BE176" s="402">
        <f t="shared" si="175"/>
        <v>179</v>
      </c>
      <c r="BF176" s="374"/>
      <c r="BG176" s="374"/>
      <c r="BH176" s="374"/>
      <c r="BI176" s="374"/>
      <c r="BJ176" s="374"/>
      <c r="BK176" s="374"/>
      <c r="BL176" s="374"/>
      <c r="BM176" s="374"/>
      <c r="BN176" s="374"/>
      <c r="BO176" s="374"/>
      <c r="BP176" s="374"/>
      <c r="BQ176" s="374"/>
      <c r="BR176" s="374"/>
      <c r="BS176" s="374"/>
      <c r="BT176" s="374"/>
      <c r="BU176" s="374"/>
      <c r="BV176" s="374"/>
      <c r="BW176" s="374"/>
      <c r="BX176" s="374"/>
      <c r="BY176" s="374"/>
      <c r="BZ176" s="374"/>
      <c r="CA176" s="374"/>
      <c r="CB176" s="374"/>
      <c r="CC176" s="374"/>
      <c r="CD176" s="374"/>
      <c r="CE176" s="374"/>
      <c r="CF176" s="374"/>
      <c r="CG176" s="374"/>
      <c r="CH176" s="374"/>
      <c r="CI176" s="374"/>
      <c r="CJ176" s="374"/>
      <c r="CK176" s="374"/>
      <c r="CL176" s="374"/>
      <c r="CM176" s="374"/>
      <c r="CN176" s="374"/>
      <c r="CO176" s="374"/>
      <c r="CP176" s="374"/>
      <c r="CQ176" s="374"/>
      <c r="CR176" s="374"/>
      <c r="CS176" s="374"/>
      <c r="CT176" s="374"/>
      <c r="CU176" s="374"/>
      <c r="CV176" s="374"/>
      <c r="CW176" s="374"/>
      <c r="CX176" s="374"/>
      <c r="CY176" s="374"/>
      <c r="CZ176" s="374"/>
      <c r="DA176" s="374"/>
      <c r="DB176" s="374"/>
      <c r="DC176" s="374"/>
      <c r="DD176" s="374"/>
      <c r="DE176" s="374"/>
      <c r="DF176" s="374"/>
      <c r="DG176" s="374"/>
      <c r="DH176" s="374"/>
      <c r="DI176" s="374"/>
      <c r="DJ176" s="374"/>
      <c r="DK176" s="374"/>
    </row>
    <row r="177" spans="1:115" hidden="1">
      <c r="A177" s="1586"/>
      <c r="B177" s="523"/>
      <c r="C177" s="524"/>
      <c r="D177" s="538"/>
      <c r="E177" s="539"/>
      <c r="F177" s="539"/>
      <c r="G177" s="539"/>
      <c r="H177" s="539"/>
      <c r="I177" s="539"/>
      <c r="J177" s="539"/>
      <c r="K177" s="539"/>
      <c r="L177" s="539"/>
      <c r="M177" s="368"/>
      <c r="N177" s="402"/>
      <c r="O177" s="374"/>
      <c r="P177" s="374"/>
      <c r="Q177" s="374"/>
      <c r="R177" s="374"/>
      <c r="S177" s="374"/>
      <c r="T177" s="374"/>
      <c r="U177" s="374"/>
      <c r="V177" s="374"/>
      <c r="W177" s="374"/>
      <c r="X177" s="374"/>
      <c r="Y177" s="374"/>
      <c r="Z177" s="374"/>
      <c r="AA177" s="374"/>
      <c r="AB177" s="374"/>
      <c r="AC177" s="374"/>
      <c r="AD177" s="374"/>
      <c r="AE177" s="374"/>
      <c r="AF177" s="374"/>
      <c r="AG177" s="374"/>
      <c r="AH177" s="374"/>
      <c r="AI177" s="374"/>
      <c r="AJ177" s="374"/>
      <c r="AK177" s="374"/>
      <c r="AL177" s="374"/>
      <c r="AM177" s="374"/>
      <c r="AN177" s="374"/>
      <c r="AO177" s="374"/>
      <c r="AP177" s="374"/>
      <c r="AQ177" s="374"/>
      <c r="AR177" s="374"/>
      <c r="AS177" s="374"/>
      <c r="AT177" s="395" t="s">
        <v>361</v>
      </c>
      <c r="AU177" s="374"/>
      <c r="AV177" s="374"/>
      <c r="AW177" s="415"/>
      <c r="AX177" s="415"/>
      <c r="AY177" s="397" t="s">
        <v>735</v>
      </c>
      <c r="AZ177" s="398" t="s">
        <v>606</v>
      </c>
      <c r="BA177" s="399" t="s">
        <v>652</v>
      </c>
      <c r="BB177" s="400" t="s">
        <v>894</v>
      </c>
      <c r="BC177" s="400" t="s">
        <v>898</v>
      </c>
      <c r="BD177" s="400" t="s">
        <v>626</v>
      </c>
      <c r="BE177" s="402">
        <f t="shared" si="175"/>
        <v>180</v>
      </c>
      <c r="BF177" s="374"/>
      <c r="BG177" s="374"/>
      <c r="BH177" s="374"/>
      <c r="BI177" s="374"/>
      <c r="BJ177" s="374"/>
      <c r="BK177" s="374"/>
      <c r="BL177" s="374"/>
      <c r="BM177" s="374"/>
      <c r="BN177" s="374"/>
      <c r="BO177" s="374"/>
      <c r="BP177" s="374"/>
      <c r="BQ177" s="374"/>
      <c r="BR177" s="374"/>
      <c r="BS177" s="374"/>
      <c r="BT177" s="374"/>
      <c r="BU177" s="374"/>
      <c r="BV177" s="374"/>
      <c r="BW177" s="374"/>
      <c r="BX177" s="374"/>
      <c r="BY177" s="374"/>
      <c r="BZ177" s="374"/>
      <c r="CA177" s="374"/>
      <c r="CB177" s="374"/>
      <c r="CC177" s="374"/>
      <c r="CD177" s="374"/>
      <c r="CE177" s="374"/>
      <c r="CF177" s="374"/>
      <c r="CG177" s="374"/>
      <c r="CH177" s="374"/>
      <c r="CI177" s="374"/>
      <c r="CJ177" s="374"/>
      <c r="CK177" s="374"/>
      <c r="CL177" s="374"/>
      <c r="CM177" s="374"/>
      <c r="CN177" s="374"/>
      <c r="CO177" s="374"/>
      <c r="CP177" s="374"/>
      <c r="CQ177" s="374"/>
      <c r="CR177" s="374"/>
      <c r="CS177" s="374"/>
      <c r="CT177" s="374"/>
      <c r="CU177" s="374"/>
      <c r="CV177" s="374"/>
      <c r="CW177" s="374"/>
      <c r="CX177" s="374"/>
      <c r="CY177" s="374"/>
      <c r="CZ177" s="374"/>
      <c r="DA177" s="374"/>
      <c r="DB177" s="374"/>
      <c r="DC177" s="374"/>
      <c r="DD177" s="374"/>
      <c r="DE177" s="374"/>
      <c r="DF177" s="374"/>
      <c r="DG177" s="374"/>
      <c r="DH177" s="374"/>
      <c r="DI177" s="374"/>
      <c r="DJ177" s="374"/>
      <c r="DK177" s="374"/>
    </row>
    <row r="178" spans="1:115" hidden="1">
      <c r="A178" s="1586"/>
      <c r="B178" s="523"/>
      <c r="C178" s="524"/>
      <c r="D178" s="540" t="s">
        <v>1727</v>
      </c>
      <c r="E178" s="520"/>
      <c r="F178" s="520"/>
      <c r="G178" s="520"/>
      <c r="H178" s="520"/>
      <c r="I178" s="520"/>
      <c r="J178" s="520"/>
      <c r="K178" s="520"/>
      <c r="L178" s="541"/>
      <c r="M178" s="492"/>
      <c r="N178" s="521"/>
      <c r="O178" s="521"/>
      <c r="P178" s="521"/>
      <c r="Q178" s="521"/>
      <c r="R178" s="521"/>
      <c r="S178" s="521"/>
      <c r="T178" s="521"/>
      <c r="U178" s="521"/>
      <c r="V178" s="521"/>
      <c r="W178" s="521"/>
      <c r="X178" s="521"/>
      <c r="Y178" s="521"/>
      <c r="Z178" s="521"/>
      <c r="AA178" s="521"/>
      <c r="AB178" s="521"/>
      <c r="AC178" s="521"/>
      <c r="AD178" s="521"/>
      <c r="AE178" s="521"/>
      <c r="AF178" s="521"/>
      <c r="AG178" s="521"/>
      <c r="AH178" s="521"/>
      <c r="AI178" s="521"/>
      <c r="AJ178" s="521"/>
      <c r="AK178" s="521"/>
      <c r="AL178" s="521"/>
      <c r="AM178" s="521"/>
      <c r="AN178" s="521"/>
      <c r="AO178" s="521"/>
      <c r="AP178" s="522"/>
      <c r="AQ178" s="374"/>
      <c r="AR178" s="374"/>
      <c r="AS178" s="374"/>
      <c r="AT178" s="395" t="s">
        <v>363</v>
      </c>
      <c r="AU178" s="374"/>
      <c r="AV178" s="374"/>
      <c r="AW178" s="415"/>
      <c r="AX178" s="415"/>
      <c r="AY178" s="397" t="s">
        <v>738</v>
      </c>
      <c r="AZ178" s="398" t="s">
        <v>608</v>
      </c>
      <c r="BA178" s="399" t="s">
        <v>654</v>
      </c>
      <c r="BB178" s="400" t="s">
        <v>898</v>
      </c>
      <c r="BC178" s="400" t="s">
        <v>1639</v>
      </c>
      <c r="BD178" s="400" t="s">
        <v>627</v>
      </c>
      <c r="BE178" s="402">
        <f t="shared" si="175"/>
        <v>181</v>
      </c>
      <c r="BF178" s="374"/>
      <c r="BG178" s="374"/>
      <c r="BH178" s="374"/>
      <c r="BI178" s="374"/>
      <c r="BJ178" s="374"/>
      <c r="BK178" s="374"/>
      <c r="BL178" s="374"/>
      <c r="BM178" s="374"/>
      <c r="BN178" s="374"/>
      <c r="BO178" s="374"/>
      <c r="BP178" s="374"/>
      <c r="BQ178" s="374"/>
      <c r="BR178" s="374"/>
      <c r="BS178" s="374"/>
      <c r="BT178" s="374"/>
      <c r="BU178" s="374"/>
      <c r="BV178" s="374"/>
      <c r="BW178" s="374"/>
      <c r="BX178" s="374"/>
      <c r="BY178" s="374"/>
      <c r="BZ178" s="374"/>
      <c r="CA178" s="374"/>
      <c r="CB178" s="374"/>
      <c r="CC178" s="374"/>
      <c r="CD178" s="374"/>
      <c r="CE178" s="374"/>
      <c r="CF178" s="374"/>
      <c r="CG178" s="374"/>
      <c r="CH178" s="374"/>
      <c r="CI178" s="374"/>
      <c r="CJ178" s="374"/>
      <c r="CK178" s="374"/>
      <c r="CL178" s="374"/>
      <c r="CM178" s="374"/>
      <c r="CN178" s="374"/>
      <c r="CO178" s="374"/>
      <c r="CP178" s="374"/>
      <c r="CQ178" s="374"/>
      <c r="CR178" s="374"/>
      <c r="CS178" s="374"/>
      <c r="CT178" s="374"/>
      <c r="CU178" s="374"/>
      <c r="CV178" s="374"/>
      <c r="CW178" s="374"/>
      <c r="CX178" s="374"/>
      <c r="CY178" s="374"/>
      <c r="CZ178" s="374"/>
      <c r="DA178" s="374"/>
      <c r="DB178" s="374"/>
      <c r="DC178" s="374"/>
      <c r="DD178" s="374"/>
      <c r="DE178" s="374"/>
      <c r="DF178" s="374"/>
      <c r="DG178" s="374"/>
      <c r="DH178" s="374"/>
      <c r="DI178" s="374"/>
      <c r="DJ178" s="374"/>
      <c r="DK178" s="374"/>
    </row>
    <row r="179" spans="1:115" hidden="1">
      <c r="A179" s="1586"/>
      <c r="B179" s="542"/>
      <c r="C179" s="524"/>
      <c r="D179" s="525"/>
      <c r="E179" s="526">
        <v>0</v>
      </c>
      <c r="F179" s="526">
        <v>1</v>
      </c>
      <c r="G179" s="526">
        <v>2</v>
      </c>
      <c r="H179" s="526">
        <v>3</v>
      </c>
      <c r="I179" s="526">
        <v>4</v>
      </c>
      <c r="J179" s="526">
        <v>5</v>
      </c>
      <c r="K179" s="526"/>
      <c r="L179" s="543"/>
      <c r="M179" s="496"/>
      <c r="N179" s="527"/>
      <c r="O179" s="527"/>
      <c r="P179" s="527"/>
      <c r="Q179" s="527"/>
      <c r="R179" s="527"/>
      <c r="S179" s="527"/>
      <c r="T179" s="527"/>
      <c r="U179" s="527"/>
      <c r="V179" s="527"/>
      <c r="W179" s="527"/>
      <c r="X179" s="527"/>
      <c r="Y179" s="527"/>
      <c r="Z179" s="527"/>
      <c r="AA179" s="527"/>
      <c r="AB179" s="527"/>
      <c r="AC179" s="527"/>
      <c r="AD179" s="527"/>
      <c r="AE179" s="527"/>
      <c r="AF179" s="527"/>
      <c r="AG179" s="527"/>
      <c r="AH179" s="527"/>
      <c r="AI179" s="527"/>
      <c r="AJ179" s="527"/>
      <c r="AK179" s="527"/>
      <c r="AL179" s="527"/>
      <c r="AM179" s="527"/>
      <c r="AN179" s="527"/>
      <c r="AO179" s="527"/>
      <c r="AP179" s="528"/>
      <c r="AQ179" s="374"/>
      <c r="AR179" s="374"/>
      <c r="AS179" s="374"/>
      <c r="AT179" s="395" t="s">
        <v>365</v>
      </c>
      <c r="AU179" s="374"/>
      <c r="AV179" s="374"/>
      <c r="AW179" s="415"/>
      <c r="AX179" s="415"/>
      <c r="AY179" s="397" t="s">
        <v>741</v>
      </c>
      <c r="AZ179" s="398" t="s">
        <v>610</v>
      </c>
      <c r="BA179" s="399" t="s">
        <v>656</v>
      </c>
      <c r="BB179" s="400" t="s">
        <v>1639</v>
      </c>
      <c r="BC179" s="400" t="s">
        <v>365</v>
      </c>
      <c r="BD179" s="400" t="s">
        <v>630</v>
      </c>
      <c r="BE179" s="402">
        <f t="shared" si="175"/>
        <v>182</v>
      </c>
      <c r="BF179" s="374"/>
      <c r="BG179" s="374"/>
      <c r="BH179" s="374"/>
      <c r="BI179" s="374"/>
      <c r="BJ179" s="374"/>
      <c r="BK179" s="374"/>
      <c r="BL179" s="374"/>
      <c r="BM179" s="374"/>
      <c r="BN179" s="374"/>
      <c r="BO179" s="374"/>
      <c r="BP179" s="374"/>
      <c r="BQ179" s="374"/>
      <c r="BR179" s="374"/>
      <c r="BS179" s="374"/>
      <c r="BT179" s="374"/>
      <c r="BU179" s="374"/>
      <c r="BV179" s="374"/>
      <c r="BW179" s="374"/>
      <c r="BX179" s="374"/>
      <c r="BY179" s="374"/>
      <c r="BZ179" s="374"/>
      <c r="CA179" s="374"/>
      <c r="CB179" s="374"/>
      <c r="CC179" s="374"/>
      <c r="CD179" s="374"/>
      <c r="CE179" s="374"/>
      <c r="CF179" s="374"/>
      <c r="CG179" s="374"/>
      <c r="CH179" s="374"/>
      <c r="CI179" s="374"/>
      <c r="CJ179" s="374"/>
      <c r="CK179" s="374"/>
      <c r="CL179" s="374"/>
      <c r="CM179" s="374"/>
      <c r="CN179" s="374"/>
      <c r="CO179" s="374"/>
      <c r="CP179" s="374"/>
      <c r="CQ179" s="374"/>
      <c r="CR179" s="374"/>
      <c r="CS179" s="374"/>
      <c r="CT179" s="374"/>
      <c r="CU179" s="374"/>
      <c r="CV179" s="374"/>
      <c r="CW179" s="374"/>
      <c r="CX179" s="374"/>
      <c r="CY179" s="374"/>
      <c r="CZ179" s="374"/>
      <c r="DA179" s="374"/>
      <c r="DB179" s="374"/>
      <c r="DC179" s="374"/>
      <c r="DD179" s="374"/>
      <c r="DE179" s="374"/>
      <c r="DF179" s="374"/>
      <c r="DG179" s="374"/>
      <c r="DH179" s="374"/>
      <c r="DI179" s="374"/>
      <c r="DJ179" s="374"/>
      <c r="DK179" s="374"/>
    </row>
    <row r="180" spans="1:115" hidden="1">
      <c r="A180" s="1586"/>
      <c r="B180" s="523"/>
      <c r="C180" s="524"/>
      <c r="D180" s="529">
        <v>30</v>
      </c>
      <c r="E180" s="530">
        <f>ROUNDDOWN(0.3*E171/12,0)</f>
        <v>275</v>
      </c>
      <c r="F180" s="530">
        <f>ROUNDDOWN(AVERAGE(E171,F171)/12*0.3,0)</f>
        <v>295</v>
      </c>
      <c r="G180" s="530">
        <f>ROUNDDOWN(0.3*G171/12,0)</f>
        <v>353</v>
      </c>
      <c r="H180" s="530">
        <f>ROUNDDOWN(AVERAGE(I171,H171)/12*0.3,0)</f>
        <v>408</v>
      </c>
      <c r="I180" s="530">
        <f>ROUNDDOWN(0.3*J171/12,0)</f>
        <v>456</v>
      </c>
      <c r="J180" s="530">
        <f>ROUNDDOWN(AVERAGE(K171,L171)/12*0.3,0)</f>
        <v>503</v>
      </c>
      <c r="K180" s="544"/>
      <c r="L180" s="545"/>
      <c r="M180" s="496"/>
      <c r="N180" s="527">
        <f>+B$11</f>
        <v>0</v>
      </c>
      <c r="O180" s="527"/>
      <c r="P180" s="527"/>
      <c r="Q180" s="527"/>
      <c r="R180" s="527"/>
      <c r="S180" s="527"/>
      <c r="T180" s="527"/>
      <c r="U180" s="527"/>
      <c r="V180" s="527"/>
      <c r="W180" s="527"/>
      <c r="X180" s="527"/>
      <c r="Y180" s="527"/>
      <c r="Z180" s="527"/>
      <c r="AA180" s="527"/>
      <c r="AB180" s="527"/>
      <c r="AC180" s="527"/>
      <c r="AD180" s="527"/>
      <c r="AE180" s="527"/>
      <c r="AF180" s="527"/>
      <c r="AG180" s="527"/>
      <c r="AH180" s="527"/>
      <c r="AI180" s="527"/>
      <c r="AJ180" s="527"/>
      <c r="AK180" s="527"/>
      <c r="AL180" s="527"/>
      <c r="AM180" s="527"/>
      <c r="AN180" s="527"/>
      <c r="AO180" s="527"/>
      <c r="AP180" s="528"/>
      <c r="AQ180" s="374"/>
      <c r="AR180" s="374"/>
      <c r="AS180" s="374"/>
      <c r="AT180" s="395" t="s">
        <v>367</v>
      </c>
      <c r="AU180" s="374"/>
      <c r="AV180" s="374"/>
      <c r="AW180" s="415"/>
      <c r="AX180" s="415"/>
      <c r="AY180" s="397" t="s">
        <v>745</v>
      </c>
      <c r="AZ180" s="398" t="s">
        <v>611</v>
      </c>
      <c r="BA180" s="399" t="s">
        <v>657</v>
      </c>
      <c r="BB180" s="400" t="s">
        <v>365</v>
      </c>
      <c r="BC180" s="400" t="s">
        <v>903</v>
      </c>
      <c r="BD180" s="400" t="s">
        <v>631</v>
      </c>
      <c r="BE180" s="402" t="e">
        <f t="shared" si="175"/>
        <v>#N/A</v>
      </c>
      <c r="BF180" s="374"/>
      <c r="BG180" s="374"/>
      <c r="BH180" s="374"/>
      <c r="BI180" s="374"/>
      <c r="BJ180" s="374"/>
      <c r="BK180" s="374"/>
      <c r="BL180" s="374"/>
      <c r="BM180" s="374"/>
      <c r="BN180" s="374"/>
      <c r="BO180" s="374"/>
      <c r="BP180" s="374"/>
      <c r="BQ180" s="374"/>
      <c r="BR180" s="374"/>
      <c r="BS180" s="374"/>
      <c r="BT180" s="374"/>
      <c r="BU180" s="374"/>
      <c r="BV180" s="374"/>
      <c r="BW180" s="374"/>
      <c r="BX180" s="374"/>
      <c r="BY180" s="374"/>
      <c r="BZ180" s="374"/>
      <c r="CA180" s="374"/>
      <c r="CB180" s="374"/>
      <c r="CC180" s="374"/>
      <c r="CD180" s="374"/>
      <c r="CE180" s="374"/>
      <c r="CF180" s="374"/>
      <c r="CG180" s="374"/>
      <c r="CH180" s="374"/>
      <c r="CI180" s="374"/>
      <c r="CJ180" s="374"/>
      <c r="CK180" s="374"/>
      <c r="CL180" s="374"/>
      <c r="CM180" s="374"/>
      <c r="CN180" s="374"/>
      <c r="CO180" s="374"/>
      <c r="CP180" s="374"/>
      <c r="CQ180" s="374"/>
      <c r="CR180" s="374"/>
      <c r="CS180" s="374"/>
      <c r="CT180" s="374"/>
      <c r="CU180" s="374"/>
      <c r="CV180" s="374"/>
      <c r="CW180" s="374"/>
      <c r="CX180" s="374"/>
      <c r="CY180" s="374"/>
      <c r="CZ180" s="374"/>
      <c r="DA180" s="374"/>
      <c r="DB180" s="374"/>
      <c r="DC180" s="374"/>
      <c r="DD180" s="374"/>
      <c r="DE180" s="374"/>
      <c r="DF180" s="374"/>
      <c r="DG180" s="374"/>
      <c r="DH180" s="374"/>
      <c r="DI180" s="374"/>
      <c r="DJ180" s="374"/>
      <c r="DK180" s="374"/>
    </row>
    <row r="181" spans="1:115" hidden="1">
      <c r="A181" s="1586"/>
      <c r="B181" s="523"/>
      <c r="C181" s="524"/>
      <c r="D181" s="531">
        <v>40</v>
      </c>
      <c r="E181" s="530">
        <f>ROUNDDOWN(0.3*E172/12,0)</f>
        <v>367</v>
      </c>
      <c r="F181" s="530">
        <f>ROUNDDOWN(AVERAGE(E172,F172)/12*0.3,0)</f>
        <v>393</v>
      </c>
      <c r="G181" s="530">
        <f>ROUNDDOWN(0.3*G172/12,0)</f>
        <v>472</v>
      </c>
      <c r="H181" s="530">
        <f>ROUNDDOWN(AVERAGE(I172,H172)/12*0.3,0)</f>
        <v>545</v>
      </c>
      <c r="I181" s="530">
        <f>ROUNDDOWN(0.3*J172/12,0)</f>
        <v>608</v>
      </c>
      <c r="J181" s="530">
        <f>ROUNDDOWN(AVERAGE(K172,L172)/12*0.3,0)</f>
        <v>671</v>
      </c>
      <c r="K181" s="546"/>
      <c r="L181" s="547"/>
      <c r="M181" s="496"/>
      <c r="N181" s="527">
        <f>+B$11</f>
        <v>0</v>
      </c>
      <c r="O181" s="527"/>
      <c r="P181" s="527"/>
      <c r="Q181" s="527"/>
      <c r="R181" s="527"/>
      <c r="S181" s="527"/>
      <c r="T181" s="527"/>
      <c r="U181" s="527"/>
      <c r="V181" s="527"/>
      <c r="W181" s="527"/>
      <c r="X181" s="527"/>
      <c r="Y181" s="527"/>
      <c r="Z181" s="527"/>
      <c r="AA181" s="527"/>
      <c r="AB181" s="527"/>
      <c r="AC181" s="527"/>
      <c r="AD181" s="527"/>
      <c r="AE181" s="527"/>
      <c r="AF181" s="527"/>
      <c r="AG181" s="527"/>
      <c r="AH181" s="527"/>
      <c r="AI181" s="527"/>
      <c r="AJ181" s="527"/>
      <c r="AK181" s="527"/>
      <c r="AL181" s="527"/>
      <c r="AM181" s="527"/>
      <c r="AN181" s="527"/>
      <c r="AO181" s="527"/>
      <c r="AP181" s="528"/>
      <c r="AQ181" s="374"/>
      <c r="AR181" s="374"/>
      <c r="AS181" s="374"/>
      <c r="AT181" s="395" t="s">
        <v>369</v>
      </c>
      <c r="AU181" s="374"/>
      <c r="AV181" s="374"/>
      <c r="AW181" s="415"/>
      <c r="AX181" s="415"/>
      <c r="AY181" s="397" t="s">
        <v>750</v>
      </c>
      <c r="AZ181" s="398" t="s">
        <v>613</v>
      </c>
      <c r="BA181" s="399" t="s">
        <v>661</v>
      </c>
      <c r="BB181" s="400" t="s">
        <v>903</v>
      </c>
      <c r="BC181" s="400" t="s">
        <v>904</v>
      </c>
      <c r="BD181" s="400" t="s">
        <v>632</v>
      </c>
      <c r="BE181" s="402">
        <f t="shared" si="175"/>
        <v>183</v>
      </c>
      <c r="BF181" s="374"/>
      <c r="BG181" s="374"/>
      <c r="BH181" s="374"/>
      <c r="BI181" s="374"/>
      <c r="BJ181" s="374"/>
      <c r="BK181" s="374"/>
      <c r="BL181" s="374"/>
      <c r="BM181" s="374"/>
      <c r="BN181" s="374"/>
      <c r="BO181" s="374"/>
      <c r="BP181" s="374"/>
      <c r="BQ181" s="374"/>
      <c r="BR181" s="374"/>
      <c r="BS181" s="374"/>
      <c r="BT181" s="374"/>
      <c r="BU181" s="374"/>
      <c r="BV181" s="374"/>
      <c r="BW181" s="374"/>
      <c r="BX181" s="374"/>
      <c r="BY181" s="374"/>
      <c r="BZ181" s="374"/>
      <c r="CA181" s="374"/>
      <c r="CB181" s="374"/>
      <c r="CC181" s="374"/>
      <c r="CD181" s="374"/>
      <c r="CE181" s="374"/>
      <c r="CF181" s="374"/>
      <c r="CG181" s="374"/>
      <c r="CH181" s="374"/>
      <c r="CI181" s="374"/>
      <c r="CJ181" s="374"/>
      <c r="CK181" s="374"/>
      <c r="CL181" s="374"/>
      <c r="CM181" s="374"/>
      <c r="CN181" s="374"/>
      <c r="CO181" s="374"/>
      <c r="CP181" s="374"/>
      <c r="CQ181" s="374"/>
      <c r="CR181" s="374"/>
      <c r="CS181" s="374"/>
      <c r="CT181" s="374"/>
      <c r="CU181" s="374"/>
      <c r="CV181" s="374"/>
      <c r="CW181" s="374"/>
      <c r="CX181" s="374"/>
      <c r="CY181" s="374"/>
      <c r="CZ181" s="374"/>
      <c r="DA181" s="374"/>
      <c r="DB181" s="374"/>
      <c r="DC181" s="374"/>
      <c r="DD181" s="374"/>
      <c r="DE181" s="374"/>
      <c r="DF181" s="374"/>
      <c r="DG181" s="374"/>
      <c r="DH181" s="374"/>
      <c r="DI181" s="374"/>
      <c r="DJ181" s="374"/>
      <c r="DK181" s="374"/>
    </row>
    <row r="182" spans="1:115" hidden="1">
      <c r="A182" s="1586"/>
      <c r="B182" s="523"/>
      <c r="C182" s="524"/>
      <c r="D182" s="531" t="s">
        <v>1656</v>
      </c>
      <c r="E182" s="530">
        <v>468</v>
      </c>
      <c r="F182" s="530">
        <v>501</v>
      </c>
      <c r="G182" s="530">
        <v>602</v>
      </c>
      <c r="H182" s="530">
        <v>695</v>
      </c>
      <c r="I182" s="530">
        <v>776</v>
      </c>
      <c r="J182" s="530">
        <v>856</v>
      </c>
      <c r="K182" s="546"/>
      <c r="L182" s="547"/>
      <c r="M182" s="496"/>
      <c r="N182" s="527">
        <f>+B$11</f>
        <v>0</v>
      </c>
      <c r="O182" s="527"/>
      <c r="P182" s="527"/>
      <c r="Q182" s="527"/>
      <c r="R182" s="527"/>
      <c r="S182" s="527"/>
      <c r="T182" s="527"/>
      <c r="U182" s="527"/>
      <c r="V182" s="527"/>
      <c r="W182" s="527"/>
      <c r="X182" s="527"/>
      <c r="Y182" s="527"/>
      <c r="Z182" s="527"/>
      <c r="AA182" s="527"/>
      <c r="AB182" s="527"/>
      <c r="AC182" s="527"/>
      <c r="AD182" s="527"/>
      <c r="AE182" s="527"/>
      <c r="AF182" s="527"/>
      <c r="AG182" s="527"/>
      <c r="AH182" s="527"/>
      <c r="AI182" s="527"/>
      <c r="AJ182" s="527"/>
      <c r="AK182" s="527"/>
      <c r="AL182" s="527"/>
      <c r="AM182" s="527"/>
      <c r="AN182" s="527"/>
      <c r="AO182" s="527"/>
      <c r="AP182" s="528"/>
      <c r="AQ182" s="374"/>
      <c r="AR182" s="374"/>
      <c r="AS182" s="374"/>
      <c r="AT182" s="395" t="s">
        <v>371</v>
      </c>
      <c r="AU182" s="374"/>
      <c r="AV182" s="374"/>
      <c r="AW182" s="415"/>
      <c r="AX182" s="415"/>
      <c r="AY182" s="397" t="s">
        <v>752</v>
      </c>
      <c r="AZ182" s="398" t="s">
        <v>614</v>
      </c>
      <c r="BA182" s="399" t="s">
        <v>665</v>
      </c>
      <c r="BB182" s="400" t="s">
        <v>904</v>
      </c>
      <c r="BC182" s="400" t="s">
        <v>910</v>
      </c>
      <c r="BD182" s="400" t="s">
        <v>633</v>
      </c>
      <c r="BE182" s="402">
        <f t="shared" si="175"/>
        <v>184</v>
      </c>
      <c r="BF182" s="374"/>
      <c r="BG182" s="374"/>
      <c r="BH182" s="374"/>
      <c r="BI182" s="374"/>
      <c r="BJ182" s="374"/>
      <c r="BK182" s="374"/>
      <c r="BL182" s="374"/>
      <c r="BM182" s="374"/>
      <c r="BN182" s="374"/>
      <c r="BO182" s="374"/>
      <c r="BP182" s="374"/>
      <c r="BQ182" s="374"/>
      <c r="BR182" s="374"/>
      <c r="BS182" s="374"/>
      <c r="BT182" s="374"/>
      <c r="BU182" s="374"/>
      <c r="BV182" s="374"/>
      <c r="BW182" s="374"/>
      <c r="BX182" s="374"/>
      <c r="BY182" s="374"/>
      <c r="BZ182" s="374"/>
      <c r="CA182" s="374"/>
      <c r="CB182" s="374"/>
      <c r="CC182" s="374"/>
      <c r="CD182" s="374"/>
      <c r="CE182" s="374"/>
      <c r="CF182" s="374"/>
      <c r="CG182" s="374"/>
      <c r="CH182" s="374"/>
      <c r="CI182" s="374"/>
      <c r="CJ182" s="374"/>
      <c r="CK182" s="374"/>
      <c r="CL182" s="374"/>
      <c r="CM182" s="374"/>
      <c r="CN182" s="374"/>
      <c r="CO182" s="374"/>
      <c r="CP182" s="374"/>
      <c r="CQ182" s="374"/>
      <c r="CR182" s="374"/>
      <c r="CS182" s="374"/>
      <c r="CT182" s="374"/>
      <c r="CU182" s="374"/>
      <c r="CV182" s="374"/>
      <c r="CW182" s="374"/>
      <c r="CX182" s="374"/>
      <c r="CY182" s="374"/>
      <c r="CZ182" s="374"/>
      <c r="DA182" s="374"/>
      <c r="DB182" s="374"/>
      <c r="DC182" s="374"/>
      <c r="DD182" s="374"/>
      <c r="DE182" s="374"/>
      <c r="DF182" s="374"/>
      <c r="DG182" s="374"/>
      <c r="DH182" s="374"/>
      <c r="DI182" s="374"/>
      <c r="DJ182" s="374"/>
      <c r="DK182" s="374"/>
    </row>
    <row r="183" spans="1:115" hidden="1">
      <c r="A183" s="1586"/>
      <c r="B183" s="523"/>
      <c r="C183" s="524"/>
      <c r="D183" s="531" t="s">
        <v>1657</v>
      </c>
      <c r="E183" s="530">
        <v>546</v>
      </c>
      <c r="F183" s="530">
        <v>550</v>
      </c>
      <c r="G183" s="530">
        <v>721</v>
      </c>
      <c r="H183" s="530">
        <v>904</v>
      </c>
      <c r="I183" s="530">
        <v>968</v>
      </c>
      <c r="J183" s="530">
        <v>1088</v>
      </c>
      <c r="K183" s="546"/>
      <c r="L183" s="547"/>
      <c r="M183" s="496"/>
      <c r="N183" s="527">
        <f>+B$11</f>
        <v>0</v>
      </c>
      <c r="O183" s="527"/>
      <c r="P183" s="527"/>
      <c r="Q183" s="527"/>
      <c r="R183" s="527"/>
      <c r="S183" s="527"/>
      <c r="T183" s="527"/>
      <c r="U183" s="527"/>
      <c r="V183" s="527"/>
      <c r="W183" s="527"/>
      <c r="X183" s="527"/>
      <c r="Y183" s="527"/>
      <c r="Z183" s="527"/>
      <c r="AA183" s="527"/>
      <c r="AB183" s="527"/>
      <c r="AC183" s="527"/>
      <c r="AD183" s="527"/>
      <c r="AE183" s="527"/>
      <c r="AF183" s="527"/>
      <c r="AG183" s="527"/>
      <c r="AH183" s="527"/>
      <c r="AI183" s="527"/>
      <c r="AJ183" s="527"/>
      <c r="AK183" s="527"/>
      <c r="AL183" s="527"/>
      <c r="AM183" s="527"/>
      <c r="AN183" s="527"/>
      <c r="AO183" s="527"/>
      <c r="AP183" s="528"/>
      <c r="AQ183" s="374"/>
      <c r="AR183" s="374"/>
      <c r="AS183" s="374"/>
      <c r="AT183" s="395" t="s">
        <v>373</v>
      </c>
      <c r="AU183" s="374"/>
      <c r="AV183" s="374"/>
      <c r="AW183" s="415"/>
      <c r="AX183" s="415"/>
      <c r="AY183" s="397" t="s">
        <v>753</v>
      </c>
      <c r="AZ183" s="398" t="s">
        <v>615</v>
      </c>
      <c r="BA183" s="399" t="s">
        <v>668</v>
      </c>
      <c r="BB183" s="400" t="s">
        <v>910</v>
      </c>
      <c r="BC183" s="400" t="s">
        <v>912</v>
      </c>
      <c r="BD183" s="400" t="s">
        <v>638</v>
      </c>
      <c r="BE183" s="402">
        <f t="shared" si="175"/>
        <v>185</v>
      </c>
      <c r="BF183" s="374"/>
      <c r="BG183" s="374"/>
      <c r="BH183" s="374"/>
      <c r="BI183" s="374"/>
      <c r="BJ183" s="374"/>
      <c r="BK183" s="374"/>
      <c r="BL183" s="374"/>
      <c r="BM183" s="374"/>
      <c r="BN183" s="374"/>
      <c r="BO183" s="374"/>
      <c r="BP183" s="374"/>
      <c r="BQ183" s="374"/>
      <c r="BR183" s="374"/>
      <c r="BS183" s="374"/>
      <c r="BT183" s="374"/>
      <c r="BU183" s="374"/>
      <c r="BV183" s="374"/>
      <c r="BW183" s="374"/>
      <c r="BX183" s="374"/>
      <c r="BY183" s="374"/>
      <c r="BZ183" s="374"/>
      <c r="CA183" s="374"/>
      <c r="CB183" s="374"/>
      <c r="CC183" s="374"/>
      <c r="CD183" s="374"/>
      <c r="CE183" s="374"/>
      <c r="CF183" s="374"/>
      <c r="CG183" s="374"/>
      <c r="CH183" s="374"/>
      <c r="CI183" s="374"/>
      <c r="CJ183" s="374"/>
      <c r="CK183" s="374"/>
      <c r="CL183" s="374"/>
      <c r="CM183" s="374"/>
      <c r="CN183" s="374"/>
      <c r="CO183" s="374"/>
      <c r="CP183" s="374"/>
      <c r="CQ183" s="374"/>
      <c r="CR183" s="374"/>
      <c r="CS183" s="374"/>
      <c r="CT183" s="374"/>
      <c r="CU183" s="374"/>
      <c r="CV183" s="374"/>
      <c r="CW183" s="374"/>
      <c r="CX183" s="374"/>
      <c r="CY183" s="374"/>
      <c r="CZ183" s="374"/>
      <c r="DA183" s="374"/>
      <c r="DB183" s="374"/>
      <c r="DC183" s="374"/>
      <c r="DD183" s="374"/>
      <c r="DE183" s="374"/>
      <c r="DF183" s="374"/>
      <c r="DG183" s="374"/>
      <c r="DH183" s="374"/>
      <c r="DI183" s="374"/>
      <c r="DJ183" s="374"/>
      <c r="DK183" s="374"/>
    </row>
    <row r="184" spans="1:115" hidden="1">
      <c r="A184" s="1586"/>
      <c r="B184" s="548"/>
      <c r="C184" s="549"/>
      <c r="D184" s="550"/>
      <c r="E184" s="551"/>
      <c r="F184" s="551"/>
      <c r="G184" s="551"/>
      <c r="H184" s="551"/>
      <c r="I184" s="551"/>
      <c r="J184" s="552"/>
      <c r="K184" s="553"/>
      <c r="L184" s="554"/>
      <c r="M184" s="509"/>
      <c r="N184" s="527">
        <f>+B$11</f>
        <v>0</v>
      </c>
      <c r="O184" s="536"/>
      <c r="P184" s="536"/>
      <c r="Q184" s="536"/>
      <c r="R184" s="536"/>
      <c r="S184" s="536"/>
      <c r="T184" s="536"/>
      <c r="U184" s="536"/>
      <c r="V184" s="536"/>
      <c r="W184" s="536"/>
      <c r="X184" s="536"/>
      <c r="Y184" s="536"/>
      <c r="Z184" s="536"/>
      <c r="AA184" s="536"/>
      <c r="AB184" s="536"/>
      <c r="AC184" s="536"/>
      <c r="AD184" s="536"/>
      <c r="AE184" s="536"/>
      <c r="AF184" s="536"/>
      <c r="AG184" s="536"/>
      <c r="AH184" s="536"/>
      <c r="AI184" s="536"/>
      <c r="AJ184" s="536"/>
      <c r="AK184" s="536"/>
      <c r="AL184" s="536"/>
      <c r="AM184" s="536"/>
      <c r="AN184" s="536"/>
      <c r="AO184" s="536"/>
      <c r="AP184" s="537"/>
      <c r="AQ184" s="374"/>
      <c r="AR184" s="374"/>
      <c r="AS184" s="374"/>
      <c r="AT184" s="395" t="s">
        <v>375</v>
      </c>
      <c r="AU184" s="374"/>
      <c r="AV184" s="374"/>
      <c r="AW184" s="415"/>
      <c r="AX184" s="415"/>
      <c r="AY184" s="397" t="s">
        <v>758</v>
      </c>
      <c r="AZ184" s="398" t="s">
        <v>616</v>
      </c>
      <c r="BA184" s="399" t="s">
        <v>670</v>
      </c>
      <c r="BB184" s="400" t="s">
        <v>912</v>
      </c>
      <c r="BC184" s="400" t="s">
        <v>911</v>
      </c>
      <c r="BD184" s="400" t="s">
        <v>640</v>
      </c>
      <c r="BE184" s="402">
        <f t="shared" si="175"/>
        <v>186</v>
      </c>
      <c r="BF184" s="374"/>
      <c r="BG184" s="374"/>
      <c r="BH184" s="374"/>
      <c r="BI184" s="374"/>
      <c r="BJ184" s="374"/>
      <c r="BK184" s="374"/>
      <c r="BL184" s="374"/>
      <c r="BM184" s="374"/>
      <c r="BN184" s="374"/>
      <c r="BO184" s="374"/>
      <c r="BP184" s="374"/>
      <c r="BQ184" s="374"/>
      <c r="BR184" s="374"/>
      <c r="BS184" s="374"/>
      <c r="BT184" s="374"/>
      <c r="BU184" s="374"/>
      <c r="BV184" s="374"/>
      <c r="BW184" s="374"/>
      <c r="BX184" s="374"/>
      <c r="BY184" s="374"/>
      <c r="BZ184" s="374"/>
      <c r="CA184" s="374"/>
      <c r="CB184" s="374"/>
      <c r="CC184" s="374"/>
      <c r="CD184" s="374"/>
      <c r="CE184" s="374"/>
      <c r="CF184" s="374"/>
      <c r="CG184" s="374"/>
      <c r="CH184" s="374"/>
      <c r="CI184" s="374"/>
      <c r="CJ184" s="374"/>
      <c r="CK184" s="374"/>
      <c r="CL184" s="374"/>
      <c r="CM184" s="374"/>
      <c r="CN184" s="374"/>
      <c r="CO184" s="374"/>
      <c r="CP184" s="374"/>
      <c r="CQ184" s="374"/>
      <c r="CR184" s="374"/>
      <c r="CS184" s="374"/>
      <c r="CT184" s="374"/>
      <c r="CU184" s="374"/>
      <c r="CV184" s="374"/>
      <c r="CW184" s="374"/>
      <c r="CX184" s="374"/>
      <c r="CY184" s="374"/>
      <c r="CZ184" s="374"/>
      <c r="DA184" s="374"/>
      <c r="DB184" s="374"/>
      <c r="DC184" s="374"/>
      <c r="DD184" s="374"/>
      <c r="DE184" s="374"/>
      <c r="DF184" s="374"/>
      <c r="DG184" s="374"/>
      <c r="DH184" s="374"/>
      <c r="DI184" s="374"/>
      <c r="DJ184" s="374"/>
      <c r="DK184" s="374"/>
    </row>
    <row r="185" spans="1:115" hidden="1">
      <c r="A185" s="1586"/>
      <c r="B185" s="523"/>
      <c r="C185" s="524"/>
      <c r="D185" s="540" t="s">
        <v>1728</v>
      </c>
      <c r="E185" s="520"/>
      <c r="F185" s="520"/>
      <c r="G185" s="520"/>
      <c r="H185" s="520"/>
      <c r="I185" s="520"/>
      <c r="J185" s="520"/>
      <c r="K185" s="520"/>
      <c r="L185" s="541"/>
      <c r="M185" s="492"/>
      <c r="N185" s="521"/>
      <c r="O185" s="521"/>
      <c r="P185" s="521"/>
      <c r="Q185" s="521"/>
      <c r="R185" s="521"/>
      <c r="S185" s="521"/>
      <c r="T185" s="521"/>
      <c r="U185" s="521"/>
      <c r="V185" s="521"/>
      <c r="W185" s="521"/>
      <c r="X185" s="521"/>
      <c r="Y185" s="521"/>
      <c r="Z185" s="521"/>
      <c r="AA185" s="521"/>
      <c r="AB185" s="521"/>
      <c r="AC185" s="521"/>
      <c r="AD185" s="521"/>
      <c r="AE185" s="521"/>
      <c r="AF185" s="521"/>
      <c r="AG185" s="521"/>
      <c r="AH185" s="521"/>
      <c r="AI185" s="521"/>
      <c r="AJ185" s="521"/>
      <c r="AK185" s="521"/>
      <c r="AL185" s="521"/>
      <c r="AM185" s="521"/>
      <c r="AN185" s="521"/>
      <c r="AO185" s="521"/>
      <c r="AP185" s="522"/>
      <c r="AQ185" s="374"/>
      <c r="AR185" s="374"/>
      <c r="AS185" s="374"/>
      <c r="AT185" s="395" t="s">
        <v>377</v>
      </c>
      <c r="AU185" s="374"/>
      <c r="AV185" s="374"/>
      <c r="AW185" s="415"/>
      <c r="AX185" s="415"/>
      <c r="AY185" s="397" t="s">
        <v>762</v>
      </c>
      <c r="AZ185" s="398" t="s">
        <v>620</v>
      </c>
      <c r="BA185" s="399" t="s">
        <v>671</v>
      </c>
      <c r="BB185" s="400" t="s">
        <v>911</v>
      </c>
      <c r="BC185" s="400" t="s">
        <v>913</v>
      </c>
      <c r="BD185" s="400" t="s">
        <v>647</v>
      </c>
      <c r="BE185" s="402">
        <f t="shared" si="175"/>
        <v>187</v>
      </c>
      <c r="BF185" s="374"/>
      <c r="BG185" s="374"/>
      <c r="BH185" s="374"/>
      <c r="BI185" s="374"/>
      <c r="BJ185" s="374"/>
      <c r="BK185" s="374"/>
      <c r="BL185" s="374"/>
      <c r="BM185" s="374"/>
      <c r="BN185" s="374"/>
      <c r="BO185" s="374"/>
      <c r="BP185" s="374"/>
      <c r="BQ185" s="374"/>
      <c r="BR185" s="374"/>
      <c r="BS185" s="374"/>
      <c r="BT185" s="374"/>
      <c r="BU185" s="374"/>
      <c r="BV185" s="374"/>
      <c r="BW185" s="374"/>
      <c r="BX185" s="374"/>
      <c r="BY185" s="374"/>
      <c r="BZ185" s="374"/>
      <c r="CA185" s="374"/>
      <c r="CB185" s="374"/>
      <c r="CC185" s="374"/>
      <c r="CD185" s="374"/>
      <c r="CE185" s="374"/>
      <c r="CF185" s="374"/>
      <c r="CG185" s="374"/>
      <c r="CH185" s="374"/>
      <c r="CI185" s="374"/>
      <c r="CJ185" s="374"/>
      <c r="CK185" s="374"/>
      <c r="CL185" s="374"/>
      <c r="CM185" s="374"/>
      <c r="CN185" s="374"/>
      <c r="CO185" s="374"/>
      <c r="CP185" s="374"/>
      <c r="CQ185" s="374"/>
      <c r="CR185" s="374"/>
      <c r="CS185" s="374"/>
      <c r="CT185" s="374"/>
      <c r="CU185" s="374"/>
      <c r="CV185" s="374"/>
      <c r="CW185" s="374"/>
      <c r="CX185" s="374"/>
      <c r="CY185" s="374"/>
      <c r="CZ185" s="374"/>
      <c r="DA185" s="374"/>
      <c r="DB185" s="374"/>
      <c r="DC185" s="374"/>
      <c r="DD185" s="374"/>
      <c r="DE185" s="374"/>
      <c r="DF185" s="374"/>
      <c r="DG185" s="374"/>
      <c r="DH185" s="374"/>
      <c r="DI185" s="374"/>
      <c r="DJ185" s="374"/>
      <c r="DK185" s="374"/>
    </row>
    <row r="186" spans="1:115" hidden="1">
      <c r="A186" s="1586"/>
      <c r="B186" s="542"/>
      <c r="C186" s="524"/>
      <c r="D186" s="525"/>
      <c r="E186" s="526">
        <v>0</v>
      </c>
      <c r="F186" s="526">
        <v>1</v>
      </c>
      <c r="G186" s="526">
        <v>2</v>
      </c>
      <c r="H186" s="526">
        <v>3</v>
      </c>
      <c r="I186" s="526">
        <v>4</v>
      </c>
      <c r="J186" s="526">
        <v>5</v>
      </c>
      <c r="K186" s="526"/>
      <c r="L186" s="543"/>
      <c r="M186" s="496"/>
      <c r="N186" s="527"/>
      <c r="O186" s="527"/>
      <c r="P186" s="527"/>
      <c r="Q186" s="527"/>
      <c r="R186" s="527"/>
      <c r="S186" s="527"/>
      <c r="T186" s="527"/>
      <c r="U186" s="527"/>
      <c r="V186" s="527"/>
      <c r="W186" s="527"/>
      <c r="X186" s="527"/>
      <c r="Y186" s="527"/>
      <c r="Z186" s="527"/>
      <c r="AA186" s="527"/>
      <c r="AB186" s="527"/>
      <c r="AC186" s="527"/>
      <c r="AD186" s="527"/>
      <c r="AE186" s="527"/>
      <c r="AF186" s="527"/>
      <c r="AG186" s="527"/>
      <c r="AH186" s="527"/>
      <c r="AI186" s="527"/>
      <c r="AJ186" s="527"/>
      <c r="AK186" s="527"/>
      <c r="AL186" s="527"/>
      <c r="AM186" s="527"/>
      <c r="AN186" s="527"/>
      <c r="AO186" s="527"/>
      <c r="AP186" s="528"/>
      <c r="AQ186" s="374"/>
      <c r="AR186" s="374"/>
      <c r="AS186" s="374"/>
      <c r="AT186" s="395" t="s">
        <v>379</v>
      </c>
      <c r="AU186" s="374"/>
      <c r="AV186" s="374"/>
      <c r="AW186" s="415"/>
      <c r="AX186" s="415"/>
      <c r="AY186" s="397" t="s">
        <v>766</v>
      </c>
      <c r="AZ186" s="398" t="s">
        <v>621</v>
      </c>
      <c r="BA186" s="399" t="s">
        <v>673</v>
      </c>
      <c r="BB186" s="400" t="s">
        <v>913</v>
      </c>
      <c r="BC186" s="400" t="s">
        <v>931</v>
      </c>
      <c r="BD186" s="400" t="s">
        <v>652</v>
      </c>
      <c r="BE186" s="402">
        <f t="shared" si="175"/>
        <v>188</v>
      </c>
      <c r="BF186" s="374"/>
      <c r="BG186" s="374"/>
      <c r="BH186" s="374"/>
      <c r="BI186" s="374"/>
      <c r="BJ186" s="374"/>
      <c r="BK186" s="374"/>
      <c r="BL186" s="374"/>
      <c r="BM186" s="374"/>
      <c r="BN186" s="374"/>
      <c r="BO186" s="374"/>
      <c r="BP186" s="374"/>
      <c r="BQ186" s="374"/>
      <c r="BR186" s="374"/>
      <c r="BS186" s="374"/>
      <c r="BT186" s="374"/>
      <c r="BU186" s="374"/>
      <c r="BV186" s="374"/>
      <c r="BW186" s="374"/>
      <c r="BX186" s="374"/>
      <c r="BY186" s="374"/>
      <c r="BZ186" s="374"/>
      <c r="CA186" s="374"/>
      <c r="CB186" s="374"/>
      <c r="CC186" s="374"/>
      <c r="CD186" s="374"/>
      <c r="CE186" s="374"/>
      <c r="CF186" s="374"/>
      <c r="CG186" s="374"/>
      <c r="CH186" s="374"/>
      <c r="CI186" s="374"/>
      <c r="CJ186" s="374"/>
      <c r="CK186" s="374"/>
      <c r="CL186" s="374"/>
      <c r="CM186" s="374"/>
      <c r="CN186" s="374"/>
      <c r="CO186" s="374"/>
      <c r="CP186" s="374"/>
      <c r="CQ186" s="374"/>
      <c r="CR186" s="374"/>
      <c r="CS186" s="374"/>
      <c r="CT186" s="374"/>
      <c r="CU186" s="374"/>
      <c r="CV186" s="374"/>
      <c r="CW186" s="374"/>
      <c r="CX186" s="374"/>
      <c r="CY186" s="374"/>
      <c r="CZ186" s="374"/>
      <c r="DA186" s="374"/>
      <c r="DB186" s="374"/>
      <c r="DC186" s="374"/>
      <c r="DD186" s="374"/>
      <c r="DE186" s="374"/>
      <c r="DF186" s="374"/>
      <c r="DG186" s="374"/>
      <c r="DH186" s="374"/>
      <c r="DI186" s="374"/>
      <c r="DJ186" s="374"/>
      <c r="DK186" s="374"/>
    </row>
    <row r="187" spans="1:115" hidden="1">
      <c r="A187" s="1586"/>
      <c r="B187" s="523"/>
      <c r="C187" s="524"/>
      <c r="D187" s="529">
        <v>30</v>
      </c>
      <c r="E187" s="530">
        <f>ROUNDDOWN(0.3*E171/12,0)</f>
        <v>275</v>
      </c>
      <c r="F187" s="530">
        <f>ROUNDDOWN(AVERAGE(E171,F171)/12*0.3,0)</f>
        <v>295</v>
      </c>
      <c r="G187" s="530">
        <f>ROUNDDOWN(0.3*G171/12,0)</f>
        <v>353</v>
      </c>
      <c r="H187" s="530">
        <f>ROUNDDOWN(AVERAGE(I171,H171)/12*0.3,0)</f>
        <v>408</v>
      </c>
      <c r="I187" s="530">
        <f>ROUNDDOWN(0.3*J171/12,0)</f>
        <v>456</v>
      </c>
      <c r="J187" s="530">
        <f>ROUNDDOWN(AVERAGE(K171,L171)/12*0.3,0)</f>
        <v>503</v>
      </c>
      <c r="K187" s="544"/>
      <c r="L187" s="545"/>
      <c r="M187" s="496"/>
      <c r="N187" s="527">
        <f>+B$11</f>
        <v>0</v>
      </c>
      <c r="O187" s="527"/>
      <c r="P187" s="527"/>
      <c r="Q187" s="527"/>
      <c r="R187" s="527"/>
      <c r="S187" s="527"/>
      <c r="T187" s="527"/>
      <c r="U187" s="527"/>
      <c r="V187" s="527"/>
      <c r="W187" s="527"/>
      <c r="X187" s="527"/>
      <c r="Y187" s="527"/>
      <c r="Z187" s="527"/>
      <c r="AA187" s="527"/>
      <c r="AB187" s="527"/>
      <c r="AC187" s="527"/>
      <c r="AD187" s="527"/>
      <c r="AE187" s="527"/>
      <c r="AF187" s="527"/>
      <c r="AG187" s="527"/>
      <c r="AH187" s="527"/>
      <c r="AI187" s="527"/>
      <c r="AJ187" s="527"/>
      <c r="AK187" s="527"/>
      <c r="AL187" s="527"/>
      <c r="AM187" s="527"/>
      <c r="AN187" s="527"/>
      <c r="AO187" s="527"/>
      <c r="AP187" s="528"/>
      <c r="AQ187" s="374"/>
      <c r="AR187" s="374"/>
      <c r="AS187" s="374"/>
      <c r="AT187" s="395" t="s">
        <v>381</v>
      </c>
      <c r="AU187" s="374"/>
      <c r="AV187" s="374"/>
      <c r="AW187" s="415"/>
      <c r="AX187" s="415"/>
      <c r="AY187" s="397" t="s">
        <v>768</v>
      </c>
      <c r="AZ187" s="398" t="s">
        <v>208</v>
      </c>
      <c r="BA187" s="399" t="s">
        <v>677</v>
      </c>
      <c r="BB187" s="400" t="s">
        <v>931</v>
      </c>
      <c r="BC187" s="400" t="s">
        <v>382</v>
      </c>
      <c r="BD187" s="400" t="s">
        <v>654</v>
      </c>
      <c r="BE187" s="402">
        <f t="shared" si="175"/>
        <v>189</v>
      </c>
      <c r="BF187" s="374"/>
      <c r="BG187" s="374"/>
      <c r="BH187" s="374"/>
      <c r="BI187" s="374"/>
      <c r="BJ187" s="374"/>
      <c r="BK187" s="374"/>
      <c r="BL187" s="374"/>
      <c r="BM187" s="374"/>
      <c r="BN187" s="374"/>
      <c r="BO187" s="374"/>
      <c r="BP187" s="374"/>
      <c r="BQ187" s="374"/>
      <c r="BR187" s="374"/>
      <c r="BS187" s="374"/>
      <c r="BT187" s="374"/>
      <c r="BU187" s="374"/>
      <c r="BV187" s="374"/>
      <c r="BW187" s="374"/>
      <c r="BX187" s="374"/>
      <c r="BY187" s="374"/>
      <c r="BZ187" s="374"/>
      <c r="CA187" s="374"/>
      <c r="CB187" s="374"/>
      <c r="CC187" s="374"/>
      <c r="CD187" s="374"/>
      <c r="CE187" s="374"/>
      <c r="CF187" s="374"/>
      <c r="CG187" s="374"/>
      <c r="CH187" s="374"/>
      <c r="CI187" s="374"/>
      <c r="CJ187" s="374"/>
      <c r="CK187" s="374"/>
      <c r="CL187" s="374"/>
      <c r="CM187" s="374"/>
      <c r="CN187" s="374"/>
      <c r="CO187" s="374"/>
      <c r="CP187" s="374"/>
      <c r="CQ187" s="374"/>
      <c r="CR187" s="374"/>
      <c r="CS187" s="374"/>
      <c r="CT187" s="374"/>
      <c r="CU187" s="374"/>
      <c r="CV187" s="374"/>
      <c r="CW187" s="374"/>
      <c r="CX187" s="374"/>
      <c r="CY187" s="374"/>
      <c r="CZ187" s="374"/>
      <c r="DA187" s="374"/>
      <c r="DB187" s="374"/>
      <c r="DC187" s="374"/>
      <c r="DD187" s="374"/>
      <c r="DE187" s="374"/>
      <c r="DF187" s="374"/>
      <c r="DG187" s="374"/>
      <c r="DH187" s="374"/>
      <c r="DI187" s="374"/>
      <c r="DJ187" s="374"/>
      <c r="DK187" s="374"/>
    </row>
    <row r="188" spans="1:115" hidden="1">
      <c r="A188" s="1586"/>
      <c r="B188" s="523"/>
      <c r="C188" s="524"/>
      <c r="D188" s="531">
        <v>40</v>
      </c>
      <c r="E188" s="530">
        <f>ROUNDDOWN(0.3*E172/12,0)</f>
        <v>367</v>
      </c>
      <c r="F188" s="530">
        <f>ROUNDDOWN(AVERAGE(E172,F172)/12*0.3,0)</f>
        <v>393</v>
      </c>
      <c r="G188" s="530">
        <f>ROUNDDOWN(0.3*G172/12,0)</f>
        <v>472</v>
      </c>
      <c r="H188" s="530">
        <f>ROUNDDOWN(AVERAGE(I172,H172)/12*0.3,0)</f>
        <v>545</v>
      </c>
      <c r="I188" s="530">
        <f>ROUNDDOWN(0.3*J172/12,0)</f>
        <v>608</v>
      </c>
      <c r="J188" s="530">
        <f>ROUNDDOWN(AVERAGE(K172,L172)/12*0.3,0)</f>
        <v>671</v>
      </c>
      <c r="K188" s="546"/>
      <c r="L188" s="547"/>
      <c r="M188" s="496"/>
      <c r="N188" s="527">
        <f>+B$11</f>
        <v>0</v>
      </c>
      <c r="O188" s="527"/>
      <c r="P188" s="527"/>
      <c r="Q188" s="527"/>
      <c r="R188" s="527"/>
      <c r="S188" s="527"/>
      <c r="T188" s="527"/>
      <c r="U188" s="527"/>
      <c r="V188" s="527"/>
      <c r="W188" s="527"/>
      <c r="X188" s="527"/>
      <c r="Y188" s="527"/>
      <c r="Z188" s="527"/>
      <c r="AA188" s="527"/>
      <c r="AB188" s="527"/>
      <c r="AC188" s="527"/>
      <c r="AD188" s="527"/>
      <c r="AE188" s="527"/>
      <c r="AF188" s="527"/>
      <c r="AG188" s="527"/>
      <c r="AH188" s="527"/>
      <c r="AI188" s="527"/>
      <c r="AJ188" s="527"/>
      <c r="AK188" s="527"/>
      <c r="AL188" s="527"/>
      <c r="AM188" s="527"/>
      <c r="AN188" s="527"/>
      <c r="AO188" s="527"/>
      <c r="AP188" s="528"/>
      <c r="AQ188" s="374"/>
      <c r="AR188" s="374"/>
      <c r="AS188" s="374"/>
      <c r="AT188" s="395" t="s">
        <v>382</v>
      </c>
      <c r="AU188" s="374"/>
      <c r="AV188" s="374"/>
      <c r="AW188" s="415"/>
      <c r="AX188" s="415"/>
      <c r="AY188" s="397" t="s">
        <v>773</v>
      </c>
      <c r="AZ188" s="398" t="s">
        <v>624</v>
      </c>
      <c r="BA188" s="399" t="s">
        <v>678</v>
      </c>
      <c r="BB188" s="400" t="s">
        <v>382</v>
      </c>
      <c r="BC188" s="400" t="s">
        <v>935</v>
      </c>
      <c r="BD188" s="400" t="s">
        <v>656</v>
      </c>
      <c r="BE188" s="402">
        <f t="shared" si="175"/>
        <v>190</v>
      </c>
      <c r="BF188" s="374"/>
      <c r="BG188" s="374"/>
      <c r="BH188" s="374"/>
      <c r="BI188" s="374"/>
      <c r="BJ188" s="374"/>
      <c r="BK188" s="374"/>
      <c r="BL188" s="374"/>
      <c r="BM188" s="374"/>
      <c r="BN188" s="374"/>
      <c r="BO188" s="374"/>
      <c r="BP188" s="374"/>
      <c r="BQ188" s="374"/>
      <c r="BR188" s="374"/>
      <c r="BS188" s="374"/>
      <c r="BT188" s="374"/>
      <c r="BU188" s="374"/>
      <c r="BV188" s="374"/>
      <c r="BW188" s="374"/>
      <c r="BX188" s="374"/>
      <c r="BY188" s="374"/>
      <c r="BZ188" s="374"/>
      <c r="CA188" s="374"/>
      <c r="CB188" s="374"/>
      <c r="CC188" s="374"/>
      <c r="CD188" s="374"/>
      <c r="CE188" s="374"/>
      <c r="CF188" s="374"/>
      <c r="CG188" s="374"/>
      <c r="CH188" s="374"/>
      <c r="CI188" s="374"/>
      <c r="CJ188" s="374"/>
      <c r="CK188" s="374"/>
      <c r="CL188" s="374"/>
      <c r="CM188" s="374"/>
      <c r="CN188" s="374"/>
      <c r="CO188" s="374"/>
      <c r="CP188" s="374"/>
      <c r="CQ188" s="374"/>
      <c r="CR188" s="374"/>
      <c r="CS188" s="374"/>
      <c r="CT188" s="374"/>
      <c r="CU188" s="374"/>
      <c r="CV188" s="374"/>
      <c r="CW188" s="374"/>
      <c r="CX188" s="374"/>
      <c r="CY188" s="374"/>
      <c r="CZ188" s="374"/>
      <c r="DA188" s="374"/>
      <c r="DB188" s="374"/>
      <c r="DC188" s="374"/>
      <c r="DD188" s="374"/>
      <c r="DE188" s="374"/>
      <c r="DF188" s="374"/>
      <c r="DG188" s="374"/>
      <c r="DH188" s="374"/>
      <c r="DI188" s="374"/>
      <c r="DJ188" s="374"/>
      <c r="DK188" s="374"/>
    </row>
    <row r="189" spans="1:115" hidden="1">
      <c r="A189" s="1586"/>
      <c r="B189" s="523"/>
      <c r="C189" s="524"/>
      <c r="D189" s="531" t="s">
        <v>1656</v>
      </c>
      <c r="E189" s="530">
        <v>468</v>
      </c>
      <c r="F189" s="530">
        <v>501</v>
      </c>
      <c r="G189" s="530">
        <v>602</v>
      </c>
      <c r="H189" s="530">
        <v>695</v>
      </c>
      <c r="I189" s="530">
        <v>776</v>
      </c>
      <c r="J189" s="530">
        <v>856</v>
      </c>
      <c r="K189" s="546"/>
      <c r="L189" s="547"/>
      <c r="M189" s="496"/>
      <c r="N189" s="527">
        <f>+B$11</f>
        <v>0</v>
      </c>
      <c r="O189" s="527"/>
      <c r="P189" s="527"/>
      <c r="Q189" s="527"/>
      <c r="R189" s="527"/>
      <c r="S189" s="527"/>
      <c r="T189" s="527"/>
      <c r="U189" s="527"/>
      <c r="V189" s="527"/>
      <c r="W189" s="527"/>
      <c r="X189" s="527"/>
      <c r="Y189" s="527"/>
      <c r="Z189" s="527"/>
      <c r="AA189" s="527"/>
      <c r="AB189" s="527"/>
      <c r="AC189" s="527"/>
      <c r="AD189" s="527"/>
      <c r="AE189" s="527"/>
      <c r="AF189" s="527"/>
      <c r="AG189" s="527"/>
      <c r="AH189" s="527"/>
      <c r="AI189" s="527"/>
      <c r="AJ189" s="527"/>
      <c r="AK189" s="527"/>
      <c r="AL189" s="527"/>
      <c r="AM189" s="527"/>
      <c r="AN189" s="527"/>
      <c r="AO189" s="527"/>
      <c r="AP189" s="528"/>
      <c r="AQ189" s="374"/>
      <c r="AR189" s="374"/>
      <c r="AS189" s="374"/>
      <c r="AT189" s="395" t="s">
        <v>384</v>
      </c>
      <c r="AU189" s="374"/>
      <c r="AV189" s="374"/>
      <c r="AW189" s="415"/>
      <c r="AX189" s="415"/>
      <c r="AY189" s="397" t="s">
        <v>777</v>
      </c>
      <c r="AZ189" s="398" t="s">
        <v>626</v>
      </c>
      <c r="BA189" s="399" t="s">
        <v>679</v>
      </c>
      <c r="BB189" s="400" t="s">
        <v>935</v>
      </c>
      <c r="BC189" s="400" t="s">
        <v>938</v>
      </c>
      <c r="BD189" s="400" t="s">
        <v>657</v>
      </c>
      <c r="BE189" s="402">
        <f t="shared" si="175"/>
        <v>191</v>
      </c>
      <c r="BF189" s="374"/>
      <c r="BG189" s="374"/>
      <c r="BH189" s="374"/>
      <c r="BI189" s="374"/>
      <c r="BJ189" s="374"/>
      <c r="BK189" s="374"/>
      <c r="BL189" s="374"/>
      <c r="BM189" s="374"/>
      <c r="BN189" s="374"/>
      <c r="BO189" s="374"/>
      <c r="BP189" s="374"/>
      <c r="BQ189" s="374"/>
      <c r="BR189" s="374"/>
      <c r="BS189" s="374"/>
      <c r="BT189" s="374"/>
      <c r="BU189" s="374"/>
      <c r="BV189" s="374"/>
      <c r="BW189" s="374"/>
      <c r="BX189" s="374"/>
      <c r="BY189" s="374"/>
      <c r="BZ189" s="374"/>
      <c r="CA189" s="374"/>
      <c r="CB189" s="374"/>
      <c r="CC189" s="374"/>
      <c r="CD189" s="374"/>
      <c r="CE189" s="374"/>
      <c r="CF189" s="374"/>
      <c r="CG189" s="374"/>
      <c r="CH189" s="374"/>
      <c r="CI189" s="374"/>
      <c r="CJ189" s="374"/>
      <c r="CK189" s="374"/>
      <c r="CL189" s="374"/>
      <c r="CM189" s="374"/>
      <c r="CN189" s="374"/>
      <c r="CO189" s="374"/>
      <c r="CP189" s="374"/>
      <c r="CQ189" s="374"/>
      <c r="CR189" s="374"/>
      <c r="CS189" s="374"/>
      <c r="CT189" s="374"/>
      <c r="CU189" s="374"/>
      <c r="CV189" s="374"/>
      <c r="CW189" s="374"/>
      <c r="CX189" s="374"/>
      <c r="CY189" s="374"/>
      <c r="CZ189" s="374"/>
      <c r="DA189" s="374"/>
      <c r="DB189" s="374"/>
      <c r="DC189" s="374"/>
      <c r="DD189" s="374"/>
      <c r="DE189" s="374"/>
      <c r="DF189" s="374"/>
      <c r="DG189" s="374"/>
      <c r="DH189" s="374"/>
      <c r="DI189" s="374"/>
      <c r="DJ189" s="374"/>
      <c r="DK189" s="374"/>
    </row>
    <row r="190" spans="1:115" hidden="1">
      <c r="A190" s="1586"/>
      <c r="B190" s="523"/>
      <c r="C190" s="524"/>
      <c r="D190" s="531" t="s">
        <v>1657</v>
      </c>
      <c r="E190" s="530">
        <v>563</v>
      </c>
      <c r="F190" s="530">
        <v>571</v>
      </c>
      <c r="G190" s="530">
        <v>748</v>
      </c>
      <c r="H190" s="530">
        <v>917</v>
      </c>
      <c r="I190" s="530">
        <v>1003</v>
      </c>
      <c r="J190" s="530">
        <v>1088</v>
      </c>
      <c r="K190" s="546"/>
      <c r="L190" s="547"/>
      <c r="M190" s="496"/>
      <c r="N190" s="527">
        <f>+B$11</f>
        <v>0</v>
      </c>
      <c r="O190" s="527"/>
      <c r="P190" s="527"/>
      <c r="Q190" s="527"/>
      <c r="R190" s="527"/>
      <c r="S190" s="527"/>
      <c r="T190" s="527"/>
      <c r="U190" s="527"/>
      <c r="V190" s="527"/>
      <c r="W190" s="527"/>
      <c r="X190" s="527"/>
      <c r="Y190" s="527"/>
      <c r="Z190" s="527"/>
      <c r="AA190" s="527"/>
      <c r="AB190" s="527"/>
      <c r="AC190" s="527"/>
      <c r="AD190" s="527"/>
      <c r="AE190" s="527"/>
      <c r="AF190" s="527"/>
      <c r="AG190" s="527"/>
      <c r="AH190" s="527"/>
      <c r="AI190" s="527"/>
      <c r="AJ190" s="527"/>
      <c r="AK190" s="527"/>
      <c r="AL190" s="527"/>
      <c r="AM190" s="527"/>
      <c r="AN190" s="527"/>
      <c r="AO190" s="527"/>
      <c r="AP190" s="528"/>
      <c r="AQ190" s="374"/>
      <c r="AR190" s="374"/>
      <c r="AS190" s="374"/>
      <c r="AT190" s="395" t="s">
        <v>386</v>
      </c>
      <c r="AU190" s="374"/>
      <c r="AV190" s="374"/>
      <c r="AW190" s="415"/>
      <c r="AX190" s="415"/>
      <c r="AY190" s="397" t="s">
        <v>779</v>
      </c>
      <c r="AZ190" s="398" t="s">
        <v>627</v>
      </c>
      <c r="BA190" s="399" t="s">
        <v>680</v>
      </c>
      <c r="BB190" s="400" t="s">
        <v>938</v>
      </c>
      <c r="BC190" s="400" t="s">
        <v>942</v>
      </c>
      <c r="BD190" s="400" t="s">
        <v>661</v>
      </c>
      <c r="BE190" s="402">
        <f t="shared" si="175"/>
        <v>192</v>
      </c>
      <c r="BF190" s="374"/>
      <c r="BG190" s="374"/>
      <c r="BH190" s="374"/>
      <c r="BI190" s="374"/>
      <c r="BJ190" s="374"/>
      <c r="BK190" s="374"/>
      <c r="BL190" s="374"/>
      <c r="BM190" s="374"/>
      <c r="BN190" s="374"/>
      <c r="BO190" s="374"/>
      <c r="BP190" s="374"/>
      <c r="BQ190" s="374"/>
      <c r="BR190" s="374"/>
      <c r="BS190" s="374"/>
      <c r="BT190" s="374"/>
      <c r="BU190" s="374"/>
      <c r="BV190" s="374"/>
      <c r="BW190" s="374"/>
      <c r="BX190" s="374"/>
      <c r="BY190" s="374"/>
      <c r="BZ190" s="374"/>
      <c r="CA190" s="374"/>
      <c r="CB190" s="374"/>
      <c r="CC190" s="374"/>
      <c r="CD190" s="374"/>
      <c r="CE190" s="374"/>
      <c r="CF190" s="374"/>
      <c r="CG190" s="374"/>
      <c r="CH190" s="374"/>
      <c r="CI190" s="374"/>
      <c r="CJ190" s="374"/>
      <c r="CK190" s="374"/>
      <c r="CL190" s="374"/>
      <c r="CM190" s="374"/>
      <c r="CN190" s="374"/>
      <c r="CO190" s="374"/>
      <c r="CP190" s="374"/>
      <c r="CQ190" s="374"/>
      <c r="CR190" s="374"/>
      <c r="CS190" s="374"/>
      <c r="CT190" s="374"/>
      <c r="CU190" s="374"/>
      <c r="CV190" s="374"/>
      <c r="CW190" s="374"/>
      <c r="CX190" s="374"/>
      <c r="CY190" s="374"/>
      <c r="CZ190" s="374"/>
      <c r="DA190" s="374"/>
      <c r="DB190" s="374"/>
      <c r="DC190" s="374"/>
      <c r="DD190" s="374"/>
      <c r="DE190" s="374"/>
      <c r="DF190" s="374"/>
      <c r="DG190" s="374"/>
      <c r="DH190" s="374"/>
      <c r="DI190" s="374"/>
      <c r="DJ190" s="374"/>
      <c r="DK190" s="374"/>
    </row>
    <row r="191" spans="1:115" hidden="1">
      <c r="A191" s="1586"/>
      <c r="B191" s="548"/>
      <c r="C191" s="549"/>
      <c r="D191" s="550"/>
      <c r="E191" s="551"/>
      <c r="F191" s="551"/>
      <c r="G191" s="551"/>
      <c r="H191" s="551"/>
      <c r="I191" s="551"/>
      <c r="J191" s="552"/>
      <c r="K191" s="553"/>
      <c r="L191" s="554"/>
      <c r="M191" s="509"/>
      <c r="N191" s="536">
        <f>+B$11</f>
        <v>0</v>
      </c>
      <c r="O191" s="536"/>
      <c r="P191" s="536"/>
      <c r="Q191" s="536"/>
      <c r="R191" s="536"/>
      <c r="S191" s="536"/>
      <c r="T191" s="536"/>
      <c r="U191" s="536"/>
      <c r="V191" s="536"/>
      <c r="W191" s="536"/>
      <c r="X191" s="536"/>
      <c r="Y191" s="536"/>
      <c r="Z191" s="536"/>
      <c r="AA191" s="536"/>
      <c r="AB191" s="536"/>
      <c r="AC191" s="536"/>
      <c r="AD191" s="536"/>
      <c r="AE191" s="536"/>
      <c r="AF191" s="536"/>
      <c r="AG191" s="536"/>
      <c r="AH191" s="536"/>
      <c r="AI191" s="536"/>
      <c r="AJ191" s="536"/>
      <c r="AK191" s="536"/>
      <c r="AL191" s="536"/>
      <c r="AM191" s="536"/>
      <c r="AN191" s="536"/>
      <c r="AO191" s="536"/>
      <c r="AP191" s="537"/>
      <c r="AQ191" s="374"/>
      <c r="AR191" s="374"/>
      <c r="AS191" s="374"/>
      <c r="AT191" s="395" t="s">
        <v>388</v>
      </c>
      <c r="AU191" s="374"/>
      <c r="AV191" s="374"/>
      <c r="AW191" s="415"/>
      <c r="AX191" s="415"/>
      <c r="AY191" s="397" t="s">
        <v>784</v>
      </c>
      <c r="AZ191" s="398" t="s">
        <v>630</v>
      </c>
      <c r="BA191" s="399" t="s">
        <v>681</v>
      </c>
      <c r="BB191" s="400" t="s">
        <v>942</v>
      </c>
      <c r="BC191" s="400" t="s">
        <v>947</v>
      </c>
      <c r="BD191" s="400" t="s">
        <v>665</v>
      </c>
      <c r="BE191" s="402">
        <f t="shared" si="175"/>
        <v>193</v>
      </c>
      <c r="BF191" s="374"/>
      <c r="BG191" s="374"/>
      <c r="BH191" s="374"/>
      <c r="BI191" s="374"/>
      <c r="BJ191" s="374"/>
      <c r="BK191" s="374"/>
      <c r="BL191" s="374"/>
      <c r="BM191" s="374"/>
      <c r="BN191" s="374"/>
      <c r="BO191" s="374"/>
      <c r="BP191" s="374"/>
      <c r="BQ191" s="374"/>
      <c r="BR191" s="374"/>
      <c r="BS191" s="374"/>
      <c r="BT191" s="374"/>
      <c r="BU191" s="374"/>
      <c r="BV191" s="374"/>
      <c r="BW191" s="374"/>
      <c r="BX191" s="374"/>
      <c r="BY191" s="374"/>
      <c r="BZ191" s="374"/>
      <c r="CA191" s="374"/>
      <c r="CB191" s="374"/>
      <c r="CC191" s="374"/>
      <c r="CD191" s="374"/>
      <c r="CE191" s="374"/>
      <c r="CF191" s="374"/>
      <c r="CG191" s="374"/>
      <c r="CH191" s="374"/>
      <c r="CI191" s="374"/>
      <c r="CJ191" s="374"/>
      <c r="CK191" s="374"/>
      <c r="CL191" s="374"/>
      <c r="CM191" s="374"/>
      <c r="CN191" s="374"/>
      <c r="CO191" s="374"/>
      <c r="CP191" s="374"/>
      <c r="CQ191" s="374"/>
      <c r="CR191" s="374"/>
      <c r="CS191" s="374"/>
      <c r="CT191" s="374"/>
      <c r="CU191" s="374"/>
      <c r="CV191" s="374"/>
      <c r="CW191" s="374"/>
      <c r="CX191" s="374"/>
      <c r="CY191" s="374"/>
      <c r="CZ191" s="374"/>
      <c r="DA191" s="374"/>
      <c r="DB191" s="374"/>
      <c r="DC191" s="374"/>
      <c r="DD191" s="374"/>
      <c r="DE191" s="374"/>
      <c r="DF191" s="374"/>
      <c r="DG191" s="374"/>
      <c r="DH191" s="374"/>
      <c r="DI191" s="374"/>
      <c r="DJ191" s="374"/>
      <c r="DK191" s="374"/>
    </row>
    <row r="192" spans="1:115" hidden="1">
      <c r="N192" s="374"/>
      <c r="O192" s="374"/>
      <c r="P192" s="374"/>
      <c r="Q192" s="374"/>
      <c r="R192" s="374"/>
      <c r="S192" s="374"/>
      <c r="T192" s="374"/>
      <c r="U192" s="374"/>
      <c r="V192" s="374"/>
      <c r="W192" s="374"/>
      <c r="X192" s="374"/>
      <c r="Y192" s="374"/>
      <c r="Z192" s="374"/>
      <c r="AA192" s="374"/>
      <c r="AB192" s="374"/>
      <c r="AC192" s="374"/>
      <c r="AD192" s="374"/>
      <c r="AE192" s="374"/>
      <c r="AF192" s="374"/>
      <c r="AG192" s="374"/>
      <c r="AH192" s="374"/>
      <c r="AI192" s="374"/>
      <c r="AJ192" s="374"/>
      <c r="AK192" s="374"/>
      <c r="AL192" s="374"/>
      <c r="AM192" s="374"/>
      <c r="AN192" s="374"/>
      <c r="AO192" s="374"/>
      <c r="AP192" s="374"/>
      <c r="AQ192" s="374"/>
      <c r="AR192" s="374"/>
      <c r="AS192" s="374"/>
      <c r="AT192" s="395" t="s">
        <v>390</v>
      </c>
      <c r="AU192" s="374"/>
      <c r="AV192" s="374"/>
      <c r="AW192" s="415"/>
      <c r="AX192" s="415"/>
      <c r="AY192" s="397" t="s">
        <v>788</v>
      </c>
      <c r="AZ192" s="398" t="s">
        <v>632</v>
      </c>
      <c r="BA192" s="399" t="s">
        <v>252</v>
      </c>
      <c r="BB192" s="400" t="s">
        <v>947</v>
      </c>
      <c r="BC192" s="400" t="s">
        <v>959</v>
      </c>
      <c r="BD192" s="400" t="s">
        <v>668</v>
      </c>
      <c r="BE192" s="402">
        <f t="shared" si="175"/>
        <v>194</v>
      </c>
      <c r="BF192" s="374"/>
      <c r="BG192" s="374"/>
      <c r="BH192" s="374"/>
      <c r="BI192" s="374"/>
      <c r="BJ192" s="374"/>
      <c r="BK192" s="374"/>
      <c r="BL192" s="374"/>
      <c r="BM192" s="374"/>
      <c r="BN192" s="374"/>
      <c r="BO192" s="374"/>
      <c r="BP192" s="374"/>
      <c r="BQ192" s="374"/>
      <c r="BR192" s="374"/>
      <c r="BS192" s="374"/>
      <c r="BT192" s="374"/>
      <c r="BU192" s="374"/>
      <c r="BV192" s="374"/>
      <c r="BW192" s="374"/>
      <c r="BX192" s="374"/>
      <c r="BY192" s="374"/>
      <c r="BZ192" s="374"/>
      <c r="CA192" s="374"/>
      <c r="CB192" s="374"/>
      <c r="CC192" s="374"/>
      <c r="CD192" s="374"/>
      <c r="CE192" s="374"/>
      <c r="CF192" s="374"/>
      <c r="CG192" s="374"/>
      <c r="CH192" s="374"/>
      <c r="CI192" s="374"/>
      <c r="CJ192" s="374"/>
      <c r="CK192" s="374"/>
      <c r="CL192" s="374"/>
      <c r="CM192" s="374"/>
      <c r="CN192" s="374"/>
      <c r="CO192" s="374"/>
      <c r="CP192" s="374"/>
      <c r="CQ192" s="374"/>
      <c r="CR192" s="374"/>
      <c r="CS192" s="374"/>
      <c r="CT192" s="374"/>
      <c r="CU192" s="374"/>
      <c r="CV192" s="374"/>
      <c r="CW192" s="374"/>
      <c r="CX192" s="374"/>
      <c r="CY192" s="374"/>
      <c r="CZ192" s="374"/>
      <c r="DA192" s="374"/>
      <c r="DB192" s="374"/>
      <c r="DC192" s="374"/>
      <c r="DD192" s="374"/>
      <c r="DE192" s="374"/>
      <c r="DF192" s="374"/>
      <c r="DG192" s="374"/>
      <c r="DH192" s="374"/>
      <c r="DI192" s="374"/>
      <c r="DJ192" s="374"/>
      <c r="DK192" s="374"/>
    </row>
    <row r="193" spans="1:115" hidden="1">
      <c r="A193" s="1580" t="s">
        <v>1729</v>
      </c>
      <c r="B193" s="555"/>
      <c r="C193" s="556"/>
      <c r="D193" s="557" t="s">
        <v>1730</v>
      </c>
      <c r="E193" s="558"/>
      <c r="F193" s="558"/>
      <c r="G193" s="558"/>
      <c r="H193" s="558"/>
      <c r="I193" s="558"/>
      <c r="J193" s="558"/>
      <c r="K193" s="558"/>
      <c r="L193" s="558"/>
      <c r="M193" s="492"/>
      <c r="N193" s="521"/>
      <c r="O193" s="521"/>
      <c r="P193" s="521"/>
      <c r="Q193" s="521"/>
      <c r="R193" s="521"/>
      <c r="S193" s="521"/>
      <c r="T193" s="521"/>
      <c r="U193" s="521"/>
      <c r="V193" s="521"/>
      <c r="W193" s="521"/>
      <c r="X193" s="521"/>
      <c r="Y193" s="521"/>
      <c r="Z193" s="521"/>
      <c r="AA193" s="521"/>
      <c r="AB193" s="521"/>
      <c r="AC193" s="521"/>
      <c r="AD193" s="521"/>
      <c r="AE193" s="521"/>
      <c r="AF193" s="521"/>
      <c r="AG193" s="521"/>
      <c r="AH193" s="521"/>
      <c r="AI193" s="521"/>
      <c r="AJ193" s="521"/>
      <c r="AK193" s="521"/>
      <c r="AL193" s="521"/>
      <c r="AM193" s="521"/>
      <c r="AN193" s="521"/>
      <c r="AO193" s="521"/>
      <c r="AP193" s="522"/>
      <c r="AQ193" s="374"/>
      <c r="AR193" s="374"/>
      <c r="AS193" s="374"/>
      <c r="AT193" s="395" t="s">
        <v>392</v>
      </c>
      <c r="AU193" s="374"/>
      <c r="AV193" s="374"/>
      <c r="AW193" s="415"/>
      <c r="AX193" s="415"/>
      <c r="AY193" s="397" t="s">
        <v>790</v>
      </c>
      <c r="AZ193" s="398" t="s">
        <v>633</v>
      </c>
      <c r="BA193" s="399" t="s">
        <v>685</v>
      </c>
      <c r="BB193" s="400" t="s">
        <v>959</v>
      </c>
      <c r="BC193" s="400" t="s">
        <v>961</v>
      </c>
      <c r="BD193" s="400" t="s">
        <v>670</v>
      </c>
      <c r="BE193" s="402">
        <f t="shared" si="175"/>
        <v>195</v>
      </c>
      <c r="BF193" s="374"/>
      <c r="BG193" s="374"/>
      <c r="BH193" s="374"/>
      <c r="BI193" s="374"/>
      <c r="BJ193" s="374"/>
      <c r="BK193" s="374"/>
      <c r="BL193" s="374"/>
      <c r="BM193" s="374"/>
      <c r="BN193" s="374"/>
      <c r="BO193" s="374"/>
      <c r="BP193" s="374"/>
      <c r="BQ193" s="374"/>
      <c r="BR193" s="374"/>
      <c r="BS193" s="374"/>
      <c r="BT193" s="374"/>
      <c r="BU193" s="374"/>
      <c r="BV193" s="374"/>
      <c r="BW193" s="374"/>
      <c r="BX193" s="374"/>
      <c r="BY193" s="374"/>
      <c r="BZ193" s="374"/>
      <c r="CA193" s="374"/>
      <c r="CB193" s="374"/>
      <c r="CC193" s="374"/>
      <c r="CD193" s="374"/>
      <c r="CE193" s="374"/>
      <c r="CF193" s="374"/>
      <c r="CG193" s="374"/>
      <c r="CH193" s="374"/>
      <c r="CI193" s="374"/>
      <c r="CJ193" s="374"/>
      <c r="CK193" s="374"/>
      <c r="CL193" s="374"/>
      <c r="CM193" s="374"/>
      <c r="CN193" s="374"/>
      <c r="CO193" s="374"/>
      <c r="CP193" s="374"/>
      <c r="CQ193" s="374"/>
      <c r="CR193" s="374"/>
      <c r="CS193" s="374"/>
      <c r="CT193" s="374"/>
      <c r="CU193" s="374"/>
      <c r="CV193" s="374"/>
      <c r="CW193" s="374"/>
      <c r="CX193" s="374"/>
      <c r="CY193" s="374"/>
      <c r="CZ193" s="374"/>
      <c r="DA193" s="374"/>
      <c r="DB193" s="374"/>
      <c r="DC193" s="374"/>
      <c r="DD193" s="374"/>
      <c r="DE193" s="374"/>
      <c r="DF193" s="374"/>
      <c r="DG193" s="374"/>
      <c r="DH193" s="374"/>
      <c r="DI193" s="374"/>
      <c r="DJ193" s="374"/>
      <c r="DK193" s="374"/>
    </row>
    <row r="194" spans="1:115" hidden="1">
      <c r="A194" s="1581"/>
      <c r="B194" s="559"/>
      <c r="C194" s="560"/>
      <c r="D194" s="561"/>
      <c r="E194" s="562">
        <v>1</v>
      </c>
      <c r="F194" s="562">
        <v>2</v>
      </c>
      <c r="G194" s="562">
        <v>3</v>
      </c>
      <c r="H194" s="562">
        <v>4</v>
      </c>
      <c r="I194" s="562">
        <v>5</v>
      </c>
      <c r="J194" s="562">
        <v>6</v>
      </c>
      <c r="K194" s="562">
        <v>7</v>
      </c>
      <c r="L194" s="562">
        <v>8</v>
      </c>
      <c r="M194" s="496"/>
      <c r="N194" s="527"/>
      <c r="O194" s="527"/>
      <c r="P194" s="527"/>
      <c r="Q194" s="527"/>
      <c r="R194" s="527"/>
      <c r="S194" s="527"/>
      <c r="T194" s="527"/>
      <c r="U194" s="527"/>
      <c r="V194" s="527"/>
      <c r="W194" s="527"/>
      <c r="X194" s="527"/>
      <c r="Y194" s="527"/>
      <c r="Z194" s="527"/>
      <c r="AA194" s="527"/>
      <c r="AB194" s="527"/>
      <c r="AC194" s="527"/>
      <c r="AD194" s="527"/>
      <c r="AE194" s="527"/>
      <c r="AF194" s="527"/>
      <c r="AG194" s="527"/>
      <c r="AH194" s="527"/>
      <c r="AI194" s="527"/>
      <c r="AJ194" s="527"/>
      <c r="AK194" s="527"/>
      <c r="AL194" s="527"/>
      <c r="AM194" s="527"/>
      <c r="AN194" s="527"/>
      <c r="AO194" s="527"/>
      <c r="AP194" s="528"/>
      <c r="AQ194" s="374"/>
      <c r="AR194" s="374"/>
      <c r="AS194" s="374"/>
      <c r="AT194" s="395" t="s">
        <v>394</v>
      </c>
      <c r="AU194" s="374"/>
      <c r="AV194" s="374"/>
      <c r="AW194" s="415"/>
      <c r="AX194" s="415"/>
      <c r="AY194" s="397" t="s">
        <v>801</v>
      </c>
      <c r="AZ194" s="398" t="s">
        <v>638</v>
      </c>
      <c r="BA194" s="399" t="s">
        <v>686</v>
      </c>
      <c r="BB194" s="400" t="s">
        <v>961</v>
      </c>
      <c r="BC194" s="400" t="s">
        <v>976</v>
      </c>
      <c r="BD194" s="400" t="s">
        <v>671</v>
      </c>
      <c r="BE194" s="402">
        <f t="shared" si="175"/>
        <v>196</v>
      </c>
      <c r="BF194" s="374"/>
      <c r="BG194" s="374"/>
      <c r="BH194" s="374"/>
      <c r="BI194" s="374"/>
      <c r="BJ194" s="374"/>
      <c r="BK194" s="374"/>
      <c r="BL194" s="374"/>
      <c r="BM194" s="374"/>
      <c r="BN194" s="374"/>
      <c r="BO194" s="374"/>
      <c r="BP194" s="374"/>
      <c r="BQ194" s="374"/>
      <c r="BR194" s="374"/>
      <c r="BS194" s="374"/>
      <c r="BT194" s="374"/>
      <c r="BU194" s="374"/>
      <c r="BV194" s="374"/>
      <c r="BW194" s="374"/>
      <c r="BX194" s="374"/>
      <c r="BY194" s="374"/>
      <c r="BZ194" s="374"/>
      <c r="CA194" s="374"/>
      <c r="CB194" s="374"/>
      <c r="CC194" s="374"/>
      <c r="CD194" s="374"/>
      <c r="CE194" s="374"/>
      <c r="CF194" s="374"/>
      <c r="CG194" s="374"/>
      <c r="CH194" s="374"/>
      <c r="CI194" s="374"/>
      <c r="CJ194" s="374"/>
      <c r="CK194" s="374"/>
      <c r="CL194" s="374"/>
      <c r="CM194" s="374"/>
      <c r="CN194" s="374"/>
      <c r="CO194" s="374"/>
      <c r="CP194" s="374"/>
      <c r="CQ194" s="374"/>
      <c r="CR194" s="374"/>
      <c r="CS194" s="374"/>
      <c r="CT194" s="374"/>
      <c r="CU194" s="374"/>
      <c r="CV194" s="374"/>
      <c r="CW194" s="374"/>
      <c r="CX194" s="374"/>
      <c r="CY194" s="374"/>
      <c r="CZ194" s="374"/>
      <c r="DA194" s="374"/>
      <c r="DB194" s="374"/>
      <c r="DC194" s="374"/>
      <c r="DD194" s="374"/>
      <c r="DE194" s="374"/>
      <c r="DF194" s="374"/>
      <c r="DG194" s="374"/>
      <c r="DH194" s="374"/>
      <c r="DI194" s="374"/>
      <c r="DJ194" s="374"/>
      <c r="DK194" s="374"/>
    </row>
    <row r="195" spans="1:115" hidden="1">
      <c r="A195" s="1581"/>
      <c r="B195" s="559"/>
      <c r="C195" s="560"/>
      <c r="D195" s="563">
        <v>30</v>
      </c>
      <c r="E195" s="564">
        <f t="shared" ref="E195:L195" si="178">+E197*0.6</f>
        <v>11010</v>
      </c>
      <c r="F195" s="564">
        <f t="shared" si="178"/>
        <v>12600</v>
      </c>
      <c r="G195" s="564">
        <f t="shared" si="178"/>
        <v>14160</v>
      </c>
      <c r="H195" s="564">
        <f t="shared" si="178"/>
        <v>15720</v>
      </c>
      <c r="I195" s="564">
        <f t="shared" si="178"/>
        <v>16980</v>
      </c>
      <c r="J195" s="564">
        <f t="shared" si="178"/>
        <v>18240</v>
      </c>
      <c r="K195" s="564">
        <f t="shared" si="178"/>
        <v>19500</v>
      </c>
      <c r="L195" s="564">
        <f t="shared" si="178"/>
        <v>20760</v>
      </c>
      <c r="M195" s="496"/>
      <c r="N195" s="527"/>
      <c r="O195" s="527"/>
      <c r="P195" s="527"/>
      <c r="Q195" s="527"/>
      <c r="R195" s="527"/>
      <c r="S195" s="527"/>
      <c r="T195" s="527"/>
      <c r="U195" s="527"/>
      <c r="V195" s="527"/>
      <c r="W195" s="527"/>
      <c r="X195" s="527"/>
      <c r="Y195" s="527"/>
      <c r="Z195" s="527"/>
      <c r="AA195" s="527"/>
      <c r="AB195" s="527"/>
      <c r="AC195" s="527"/>
      <c r="AD195" s="527"/>
      <c r="AE195" s="527"/>
      <c r="AF195" s="527"/>
      <c r="AG195" s="527"/>
      <c r="AH195" s="527"/>
      <c r="AI195" s="527"/>
      <c r="AJ195" s="527"/>
      <c r="AK195" s="527"/>
      <c r="AL195" s="527"/>
      <c r="AM195" s="527"/>
      <c r="AN195" s="527"/>
      <c r="AO195" s="527"/>
      <c r="AP195" s="528"/>
      <c r="AQ195" s="374"/>
      <c r="AR195" s="374"/>
      <c r="AS195" s="374"/>
      <c r="AT195" s="395" t="s">
        <v>396</v>
      </c>
      <c r="AU195" s="374"/>
      <c r="AV195" s="374"/>
      <c r="AW195" s="415"/>
      <c r="AX195" s="415"/>
      <c r="AY195" s="397" t="s">
        <v>806</v>
      </c>
      <c r="AZ195" s="398" t="s">
        <v>640</v>
      </c>
      <c r="BA195" s="399" t="s">
        <v>254</v>
      </c>
      <c r="BB195" s="400" t="s">
        <v>976</v>
      </c>
      <c r="BC195" s="400" t="s">
        <v>979</v>
      </c>
      <c r="BD195" s="400" t="s">
        <v>673</v>
      </c>
      <c r="BE195" s="402">
        <f t="shared" si="175"/>
        <v>197</v>
      </c>
      <c r="BF195" s="374"/>
      <c r="BG195" s="374"/>
      <c r="BH195" s="374"/>
      <c r="BI195" s="374"/>
      <c r="BJ195" s="374"/>
      <c r="BK195" s="374"/>
      <c r="BL195" s="374"/>
      <c r="BM195" s="374"/>
      <c r="BN195" s="374"/>
      <c r="BO195" s="374"/>
      <c r="BP195" s="374"/>
      <c r="BQ195" s="374"/>
      <c r="BR195" s="374"/>
      <c r="BS195" s="374"/>
      <c r="BT195" s="374"/>
      <c r="BU195" s="374"/>
      <c r="BV195" s="374"/>
      <c r="BW195" s="374"/>
      <c r="BX195" s="374"/>
      <c r="BY195" s="374"/>
      <c r="BZ195" s="374"/>
      <c r="CA195" s="374"/>
      <c r="CB195" s="374"/>
      <c r="CC195" s="374"/>
      <c r="CD195" s="374"/>
      <c r="CE195" s="374"/>
      <c r="CF195" s="374"/>
      <c r="CG195" s="374"/>
      <c r="CH195" s="374"/>
      <c r="CI195" s="374"/>
      <c r="CJ195" s="374"/>
      <c r="CK195" s="374"/>
      <c r="CL195" s="374"/>
      <c r="CM195" s="374"/>
      <c r="CN195" s="374"/>
      <c r="CO195" s="374"/>
      <c r="CP195" s="374"/>
      <c r="CQ195" s="374"/>
      <c r="CR195" s="374"/>
      <c r="CS195" s="374"/>
      <c r="CT195" s="374"/>
      <c r="CU195" s="374"/>
      <c r="CV195" s="374"/>
      <c r="CW195" s="374"/>
      <c r="CX195" s="374"/>
      <c r="CY195" s="374"/>
      <c r="CZ195" s="374"/>
      <c r="DA195" s="374"/>
      <c r="DB195" s="374"/>
      <c r="DC195" s="374"/>
      <c r="DD195" s="374"/>
      <c r="DE195" s="374"/>
      <c r="DF195" s="374"/>
      <c r="DG195" s="374"/>
      <c r="DH195" s="374"/>
      <c r="DI195" s="374"/>
      <c r="DJ195" s="374"/>
      <c r="DK195" s="374"/>
    </row>
    <row r="196" spans="1:115" hidden="1">
      <c r="A196" s="1581"/>
      <c r="B196" s="559"/>
      <c r="C196" s="560"/>
      <c r="D196" s="565">
        <v>40</v>
      </c>
      <c r="E196" s="564">
        <f t="shared" ref="E196:L196" si="179">+E197*0.8</f>
        <v>14680</v>
      </c>
      <c r="F196" s="564">
        <f t="shared" si="179"/>
        <v>16800</v>
      </c>
      <c r="G196" s="564">
        <f t="shared" si="179"/>
        <v>18880</v>
      </c>
      <c r="H196" s="564">
        <f t="shared" si="179"/>
        <v>20960</v>
      </c>
      <c r="I196" s="564">
        <f t="shared" si="179"/>
        <v>22640</v>
      </c>
      <c r="J196" s="564">
        <f t="shared" si="179"/>
        <v>24320</v>
      </c>
      <c r="K196" s="564">
        <f t="shared" si="179"/>
        <v>26000</v>
      </c>
      <c r="L196" s="564">
        <f t="shared" si="179"/>
        <v>27680</v>
      </c>
      <c r="M196" s="496"/>
      <c r="N196" s="527"/>
      <c r="O196" s="527"/>
      <c r="P196" s="527"/>
      <c r="Q196" s="527"/>
      <c r="R196" s="527"/>
      <c r="S196" s="527"/>
      <c r="T196" s="527"/>
      <c r="U196" s="527"/>
      <c r="V196" s="527"/>
      <c r="W196" s="527"/>
      <c r="X196" s="527"/>
      <c r="Y196" s="527"/>
      <c r="Z196" s="527"/>
      <c r="AA196" s="527"/>
      <c r="AB196" s="527"/>
      <c r="AC196" s="527"/>
      <c r="AD196" s="527"/>
      <c r="AE196" s="527"/>
      <c r="AF196" s="527"/>
      <c r="AG196" s="527"/>
      <c r="AH196" s="527"/>
      <c r="AI196" s="527"/>
      <c r="AJ196" s="527"/>
      <c r="AK196" s="527"/>
      <c r="AL196" s="527"/>
      <c r="AM196" s="527"/>
      <c r="AN196" s="527"/>
      <c r="AO196" s="527"/>
      <c r="AP196" s="528"/>
      <c r="AQ196" s="374"/>
      <c r="AR196" s="374"/>
      <c r="AS196" s="374"/>
      <c r="AT196" s="395" t="s">
        <v>398</v>
      </c>
      <c r="AU196" s="374"/>
      <c r="AV196" s="374"/>
      <c r="AW196" s="415"/>
      <c r="AX196" s="415"/>
      <c r="AY196" s="397" t="s">
        <v>1634</v>
      </c>
      <c r="AZ196" s="398" t="s">
        <v>647</v>
      </c>
      <c r="BA196" s="399" t="s">
        <v>691</v>
      </c>
      <c r="BB196" s="400" t="s">
        <v>979</v>
      </c>
      <c r="BC196" s="400" t="s">
        <v>396</v>
      </c>
      <c r="BD196" s="400" t="s">
        <v>677</v>
      </c>
      <c r="BE196" s="402">
        <f t="shared" si="175"/>
        <v>198</v>
      </c>
      <c r="BF196" s="374"/>
      <c r="BG196" s="374"/>
      <c r="BH196" s="374"/>
      <c r="BI196" s="374"/>
      <c r="BJ196" s="374"/>
      <c r="BK196" s="374"/>
      <c r="BL196" s="374"/>
      <c r="BM196" s="374"/>
      <c r="BN196" s="374"/>
      <c r="BO196" s="374"/>
      <c r="BP196" s="374"/>
      <c r="BQ196" s="374"/>
      <c r="BR196" s="374"/>
      <c r="BS196" s="374"/>
      <c r="BT196" s="374"/>
      <c r="BU196" s="374"/>
      <c r="BV196" s="374"/>
      <c r="BW196" s="374"/>
      <c r="BX196" s="374"/>
      <c r="BY196" s="374"/>
      <c r="BZ196" s="374"/>
      <c r="CA196" s="374"/>
      <c r="CB196" s="374"/>
      <c r="CC196" s="374"/>
      <c r="CD196" s="374"/>
      <c r="CE196" s="374"/>
      <c r="CF196" s="374"/>
      <c r="CG196" s="374"/>
      <c r="CH196" s="374"/>
      <c r="CI196" s="374"/>
      <c r="CJ196" s="374"/>
      <c r="CK196" s="374"/>
      <c r="CL196" s="374"/>
      <c r="CM196" s="374"/>
      <c r="CN196" s="374"/>
      <c r="CO196" s="374"/>
      <c r="CP196" s="374"/>
      <c r="CQ196" s="374"/>
      <c r="CR196" s="374"/>
      <c r="CS196" s="374"/>
      <c r="CT196" s="374"/>
      <c r="CU196" s="374"/>
      <c r="CV196" s="374"/>
      <c r="CW196" s="374"/>
      <c r="CX196" s="374"/>
      <c r="CY196" s="374"/>
      <c r="CZ196" s="374"/>
      <c r="DA196" s="374"/>
      <c r="DB196" s="374"/>
      <c r="DC196" s="374"/>
      <c r="DD196" s="374"/>
      <c r="DE196" s="374"/>
      <c r="DF196" s="374"/>
      <c r="DG196" s="374"/>
      <c r="DH196" s="374"/>
      <c r="DI196" s="374"/>
      <c r="DJ196" s="374"/>
      <c r="DK196" s="374"/>
    </row>
    <row r="197" spans="1:115" hidden="1">
      <c r="A197" s="1581"/>
      <c r="B197" s="559"/>
      <c r="C197" s="560"/>
      <c r="D197" s="565">
        <v>50</v>
      </c>
      <c r="E197" s="564">
        <v>18350</v>
      </c>
      <c r="F197" s="564">
        <v>21000</v>
      </c>
      <c r="G197" s="564">
        <v>23600</v>
      </c>
      <c r="H197" s="564">
        <v>26200</v>
      </c>
      <c r="I197" s="564">
        <v>28300</v>
      </c>
      <c r="J197" s="564">
        <v>30400</v>
      </c>
      <c r="K197" s="564">
        <v>32500</v>
      </c>
      <c r="L197" s="564">
        <v>34600</v>
      </c>
      <c r="M197" s="496"/>
      <c r="N197" s="527" t="str">
        <f>+CONCATENATE($B$11)</f>
        <v/>
      </c>
      <c r="O197" s="527"/>
      <c r="P197" s="527"/>
      <c r="Q197" s="527"/>
      <c r="R197" s="527"/>
      <c r="S197" s="527"/>
      <c r="T197" s="527"/>
      <c r="U197" s="527"/>
      <c r="V197" s="527"/>
      <c r="W197" s="527"/>
      <c r="X197" s="527"/>
      <c r="Y197" s="527"/>
      <c r="Z197" s="527"/>
      <c r="AA197" s="527"/>
      <c r="AB197" s="527"/>
      <c r="AC197" s="527"/>
      <c r="AD197" s="527"/>
      <c r="AE197" s="527"/>
      <c r="AF197" s="527"/>
      <c r="AG197" s="527"/>
      <c r="AH197" s="527"/>
      <c r="AI197" s="527"/>
      <c r="AJ197" s="527"/>
      <c r="AK197" s="527"/>
      <c r="AL197" s="527"/>
      <c r="AM197" s="527"/>
      <c r="AN197" s="527"/>
      <c r="AO197" s="527"/>
      <c r="AP197" s="528"/>
      <c r="AQ197" s="374"/>
      <c r="AR197" s="374"/>
      <c r="AS197" s="374"/>
      <c r="AT197" s="395" t="s">
        <v>400</v>
      </c>
      <c r="AU197" s="374"/>
      <c r="AV197" s="374"/>
      <c r="AW197" s="415"/>
      <c r="AX197" s="415"/>
      <c r="AY197" s="397" t="s">
        <v>1635</v>
      </c>
      <c r="AZ197" s="398" t="s">
        <v>652</v>
      </c>
      <c r="BA197" s="399" t="s">
        <v>692</v>
      </c>
      <c r="BB197" s="400" t="s">
        <v>396</v>
      </c>
      <c r="BC197" s="400" t="s">
        <v>1000</v>
      </c>
      <c r="BD197" s="400" t="s">
        <v>678</v>
      </c>
      <c r="BE197" s="402">
        <f t="shared" si="175"/>
        <v>199</v>
      </c>
      <c r="BF197" s="374"/>
      <c r="BG197" s="374"/>
      <c r="BH197" s="374"/>
      <c r="BI197" s="374"/>
      <c r="BJ197" s="374"/>
      <c r="BK197" s="374"/>
      <c r="BL197" s="374"/>
      <c r="BM197" s="374"/>
      <c r="BN197" s="374"/>
      <c r="BO197" s="374"/>
      <c r="BP197" s="374"/>
      <c r="BQ197" s="374"/>
      <c r="BR197" s="374"/>
      <c r="BS197" s="374"/>
      <c r="BT197" s="374"/>
      <c r="BU197" s="374"/>
      <c r="BV197" s="374"/>
      <c r="BW197" s="374"/>
      <c r="BX197" s="374"/>
      <c r="BY197" s="374"/>
      <c r="BZ197" s="374"/>
      <c r="CA197" s="374"/>
      <c r="CB197" s="374"/>
      <c r="CC197" s="374"/>
      <c r="CD197" s="374"/>
      <c r="CE197" s="374"/>
      <c r="CF197" s="374"/>
      <c r="CG197" s="374"/>
      <c r="CH197" s="374"/>
      <c r="CI197" s="374"/>
      <c r="CJ197" s="374"/>
      <c r="CK197" s="374"/>
      <c r="CL197" s="374"/>
      <c r="CM197" s="374"/>
      <c r="CN197" s="374"/>
      <c r="CO197" s="374"/>
      <c r="CP197" s="374"/>
      <c r="CQ197" s="374"/>
      <c r="CR197" s="374"/>
      <c r="CS197" s="374"/>
      <c r="CT197" s="374"/>
      <c r="CU197" s="374"/>
      <c r="CV197" s="374"/>
      <c r="CW197" s="374"/>
      <c r="CX197" s="374"/>
      <c r="CY197" s="374"/>
      <c r="CZ197" s="374"/>
      <c r="DA197" s="374"/>
      <c r="DB197" s="374"/>
      <c r="DC197" s="374"/>
      <c r="DD197" s="374"/>
      <c r="DE197" s="374"/>
      <c r="DF197" s="374"/>
      <c r="DG197" s="374"/>
      <c r="DH197" s="374"/>
      <c r="DI197" s="374"/>
      <c r="DJ197" s="374"/>
      <c r="DK197" s="374"/>
    </row>
    <row r="198" spans="1:115" hidden="1">
      <c r="A198" s="1581"/>
      <c r="B198" s="559"/>
      <c r="C198" s="560"/>
      <c r="D198" s="565">
        <v>60</v>
      </c>
      <c r="E198" s="564">
        <f t="shared" ref="E198:L198" si="180">+E197*1.2</f>
        <v>22020</v>
      </c>
      <c r="F198" s="564">
        <f t="shared" si="180"/>
        <v>25200</v>
      </c>
      <c r="G198" s="564">
        <f t="shared" si="180"/>
        <v>28320</v>
      </c>
      <c r="H198" s="564">
        <f t="shared" si="180"/>
        <v>31440</v>
      </c>
      <c r="I198" s="564">
        <f t="shared" si="180"/>
        <v>33960</v>
      </c>
      <c r="J198" s="564">
        <f t="shared" si="180"/>
        <v>36480</v>
      </c>
      <c r="K198" s="564">
        <f t="shared" si="180"/>
        <v>39000</v>
      </c>
      <c r="L198" s="564">
        <f t="shared" si="180"/>
        <v>41520</v>
      </c>
      <c r="M198" s="496"/>
      <c r="N198" s="527"/>
      <c r="O198" s="527"/>
      <c r="P198" s="527"/>
      <c r="Q198" s="527"/>
      <c r="R198" s="527"/>
      <c r="S198" s="527"/>
      <c r="T198" s="527"/>
      <c r="U198" s="527"/>
      <c r="V198" s="527"/>
      <c r="W198" s="527"/>
      <c r="X198" s="527"/>
      <c r="Y198" s="527"/>
      <c r="Z198" s="527"/>
      <c r="AA198" s="527"/>
      <c r="AB198" s="527"/>
      <c r="AC198" s="527"/>
      <c r="AD198" s="527"/>
      <c r="AE198" s="527"/>
      <c r="AF198" s="527"/>
      <c r="AG198" s="527"/>
      <c r="AH198" s="527"/>
      <c r="AI198" s="527"/>
      <c r="AJ198" s="527"/>
      <c r="AK198" s="527"/>
      <c r="AL198" s="527"/>
      <c r="AM198" s="527"/>
      <c r="AN198" s="527"/>
      <c r="AO198" s="527"/>
      <c r="AP198" s="528"/>
      <c r="AQ198" s="374"/>
      <c r="AR198" s="374"/>
      <c r="AS198" s="374"/>
      <c r="AT198" s="395" t="s">
        <v>402</v>
      </c>
      <c r="AU198" s="374"/>
      <c r="AV198" s="374"/>
      <c r="AW198" s="415"/>
      <c r="AX198" s="415"/>
      <c r="AY198" s="397" t="s">
        <v>815</v>
      </c>
      <c r="AZ198" s="398" t="s">
        <v>654</v>
      </c>
      <c r="BA198" s="399" t="s">
        <v>693</v>
      </c>
      <c r="BB198" s="400" t="s">
        <v>1000</v>
      </c>
      <c r="BC198" s="400" t="s">
        <v>1001</v>
      </c>
      <c r="BD198" s="400" t="s">
        <v>679</v>
      </c>
      <c r="BE198" s="402">
        <f t="shared" si="175"/>
        <v>200</v>
      </c>
      <c r="BF198" s="374"/>
      <c r="BG198" s="374"/>
      <c r="BH198" s="374"/>
      <c r="BI198" s="374"/>
      <c r="BJ198" s="374"/>
      <c r="BK198" s="374"/>
      <c r="BL198" s="374"/>
      <c r="BM198" s="374"/>
      <c r="BN198" s="374"/>
      <c r="BO198" s="374"/>
      <c r="BP198" s="374"/>
      <c r="BQ198" s="374"/>
      <c r="BR198" s="374"/>
      <c r="BS198" s="374"/>
      <c r="BT198" s="374"/>
      <c r="BU198" s="374"/>
      <c r="BV198" s="374"/>
      <c r="BW198" s="374"/>
      <c r="BX198" s="374"/>
      <c r="BY198" s="374"/>
      <c r="BZ198" s="374"/>
      <c r="CA198" s="374"/>
      <c r="CB198" s="374"/>
      <c r="CC198" s="374"/>
      <c r="CD198" s="374"/>
      <c r="CE198" s="374"/>
      <c r="CF198" s="374"/>
      <c r="CG198" s="374"/>
      <c r="CH198" s="374"/>
      <c r="CI198" s="374"/>
      <c r="CJ198" s="374"/>
      <c r="CK198" s="374"/>
      <c r="CL198" s="374"/>
      <c r="CM198" s="374"/>
      <c r="CN198" s="374"/>
      <c r="CO198" s="374"/>
      <c r="CP198" s="374"/>
      <c r="CQ198" s="374"/>
      <c r="CR198" s="374"/>
      <c r="CS198" s="374"/>
      <c r="CT198" s="374"/>
      <c r="CU198" s="374"/>
      <c r="CV198" s="374"/>
      <c r="CW198" s="374"/>
      <c r="CX198" s="374"/>
      <c r="CY198" s="374"/>
      <c r="CZ198" s="374"/>
      <c r="DA198" s="374"/>
      <c r="DB198" s="374"/>
      <c r="DC198" s="374"/>
      <c r="DD198" s="374"/>
      <c r="DE198" s="374"/>
      <c r="DF198" s="374"/>
      <c r="DG198" s="374"/>
      <c r="DH198" s="374"/>
      <c r="DI198" s="374"/>
      <c r="DJ198" s="374"/>
      <c r="DK198" s="374"/>
    </row>
    <row r="199" spans="1:115" hidden="1">
      <c r="A199" s="1581"/>
      <c r="B199" s="559"/>
      <c r="C199" s="560"/>
      <c r="D199" s="566">
        <v>80</v>
      </c>
      <c r="E199" s="567">
        <f t="shared" ref="E199:L199" si="181">+E197*1.6</f>
        <v>29360</v>
      </c>
      <c r="F199" s="567">
        <f t="shared" si="181"/>
        <v>33600</v>
      </c>
      <c r="G199" s="567">
        <f t="shared" si="181"/>
        <v>37760</v>
      </c>
      <c r="H199" s="567">
        <f t="shared" si="181"/>
        <v>41920</v>
      </c>
      <c r="I199" s="567">
        <f t="shared" si="181"/>
        <v>45280</v>
      </c>
      <c r="J199" s="567">
        <f t="shared" si="181"/>
        <v>48640</v>
      </c>
      <c r="K199" s="567">
        <f t="shared" si="181"/>
        <v>52000</v>
      </c>
      <c r="L199" s="567">
        <f t="shared" si="181"/>
        <v>55360</v>
      </c>
      <c r="M199" s="496"/>
      <c r="N199" s="527"/>
      <c r="O199" s="527"/>
      <c r="P199" s="527"/>
      <c r="Q199" s="527"/>
      <c r="R199" s="527"/>
      <c r="S199" s="527"/>
      <c r="T199" s="527"/>
      <c r="U199" s="527"/>
      <c r="V199" s="527"/>
      <c r="W199" s="527"/>
      <c r="X199" s="527"/>
      <c r="Y199" s="527"/>
      <c r="Z199" s="527"/>
      <c r="AA199" s="527"/>
      <c r="AB199" s="527"/>
      <c r="AC199" s="527"/>
      <c r="AD199" s="527"/>
      <c r="AE199" s="527"/>
      <c r="AF199" s="527"/>
      <c r="AG199" s="527"/>
      <c r="AH199" s="527"/>
      <c r="AI199" s="527"/>
      <c r="AJ199" s="527"/>
      <c r="AK199" s="527"/>
      <c r="AL199" s="527"/>
      <c r="AM199" s="527"/>
      <c r="AN199" s="527"/>
      <c r="AO199" s="527"/>
      <c r="AP199" s="528"/>
      <c r="AQ199" s="374"/>
      <c r="AR199" s="374"/>
      <c r="AS199" s="374"/>
      <c r="AT199" s="395" t="s">
        <v>404</v>
      </c>
      <c r="AU199" s="374"/>
      <c r="AV199" s="374"/>
      <c r="AW199" s="415"/>
      <c r="AX199" s="415"/>
      <c r="AY199" s="397" t="s">
        <v>817</v>
      </c>
      <c r="AZ199" s="398" t="s">
        <v>656</v>
      </c>
      <c r="BA199" s="399" t="s">
        <v>694</v>
      </c>
      <c r="BB199" s="400" t="s">
        <v>1001</v>
      </c>
      <c r="BC199" s="400" t="s">
        <v>1002</v>
      </c>
      <c r="BD199" s="400" t="s">
        <v>680</v>
      </c>
      <c r="BE199" s="402">
        <f t="shared" si="175"/>
        <v>201</v>
      </c>
      <c r="BF199" s="374"/>
      <c r="BG199" s="374"/>
      <c r="BH199" s="374"/>
      <c r="BI199" s="374"/>
      <c r="BJ199" s="374"/>
      <c r="BK199" s="374"/>
      <c r="BL199" s="374"/>
      <c r="BM199" s="374"/>
      <c r="BN199" s="374"/>
      <c r="BO199" s="374"/>
      <c r="BP199" s="374"/>
      <c r="BQ199" s="374"/>
      <c r="BR199" s="374"/>
      <c r="BS199" s="374"/>
      <c r="BT199" s="374"/>
      <c r="BU199" s="374"/>
      <c r="BV199" s="374"/>
      <c r="BW199" s="374"/>
      <c r="BX199" s="374"/>
      <c r="BY199" s="374"/>
      <c r="BZ199" s="374"/>
      <c r="CA199" s="374"/>
      <c r="CB199" s="374"/>
      <c r="CC199" s="374"/>
      <c r="CD199" s="374"/>
      <c r="CE199" s="374"/>
      <c r="CF199" s="374"/>
      <c r="CG199" s="374"/>
      <c r="CH199" s="374"/>
      <c r="CI199" s="374"/>
      <c r="CJ199" s="374"/>
      <c r="CK199" s="374"/>
      <c r="CL199" s="374"/>
      <c r="CM199" s="374"/>
      <c r="CN199" s="374"/>
      <c r="CO199" s="374"/>
      <c r="CP199" s="374"/>
      <c r="CQ199" s="374"/>
      <c r="CR199" s="374"/>
      <c r="CS199" s="374"/>
      <c r="CT199" s="374"/>
      <c r="CU199" s="374"/>
      <c r="CV199" s="374"/>
      <c r="CW199" s="374"/>
      <c r="CX199" s="374"/>
      <c r="CY199" s="374"/>
      <c r="CZ199" s="374"/>
      <c r="DA199" s="374"/>
      <c r="DB199" s="374"/>
      <c r="DC199" s="374"/>
      <c r="DD199" s="374"/>
      <c r="DE199" s="374"/>
      <c r="DF199" s="374"/>
      <c r="DG199" s="374"/>
      <c r="DH199" s="374"/>
      <c r="DI199" s="374"/>
      <c r="DJ199" s="374"/>
      <c r="DK199" s="374"/>
    </row>
    <row r="200" spans="1:115" hidden="1">
      <c r="A200" s="1581"/>
      <c r="B200" s="559"/>
      <c r="C200" s="560"/>
      <c r="D200" s="566">
        <v>120</v>
      </c>
      <c r="E200" s="567">
        <v>44000</v>
      </c>
      <c r="F200" s="567">
        <v>50300</v>
      </c>
      <c r="G200" s="567">
        <v>56600</v>
      </c>
      <c r="H200" s="567">
        <v>62900</v>
      </c>
      <c r="I200" s="567">
        <v>67900</v>
      </c>
      <c r="J200" s="567">
        <v>72950</v>
      </c>
      <c r="K200" s="567">
        <v>77950</v>
      </c>
      <c r="L200" s="567">
        <v>83000</v>
      </c>
      <c r="M200" s="509"/>
      <c r="N200" s="536" t="str">
        <f>+CONCATENATE($B$11)</f>
        <v/>
      </c>
      <c r="O200" s="536"/>
      <c r="P200" s="536"/>
      <c r="Q200" s="536"/>
      <c r="R200" s="536"/>
      <c r="S200" s="536"/>
      <c r="T200" s="536"/>
      <c r="U200" s="536"/>
      <c r="V200" s="536"/>
      <c r="W200" s="536"/>
      <c r="X200" s="536"/>
      <c r="Y200" s="536"/>
      <c r="Z200" s="536"/>
      <c r="AA200" s="536"/>
      <c r="AB200" s="536"/>
      <c r="AC200" s="536"/>
      <c r="AD200" s="536"/>
      <c r="AE200" s="536"/>
      <c r="AF200" s="536"/>
      <c r="AG200" s="536"/>
      <c r="AH200" s="536"/>
      <c r="AI200" s="536"/>
      <c r="AJ200" s="536"/>
      <c r="AK200" s="536"/>
      <c r="AL200" s="536"/>
      <c r="AM200" s="536"/>
      <c r="AN200" s="536"/>
      <c r="AO200" s="536"/>
      <c r="AP200" s="537"/>
      <c r="AQ200" s="374"/>
      <c r="AR200" s="374"/>
      <c r="AS200" s="374"/>
      <c r="AT200" s="395" t="s">
        <v>406</v>
      </c>
      <c r="AU200" s="374"/>
      <c r="AV200" s="374"/>
      <c r="AW200" s="415"/>
      <c r="AX200" s="415"/>
      <c r="AY200" s="397" t="s">
        <v>820</v>
      </c>
      <c r="AZ200" s="398" t="s">
        <v>657</v>
      </c>
      <c r="BA200" s="399" t="s">
        <v>1633</v>
      </c>
      <c r="BB200" s="400" t="s">
        <v>1002</v>
      </c>
      <c r="BC200" s="400" t="s">
        <v>1007</v>
      </c>
      <c r="BD200" s="400" t="s">
        <v>681</v>
      </c>
      <c r="BE200" s="402">
        <f t="shared" si="175"/>
        <v>202</v>
      </c>
      <c r="BF200" s="374"/>
      <c r="BG200" s="374"/>
      <c r="BH200" s="374"/>
      <c r="BI200" s="374"/>
      <c r="BJ200" s="374"/>
      <c r="BK200" s="374"/>
      <c r="BL200" s="374"/>
      <c r="BM200" s="374"/>
      <c r="BN200" s="374"/>
      <c r="BO200" s="374"/>
      <c r="BP200" s="374"/>
      <c r="BQ200" s="374"/>
      <c r="BR200" s="374"/>
      <c r="BS200" s="374"/>
      <c r="BT200" s="374"/>
      <c r="BU200" s="374"/>
      <c r="BV200" s="374"/>
      <c r="BW200" s="374"/>
      <c r="BX200" s="374"/>
      <c r="BY200" s="374"/>
      <c r="BZ200" s="374"/>
      <c r="CA200" s="374"/>
      <c r="CB200" s="374"/>
      <c r="CC200" s="374"/>
      <c r="CD200" s="374"/>
      <c r="CE200" s="374"/>
      <c r="CF200" s="374"/>
      <c r="CG200" s="374"/>
      <c r="CH200" s="374"/>
      <c r="CI200" s="374"/>
      <c r="CJ200" s="374"/>
      <c r="CK200" s="374"/>
      <c r="CL200" s="374"/>
      <c r="CM200" s="374"/>
      <c r="CN200" s="374"/>
      <c r="CO200" s="374"/>
      <c r="CP200" s="374"/>
      <c r="CQ200" s="374"/>
      <c r="CR200" s="374"/>
      <c r="CS200" s="374"/>
      <c r="CT200" s="374"/>
      <c r="CU200" s="374"/>
      <c r="CV200" s="374"/>
      <c r="CW200" s="374"/>
      <c r="CX200" s="374"/>
      <c r="CY200" s="374"/>
      <c r="CZ200" s="374"/>
      <c r="DA200" s="374"/>
      <c r="DB200" s="374"/>
      <c r="DC200" s="374"/>
      <c r="DD200" s="374"/>
      <c r="DE200" s="374"/>
      <c r="DF200" s="374"/>
      <c r="DG200" s="374"/>
      <c r="DH200" s="374"/>
      <c r="DI200" s="374"/>
      <c r="DJ200" s="374"/>
      <c r="DK200" s="374"/>
    </row>
    <row r="201" spans="1:115" hidden="1">
      <c r="A201" s="1581"/>
      <c r="B201" s="559"/>
      <c r="C201" s="560"/>
      <c r="D201" s="538"/>
      <c r="E201" s="539"/>
      <c r="F201" s="539"/>
      <c r="G201" s="539"/>
      <c r="H201" s="539"/>
      <c r="I201" s="539"/>
      <c r="J201" s="539"/>
      <c r="K201" s="539"/>
      <c r="L201" s="539"/>
      <c r="M201" s="368"/>
      <c r="N201" s="402"/>
      <c r="O201" s="374"/>
      <c r="P201" s="374"/>
      <c r="Q201" s="374"/>
      <c r="R201" s="374"/>
      <c r="S201" s="374"/>
      <c r="T201" s="374"/>
      <c r="U201" s="374"/>
      <c r="V201" s="374"/>
      <c r="W201" s="374"/>
      <c r="X201" s="374"/>
      <c r="Y201" s="374"/>
      <c r="Z201" s="374"/>
      <c r="AA201" s="374"/>
      <c r="AB201" s="374"/>
      <c r="AC201" s="374"/>
      <c r="AD201" s="374"/>
      <c r="AE201" s="374"/>
      <c r="AF201" s="374"/>
      <c r="AG201" s="374"/>
      <c r="AH201" s="374"/>
      <c r="AI201" s="374"/>
      <c r="AJ201" s="374"/>
      <c r="AK201" s="374"/>
      <c r="AL201" s="374"/>
      <c r="AM201" s="374"/>
      <c r="AN201" s="374"/>
      <c r="AO201" s="374"/>
      <c r="AP201" s="374"/>
      <c r="AQ201" s="374"/>
      <c r="AR201" s="374"/>
      <c r="AS201" s="374"/>
      <c r="AT201" s="395" t="s">
        <v>408</v>
      </c>
      <c r="AU201" s="374"/>
      <c r="AV201" s="374"/>
      <c r="AW201" s="415"/>
      <c r="AX201" s="415"/>
      <c r="AY201" s="397" t="s">
        <v>822</v>
      </c>
      <c r="AZ201" s="398" t="s">
        <v>661</v>
      </c>
      <c r="BA201" s="399" t="s">
        <v>697</v>
      </c>
      <c r="BB201" s="400" t="s">
        <v>1007</v>
      </c>
      <c r="BC201" s="400" t="s">
        <v>1008</v>
      </c>
      <c r="BD201" s="400" t="s">
        <v>252</v>
      </c>
      <c r="BE201" s="402">
        <f t="shared" si="175"/>
        <v>203</v>
      </c>
      <c r="BF201" s="374"/>
      <c r="BG201" s="374"/>
      <c r="BH201" s="374"/>
      <c r="BI201" s="374"/>
      <c r="BJ201" s="374"/>
      <c r="BK201" s="374"/>
      <c r="BL201" s="374"/>
      <c r="BM201" s="374"/>
      <c r="BN201" s="374"/>
      <c r="BO201" s="374"/>
      <c r="BP201" s="374"/>
      <c r="BQ201" s="374"/>
      <c r="BR201" s="374"/>
      <c r="BS201" s="374"/>
      <c r="BT201" s="374"/>
      <c r="BU201" s="374"/>
      <c r="BV201" s="374"/>
      <c r="BW201" s="374"/>
      <c r="BX201" s="374"/>
      <c r="BY201" s="374"/>
      <c r="BZ201" s="374"/>
      <c r="CA201" s="374"/>
      <c r="CB201" s="374"/>
      <c r="CC201" s="374"/>
      <c r="CD201" s="374"/>
      <c r="CE201" s="374"/>
      <c r="CF201" s="374"/>
      <c r="CG201" s="374"/>
      <c r="CH201" s="374"/>
      <c r="CI201" s="374"/>
      <c r="CJ201" s="374"/>
      <c r="CK201" s="374"/>
      <c r="CL201" s="374"/>
      <c r="CM201" s="374"/>
      <c r="CN201" s="374"/>
      <c r="CO201" s="374"/>
      <c r="CP201" s="374"/>
      <c r="CQ201" s="374"/>
      <c r="CR201" s="374"/>
      <c r="CS201" s="374"/>
      <c r="CT201" s="374"/>
      <c r="CU201" s="374"/>
      <c r="CV201" s="374"/>
      <c r="CW201" s="374"/>
      <c r="CX201" s="374"/>
      <c r="CY201" s="374"/>
      <c r="CZ201" s="374"/>
      <c r="DA201" s="374"/>
      <c r="DB201" s="374"/>
      <c r="DC201" s="374"/>
      <c r="DD201" s="374"/>
      <c r="DE201" s="374"/>
      <c r="DF201" s="374"/>
      <c r="DG201" s="374"/>
      <c r="DH201" s="374"/>
      <c r="DI201" s="374"/>
      <c r="DJ201" s="374"/>
      <c r="DK201" s="374"/>
    </row>
    <row r="202" spans="1:115" hidden="1">
      <c r="A202" s="1581"/>
      <c r="B202" s="559"/>
      <c r="C202" s="560"/>
      <c r="D202" s="568"/>
      <c r="E202" s="569"/>
      <c r="F202" s="569"/>
      <c r="G202" s="569"/>
      <c r="H202" s="569"/>
      <c r="I202" s="569"/>
      <c r="J202" s="569"/>
      <c r="K202" s="569"/>
      <c r="L202" s="570"/>
      <c r="M202" s="492"/>
      <c r="N202" s="521"/>
      <c r="O202" s="521"/>
      <c r="P202" s="521"/>
      <c r="Q202" s="521"/>
      <c r="R202" s="521"/>
      <c r="S202" s="521"/>
      <c r="T202" s="521"/>
      <c r="U202" s="521"/>
      <c r="V202" s="521"/>
      <c r="W202" s="521"/>
      <c r="X202" s="521"/>
      <c r="Y202" s="521"/>
      <c r="Z202" s="521"/>
      <c r="AA202" s="521"/>
      <c r="AB202" s="521"/>
      <c r="AC202" s="521"/>
      <c r="AD202" s="521"/>
      <c r="AE202" s="521"/>
      <c r="AF202" s="521"/>
      <c r="AG202" s="521"/>
      <c r="AH202" s="521"/>
      <c r="AI202" s="521"/>
      <c r="AJ202" s="521"/>
      <c r="AK202" s="521"/>
      <c r="AL202" s="521"/>
      <c r="AM202" s="521"/>
      <c r="AN202" s="521"/>
      <c r="AO202" s="521"/>
      <c r="AP202" s="522"/>
      <c r="AQ202" s="374"/>
      <c r="AR202" s="374"/>
      <c r="AS202" s="374"/>
      <c r="AT202" s="395" t="s">
        <v>410</v>
      </c>
      <c r="AU202" s="374"/>
      <c r="AV202" s="374"/>
      <c r="AW202" s="415"/>
      <c r="AX202" s="415"/>
      <c r="AY202" s="397" t="s">
        <v>825</v>
      </c>
      <c r="AZ202" s="398" t="s">
        <v>665</v>
      </c>
      <c r="BA202" s="399" t="s">
        <v>698</v>
      </c>
      <c r="BB202" s="400" t="s">
        <v>1008</v>
      </c>
      <c r="BC202" s="400" t="s">
        <v>1012</v>
      </c>
      <c r="BD202" s="400" t="s">
        <v>685</v>
      </c>
      <c r="BE202" s="402">
        <f t="shared" si="175"/>
        <v>204</v>
      </c>
      <c r="BF202" s="374"/>
      <c r="BG202" s="374"/>
      <c r="BH202" s="374"/>
      <c r="BI202" s="374"/>
      <c r="BJ202" s="374"/>
      <c r="BK202" s="374"/>
      <c r="BL202" s="374"/>
      <c r="BM202" s="374"/>
      <c r="BN202" s="374"/>
      <c r="BO202" s="374"/>
      <c r="BP202" s="374"/>
      <c r="BQ202" s="374"/>
      <c r="BR202" s="374"/>
      <c r="BS202" s="374"/>
      <c r="BT202" s="374"/>
      <c r="BU202" s="374"/>
      <c r="BV202" s="374"/>
      <c r="BW202" s="374"/>
      <c r="BX202" s="374"/>
      <c r="BY202" s="374"/>
      <c r="BZ202" s="374"/>
      <c r="CA202" s="374"/>
      <c r="CB202" s="374"/>
      <c r="CC202" s="374"/>
      <c r="CD202" s="374"/>
      <c r="CE202" s="374"/>
      <c r="CF202" s="374"/>
      <c r="CG202" s="374"/>
      <c r="CH202" s="374"/>
      <c r="CI202" s="374"/>
      <c r="CJ202" s="374"/>
      <c r="CK202" s="374"/>
      <c r="CL202" s="374"/>
      <c r="CM202" s="374"/>
      <c r="CN202" s="374"/>
      <c r="CO202" s="374"/>
      <c r="CP202" s="374"/>
      <c r="CQ202" s="374"/>
      <c r="CR202" s="374"/>
      <c r="CS202" s="374"/>
      <c r="CT202" s="374"/>
      <c r="CU202" s="374"/>
      <c r="CV202" s="374"/>
      <c r="CW202" s="374"/>
      <c r="CX202" s="374"/>
      <c r="CY202" s="374"/>
      <c r="CZ202" s="374"/>
      <c r="DA202" s="374"/>
      <c r="DB202" s="374"/>
      <c r="DC202" s="374"/>
      <c r="DD202" s="374"/>
      <c r="DE202" s="374"/>
      <c r="DF202" s="374"/>
      <c r="DG202" s="374"/>
      <c r="DH202" s="374"/>
      <c r="DI202" s="374"/>
      <c r="DJ202" s="374"/>
      <c r="DK202" s="374"/>
    </row>
    <row r="203" spans="1:115" hidden="1">
      <c r="A203" s="1581"/>
      <c r="B203" s="571"/>
      <c r="C203" s="560"/>
      <c r="D203" s="572"/>
      <c r="E203" s="573"/>
      <c r="F203" s="573"/>
      <c r="G203" s="573"/>
      <c r="H203" s="573"/>
      <c r="I203" s="573"/>
      <c r="J203" s="573"/>
      <c r="K203" s="573"/>
      <c r="L203" s="574"/>
      <c r="M203" s="496"/>
      <c r="N203" s="527"/>
      <c r="O203" s="527"/>
      <c r="P203" s="527"/>
      <c r="Q203" s="527"/>
      <c r="R203" s="527"/>
      <c r="S203" s="527"/>
      <c r="T203" s="527"/>
      <c r="U203" s="527"/>
      <c r="V203" s="527"/>
      <c r="W203" s="527"/>
      <c r="X203" s="527"/>
      <c r="Y203" s="527"/>
      <c r="Z203" s="527"/>
      <c r="AA203" s="527"/>
      <c r="AB203" s="527"/>
      <c r="AC203" s="527"/>
      <c r="AD203" s="527"/>
      <c r="AE203" s="527"/>
      <c r="AF203" s="527"/>
      <c r="AG203" s="527"/>
      <c r="AH203" s="527"/>
      <c r="AI203" s="527"/>
      <c r="AJ203" s="527"/>
      <c r="AK203" s="527"/>
      <c r="AL203" s="527"/>
      <c r="AM203" s="527"/>
      <c r="AN203" s="527"/>
      <c r="AO203" s="527"/>
      <c r="AP203" s="528"/>
      <c r="AQ203" s="374"/>
      <c r="AR203" s="374"/>
      <c r="AS203" s="374"/>
      <c r="AT203" s="395" t="s">
        <v>412</v>
      </c>
      <c r="AU203" s="374"/>
      <c r="AV203" s="374"/>
      <c r="AW203" s="415"/>
      <c r="AX203" s="415"/>
      <c r="AY203" s="397" t="s">
        <v>826</v>
      </c>
      <c r="AZ203" s="398" t="s">
        <v>668</v>
      </c>
      <c r="BA203" s="399" t="s">
        <v>702</v>
      </c>
      <c r="BB203" s="400" t="s">
        <v>1012</v>
      </c>
      <c r="BC203" s="400" t="s">
        <v>1015</v>
      </c>
      <c r="BD203" s="400" t="s">
        <v>686</v>
      </c>
      <c r="BE203" s="402">
        <f t="shared" si="175"/>
        <v>205</v>
      </c>
      <c r="BF203" s="374"/>
      <c r="BG203" s="374"/>
      <c r="BH203" s="374"/>
      <c r="BI203" s="374"/>
      <c r="BJ203" s="374"/>
      <c r="BK203" s="374"/>
      <c r="BL203" s="374"/>
      <c r="BM203" s="374"/>
      <c r="BN203" s="374"/>
      <c r="BO203" s="374"/>
      <c r="BP203" s="374"/>
      <c r="BQ203" s="374"/>
      <c r="BR203" s="374"/>
      <c r="BS203" s="374"/>
      <c r="BT203" s="374"/>
      <c r="BU203" s="374"/>
      <c r="BV203" s="374"/>
      <c r="BW203" s="374"/>
      <c r="BX203" s="374"/>
      <c r="BY203" s="374"/>
      <c r="BZ203" s="374"/>
      <c r="CA203" s="374"/>
      <c r="CB203" s="374"/>
      <c r="CC203" s="374"/>
      <c r="CD203" s="374"/>
      <c r="CE203" s="374"/>
      <c r="CF203" s="374"/>
      <c r="CG203" s="374"/>
      <c r="CH203" s="374"/>
      <c r="CI203" s="374"/>
      <c r="CJ203" s="374"/>
      <c r="CK203" s="374"/>
      <c r="CL203" s="374"/>
      <c r="CM203" s="374"/>
      <c r="CN203" s="374"/>
      <c r="CO203" s="374"/>
      <c r="CP203" s="374"/>
      <c r="CQ203" s="374"/>
      <c r="CR203" s="374"/>
      <c r="CS203" s="374"/>
      <c r="CT203" s="374"/>
      <c r="CU203" s="374"/>
      <c r="CV203" s="374"/>
      <c r="CW203" s="374"/>
      <c r="CX203" s="374"/>
      <c r="CY203" s="374"/>
      <c r="CZ203" s="374"/>
      <c r="DA203" s="374"/>
      <c r="DB203" s="374"/>
      <c r="DC203" s="374"/>
      <c r="DD203" s="374"/>
      <c r="DE203" s="374"/>
      <c r="DF203" s="374"/>
      <c r="DG203" s="374"/>
      <c r="DH203" s="374"/>
      <c r="DI203" s="374"/>
      <c r="DJ203" s="374"/>
      <c r="DK203" s="374"/>
    </row>
    <row r="204" spans="1:115" ht="15" hidden="1" customHeight="1">
      <c r="A204" s="1581"/>
      <c r="B204" s="559"/>
      <c r="C204" s="560"/>
      <c r="D204" s="575"/>
      <c r="E204" s="573"/>
      <c r="F204" s="573"/>
      <c r="G204" s="573"/>
      <c r="H204" s="573"/>
      <c r="I204" s="573"/>
      <c r="J204" s="573"/>
      <c r="K204" s="573"/>
      <c r="L204" s="574"/>
      <c r="M204" s="496"/>
      <c r="N204" s="527" t="s">
        <v>1731</v>
      </c>
      <c r="O204" s="527"/>
      <c r="P204" s="527"/>
      <c r="Q204" s="527"/>
      <c r="R204" s="527"/>
      <c r="S204" s="527"/>
      <c r="T204" s="527"/>
      <c r="U204" s="527"/>
      <c r="V204" s="527"/>
      <c r="W204" s="527"/>
      <c r="X204" s="527"/>
      <c r="Y204" s="527"/>
      <c r="Z204" s="527"/>
      <c r="AA204" s="527"/>
      <c r="AB204" s="527"/>
      <c r="AC204" s="527"/>
      <c r="AD204" s="527"/>
      <c r="AE204" s="527"/>
      <c r="AF204" s="527"/>
      <c r="AG204" s="527"/>
      <c r="AH204" s="527"/>
      <c r="AI204" s="527"/>
      <c r="AJ204" s="527"/>
      <c r="AK204" s="527"/>
      <c r="AL204" s="527"/>
      <c r="AM204" s="527"/>
      <c r="AN204" s="527"/>
      <c r="AO204" s="527"/>
      <c r="AP204" s="528"/>
      <c r="AQ204" s="374"/>
      <c r="AR204" s="374"/>
      <c r="AS204" s="374"/>
      <c r="AT204" s="395" t="s">
        <v>414</v>
      </c>
      <c r="AU204" s="374"/>
      <c r="AV204" s="374"/>
      <c r="AW204" s="415"/>
      <c r="AX204" s="415"/>
      <c r="AY204" s="397" t="s">
        <v>828</v>
      </c>
      <c r="AZ204" s="398" t="s">
        <v>670</v>
      </c>
      <c r="BA204" s="399" t="s">
        <v>704</v>
      </c>
      <c r="BB204" s="400" t="s">
        <v>1015</v>
      </c>
      <c r="BC204" s="400" t="s">
        <v>1020</v>
      </c>
      <c r="BD204" s="400" t="s">
        <v>254</v>
      </c>
      <c r="BE204" s="402">
        <f t="shared" si="175"/>
        <v>206</v>
      </c>
      <c r="BF204" s="374"/>
      <c r="BG204" s="374"/>
      <c r="BH204" s="374"/>
      <c r="BI204" s="374"/>
      <c r="BJ204" s="374"/>
      <c r="BK204" s="374"/>
      <c r="BL204" s="374"/>
      <c r="BM204" s="374"/>
      <c r="BN204" s="374"/>
      <c r="BO204" s="374"/>
      <c r="BP204" s="374"/>
      <c r="BQ204" s="374"/>
      <c r="BR204" s="374"/>
      <c r="BS204" s="374"/>
      <c r="BT204" s="374"/>
      <c r="BU204" s="374"/>
      <c r="BV204" s="374"/>
      <c r="BW204" s="374"/>
      <c r="BX204" s="374"/>
      <c r="BY204" s="374"/>
      <c r="BZ204" s="374"/>
      <c r="CA204" s="374"/>
      <c r="CB204" s="374"/>
      <c r="CC204" s="374"/>
      <c r="CD204" s="374"/>
      <c r="CE204" s="374"/>
      <c r="CF204" s="374"/>
      <c r="CG204" s="374"/>
      <c r="CH204" s="374"/>
      <c r="CI204" s="374"/>
      <c r="CJ204" s="374"/>
      <c r="CK204" s="374"/>
      <c r="CL204" s="374"/>
      <c r="CM204" s="374"/>
      <c r="CN204" s="374"/>
      <c r="CO204" s="374"/>
      <c r="CP204" s="374"/>
      <c r="CQ204" s="374"/>
      <c r="CR204" s="374"/>
      <c r="CS204" s="374"/>
      <c r="CT204" s="374"/>
      <c r="CU204" s="374"/>
      <c r="CV204" s="374"/>
      <c r="CW204" s="374"/>
      <c r="CX204" s="374"/>
      <c r="CY204" s="374"/>
      <c r="CZ204" s="374"/>
      <c r="DA204" s="374"/>
      <c r="DB204" s="374"/>
      <c r="DC204" s="374"/>
      <c r="DD204" s="374"/>
      <c r="DE204" s="374"/>
      <c r="DF204" s="374"/>
      <c r="DG204" s="374"/>
      <c r="DH204" s="374"/>
      <c r="DI204" s="374"/>
      <c r="DJ204" s="374"/>
      <c r="DK204" s="374"/>
    </row>
    <row r="205" spans="1:115" hidden="1">
      <c r="A205" s="1581"/>
      <c r="B205" s="559"/>
      <c r="C205" s="560"/>
      <c r="D205" s="575"/>
      <c r="E205" s="573"/>
      <c r="F205" s="573"/>
      <c r="G205" s="573"/>
      <c r="H205" s="573"/>
      <c r="I205" s="573"/>
      <c r="J205" s="573"/>
      <c r="K205" s="573"/>
      <c r="L205" s="574"/>
      <c r="M205" s="496"/>
      <c r="N205" s="527"/>
      <c r="O205" s="527"/>
      <c r="P205" s="527"/>
      <c r="Q205" s="527"/>
      <c r="R205" s="527"/>
      <c r="S205" s="527"/>
      <c r="T205" s="527"/>
      <c r="U205" s="527"/>
      <c r="V205" s="527"/>
      <c r="W205" s="527"/>
      <c r="X205" s="527"/>
      <c r="Y205" s="527"/>
      <c r="Z205" s="527"/>
      <c r="AA205" s="527"/>
      <c r="AB205" s="527"/>
      <c r="AC205" s="527"/>
      <c r="AD205" s="527"/>
      <c r="AE205" s="527"/>
      <c r="AF205" s="527"/>
      <c r="AG205" s="527"/>
      <c r="AH205" s="527"/>
      <c r="AI205" s="527"/>
      <c r="AJ205" s="527"/>
      <c r="AK205" s="527"/>
      <c r="AL205" s="527"/>
      <c r="AM205" s="527"/>
      <c r="AN205" s="527"/>
      <c r="AO205" s="527"/>
      <c r="AP205" s="528"/>
      <c r="AQ205" s="374"/>
      <c r="AR205" s="374"/>
      <c r="AS205" s="374"/>
      <c r="AT205" s="395" t="s">
        <v>416</v>
      </c>
      <c r="AU205" s="374"/>
      <c r="AV205" s="374"/>
      <c r="AW205" s="415"/>
      <c r="AX205" s="415"/>
      <c r="AY205" s="397" t="s">
        <v>832</v>
      </c>
      <c r="AZ205" s="398" t="s">
        <v>671</v>
      </c>
      <c r="BA205" s="399" t="s">
        <v>264</v>
      </c>
      <c r="BB205" s="400" t="s">
        <v>1020</v>
      </c>
      <c r="BC205" s="400" t="s">
        <v>1025</v>
      </c>
      <c r="BD205" s="400" t="s">
        <v>691</v>
      </c>
      <c r="BE205" s="402">
        <f t="shared" si="175"/>
        <v>207</v>
      </c>
      <c r="BF205" s="374"/>
      <c r="BG205" s="374"/>
      <c r="BH205" s="374"/>
      <c r="BI205" s="374"/>
      <c r="BJ205" s="374"/>
      <c r="BK205" s="374"/>
      <c r="BL205" s="374"/>
      <c r="BM205" s="374"/>
      <c r="BN205" s="374"/>
      <c r="BO205" s="374"/>
      <c r="BP205" s="374"/>
      <c r="BQ205" s="374"/>
      <c r="BR205" s="374"/>
      <c r="BS205" s="374"/>
      <c r="BT205" s="374"/>
      <c r="BU205" s="374"/>
      <c r="BV205" s="374"/>
      <c r="BW205" s="374"/>
      <c r="BX205" s="374"/>
      <c r="BY205" s="374"/>
      <c r="BZ205" s="374"/>
      <c r="CA205" s="374"/>
      <c r="CB205" s="374"/>
      <c r="CC205" s="374"/>
      <c r="CD205" s="374"/>
      <c r="CE205" s="374"/>
      <c r="CF205" s="374"/>
      <c r="CG205" s="374"/>
      <c r="CH205" s="374"/>
      <c r="CI205" s="374"/>
      <c r="CJ205" s="374"/>
      <c r="CK205" s="374"/>
      <c r="CL205" s="374"/>
      <c r="CM205" s="374"/>
      <c r="CN205" s="374"/>
      <c r="CO205" s="374"/>
      <c r="CP205" s="374"/>
      <c r="CQ205" s="374"/>
      <c r="CR205" s="374"/>
      <c r="CS205" s="374"/>
      <c r="CT205" s="374"/>
      <c r="CU205" s="374"/>
      <c r="CV205" s="374"/>
      <c r="CW205" s="374"/>
      <c r="CX205" s="374"/>
      <c r="CY205" s="374"/>
      <c r="CZ205" s="374"/>
      <c r="DA205" s="374"/>
      <c r="DB205" s="374"/>
      <c r="DC205" s="374"/>
      <c r="DD205" s="374"/>
      <c r="DE205" s="374"/>
      <c r="DF205" s="374"/>
      <c r="DG205" s="374"/>
      <c r="DH205" s="374"/>
      <c r="DI205" s="374"/>
      <c r="DJ205" s="374"/>
      <c r="DK205" s="374"/>
    </row>
    <row r="206" spans="1:115" hidden="1">
      <c r="A206" s="1581"/>
      <c r="B206" s="559"/>
      <c r="C206" s="560"/>
      <c r="D206" s="575"/>
      <c r="E206" s="573"/>
      <c r="F206" s="573"/>
      <c r="G206" s="573"/>
      <c r="H206" s="573"/>
      <c r="I206" s="573"/>
      <c r="J206" s="573"/>
      <c r="K206" s="573"/>
      <c r="L206" s="574"/>
      <c r="M206" s="496"/>
      <c r="N206" s="527"/>
      <c r="O206" s="527"/>
      <c r="P206" s="527"/>
      <c r="Q206" s="527"/>
      <c r="R206" s="527"/>
      <c r="S206" s="527"/>
      <c r="T206" s="527"/>
      <c r="U206" s="527"/>
      <c r="V206" s="527"/>
      <c r="W206" s="527"/>
      <c r="X206" s="527"/>
      <c r="Y206" s="527"/>
      <c r="Z206" s="527"/>
      <c r="AA206" s="527"/>
      <c r="AB206" s="527"/>
      <c r="AC206" s="527"/>
      <c r="AD206" s="527"/>
      <c r="AE206" s="527"/>
      <c r="AF206" s="527"/>
      <c r="AG206" s="527"/>
      <c r="AH206" s="527"/>
      <c r="AI206" s="527"/>
      <c r="AJ206" s="527"/>
      <c r="AK206" s="527"/>
      <c r="AL206" s="527"/>
      <c r="AM206" s="527"/>
      <c r="AN206" s="527"/>
      <c r="AO206" s="527"/>
      <c r="AP206" s="528"/>
      <c r="AQ206" s="374"/>
      <c r="AR206" s="374"/>
      <c r="AS206" s="374"/>
      <c r="AT206" s="395" t="s">
        <v>418</v>
      </c>
      <c r="AU206" s="374"/>
      <c r="AV206" s="374"/>
      <c r="AW206" s="415"/>
      <c r="AX206" s="415"/>
      <c r="AY206" s="397" t="s">
        <v>841</v>
      </c>
      <c r="AZ206" s="398" t="s">
        <v>673</v>
      </c>
      <c r="BA206" s="399" t="s">
        <v>708</v>
      </c>
      <c r="BB206" s="400" t="s">
        <v>1025</v>
      </c>
      <c r="BC206" s="400" t="s">
        <v>1026</v>
      </c>
      <c r="BD206" s="400" t="s">
        <v>692</v>
      </c>
      <c r="BE206" s="402">
        <f t="shared" si="175"/>
        <v>208</v>
      </c>
      <c r="BF206" s="374"/>
      <c r="BG206" s="374"/>
      <c r="BH206" s="374"/>
      <c r="BI206" s="374"/>
      <c r="BJ206" s="374"/>
      <c r="BK206" s="374"/>
      <c r="BL206" s="374"/>
      <c r="BM206" s="374"/>
      <c r="BN206" s="374"/>
      <c r="BO206" s="374"/>
      <c r="BP206" s="374"/>
      <c r="BQ206" s="374"/>
      <c r="BR206" s="374"/>
      <c r="BS206" s="374"/>
      <c r="BT206" s="374"/>
      <c r="BU206" s="374"/>
      <c r="BV206" s="374"/>
      <c r="BW206" s="374"/>
      <c r="BX206" s="374"/>
      <c r="BY206" s="374"/>
      <c r="BZ206" s="374"/>
      <c r="CA206" s="374"/>
      <c r="CB206" s="374"/>
      <c r="CC206" s="374"/>
      <c r="CD206" s="374"/>
      <c r="CE206" s="374"/>
      <c r="CF206" s="374"/>
      <c r="CG206" s="374"/>
      <c r="CH206" s="374"/>
      <c r="CI206" s="374"/>
      <c r="CJ206" s="374"/>
      <c r="CK206" s="374"/>
      <c r="CL206" s="374"/>
      <c r="CM206" s="374"/>
      <c r="CN206" s="374"/>
      <c r="CO206" s="374"/>
      <c r="CP206" s="374"/>
      <c r="CQ206" s="374"/>
      <c r="CR206" s="374"/>
      <c r="CS206" s="374"/>
      <c r="CT206" s="374"/>
      <c r="CU206" s="374"/>
      <c r="CV206" s="374"/>
      <c r="CW206" s="374"/>
      <c r="CX206" s="374"/>
      <c r="CY206" s="374"/>
      <c r="CZ206" s="374"/>
      <c r="DA206" s="374"/>
      <c r="DB206" s="374"/>
      <c r="DC206" s="374"/>
      <c r="DD206" s="374"/>
      <c r="DE206" s="374"/>
      <c r="DF206" s="374"/>
      <c r="DG206" s="374"/>
      <c r="DH206" s="374"/>
      <c r="DI206" s="374"/>
      <c r="DJ206" s="374"/>
      <c r="DK206" s="374"/>
    </row>
    <row r="207" spans="1:115" hidden="1">
      <c r="A207" s="1581"/>
      <c r="B207" s="559"/>
      <c r="C207" s="560"/>
      <c r="D207" s="575"/>
      <c r="E207" s="573"/>
      <c r="F207" s="573"/>
      <c r="G207" s="573"/>
      <c r="H207" s="573"/>
      <c r="I207" s="573"/>
      <c r="J207" s="573"/>
      <c r="K207" s="573"/>
      <c r="L207" s="574"/>
      <c r="M207" s="496"/>
      <c r="N207" s="527"/>
      <c r="O207" s="527"/>
      <c r="P207" s="527"/>
      <c r="Q207" s="527"/>
      <c r="R207" s="527"/>
      <c r="S207" s="527"/>
      <c r="T207" s="527"/>
      <c r="U207" s="527"/>
      <c r="V207" s="527"/>
      <c r="W207" s="527"/>
      <c r="X207" s="527"/>
      <c r="Y207" s="527"/>
      <c r="Z207" s="527"/>
      <c r="AA207" s="527"/>
      <c r="AB207" s="527"/>
      <c r="AC207" s="527"/>
      <c r="AD207" s="527"/>
      <c r="AE207" s="527"/>
      <c r="AF207" s="527"/>
      <c r="AG207" s="527"/>
      <c r="AH207" s="527"/>
      <c r="AI207" s="527"/>
      <c r="AJ207" s="527"/>
      <c r="AK207" s="527"/>
      <c r="AL207" s="527"/>
      <c r="AM207" s="527"/>
      <c r="AN207" s="527"/>
      <c r="AO207" s="527"/>
      <c r="AP207" s="528"/>
      <c r="AQ207" s="374"/>
      <c r="AR207" s="374"/>
      <c r="AS207" s="374"/>
      <c r="AT207" s="395" t="s">
        <v>420</v>
      </c>
      <c r="AU207" s="374"/>
      <c r="AV207" s="374"/>
      <c r="AW207" s="415"/>
      <c r="AX207" s="415"/>
      <c r="AY207" s="397" t="s">
        <v>333</v>
      </c>
      <c r="AZ207" s="398" t="s">
        <v>677</v>
      </c>
      <c r="BA207" s="399" t="s">
        <v>709</v>
      </c>
      <c r="BB207" s="400" t="s">
        <v>1026</v>
      </c>
      <c r="BC207" s="400" t="s">
        <v>1027</v>
      </c>
      <c r="BD207" s="400" t="s">
        <v>693</v>
      </c>
      <c r="BE207" s="402">
        <f t="shared" si="175"/>
        <v>209</v>
      </c>
      <c r="BF207" s="374"/>
      <c r="BG207" s="374"/>
      <c r="BH207" s="374"/>
      <c r="BI207" s="374"/>
      <c r="BJ207" s="374"/>
      <c r="BK207" s="374"/>
      <c r="BL207" s="374"/>
      <c r="BM207" s="374"/>
      <c r="BN207" s="374"/>
      <c r="BO207" s="374"/>
      <c r="BP207" s="374"/>
      <c r="BQ207" s="374"/>
      <c r="BR207" s="374"/>
      <c r="BS207" s="374"/>
      <c r="BT207" s="374"/>
      <c r="BU207" s="374"/>
      <c r="BV207" s="374"/>
      <c r="BW207" s="374"/>
      <c r="BX207" s="374"/>
      <c r="BY207" s="374"/>
      <c r="BZ207" s="374"/>
      <c r="CA207" s="374"/>
      <c r="CB207" s="374"/>
      <c r="CC207" s="374"/>
      <c r="CD207" s="374"/>
      <c r="CE207" s="374"/>
      <c r="CF207" s="374"/>
      <c r="CG207" s="374"/>
      <c r="CH207" s="374"/>
      <c r="CI207" s="374"/>
      <c r="CJ207" s="374"/>
      <c r="CK207" s="374"/>
      <c r="CL207" s="374"/>
      <c r="CM207" s="374"/>
      <c r="CN207" s="374"/>
      <c r="CO207" s="374"/>
      <c r="CP207" s="374"/>
      <c r="CQ207" s="374"/>
      <c r="CR207" s="374"/>
      <c r="CS207" s="374"/>
      <c r="CT207" s="374"/>
      <c r="CU207" s="374"/>
      <c r="CV207" s="374"/>
      <c r="CW207" s="374"/>
      <c r="CX207" s="374"/>
      <c r="CY207" s="374"/>
      <c r="CZ207" s="374"/>
      <c r="DA207" s="374"/>
      <c r="DB207" s="374"/>
      <c r="DC207" s="374"/>
      <c r="DD207" s="374"/>
      <c r="DE207" s="374"/>
      <c r="DF207" s="374"/>
      <c r="DG207" s="374"/>
      <c r="DH207" s="374"/>
      <c r="DI207" s="374"/>
      <c r="DJ207" s="374"/>
      <c r="DK207" s="374"/>
    </row>
    <row r="208" spans="1:115" hidden="1">
      <c r="A208" s="1582"/>
      <c r="B208" s="576"/>
      <c r="C208" s="577"/>
      <c r="D208" s="578"/>
      <c r="E208" s="579"/>
      <c r="F208" s="579"/>
      <c r="G208" s="579"/>
      <c r="H208" s="579"/>
      <c r="I208" s="579"/>
      <c r="J208" s="579"/>
      <c r="K208" s="579"/>
      <c r="L208" s="580"/>
      <c r="M208" s="509"/>
      <c r="N208" s="536"/>
      <c r="O208" s="536"/>
      <c r="P208" s="536"/>
      <c r="Q208" s="536"/>
      <c r="R208" s="536"/>
      <c r="S208" s="536"/>
      <c r="T208" s="536"/>
      <c r="U208" s="536"/>
      <c r="V208" s="536"/>
      <c r="W208" s="536"/>
      <c r="X208" s="536"/>
      <c r="Y208" s="536"/>
      <c r="Z208" s="536"/>
      <c r="AA208" s="536"/>
      <c r="AB208" s="536"/>
      <c r="AC208" s="536"/>
      <c r="AD208" s="536"/>
      <c r="AE208" s="536"/>
      <c r="AF208" s="536"/>
      <c r="AG208" s="536"/>
      <c r="AH208" s="536"/>
      <c r="AI208" s="536"/>
      <c r="AJ208" s="536"/>
      <c r="AK208" s="536"/>
      <c r="AL208" s="536"/>
      <c r="AM208" s="536"/>
      <c r="AN208" s="536"/>
      <c r="AO208" s="536"/>
      <c r="AP208" s="537"/>
      <c r="AQ208" s="374"/>
      <c r="AR208" s="374"/>
      <c r="AS208" s="374"/>
      <c r="AT208" s="395" t="s">
        <v>422</v>
      </c>
      <c r="AU208" s="374"/>
      <c r="AV208" s="374"/>
      <c r="AW208" s="415"/>
      <c r="AX208" s="415"/>
      <c r="AY208" s="397" t="s">
        <v>844</v>
      </c>
      <c r="AZ208" s="398" t="s">
        <v>678</v>
      </c>
      <c r="BA208" s="399" t="s">
        <v>712</v>
      </c>
      <c r="BB208" s="400" t="s">
        <v>1027</v>
      </c>
      <c r="BC208" s="400" t="s">
        <v>1033</v>
      </c>
      <c r="BD208" s="400" t="s">
        <v>694</v>
      </c>
      <c r="BE208" s="402">
        <f t="shared" si="175"/>
        <v>210</v>
      </c>
      <c r="BF208" s="374"/>
      <c r="BG208" s="374"/>
      <c r="BH208" s="374"/>
      <c r="BI208" s="374"/>
      <c r="BJ208" s="374"/>
      <c r="BK208" s="374"/>
      <c r="BL208" s="374"/>
      <c r="BM208" s="374"/>
      <c r="BN208" s="374"/>
      <c r="BO208" s="374"/>
      <c r="BP208" s="374"/>
      <c r="BQ208" s="374"/>
      <c r="BR208" s="374"/>
      <c r="BS208" s="374"/>
      <c r="BT208" s="374"/>
      <c r="BU208" s="374"/>
      <c r="BV208" s="374"/>
      <c r="BW208" s="374"/>
      <c r="BX208" s="374"/>
      <c r="BY208" s="374"/>
      <c r="BZ208" s="374"/>
      <c r="CA208" s="374"/>
      <c r="CB208" s="374"/>
      <c r="CC208" s="374"/>
      <c r="CD208" s="374"/>
      <c r="CE208" s="374"/>
      <c r="CF208" s="374"/>
      <c r="CG208" s="374"/>
      <c r="CH208" s="374"/>
      <c r="CI208" s="374"/>
      <c r="CJ208" s="374"/>
      <c r="CK208" s="374"/>
      <c r="CL208" s="374"/>
      <c r="CM208" s="374"/>
      <c r="CN208" s="374"/>
      <c r="CO208" s="374"/>
      <c r="CP208" s="374"/>
      <c r="CQ208" s="374"/>
      <c r="CR208" s="374"/>
      <c r="CS208" s="374"/>
      <c r="CT208" s="374"/>
      <c r="CU208" s="374"/>
      <c r="CV208" s="374"/>
      <c r="CW208" s="374"/>
      <c r="CX208" s="374"/>
      <c r="CY208" s="374"/>
      <c r="CZ208" s="374"/>
      <c r="DA208" s="374"/>
      <c r="DB208" s="374"/>
      <c r="DC208" s="374"/>
      <c r="DD208" s="374"/>
      <c r="DE208" s="374"/>
      <c r="DF208" s="374"/>
      <c r="DG208" s="374"/>
      <c r="DH208" s="374"/>
      <c r="DI208" s="374"/>
      <c r="DJ208" s="374"/>
      <c r="DK208" s="374"/>
    </row>
    <row r="209" spans="3:115" hidden="1">
      <c r="N209" s="374"/>
      <c r="O209" s="374"/>
      <c r="P209" s="374"/>
      <c r="Q209" s="374"/>
      <c r="R209" s="374"/>
      <c r="S209" s="374"/>
      <c r="T209" s="374"/>
      <c r="U209" s="374"/>
      <c r="V209" s="374"/>
      <c r="W209" s="374"/>
      <c r="X209" s="374"/>
      <c r="Y209" s="374"/>
      <c r="Z209" s="374"/>
      <c r="AA209" s="374"/>
      <c r="AB209" s="374"/>
      <c r="AC209" s="374"/>
      <c r="AD209" s="374"/>
      <c r="AE209" s="374"/>
      <c r="AF209" s="374"/>
      <c r="AG209" s="374"/>
      <c r="AH209" s="374"/>
      <c r="AI209" s="374"/>
      <c r="AJ209" s="374"/>
      <c r="AK209" s="374"/>
      <c r="AL209" s="374"/>
      <c r="AM209" s="374"/>
      <c r="AN209" s="374"/>
      <c r="AO209" s="374"/>
      <c r="AP209" s="374"/>
      <c r="AQ209" s="374"/>
      <c r="AR209" s="374"/>
      <c r="AS209" s="374"/>
      <c r="AT209" s="395" t="s">
        <v>424</v>
      </c>
      <c r="AU209" s="374"/>
      <c r="AV209" s="374"/>
      <c r="AW209" s="415"/>
      <c r="AX209" s="415"/>
      <c r="AY209" s="397" t="s">
        <v>851</v>
      </c>
      <c r="AZ209" s="398" t="s">
        <v>679</v>
      </c>
      <c r="BA209" s="399" t="s">
        <v>713</v>
      </c>
      <c r="BB209" s="400" t="s">
        <v>1033</v>
      </c>
      <c r="BC209" s="400" t="s">
        <v>1036</v>
      </c>
      <c r="BD209" s="400" t="s">
        <v>1633</v>
      </c>
      <c r="BE209" s="402">
        <f t="shared" si="175"/>
        <v>211</v>
      </c>
      <c r="BF209" s="374"/>
      <c r="BG209" s="374"/>
      <c r="BH209" s="374"/>
      <c r="BI209" s="374"/>
      <c r="BJ209" s="374"/>
      <c r="BK209" s="374"/>
      <c r="BL209" s="374"/>
      <c r="BM209" s="374"/>
      <c r="BN209" s="374"/>
      <c r="BO209" s="374"/>
      <c r="BP209" s="374"/>
      <c r="BQ209" s="374"/>
      <c r="BR209" s="374"/>
      <c r="BS209" s="374"/>
      <c r="BT209" s="374"/>
      <c r="BU209" s="374"/>
      <c r="BV209" s="374"/>
      <c r="BW209" s="374"/>
      <c r="BX209" s="374"/>
      <c r="BY209" s="374"/>
      <c r="BZ209" s="374"/>
      <c r="CA209" s="374"/>
      <c r="CB209" s="374"/>
      <c r="CC209" s="374"/>
      <c r="CD209" s="374"/>
      <c r="CE209" s="374"/>
      <c r="CF209" s="374"/>
      <c r="CG209" s="374"/>
      <c r="CH209" s="374"/>
      <c r="CI209" s="374"/>
      <c r="CJ209" s="374"/>
      <c r="CK209" s="374"/>
      <c r="CL209" s="374"/>
      <c r="CM209" s="374"/>
      <c r="CN209" s="374"/>
      <c r="CO209" s="374"/>
      <c r="CP209" s="374"/>
      <c r="CQ209" s="374"/>
      <c r="CR209" s="374"/>
      <c r="CS209" s="374"/>
      <c r="CT209" s="374"/>
      <c r="CU209" s="374"/>
      <c r="CV209" s="374"/>
      <c r="CW209" s="374"/>
      <c r="CX209" s="374"/>
      <c r="CY209" s="374"/>
      <c r="CZ209" s="374"/>
      <c r="DA209" s="374"/>
      <c r="DB209" s="374"/>
      <c r="DC209" s="374"/>
      <c r="DD209" s="374"/>
      <c r="DE209" s="374"/>
      <c r="DF209" s="374"/>
      <c r="DG209" s="374"/>
      <c r="DH209" s="374"/>
      <c r="DI209" s="374"/>
      <c r="DJ209" s="374"/>
      <c r="DK209" s="374"/>
    </row>
    <row r="210" spans="3:115" hidden="1">
      <c r="N210" s="374"/>
      <c r="O210" s="374"/>
      <c r="P210" s="374"/>
      <c r="Q210" s="374"/>
      <c r="R210" s="374"/>
      <c r="S210" s="374"/>
      <c r="T210" s="374"/>
      <c r="U210" s="374"/>
      <c r="V210" s="374"/>
      <c r="W210" s="374"/>
      <c r="X210" s="374"/>
      <c r="Y210" s="374"/>
      <c r="Z210" s="374"/>
      <c r="AA210" s="374"/>
      <c r="AB210" s="374"/>
      <c r="AC210" s="374"/>
      <c r="AD210" s="374"/>
      <c r="AE210" s="374"/>
      <c r="AF210" s="374"/>
      <c r="AG210" s="374"/>
      <c r="AH210" s="374"/>
      <c r="AI210" s="374"/>
      <c r="AJ210" s="374"/>
      <c r="AK210" s="374"/>
      <c r="AL210" s="374"/>
      <c r="AM210" s="374"/>
      <c r="AN210" s="374"/>
      <c r="AO210" s="374"/>
      <c r="AP210" s="374"/>
      <c r="AQ210" s="374"/>
      <c r="AR210" s="374"/>
      <c r="AS210" s="374"/>
      <c r="AT210" s="395" t="s">
        <v>426</v>
      </c>
      <c r="AU210" s="374"/>
      <c r="AV210" s="374"/>
      <c r="AW210" s="415"/>
      <c r="AX210" s="415"/>
      <c r="AY210" s="397" t="s">
        <v>853</v>
      </c>
      <c r="AZ210" s="398" t="s">
        <v>680</v>
      </c>
      <c r="BA210" s="399" t="s">
        <v>714</v>
      </c>
      <c r="BB210" s="400" t="s">
        <v>1036</v>
      </c>
      <c r="BC210" s="400" t="s">
        <v>1037</v>
      </c>
      <c r="BD210" s="400" t="s">
        <v>697</v>
      </c>
      <c r="BE210" s="402">
        <f t="shared" si="175"/>
        <v>212</v>
      </c>
      <c r="BF210" s="374"/>
      <c r="BG210" s="374"/>
      <c r="BH210" s="374"/>
      <c r="BI210" s="374"/>
      <c r="BJ210" s="374"/>
      <c r="BK210" s="374"/>
      <c r="BL210" s="374"/>
      <c r="BM210" s="374"/>
      <c r="BN210" s="374"/>
      <c r="BO210" s="374"/>
      <c r="BP210" s="374"/>
      <c r="BQ210" s="374"/>
      <c r="BR210" s="374"/>
      <c r="BS210" s="374"/>
      <c r="BT210" s="374"/>
      <c r="BU210" s="374"/>
      <c r="BV210" s="374"/>
      <c r="BW210" s="374"/>
      <c r="BX210" s="374"/>
      <c r="BY210" s="374"/>
      <c r="BZ210" s="374"/>
      <c r="CA210" s="374"/>
      <c r="CB210" s="374"/>
      <c r="CC210" s="374"/>
      <c r="CD210" s="374"/>
      <c r="CE210" s="374"/>
      <c r="CF210" s="374"/>
      <c r="CG210" s="374"/>
      <c r="CH210" s="374"/>
      <c r="CI210" s="374"/>
      <c r="CJ210" s="374"/>
      <c r="CK210" s="374"/>
      <c r="CL210" s="374"/>
      <c r="CM210" s="374"/>
      <c r="CN210" s="374"/>
      <c r="CO210" s="374"/>
      <c r="CP210" s="374"/>
      <c r="CQ210" s="374"/>
      <c r="CR210" s="374"/>
      <c r="CS210" s="374"/>
      <c r="CT210" s="374"/>
      <c r="CU210" s="374"/>
      <c r="CV210" s="374"/>
      <c r="CW210" s="374"/>
      <c r="CX210" s="374"/>
      <c r="CY210" s="374"/>
      <c r="CZ210" s="374"/>
      <c r="DA210" s="374"/>
      <c r="DB210" s="374"/>
      <c r="DC210" s="374"/>
      <c r="DD210" s="374"/>
      <c r="DE210" s="374"/>
      <c r="DF210" s="374"/>
      <c r="DG210" s="374"/>
      <c r="DH210" s="374"/>
      <c r="DI210" s="374"/>
      <c r="DJ210" s="374"/>
      <c r="DK210" s="374"/>
    </row>
    <row r="211" spans="3:115" ht="15" hidden="1" customHeight="1">
      <c r="N211" s="374"/>
      <c r="O211" s="374"/>
      <c r="P211" s="374"/>
      <c r="Q211" s="374"/>
      <c r="R211" s="374"/>
      <c r="S211" s="374"/>
      <c r="T211" s="374"/>
      <c r="U211" s="374"/>
      <c r="V211" s="374"/>
      <c r="W211" s="374"/>
      <c r="X211" s="374"/>
      <c r="Y211" s="374"/>
      <c r="Z211" s="374"/>
      <c r="AA211" s="374"/>
      <c r="AB211" s="374"/>
      <c r="AC211" s="374"/>
      <c r="AD211" s="374"/>
      <c r="AE211" s="374"/>
      <c r="AF211" s="374"/>
      <c r="AG211" s="374"/>
      <c r="AH211" s="374"/>
      <c r="AI211" s="374"/>
      <c r="AJ211" s="374"/>
      <c r="AK211" s="374"/>
      <c r="AL211" s="374"/>
      <c r="AM211" s="374"/>
      <c r="AN211" s="374"/>
      <c r="AO211" s="374"/>
      <c r="AP211" s="374"/>
      <c r="AQ211" s="374"/>
      <c r="AR211" s="374"/>
      <c r="AS211" s="374"/>
      <c r="AT211" s="395" t="s">
        <v>428</v>
      </c>
      <c r="AU211" s="374"/>
      <c r="AV211" s="374"/>
      <c r="AW211" s="415"/>
      <c r="AX211" s="415"/>
      <c r="AY211" s="397" t="s">
        <v>861</v>
      </c>
      <c r="AZ211" s="398" t="s">
        <v>681</v>
      </c>
      <c r="BA211" s="399" t="s">
        <v>715</v>
      </c>
      <c r="BB211" s="400" t="s">
        <v>1037</v>
      </c>
      <c r="BC211" s="400" t="s">
        <v>1048</v>
      </c>
      <c r="BD211" s="400" t="s">
        <v>698</v>
      </c>
      <c r="BE211" s="402">
        <f t="shared" si="175"/>
        <v>213</v>
      </c>
      <c r="BF211" s="374"/>
      <c r="BG211" s="374"/>
      <c r="BH211" s="374"/>
      <c r="BI211" s="374"/>
      <c r="BJ211" s="374"/>
      <c r="BK211" s="374"/>
      <c r="BL211" s="374"/>
      <c r="BM211" s="374"/>
      <c r="BN211" s="374"/>
      <c r="BO211" s="374"/>
      <c r="BP211" s="374"/>
      <c r="BQ211" s="374"/>
      <c r="BR211" s="374"/>
      <c r="BS211" s="374"/>
      <c r="BT211" s="374"/>
      <c r="BU211" s="374"/>
      <c r="BV211" s="374"/>
      <c r="BW211" s="374"/>
      <c r="BX211" s="374"/>
      <c r="BY211" s="374"/>
      <c r="BZ211" s="374"/>
      <c r="CA211" s="374"/>
      <c r="CB211" s="374"/>
      <c r="CC211" s="374"/>
      <c r="CD211" s="374"/>
      <c r="CE211" s="374"/>
      <c r="CF211" s="374"/>
      <c r="CG211" s="374"/>
      <c r="CH211" s="374"/>
      <c r="CI211" s="374"/>
      <c r="CJ211" s="374"/>
      <c r="CK211" s="374"/>
      <c r="CL211" s="374"/>
      <c r="CM211" s="374"/>
      <c r="CN211" s="374"/>
      <c r="CO211" s="374"/>
      <c r="CP211" s="374"/>
      <c r="CQ211" s="374"/>
      <c r="CR211" s="374"/>
      <c r="CS211" s="374"/>
      <c r="CT211" s="374"/>
      <c r="CU211" s="374"/>
      <c r="CV211" s="374"/>
      <c r="CW211" s="374"/>
      <c r="CX211" s="374"/>
      <c r="CY211" s="374"/>
      <c r="CZ211" s="374"/>
      <c r="DA211" s="374"/>
      <c r="DB211" s="374"/>
      <c r="DC211" s="374"/>
      <c r="DD211" s="374"/>
      <c r="DE211" s="374"/>
      <c r="DF211" s="374"/>
      <c r="DG211" s="374"/>
      <c r="DH211" s="374"/>
      <c r="DI211" s="374"/>
      <c r="DJ211" s="374"/>
      <c r="DK211" s="374"/>
    </row>
    <row r="212" spans="3:115" hidden="1">
      <c r="N212" s="374"/>
      <c r="O212" s="374"/>
      <c r="P212" s="374"/>
      <c r="Q212" s="374"/>
      <c r="R212" s="374"/>
      <c r="S212" s="374"/>
      <c r="T212" s="374"/>
      <c r="U212" s="374"/>
      <c r="V212" s="374"/>
      <c r="W212" s="374"/>
      <c r="X212" s="374"/>
      <c r="Y212" s="374"/>
      <c r="Z212" s="374"/>
      <c r="AA212" s="374"/>
      <c r="AB212" s="374"/>
      <c r="AC212" s="374"/>
      <c r="AD212" s="374"/>
      <c r="AE212" s="374"/>
      <c r="AF212" s="374"/>
      <c r="AG212" s="374"/>
      <c r="AH212" s="374"/>
      <c r="AI212" s="374"/>
      <c r="AJ212" s="374"/>
      <c r="AK212" s="374"/>
      <c r="AL212" s="374"/>
      <c r="AM212" s="374"/>
      <c r="AN212" s="374"/>
      <c r="AO212" s="374"/>
      <c r="AP212" s="374"/>
      <c r="AQ212" s="374"/>
      <c r="AR212" s="374"/>
      <c r="AS212" s="374"/>
      <c r="AT212" s="395" t="s">
        <v>430</v>
      </c>
      <c r="AU212" s="374"/>
      <c r="AV212" s="374"/>
      <c r="AW212" s="415"/>
      <c r="AX212" s="415"/>
      <c r="AY212" s="397" t="s">
        <v>862</v>
      </c>
      <c r="AZ212" s="398" t="s">
        <v>252</v>
      </c>
      <c r="BA212" s="399" t="s">
        <v>716</v>
      </c>
      <c r="BB212" s="400" t="s">
        <v>1048</v>
      </c>
      <c r="BC212" s="400" t="s">
        <v>1049</v>
      </c>
      <c r="BD212" s="400" t="s">
        <v>702</v>
      </c>
      <c r="BE212" s="402">
        <f t="shared" si="175"/>
        <v>214</v>
      </c>
      <c r="BF212" s="374"/>
      <c r="BG212" s="374"/>
      <c r="BH212" s="374"/>
      <c r="BI212" s="374"/>
      <c r="BJ212" s="374"/>
      <c r="BK212" s="374"/>
      <c r="BL212" s="374"/>
      <c r="BM212" s="374"/>
      <c r="BN212" s="374"/>
      <c r="BO212" s="374"/>
      <c r="BP212" s="374"/>
      <c r="BQ212" s="374"/>
      <c r="BR212" s="374"/>
      <c r="BS212" s="374"/>
      <c r="BT212" s="374"/>
      <c r="BU212" s="374"/>
      <c r="BV212" s="374"/>
      <c r="BW212" s="374"/>
      <c r="BX212" s="374"/>
      <c r="BY212" s="374"/>
      <c r="BZ212" s="374"/>
      <c r="CA212" s="374"/>
      <c r="CB212" s="374"/>
      <c r="CC212" s="374"/>
      <c r="CD212" s="374"/>
      <c r="CE212" s="374"/>
      <c r="CF212" s="374"/>
      <c r="CG212" s="374"/>
      <c r="CH212" s="374"/>
      <c r="CI212" s="374"/>
      <c r="CJ212" s="374"/>
      <c r="CK212" s="374"/>
      <c r="CL212" s="374"/>
      <c r="CM212" s="374"/>
      <c r="CN212" s="374"/>
      <c r="CO212" s="374"/>
      <c r="CP212" s="374"/>
      <c r="CQ212" s="374"/>
      <c r="CR212" s="374"/>
      <c r="CS212" s="374"/>
      <c r="CT212" s="374"/>
      <c r="CU212" s="374"/>
      <c r="CV212" s="374"/>
      <c r="CW212" s="374"/>
      <c r="CX212" s="374"/>
      <c r="CY212" s="374"/>
      <c r="CZ212" s="374"/>
      <c r="DA212" s="374"/>
      <c r="DB212" s="374"/>
      <c r="DC212" s="374"/>
      <c r="DD212" s="374"/>
      <c r="DE212" s="374"/>
      <c r="DF212" s="374"/>
      <c r="DG212" s="374"/>
      <c r="DH212" s="374"/>
      <c r="DI212" s="374"/>
      <c r="DJ212" s="374"/>
      <c r="DK212" s="374"/>
    </row>
    <row r="213" spans="3:115" hidden="1">
      <c r="N213" s="374"/>
      <c r="O213" s="374"/>
      <c r="P213" s="374"/>
      <c r="Q213" s="374"/>
      <c r="R213" s="374"/>
      <c r="S213" s="374"/>
      <c r="T213" s="374"/>
      <c r="U213" s="374"/>
      <c r="V213" s="374"/>
      <c r="W213" s="374"/>
      <c r="X213" s="374"/>
      <c r="Y213" s="374"/>
      <c r="Z213" s="374"/>
      <c r="AA213" s="374"/>
      <c r="AB213" s="374"/>
      <c r="AC213" s="374"/>
      <c r="AD213" s="374"/>
      <c r="AE213" s="374"/>
      <c r="AF213" s="374"/>
      <c r="AG213" s="374"/>
      <c r="AH213" s="374"/>
      <c r="AI213" s="374"/>
      <c r="AJ213" s="374"/>
      <c r="AK213" s="374"/>
      <c r="AL213" s="374"/>
      <c r="AM213" s="374"/>
      <c r="AN213" s="374"/>
      <c r="AO213" s="374"/>
      <c r="AP213" s="374"/>
      <c r="AQ213" s="374"/>
      <c r="AR213" s="374"/>
      <c r="AS213" s="374"/>
      <c r="AT213" s="395" t="s">
        <v>432</v>
      </c>
      <c r="AU213" s="374"/>
      <c r="AV213" s="374"/>
      <c r="AW213" s="415"/>
      <c r="AX213" s="415"/>
      <c r="AY213" s="397" t="s">
        <v>339</v>
      </c>
      <c r="AZ213" s="398" t="s">
        <v>685</v>
      </c>
      <c r="BA213" s="399" t="s">
        <v>717</v>
      </c>
      <c r="BB213" s="400" t="s">
        <v>1049</v>
      </c>
      <c r="BC213" s="400" t="s">
        <v>1051</v>
      </c>
      <c r="BD213" s="400" t="s">
        <v>704</v>
      </c>
      <c r="BE213" s="402">
        <f t="shared" si="175"/>
        <v>215</v>
      </c>
      <c r="BF213" s="374"/>
      <c r="BG213" s="374"/>
      <c r="BH213" s="374"/>
      <c r="BI213" s="374"/>
      <c r="BJ213" s="374"/>
      <c r="BK213" s="374"/>
      <c r="BL213" s="374"/>
      <c r="BM213" s="374"/>
      <c r="BN213" s="374"/>
      <c r="BO213" s="374"/>
      <c r="BP213" s="374"/>
      <c r="BQ213" s="374"/>
      <c r="BR213" s="374"/>
      <c r="BS213" s="374"/>
      <c r="BT213" s="374"/>
      <c r="BU213" s="374"/>
      <c r="BV213" s="374"/>
      <c r="BW213" s="374"/>
      <c r="BX213" s="374"/>
      <c r="BY213" s="374"/>
      <c r="BZ213" s="374"/>
      <c r="CA213" s="374"/>
      <c r="CB213" s="374"/>
      <c r="CC213" s="374"/>
      <c r="CD213" s="374"/>
      <c r="CE213" s="374"/>
      <c r="CF213" s="374"/>
      <c r="CG213" s="374"/>
      <c r="CH213" s="374"/>
      <c r="CI213" s="374"/>
      <c r="CJ213" s="374"/>
      <c r="CK213" s="374"/>
      <c r="CL213" s="374"/>
      <c r="CM213" s="374"/>
      <c r="CN213" s="374"/>
      <c r="CO213" s="374"/>
      <c r="CP213" s="374"/>
      <c r="CQ213" s="374"/>
      <c r="CR213" s="374"/>
      <c r="CS213" s="374"/>
      <c r="CT213" s="374"/>
      <c r="CU213" s="374"/>
      <c r="CV213" s="374"/>
      <c r="CW213" s="374"/>
      <c r="CX213" s="374"/>
      <c r="CY213" s="374"/>
      <c r="CZ213" s="374"/>
      <c r="DA213" s="374"/>
      <c r="DB213" s="374"/>
      <c r="DC213" s="374"/>
      <c r="DD213" s="374"/>
      <c r="DE213" s="374"/>
      <c r="DF213" s="374"/>
      <c r="DG213" s="374"/>
      <c r="DH213" s="374"/>
      <c r="DI213" s="374"/>
      <c r="DJ213" s="374"/>
      <c r="DK213" s="374"/>
    </row>
    <row r="214" spans="3:115" hidden="1">
      <c r="C214" s="367"/>
      <c r="N214" s="374"/>
      <c r="O214" s="374"/>
      <c r="P214" s="374"/>
      <c r="Q214" s="374"/>
      <c r="R214" s="374"/>
      <c r="S214" s="374"/>
      <c r="T214" s="374"/>
      <c r="U214" s="374"/>
      <c r="V214" s="374"/>
      <c r="W214" s="374"/>
      <c r="X214" s="374"/>
      <c r="Y214" s="374"/>
      <c r="Z214" s="374"/>
      <c r="AA214" s="374"/>
      <c r="AB214" s="374"/>
      <c r="AC214" s="374"/>
      <c r="AD214" s="374"/>
      <c r="AE214" s="374"/>
      <c r="AF214" s="374"/>
      <c r="AG214" s="374"/>
      <c r="AH214" s="374"/>
      <c r="AI214" s="374"/>
      <c r="AJ214" s="374"/>
      <c r="AK214" s="374"/>
      <c r="AL214" s="374"/>
      <c r="AM214" s="374"/>
      <c r="AN214" s="374"/>
      <c r="AO214" s="374"/>
      <c r="AP214" s="374"/>
      <c r="AQ214" s="374"/>
      <c r="AR214" s="374"/>
      <c r="AS214" s="374"/>
      <c r="AT214" s="395" t="s">
        <v>434</v>
      </c>
      <c r="AU214" s="374"/>
      <c r="AV214" s="374"/>
      <c r="AW214" s="415"/>
      <c r="AX214" s="415"/>
      <c r="AY214" s="397" t="s">
        <v>863</v>
      </c>
      <c r="AZ214" s="398" t="s">
        <v>686</v>
      </c>
      <c r="BA214" s="399" t="s">
        <v>719</v>
      </c>
      <c r="BB214" s="400" t="s">
        <v>1051</v>
      </c>
      <c r="BC214" s="400" t="s">
        <v>1054</v>
      </c>
      <c r="BD214" s="400" t="s">
        <v>264</v>
      </c>
      <c r="BE214" s="402">
        <f t="shared" si="175"/>
        <v>216</v>
      </c>
      <c r="BF214" s="374"/>
      <c r="BG214" s="374"/>
      <c r="BH214" s="374"/>
      <c r="BI214" s="374"/>
      <c r="BJ214" s="374"/>
      <c r="BK214" s="374"/>
      <c r="BL214" s="374"/>
      <c r="BM214" s="374"/>
      <c r="BN214" s="374"/>
      <c r="BO214" s="374"/>
      <c r="BP214" s="374"/>
      <c r="BQ214" s="374"/>
      <c r="BR214" s="374"/>
      <c r="BS214" s="374"/>
      <c r="BT214" s="374"/>
      <c r="BU214" s="374"/>
      <c r="BV214" s="374"/>
      <c r="BW214" s="374"/>
      <c r="BX214" s="374"/>
      <c r="BY214" s="374"/>
      <c r="BZ214" s="374"/>
      <c r="CA214" s="374"/>
      <c r="CB214" s="374"/>
      <c r="CC214" s="374"/>
      <c r="CD214" s="374"/>
      <c r="CE214" s="374"/>
      <c r="CF214" s="374"/>
      <c r="CG214" s="374"/>
      <c r="CH214" s="374"/>
      <c r="CI214" s="374"/>
      <c r="CJ214" s="374"/>
      <c r="CK214" s="374"/>
      <c r="CL214" s="374"/>
      <c r="CM214" s="374"/>
      <c r="CN214" s="374"/>
      <c r="CO214" s="374"/>
      <c r="CP214" s="374"/>
      <c r="CQ214" s="374"/>
      <c r="CR214" s="374"/>
      <c r="CS214" s="374"/>
      <c r="CT214" s="374"/>
      <c r="CU214" s="374"/>
      <c r="CV214" s="374"/>
      <c r="CW214" s="374"/>
      <c r="CX214" s="374"/>
      <c r="CY214" s="374"/>
      <c r="CZ214" s="374"/>
      <c r="DA214" s="374"/>
      <c r="DB214" s="374"/>
      <c r="DC214" s="374"/>
      <c r="DD214" s="374"/>
      <c r="DE214" s="374"/>
      <c r="DF214" s="374"/>
      <c r="DG214" s="374"/>
      <c r="DH214" s="374"/>
      <c r="DI214" s="374"/>
      <c r="DJ214" s="374"/>
      <c r="DK214" s="374"/>
    </row>
    <row r="215" spans="3:115" ht="23.25" hidden="1" customHeight="1">
      <c r="C215" s="367"/>
      <c r="N215" s="374"/>
      <c r="O215" s="374"/>
      <c r="P215" s="374"/>
      <c r="Q215" s="374"/>
      <c r="R215" s="374"/>
      <c r="S215" s="374"/>
      <c r="T215" s="374"/>
      <c r="U215" s="374"/>
      <c r="V215" s="374"/>
      <c r="W215" s="374"/>
      <c r="X215" s="374"/>
      <c r="Y215" s="374"/>
      <c r="Z215" s="374"/>
      <c r="AA215" s="374"/>
      <c r="AB215" s="374"/>
      <c r="AC215" s="374"/>
      <c r="AD215" s="374"/>
      <c r="AE215" s="374"/>
      <c r="AF215" s="374"/>
      <c r="AG215" s="374"/>
      <c r="AH215" s="374"/>
      <c r="AI215" s="374"/>
      <c r="AJ215" s="374"/>
      <c r="AK215" s="374"/>
      <c r="AL215" s="374"/>
      <c r="AM215" s="374"/>
      <c r="AN215" s="374"/>
      <c r="AO215" s="374"/>
      <c r="AP215" s="374"/>
      <c r="AQ215" s="374"/>
      <c r="AR215" s="374"/>
      <c r="AS215" s="374"/>
      <c r="AT215" s="395" t="s">
        <v>436</v>
      </c>
      <c r="AU215" s="374"/>
      <c r="AV215" s="374"/>
      <c r="AW215" s="415"/>
      <c r="AX215" s="415"/>
      <c r="AY215" s="397" t="s">
        <v>865</v>
      </c>
      <c r="AZ215" s="398" t="s">
        <v>254</v>
      </c>
      <c r="BA215" s="399" t="s">
        <v>720</v>
      </c>
      <c r="BB215" s="400" t="s">
        <v>1054</v>
      </c>
      <c r="BC215" s="400" t="s">
        <v>1643</v>
      </c>
      <c r="BD215" s="400" t="s">
        <v>708</v>
      </c>
      <c r="BE215" s="402">
        <f t="shared" si="175"/>
        <v>217</v>
      </c>
      <c r="BF215" s="374"/>
      <c r="BG215" s="374"/>
      <c r="BH215" s="374"/>
      <c r="BI215" s="374"/>
      <c r="BJ215" s="374"/>
      <c r="BK215" s="374"/>
      <c r="BL215" s="374"/>
      <c r="BM215" s="374"/>
      <c r="BN215" s="374"/>
      <c r="BO215" s="374"/>
      <c r="BP215" s="374"/>
      <c r="BQ215" s="374"/>
      <c r="BR215" s="374"/>
      <c r="BS215" s="374"/>
      <c r="BT215" s="374"/>
      <c r="BU215" s="374"/>
      <c r="BV215" s="374"/>
      <c r="BW215" s="374"/>
      <c r="BX215" s="374"/>
      <c r="BY215" s="374"/>
      <c r="BZ215" s="374"/>
      <c r="CA215" s="374"/>
      <c r="CB215" s="374"/>
      <c r="CC215" s="374"/>
      <c r="CD215" s="374"/>
      <c r="CE215" s="374"/>
      <c r="CF215" s="374"/>
      <c r="CG215" s="374"/>
      <c r="CH215" s="374"/>
      <c r="CI215" s="374"/>
      <c r="CJ215" s="374"/>
      <c r="CK215" s="374"/>
      <c r="CL215" s="374"/>
      <c r="CM215" s="374"/>
      <c r="CN215" s="374"/>
      <c r="CO215" s="374"/>
      <c r="CP215" s="374"/>
      <c r="CQ215" s="374"/>
      <c r="CR215" s="374"/>
      <c r="CS215" s="374"/>
      <c r="CT215" s="374"/>
      <c r="CU215" s="374"/>
      <c r="CV215" s="374"/>
      <c r="CW215" s="374"/>
      <c r="CX215" s="374"/>
      <c r="CY215" s="374"/>
      <c r="CZ215" s="374"/>
      <c r="DA215" s="374"/>
      <c r="DB215" s="374"/>
      <c r="DC215" s="374"/>
      <c r="DD215" s="374"/>
      <c r="DE215" s="374"/>
      <c r="DF215" s="374"/>
      <c r="DG215" s="374"/>
      <c r="DH215" s="374"/>
      <c r="DI215" s="374"/>
      <c r="DJ215" s="374"/>
      <c r="DK215" s="374"/>
    </row>
    <row r="216" spans="3:115" ht="15" hidden="1" customHeight="1">
      <c r="C216" s="367"/>
      <c r="N216" s="374"/>
      <c r="O216" s="374"/>
      <c r="P216" s="374"/>
      <c r="Q216" s="374"/>
      <c r="R216" s="374"/>
      <c r="S216" s="374"/>
      <c r="T216" s="374"/>
      <c r="U216" s="374"/>
      <c r="V216" s="374"/>
      <c r="W216" s="374"/>
      <c r="X216" s="374"/>
      <c r="Y216" s="374"/>
      <c r="Z216" s="374"/>
      <c r="AA216" s="374"/>
      <c r="AB216" s="374"/>
      <c r="AC216" s="374"/>
      <c r="AD216" s="374"/>
      <c r="AE216" s="374"/>
      <c r="AF216" s="374"/>
      <c r="AG216" s="374"/>
      <c r="AH216" s="374"/>
      <c r="AI216" s="374"/>
      <c r="AJ216" s="374"/>
      <c r="AK216" s="374"/>
      <c r="AL216" s="374"/>
      <c r="AM216" s="374"/>
      <c r="AN216" s="374"/>
      <c r="AO216" s="374"/>
      <c r="AP216" s="374"/>
      <c r="AQ216" s="374"/>
      <c r="AR216" s="374"/>
      <c r="AS216" s="374"/>
      <c r="AT216" s="395" t="s">
        <v>438</v>
      </c>
      <c r="AU216" s="374"/>
      <c r="AV216" s="374"/>
      <c r="AW216" s="415"/>
      <c r="AX216" s="415"/>
      <c r="AY216" s="397" t="s">
        <v>874</v>
      </c>
      <c r="AZ216" s="398" t="s">
        <v>691</v>
      </c>
      <c r="BA216" s="399" t="s">
        <v>724</v>
      </c>
      <c r="BB216" s="400" t="s">
        <v>1643</v>
      </c>
      <c r="BC216" s="400" t="s">
        <v>1083</v>
      </c>
      <c r="BD216" s="400" t="s">
        <v>709</v>
      </c>
      <c r="BE216" s="402">
        <f t="shared" si="175"/>
        <v>218</v>
      </c>
      <c r="BF216" s="374"/>
      <c r="BG216" s="374"/>
      <c r="BH216" s="374"/>
      <c r="BI216" s="374"/>
      <c r="BJ216" s="374"/>
      <c r="BK216" s="374"/>
      <c r="BL216" s="374"/>
      <c r="BM216" s="374"/>
      <c r="BN216" s="374"/>
      <c r="BO216" s="374"/>
      <c r="BP216" s="374"/>
      <c r="BQ216" s="374"/>
      <c r="BR216" s="374"/>
      <c r="BS216" s="374"/>
      <c r="BT216" s="374"/>
      <c r="BU216" s="374"/>
      <c r="BV216" s="374"/>
      <c r="BW216" s="374"/>
      <c r="BX216" s="374"/>
      <c r="BY216" s="374"/>
      <c r="BZ216" s="374"/>
      <c r="CA216" s="374"/>
      <c r="CB216" s="374"/>
      <c r="CC216" s="374"/>
      <c r="CD216" s="374"/>
      <c r="CE216" s="374"/>
      <c r="CF216" s="374"/>
      <c r="CG216" s="374"/>
      <c r="CH216" s="374"/>
      <c r="CI216" s="374"/>
      <c r="CJ216" s="374"/>
      <c r="CK216" s="374"/>
      <c r="CL216" s="374"/>
      <c r="CM216" s="374"/>
      <c r="CN216" s="374"/>
      <c r="CO216" s="374"/>
      <c r="CP216" s="374"/>
      <c r="CQ216" s="374"/>
      <c r="CR216" s="374"/>
      <c r="CS216" s="374"/>
      <c r="CT216" s="374"/>
      <c r="CU216" s="374"/>
      <c r="CV216" s="374"/>
      <c r="CW216" s="374"/>
      <c r="CX216" s="374"/>
      <c r="CY216" s="374"/>
      <c r="CZ216" s="374"/>
      <c r="DA216" s="374"/>
      <c r="DB216" s="374"/>
      <c r="DC216" s="374"/>
      <c r="DD216" s="374"/>
      <c r="DE216" s="374"/>
      <c r="DF216" s="374"/>
      <c r="DG216" s="374"/>
      <c r="DH216" s="374"/>
      <c r="DI216" s="374"/>
      <c r="DJ216" s="374"/>
      <c r="DK216" s="374"/>
    </row>
    <row r="217" spans="3:115" hidden="1">
      <c r="C217" s="367"/>
      <c r="N217" s="374"/>
      <c r="O217" s="374"/>
      <c r="P217" s="374"/>
      <c r="Q217" s="374"/>
      <c r="R217" s="374"/>
      <c r="S217" s="374"/>
      <c r="T217" s="374"/>
      <c r="U217" s="374"/>
      <c r="V217" s="374"/>
      <c r="W217" s="374"/>
      <c r="X217" s="374"/>
      <c r="Y217" s="374"/>
      <c r="Z217" s="374"/>
      <c r="AA217" s="374"/>
      <c r="AB217" s="374"/>
      <c r="AC217" s="374"/>
      <c r="AD217" s="374"/>
      <c r="AE217" s="374"/>
      <c r="AF217" s="374"/>
      <c r="AG217" s="374"/>
      <c r="AH217" s="374"/>
      <c r="AI217" s="374"/>
      <c r="AJ217" s="374"/>
      <c r="AK217" s="374"/>
      <c r="AL217" s="374"/>
      <c r="AM217" s="374"/>
      <c r="AN217" s="374"/>
      <c r="AO217" s="374"/>
      <c r="AP217" s="374"/>
      <c r="AQ217" s="374"/>
      <c r="AR217" s="374"/>
      <c r="AS217" s="374"/>
      <c r="AT217" s="395" t="s">
        <v>440</v>
      </c>
      <c r="AU217" s="374"/>
      <c r="AV217" s="374"/>
      <c r="AW217" s="415"/>
      <c r="AX217" s="415"/>
      <c r="AY217" s="397" t="s">
        <v>875</v>
      </c>
      <c r="AZ217" s="398" t="s">
        <v>692</v>
      </c>
      <c r="BA217" s="399" t="s">
        <v>725</v>
      </c>
      <c r="BB217" s="400" t="s">
        <v>1083</v>
      </c>
      <c r="BC217" s="400" t="s">
        <v>1084</v>
      </c>
      <c r="BD217" s="400" t="s">
        <v>712</v>
      </c>
      <c r="BE217" s="402">
        <f t="shared" si="175"/>
        <v>219</v>
      </c>
      <c r="BF217" s="374"/>
      <c r="BG217" s="374"/>
      <c r="BH217" s="374"/>
      <c r="BI217" s="374"/>
      <c r="BJ217" s="374"/>
      <c r="BK217" s="374"/>
      <c r="BL217" s="374"/>
      <c r="BM217" s="374"/>
      <c r="BN217" s="374"/>
      <c r="BO217" s="374"/>
      <c r="BP217" s="374"/>
      <c r="BQ217" s="374"/>
      <c r="BR217" s="374"/>
      <c r="BS217" s="374"/>
      <c r="BT217" s="374"/>
      <c r="BU217" s="374"/>
      <c r="BV217" s="374"/>
      <c r="BW217" s="374"/>
      <c r="BX217" s="374"/>
      <c r="BY217" s="374"/>
      <c r="BZ217" s="374"/>
      <c r="CA217" s="374"/>
      <c r="CB217" s="374"/>
      <c r="CC217" s="374"/>
      <c r="CD217" s="374"/>
      <c r="CE217" s="374"/>
      <c r="CF217" s="374"/>
      <c r="CG217" s="374"/>
      <c r="CH217" s="374"/>
      <c r="CI217" s="374"/>
      <c r="CJ217" s="374"/>
      <c r="CK217" s="374"/>
      <c r="CL217" s="374"/>
      <c r="CM217" s="374"/>
      <c r="CN217" s="374"/>
      <c r="CO217" s="374"/>
      <c r="CP217" s="374"/>
      <c r="CQ217" s="374"/>
      <c r="CR217" s="374"/>
      <c r="CS217" s="374"/>
      <c r="CT217" s="374"/>
      <c r="CU217" s="374"/>
      <c r="CV217" s="374"/>
      <c r="CW217" s="374"/>
      <c r="CX217" s="374"/>
      <c r="CY217" s="374"/>
      <c r="CZ217" s="374"/>
      <c r="DA217" s="374"/>
      <c r="DB217" s="374"/>
      <c r="DC217" s="374"/>
      <c r="DD217" s="374"/>
      <c r="DE217" s="374"/>
      <c r="DF217" s="374"/>
      <c r="DG217" s="374"/>
      <c r="DH217" s="374"/>
      <c r="DI217" s="374"/>
      <c r="DJ217" s="374"/>
      <c r="DK217" s="374"/>
    </row>
    <row r="218" spans="3:115" hidden="1">
      <c r="C218" s="367"/>
      <c r="N218" s="374"/>
      <c r="O218" s="374"/>
      <c r="P218" s="374"/>
      <c r="Q218" s="374"/>
      <c r="R218" s="374"/>
      <c r="S218" s="374"/>
      <c r="T218" s="374"/>
      <c r="U218" s="374"/>
      <c r="V218" s="374"/>
      <c r="W218" s="374"/>
      <c r="X218" s="374"/>
      <c r="Y218" s="374"/>
      <c r="Z218" s="374"/>
      <c r="AA218" s="374"/>
      <c r="AB218" s="374"/>
      <c r="AC218" s="374"/>
      <c r="AD218" s="374"/>
      <c r="AE218" s="374"/>
      <c r="AF218" s="374"/>
      <c r="AG218" s="374"/>
      <c r="AH218" s="374"/>
      <c r="AI218" s="374"/>
      <c r="AJ218" s="374"/>
      <c r="AK218" s="374"/>
      <c r="AL218" s="374"/>
      <c r="AM218" s="374"/>
      <c r="AN218" s="374"/>
      <c r="AO218" s="374"/>
      <c r="AP218" s="374"/>
      <c r="AQ218" s="374"/>
      <c r="AR218" s="374"/>
      <c r="AS218" s="374"/>
      <c r="AT218" s="395" t="s">
        <v>442</v>
      </c>
      <c r="AU218" s="374"/>
      <c r="AV218" s="374"/>
      <c r="AW218" s="415"/>
      <c r="AX218" s="415"/>
      <c r="AY218" s="397" t="s">
        <v>876</v>
      </c>
      <c r="AZ218" s="398" t="s">
        <v>693</v>
      </c>
      <c r="BA218" s="399" t="s">
        <v>728</v>
      </c>
      <c r="BB218" s="400" t="s">
        <v>1084</v>
      </c>
      <c r="BC218" s="400" t="s">
        <v>1087</v>
      </c>
      <c r="BD218" s="400" t="s">
        <v>713</v>
      </c>
      <c r="BE218" s="402">
        <f t="shared" si="175"/>
        <v>220</v>
      </c>
      <c r="BF218" s="374"/>
      <c r="BG218" s="374"/>
      <c r="BH218" s="374"/>
      <c r="BI218" s="374"/>
      <c r="BJ218" s="374"/>
      <c r="BK218" s="374"/>
      <c r="BL218" s="374"/>
      <c r="BM218" s="374"/>
      <c r="BN218" s="374"/>
      <c r="BO218" s="374"/>
      <c r="BP218" s="374"/>
      <c r="BQ218" s="374"/>
      <c r="BR218" s="374"/>
      <c r="BS218" s="374"/>
      <c r="BT218" s="374"/>
      <c r="BU218" s="374"/>
      <c r="BV218" s="374"/>
      <c r="BW218" s="374"/>
      <c r="BX218" s="374"/>
      <c r="BY218" s="374"/>
      <c r="BZ218" s="374"/>
      <c r="CA218" s="374"/>
      <c r="CB218" s="374"/>
      <c r="CC218" s="374"/>
      <c r="CD218" s="374"/>
      <c r="CE218" s="374"/>
      <c r="CF218" s="374"/>
      <c r="CG218" s="374"/>
      <c r="CH218" s="374"/>
      <c r="CI218" s="374"/>
      <c r="CJ218" s="374"/>
      <c r="CK218" s="374"/>
      <c r="CL218" s="374"/>
      <c r="CM218" s="374"/>
      <c r="CN218" s="374"/>
      <c r="CO218" s="374"/>
      <c r="CP218" s="374"/>
      <c r="CQ218" s="374"/>
      <c r="CR218" s="374"/>
      <c r="CS218" s="374"/>
      <c r="CT218" s="374"/>
      <c r="CU218" s="374"/>
      <c r="CV218" s="374"/>
      <c r="CW218" s="374"/>
      <c r="CX218" s="374"/>
      <c r="CY218" s="374"/>
      <c r="CZ218" s="374"/>
      <c r="DA218" s="374"/>
      <c r="DB218" s="374"/>
      <c r="DC218" s="374"/>
      <c r="DD218" s="374"/>
      <c r="DE218" s="374"/>
      <c r="DF218" s="374"/>
      <c r="DG218" s="374"/>
      <c r="DH218" s="374"/>
      <c r="DI218" s="374"/>
      <c r="DJ218" s="374"/>
      <c r="DK218" s="374"/>
    </row>
    <row r="219" spans="3:115" hidden="1">
      <c r="C219" s="367"/>
      <c r="N219" s="374"/>
      <c r="O219" s="374"/>
      <c r="P219" s="374"/>
      <c r="Q219" s="374"/>
      <c r="R219" s="374"/>
      <c r="S219" s="374"/>
      <c r="T219" s="374"/>
      <c r="U219" s="374"/>
      <c r="V219" s="374"/>
      <c r="W219" s="374"/>
      <c r="X219" s="374"/>
      <c r="Y219" s="374"/>
      <c r="Z219" s="374"/>
      <c r="AA219" s="374"/>
      <c r="AB219" s="374"/>
      <c r="AC219" s="374"/>
      <c r="AD219" s="374"/>
      <c r="AE219" s="374"/>
      <c r="AF219" s="374"/>
      <c r="AG219" s="374"/>
      <c r="AH219" s="374"/>
      <c r="AI219" s="374"/>
      <c r="AJ219" s="374"/>
      <c r="AK219" s="374"/>
      <c r="AL219" s="374"/>
      <c r="AM219" s="374"/>
      <c r="AN219" s="374"/>
      <c r="AO219" s="374"/>
      <c r="AP219" s="374"/>
      <c r="AQ219" s="374"/>
      <c r="AR219" s="374"/>
      <c r="AS219" s="374"/>
      <c r="AT219" s="395" t="s">
        <v>444</v>
      </c>
      <c r="AU219" s="374"/>
      <c r="AV219" s="374"/>
      <c r="AW219" s="415"/>
      <c r="AX219" s="415"/>
      <c r="AY219" s="581" t="s">
        <v>885</v>
      </c>
      <c r="AZ219" s="398" t="s">
        <v>694</v>
      </c>
      <c r="BA219" s="399" t="s">
        <v>731</v>
      </c>
      <c r="BB219" s="400" t="s">
        <v>1087</v>
      </c>
      <c r="BC219" s="400" t="s">
        <v>1090</v>
      </c>
      <c r="BD219" s="400" t="s">
        <v>714</v>
      </c>
      <c r="BE219" s="402">
        <f t="shared" ref="BE219:BE282" si="182">+MATCH(BD$10:BD$548,AZ$10:AZ$540,0)</f>
        <v>221</v>
      </c>
      <c r="BF219" s="374"/>
      <c r="BG219" s="374"/>
      <c r="BH219" s="374"/>
      <c r="BI219" s="374"/>
      <c r="BJ219" s="374"/>
      <c r="BK219" s="374"/>
      <c r="BL219" s="374"/>
      <c r="BM219" s="374"/>
      <c r="BN219" s="374"/>
      <c r="BO219" s="374"/>
      <c r="BP219" s="374"/>
      <c r="BQ219" s="374"/>
      <c r="BR219" s="374"/>
      <c r="BS219" s="374"/>
      <c r="BT219" s="374"/>
      <c r="BU219" s="374"/>
      <c r="BV219" s="374"/>
      <c r="BW219" s="374"/>
      <c r="BX219" s="374"/>
      <c r="BY219" s="374"/>
      <c r="BZ219" s="374"/>
      <c r="CA219" s="374"/>
      <c r="CB219" s="374"/>
      <c r="CC219" s="374"/>
      <c r="CD219" s="374"/>
      <c r="CE219" s="374"/>
      <c r="CF219" s="374"/>
      <c r="CG219" s="374"/>
      <c r="CH219" s="374"/>
      <c r="CI219" s="374"/>
      <c r="CJ219" s="374"/>
      <c r="CK219" s="374"/>
      <c r="CL219" s="374"/>
      <c r="CM219" s="374"/>
      <c r="CN219" s="374"/>
      <c r="CO219" s="374"/>
      <c r="CP219" s="374"/>
      <c r="CQ219" s="374"/>
      <c r="CR219" s="374"/>
      <c r="CS219" s="374"/>
      <c r="CT219" s="374"/>
      <c r="CU219" s="374"/>
      <c r="CV219" s="374"/>
      <c r="CW219" s="374"/>
      <c r="CX219" s="374"/>
      <c r="CY219" s="374"/>
      <c r="CZ219" s="374"/>
      <c r="DA219" s="374"/>
      <c r="DB219" s="374"/>
      <c r="DC219" s="374"/>
      <c r="DD219" s="374"/>
      <c r="DE219" s="374"/>
      <c r="DF219" s="374"/>
      <c r="DG219" s="374"/>
      <c r="DH219" s="374"/>
      <c r="DI219" s="374"/>
      <c r="DJ219" s="374"/>
      <c r="DK219" s="374"/>
    </row>
    <row r="220" spans="3:115" hidden="1">
      <c r="C220" s="367"/>
      <c r="N220" s="374"/>
      <c r="O220" s="374"/>
      <c r="P220" s="374"/>
      <c r="Q220" s="374"/>
      <c r="R220" s="374"/>
      <c r="S220" s="374"/>
      <c r="T220" s="374"/>
      <c r="U220" s="374"/>
      <c r="V220" s="374"/>
      <c r="W220" s="374"/>
      <c r="X220" s="374"/>
      <c r="Y220" s="374"/>
      <c r="Z220" s="374"/>
      <c r="AA220" s="374"/>
      <c r="AB220" s="374"/>
      <c r="AC220" s="374"/>
      <c r="AD220" s="374"/>
      <c r="AE220" s="374"/>
      <c r="AF220" s="374"/>
      <c r="AG220" s="374"/>
      <c r="AH220" s="374"/>
      <c r="AI220" s="374"/>
      <c r="AJ220" s="374"/>
      <c r="AK220" s="374"/>
      <c r="AL220" s="374"/>
      <c r="AM220" s="374"/>
      <c r="AN220" s="374"/>
      <c r="AO220" s="374"/>
      <c r="AP220" s="374"/>
      <c r="AQ220" s="374"/>
      <c r="AR220" s="374"/>
      <c r="AS220" s="374"/>
      <c r="AT220" s="395" t="s">
        <v>446</v>
      </c>
      <c r="AU220" s="374"/>
      <c r="AV220" s="374"/>
      <c r="AW220" s="415"/>
      <c r="AX220" s="415"/>
      <c r="AY220" s="397" t="s">
        <v>888</v>
      </c>
      <c r="AZ220" s="398" t="s">
        <v>1633</v>
      </c>
      <c r="BA220" s="399" t="s">
        <v>733</v>
      </c>
      <c r="BB220" s="400" t="s">
        <v>1090</v>
      </c>
      <c r="BC220" s="400" t="s">
        <v>1091</v>
      </c>
      <c r="BD220" s="400" t="s">
        <v>715</v>
      </c>
      <c r="BE220" s="402">
        <f t="shared" si="182"/>
        <v>222</v>
      </c>
      <c r="BF220" s="374"/>
      <c r="BG220" s="374"/>
      <c r="BH220" s="374"/>
      <c r="BI220" s="374"/>
      <c r="BJ220" s="374"/>
      <c r="BK220" s="374"/>
      <c r="BL220" s="374"/>
      <c r="BM220" s="374"/>
      <c r="BN220" s="374"/>
      <c r="BO220" s="374"/>
      <c r="BP220" s="374"/>
      <c r="BQ220" s="374"/>
      <c r="BR220" s="374"/>
      <c r="BS220" s="374"/>
      <c r="BT220" s="374"/>
      <c r="BU220" s="374"/>
      <c r="BV220" s="374"/>
      <c r="BW220" s="374"/>
      <c r="BX220" s="374"/>
      <c r="BY220" s="374"/>
      <c r="BZ220" s="374"/>
      <c r="CA220" s="374"/>
      <c r="CB220" s="374"/>
      <c r="CC220" s="374"/>
      <c r="CD220" s="374"/>
      <c r="CE220" s="374"/>
      <c r="CF220" s="374"/>
      <c r="CG220" s="374"/>
      <c r="CH220" s="374"/>
      <c r="CI220" s="374"/>
      <c r="CJ220" s="374"/>
      <c r="CK220" s="374"/>
      <c r="CL220" s="374"/>
      <c r="CM220" s="374"/>
      <c r="CN220" s="374"/>
      <c r="CO220" s="374"/>
      <c r="CP220" s="374"/>
      <c r="CQ220" s="374"/>
      <c r="CR220" s="374"/>
      <c r="CS220" s="374"/>
      <c r="CT220" s="374"/>
      <c r="CU220" s="374"/>
      <c r="CV220" s="374"/>
      <c r="CW220" s="374"/>
      <c r="CX220" s="374"/>
      <c r="CY220" s="374"/>
      <c r="CZ220" s="374"/>
      <c r="DA220" s="374"/>
      <c r="DB220" s="374"/>
      <c r="DC220" s="374"/>
      <c r="DD220" s="374"/>
      <c r="DE220" s="374"/>
      <c r="DF220" s="374"/>
      <c r="DG220" s="374"/>
      <c r="DH220" s="374"/>
      <c r="DI220" s="374"/>
      <c r="DJ220" s="374"/>
      <c r="DK220" s="374"/>
    </row>
    <row r="221" spans="3:115" ht="15.75" hidden="1" customHeight="1">
      <c r="C221" s="367"/>
      <c r="N221" s="374"/>
      <c r="O221" s="374"/>
      <c r="P221" s="374"/>
      <c r="Q221" s="374"/>
      <c r="R221" s="374"/>
      <c r="S221" s="374"/>
      <c r="T221" s="374"/>
      <c r="U221" s="374"/>
      <c r="V221" s="374"/>
      <c r="W221" s="374"/>
      <c r="X221" s="374"/>
      <c r="Y221" s="374"/>
      <c r="Z221" s="374"/>
      <c r="AA221" s="374"/>
      <c r="AB221" s="374"/>
      <c r="AC221" s="374"/>
      <c r="AD221" s="374"/>
      <c r="AE221" s="374"/>
      <c r="AF221" s="374"/>
      <c r="AG221" s="374"/>
      <c r="AH221" s="374"/>
      <c r="AI221" s="374"/>
      <c r="AJ221" s="374"/>
      <c r="AK221" s="374"/>
      <c r="AL221" s="374"/>
      <c r="AM221" s="374"/>
      <c r="AN221" s="374"/>
      <c r="AO221" s="374"/>
      <c r="AP221" s="374"/>
      <c r="AQ221" s="374"/>
      <c r="AR221" s="374"/>
      <c r="AS221" s="374"/>
      <c r="AT221" s="395" t="s">
        <v>448</v>
      </c>
      <c r="AU221" s="374"/>
      <c r="AV221" s="374"/>
      <c r="AW221" s="415"/>
      <c r="AX221" s="415"/>
      <c r="AY221" s="397" t="s">
        <v>889</v>
      </c>
      <c r="AZ221" s="398" t="s">
        <v>697</v>
      </c>
      <c r="BA221" s="399" t="s">
        <v>735</v>
      </c>
      <c r="BB221" s="400" t="s">
        <v>1091</v>
      </c>
      <c r="BC221" s="400" t="s">
        <v>1092</v>
      </c>
      <c r="BD221" s="400" t="s">
        <v>716</v>
      </c>
      <c r="BE221" s="402">
        <f t="shared" si="182"/>
        <v>223</v>
      </c>
      <c r="BF221" s="374"/>
      <c r="BG221" s="374"/>
      <c r="BH221" s="374"/>
      <c r="BI221" s="374"/>
      <c r="BJ221" s="374"/>
      <c r="BK221" s="374"/>
      <c r="BL221" s="374"/>
      <c r="BM221" s="374"/>
      <c r="BN221" s="374"/>
      <c r="BO221" s="374"/>
      <c r="BP221" s="374"/>
      <c r="BQ221" s="374"/>
      <c r="BR221" s="374"/>
      <c r="BS221" s="374"/>
      <c r="BT221" s="374"/>
      <c r="BU221" s="374"/>
      <c r="BV221" s="374"/>
      <c r="BW221" s="374"/>
      <c r="BX221" s="374"/>
      <c r="BY221" s="374"/>
      <c r="BZ221" s="374"/>
      <c r="CA221" s="374"/>
      <c r="CB221" s="374"/>
      <c r="CC221" s="374"/>
      <c r="CD221" s="374"/>
      <c r="CE221" s="374"/>
      <c r="CF221" s="374"/>
      <c r="CG221" s="374"/>
      <c r="CH221" s="374"/>
      <c r="CI221" s="374"/>
      <c r="CJ221" s="374"/>
      <c r="CK221" s="374"/>
      <c r="CL221" s="374"/>
      <c r="CM221" s="374"/>
      <c r="CN221" s="374"/>
      <c r="CO221" s="374"/>
      <c r="CP221" s="374"/>
      <c r="CQ221" s="374"/>
      <c r="CR221" s="374"/>
      <c r="CS221" s="374"/>
      <c r="CT221" s="374"/>
      <c r="CU221" s="374"/>
      <c r="CV221" s="374"/>
      <c r="CW221" s="374"/>
      <c r="CX221" s="374"/>
      <c r="CY221" s="374"/>
      <c r="CZ221" s="374"/>
      <c r="DA221" s="374"/>
      <c r="DB221" s="374"/>
      <c r="DC221" s="374"/>
      <c r="DD221" s="374"/>
      <c r="DE221" s="374"/>
      <c r="DF221" s="374"/>
      <c r="DG221" s="374"/>
      <c r="DH221" s="374"/>
      <c r="DI221" s="374"/>
      <c r="DJ221" s="374"/>
      <c r="DK221" s="374"/>
    </row>
    <row r="222" spans="3:115" hidden="1">
      <c r="C222" s="367"/>
      <c r="N222" s="374"/>
      <c r="O222" s="374"/>
      <c r="P222" s="374"/>
      <c r="Q222" s="374"/>
      <c r="R222" s="374"/>
      <c r="S222" s="374"/>
      <c r="T222" s="374"/>
      <c r="U222" s="374"/>
      <c r="V222" s="374"/>
      <c r="W222" s="374"/>
      <c r="X222" s="374"/>
      <c r="Y222" s="374"/>
      <c r="Z222" s="374"/>
      <c r="AA222" s="374"/>
      <c r="AB222" s="374"/>
      <c r="AC222" s="374"/>
      <c r="AD222" s="374"/>
      <c r="AE222" s="374"/>
      <c r="AF222" s="374"/>
      <c r="AG222" s="374"/>
      <c r="AH222" s="374"/>
      <c r="AI222" s="374"/>
      <c r="AJ222" s="374"/>
      <c r="AK222" s="374"/>
      <c r="AL222" s="374"/>
      <c r="AM222" s="374"/>
      <c r="AN222" s="374"/>
      <c r="AO222" s="374"/>
      <c r="AP222" s="374"/>
      <c r="AQ222" s="374"/>
      <c r="AR222" s="374"/>
      <c r="AS222" s="374"/>
      <c r="AT222" s="395" t="s">
        <v>450</v>
      </c>
      <c r="AU222" s="374"/>
      <c r="AV222" s="374"/>
      <c r="AW222" s="415"/>
      <c r="AX222" s="415"/>
      <c r="AY222" s="397" t="s">
        <v>894</v>
      </c>
      <c r="AZ222" s="398" t="s">
        <v>698</v>
      </c>
      <c r="BA222" s="399" t="s">
        <v>738</v>
      </c>
      <c r="BB222" s="400" t="s">
        <v>1092</v>
      </c>
      <c r="BC222" s="400" t="s">
        <v>1093</v>
      </c>
      <c r="BD222" s="400" t="s">
        <v>717</v>
      </c>
      <c r="BE222" s="402">
        <f t="shared" si="182"/>
        <v>224</v>
      </c>
      <c r="BF222" s="374"/>
      <c r="BG222" s="374"/>
      <c r="BH222" s="374"/>
      <c r="BI222" s="374"/>
      <c r="BJ222" s="374"/>
      <c r="BK222" s="374"/>
      <c r="BL222" s="374"/>
      <c r="BM222" s="374"/>
      <c r="BN222" s="374"/>
      <c r="BO222" s="374"/>
      <c r="BP222" s="374"/>
      <c r="BQ222" s="374"/>
      <c r="BR222" s="374"/>
      <c r="BS222" s="374"/>
      <c r="BT222" s="374"/>
      <c r="BU222" s="374"/>
      <c r="BV222" s="374"/>
      <c r="BW222" s="374"/>
      <c r="BX222" s="374"/>
      <c r="BY222" s="374"/>
      <c r="BZ222" s="374"/>
      <c r="CA222" s="374"/>
      <c r="CB222" s="374"/>
      <c r="CC222" s="374"/>
      <c r="CD222" s="374"/>
      <c r="CE222" s="374"/>
      <c r="CF222" s="374"/>
      <c r="CG222" s="374"/>
      <c r="CH222" s="374"/>
      <c r="CI222" s="374"/>
      <c r="CJ222" s="374"/>
      <c r="CK222" s="374"/>
      <c r="CL222" s="374"/>
      <c r="CM222" s="374"/>
      <c r="CN222" s="374"/>
      <c r="CO222" s="374"/>
      <c r="CP222" s="374"/>
      <c r="CQ222" s="374"/>
      <c r="CR222" s="374"/>
      <c r="CS222" s="374"/>
      <c r="CT222" s="374"/>
      <c r="CU222" s="374"/>
      <c r="CV222" s="374"/>
      <c r="CW222" s="374"/>
      <c r="CX222" s="374"/>
      <c r="CY222" s="374"/>
      <c r="CZ222" s="374"/>
      <c r="DA222" s="374"/>
      <c r="DB222" s="374"/>
      <c r="DC222" s="374"/>
      <c r="DD222" s="374"/>
      <c r="DE222" s="374"/>
      <c r="DF222" s="374"/>
      <c r="DG222" s="374"/>
      <c r="DH222" s="374"/>
      <c r="DI222" s="374"/>
      <c r="DJ222" s="374"/>
      <c r="DK222" s="374"/>
    </row>
    <row r="223" spans="3:115" ht="15" hidden="1" customHeight="1">
      <c r="C223" s="367"/>
      <c r="N223" s="374"/>
      <c r="O223" s="374"/>
      <c r="P223" s="374"/>
      <c r="Q223" s="374"/>
      <c r="R223" s="374"/>
      <c r="S223" s="374"/>
      <c r="T223" s="374"/>
      <c r="U223" s="374"/>
      <c r="V223" s="374"/>
      <c r="W223" s="374"/>
      <c r="X223" s="374"/>
      <c r="Y223" s="374"/>
      <c r="Z223" s="374"/>
      <c r="AA223" s="374"/>
      <c r="AB223" s="374"/>
      <c r="AC223" s="374"/>
      <c r="AD223" s="374"/>
      <c r="AE223" s="374"/>
      <c r="AF223" s="374"/>
      <c r="AG223" s="374"/>
      <c r="AH223" s="374"/>
      <c r="AI223" s="374"/>
      <c r="AJ223" s="374"/>
      <c r="AK223" s="374"/>
      <c r="AL223" s="374"/>
      <c r="AM223" s="374"/>
      <c r="AN223" s="374"/>
      <c r="AO223" s="374"/>
      <c r="AP223" s="374"/>
      <c r="AQ223" s="374"/>
      <c r="AR223" s="374"/>
      <c r="AS223" s="374"/>
      <c r="AT223" s="395" t="s">
        <v>452</v>
      </c>
      <c r="AU223" s="374"/>
      <c r="AV223" s="374"/>
      <c r="AW223" s="415"/>
      <c r="AX223" s="415"/>
      <c r="AY223" s="397" t="s">
        <v>896</v>
      </c>
      <c r="AZ223" s="398" t="s">
        <v>702</v>
      </c>
      <c r="BA223" s="399" t="s">
        <v>741</v>
      </c>
      <c r="BB223" s="400" t="s">
        <v>1093</v>
      </c>
      <c r="BC223" s="400" t="s">
        <v>1095</v>
      </c>
      <c r="BD223" s="400" t="s">
        <v>719</v>
      </c>
      <c r="BE223" s="402">
        <f t="shared" si="182"/>
        <v>225</v>
      </c>
      <c r="BF223" s="374"/>
      <c r="BG223" s="374"/>
      <c r="BH223" s="374"/>
      <c r="BI223" s="374"/>
      <c r="BJ223" s="374"/>
      <c r="BK223" s="374"/>
      <c r="BL223" s="374"/>
      <c r="BM223" s="374"/>
      <c r="BN223" s="374"/>
      <c r="BO223" s="374"/>
      <c r="BP223" s="374"/>
      <c r="BQ223" s="374"/>
      <c r="BR223" s="374"/>
      <c r="BS223" s="374"/>
      <c r="BT223" s="374"/>
      <c r="BU223" s="374"/>
      <c r="BV223" s="374"/>
      <c r="BW223" s="374"/>
      <c r="BX223" s="374"/>
      <c r="BY223" s="374"/>
      <c r="BZ223" s="374"/>
      <c r="CA223" s="374"/>
      <c r="CB223" s="374"/>
      <c r="CC223" s="374"/>
      <c r="CD223" s="374"/>
      <c r="CE223" s="374"/>
      <c r="CF223" s="374"/>
      <c r="CG223" s="374"/>
      <c r="CH223" s="374"/>
      <c r="CI223" s="374"/>
      <c r="CJ223" s="374"/>
      <c r="CK223" s="374"/>
      <c r="CL223" s="374"/>
      <c r="CM223" s="374"/>
      <c r="CN223" s="374"/>
      <c r="CO223" s="374"/>
      <c r="CP223" s="374"/>
      <c r="CQ223" s="374"/>
      <c r="CR223" s="374"/>
      <c r="CS223" s="374"/>
      <c r="CT223" s="374"/>
      <c r="CU223" s="374"/>
      <c r="CV223" s="374"/>
      <c r="CW223" s="374"/>
      <c r="CX223" s="374"/>
      <c r="CY223" s="374"/>
      <c r="CZ223" s="374"/>
      <c r="DA223" s="374"/>
      <c r="DB223" s="374"/>
      <c r="DC223" s="374"/>
      <c r="DD223" s="374"/>
      <c r="DE223" s="374"/>
      <c r="DF223" s="374"/>
      <c r="DG223" s="374"/>
      <c r="DH223" s="374"/>
      <c r="DI223" s="374"/>
      <c r="DJ223" s="374"/>
      <c r="DK223" s="374"/>
    </row>
    <row r="224" spans="3:115" hidden="1">
      <c r="C224" s="367"/>
      <c r="N224" s="374"/>
      <c r="O224" s="374"/>
      <c r="P224" s="374"/>
      <c r="Q224" s="374"/>
      <c r="R224" s="374"/>
      <c r="S224" s="374"/>
      <c r="T224" s="374"/>
      <c r="U224" s="374"/>
      <c r="V224" s="374"/>
      <c r="W224" s="374"/>
      <c r="X224" s="374"/>
      <c r="Y224" s="374"/>
      <c r="Z224" s="374"/>
      <c r="AA224" s="374"/>
      <c r="AB224" s="374"/>
      <c r="AC224" s="374"/>
      <c r="AD224" s="374"/>
      <c r="AE224" s="374"/>
      <c r="AF224" s="374"/>
      <c r="AG224" s="374"/>
      <c r="AH224" s="374"/>
      <c r="AI224" s="374"/>
      <c r="AJ224" s="374"/>
      <c r="AK224" s="374"/>
      <c r="AL224" s="374"/>
      <c r="AM224" s="374"/>
      <c r="AN224" s="374"/>
      <c r="AO224" s="374"/>
      <c r="AP224" s="374"/>
      <c r="AQ224" s="374"/>
      <c r="AR224" s="374"/>
      <c r="AS224" s="374"/>
      <c r="AT224" s="395" t="s">
        <v>454</v>
      </c>
      <c r="AU224" s="374"/>
      <c r="AV224" s="374"/>
      <c r="AW224" s="415"/>
      <c r="AX224" s="415"/>
      <c r="AY224" s="397" t="s">
        <v>1639</v>
      </c>
      <c r="AZ224" s="398" t="s">
        <v>704</v>
      </c>
      <c r="BA224" s="399" t="s">
        <v>745</v>
      </c>
      <c r="BB224" s="400" t="s">
        <v>1095</v>
      </c>
      <c r="BC224" s="400" t="s">
        <v>1097</v>
      </c>
      <c r="BD224" s="400" t="s">
        <v>720</v>
      </c>
      <c r="BE224" s="402">
        <f t="shared" si="182"/>
        <v>226</v>
      </c>
      <c r="BF224" s="374"/>
      <c r="BG224" s="374"/>
      <c r="BH224" s="374"/>
      <c r="BI224" s="374"/>
      <c r="BJ224" s="374"/>
      <c r="BK224" s="374"/>
      <c r="BL224" s="374"/>
      <c r="BM224" s="374"/>
      <c r="BN224" s="374"/>
      <c r="BO224" s="374"/>
      <c r="BP224" s="374"/>
      <c r="BQ224" s="374"/>
      <c r="BR224" s="374"/>
      <c r="BS224" s="374"/>
      <c r="BT224" s="374"/>
      <c r="BU224" s="374"/>
      <c r="BV224" s="374"/>
      <c r="BW224" s="374"/>
      <c r="BX224" s="374"/>
      <c r="BY224" s="374"/>
      <c r="BZ224" s="374"/>
      <c r="CA224" s="374"/>
      <c r="CB224" s="374"/>
      <c r="CC224" s="374"/>
      <c r="CD224" s="374"/>
      <c r="CE224" s="374"/>
      <c r="CF224" s="374"/>
      <c r="CG224" s="374"/>
      <c r="CH224" s="374"/>
      <c r="CI224" s="374"/>
      <c r="CJ224" s="374"/>
      <c r="CK224" s="374"/>
      <c r="CL224" s="374"/>
      <c r="CM224" s="374"/>
      <c r="CN224" s="374"/>
      <c r="CO224" s="374"/>
      <c r="CP224" s="374"/>
      <c r="CQ224" s="374"/>
      <c r="CR224" s="374"/>
      <c r="CS224" s="374"/>
      <c r="CT224" s="374"/>
      <c r="CU224" s="374"/>
      <c r="CV224" s="374"/>
      <c r="CW224" s="374"/>
      <c r="CX224" s="374"/>
      <c r="CY224" s="374"/>
      <c r="CZ224" s="374"/>
      <c r="DA224" s="374"/>
      <c r="DB224" s="374"/>
      <c r="DC224" s="374"/>
      <c r="DD224" s="374"/>
      <c r="DE224" s="374"/>
      <c r="DF224" s="374"/>
      <c r="DG224" s="374"/>
      <c r="DH224" s="374"/>
      <c r="DI224" s="374"/>
      <c r="DJ224" s="374"/>
      <c r="DK224" s="374"/>
    </row>
    <row r="225" spans="3:115" hidden="1">
      <c r="C225" s="367"/>
      <c r="N225" s="374"/>
      <c r="O225" s="374"/>
      <c r="P225" s="374"/>
      <c r="Q225" s="374"/>
      <c r="R225" s="374"/>
      <c r="S225" s="374"/>
      <c r="T225" s="374"/>
      <c r="U225" s="374"/>
      <c r="V225" s="374"/>
      <c r="W225" s="374"/>
      <c r="X225" s="374"/>
      <c r="Y225" s="374"/>
      <c r="Z225" s="374"/>
      <c r="AA225" s="374"/>
      <c r="AB225" s="374"/>
      <c r="AC225" s="374"/>
      <c r="AD225" s="374"/>
      <c r="AE225" s="374"/>
      <c r="AF225" s="374"/>
      <c r="AG225" s="374"/>
      <c r="AH225" s="374"/>
      <c r="AI225" s="374"/>
      <c r="AJ225" s="374"/>
      <c r="AK225" s="374"/>
      <c r="AL225" s="374"/>
      <c r="AM225" s="374"/>
      <c r="AN225" s="374"/>
      <c r="AO225" s="374"/>
      <c r="AP225" s="374"/>
      <c r="AQ225" s="374"/>
      <c r="AR225" s="374"/>
      <c r="AS225" s="374"/>
      <c r="AT225" s="395" t="s">
        <v>456</v>
      </c>
      <c r="AU225" s="374"/>
      <c r="AV225" s="374"/>
      <c r="AW225" s="415"/>
      <c r="AX225" s="415"/>
      <c r="AY225" s="397" t="s">
        <v>365</v>
      </c>
      <c r="AZ225" s="398" t="s">
        <v>264</v>
      </c>
      <c r="BA225" s="399" t="s">
        <v>747</v>
      </c>
      <c r="BB225" s="400" t="s">
        <v>1097</v>
      </c>
      <c r="BC225" s="400" t="s">
        <v>1101</v>
      </c>
      <c r="BD225" s="400" t="s">
        <v>724</v>
      </c>
      <c r="BE225" s="402">
        <f t="shared" si="182"/>
        <v>227</v>
      </c>
      <c r="BF225" s="374"/>
      <c r="BG225" s="374"/>
      <c r="BH225" s="374"/>
      <c r="BI225" s="374"/>
      <c r="BJ225" s="374"/>
      <c r="BK225" s="374"/>
      <c r="BL225" s="374"/>
      <c r="BM225" s="374"/>
      <c r="BN225" s="374"/>
      <c r="BO225" s="374"/>
      <c r="BP225" s="374"/>
      <c r="BQ225" s="374"/>
      <c r="BR225" s="374"/>
      <c r="BS225" s="374"/>
      <c r="BT225" s="374"/>
      <c r="BU225" s="374"/>
      <c r="BV225" s="374"/>
      <c r="BW225" s="374"/>
      <c r="BX225" s="374"/>
      <c r="BY225" s="374"/>
      <c r="BZ225" s="374"/>
      <c r="CA225" s="374"/>
      <c r="CB225" s="374"/>
      <c r="CC225" s="374"/>
      <c r="CD225" s="374"/>
      <c r="CE225" s="374"/>
      <c r="CF225" s="374"/>
      <c r="CG225" s="374"/>
      <c r="CH225" s="374"/>
      <c r="CI225" s="374"/>
      <c r="CJ225" s="374"/>
      <c r="CK225" s="374"/>
      <c r="CL225" s="374"/>
      <c r="CM225" s="374"/>
      <c r="CN225" s="374"/>
      <c r="CO225" s="374"/>
      <c r="CP225" s="374"/>
      <c r="CQ225" s="374"/>
      <c r="CR225" s="374"/>
      <c r="CS225" s="374"/>
      <c r="CT225" s="374"/>
      <c r="CU225" s="374"/>
      <c r="CV225" s="374"/>
      <c r="CW225" s="374"/>
      <c r="CX225" s="374"/>
      <c r="CY225" s="374"/>
      <c r="CZ225" s="374"/>
      <c r="DA225" s="374"/>
      <c r="DB225" s="374"/>
      <c r="DC225" s="374"/>
      <c r="DD225" s="374"/>
      <c r="DE225" s="374"/>
      <c r="DF225" s="374"/>
      <c r="DG225" s="374"/>
      <c r="DH225" s="374"/>
      <c r="DI225" s="374"/>
      <c r="DJ225" s="374"/>
      <c r="DK225" s="374"/>
    </row>
    <row r="226" spans="3:115" hidden="1">
      <c r="C226" s="367"/>
      <c r="N226" s="374"/>
      <c r="O226" s="374"/>
      <c r="P226" s="374"/>
      <c r="Q226" s="374"/>
      <c r="R226" s="374"/>
      <c r="S226" s="374"/>
      <c r="T226" s="374"/>
      <c r="U226" s="374"/>
      <c r="V226" s="374"/>
      <c r="W226" s="374"/>
      <c r="X226" s="374"/>
      <c r="Y226" s="374"/>
      <c r="Z226" s="374"/>
      <c r="AA226" s="374"/>
      <c r="AB226" s="374"/>
      <c r="AC226" s="374"/>
      <c r="AD226" s="374"/>
      <c r="AE226" s="374"/>
      <c r="AF226" s="374"/>
      <c r="AG226" s="374"/>
      <c r="AH226" s="374"/>
      <c r="AI226" s="374"/>
      <c r="AJ226" s="374"/>
      <c r="AK226" s="374"/>
      <c r="AL226" s="374"/>
      <c r="AM226" s="374"/>
      <c r="AN226" s="374"/>
      <c r="AO226" s="374"/>
      <c r="AP226" s="374"/>
      <c r="AQ226" s="374"/>
      <c r="AR226" s="374"/>
      <c r="AS226" s="374"/>
      <c r="AT226" s="395" t="s">
        <v>458</v>
      </c>
      <c r="AU226" s="374"/>
      <c r="AV226" s="374"/>
      <c r="AW226" s="415"/>
      <c r="AX226" s="415"/>
      <c r="AY226" s="397" t="s">
        <v>903</v>
      </c>
      <c r="AZ226" s="398" t="s">
        <v>708</v>
      </c>
      <c r="BA226" s="399" t="s">
        <v>748</v>
      </c>
      <c r="BB226" s="400" t="s">
        <v>1101</v>
      </c>
      <c r="BC226" s="400" t="s">
        <v>1102</v>
      </c>
      <c r="BD226" s="400" t="s">
        <v>725</v>
      </c>
      <c r="BE226" s="402">
        <f t="shared" si="182"/>
        <v>228</v>
      </c>
      <c r="BF226" s="374"/>
      <c r="BG226" s="374"/>
      <c r="BH226" s="374"/>
      <c r="BI226" s="374"/>
      <c r="BJ226" s="374"/>
      <c r="BK226" s="374"/>
      <c r="BL226" s="374"/>
      <c r="BM226" s="374"/>
      <c r="BN226" s="374"/>
      <c r="BO226" s="374"/>
      <c r="BP226" s="374"/>
      <c r="BQ226" s="374"/>
      <c r="BR226" s="374"/>
      <c r="BS226" s="374"/>
      <c r="BT226" s="374"/>
      <c r="BU226" s="374"/>
      <c r="BV226" s="374"/>
      <c r="BW226" s="374"/>
      <c r="BX226" s="374"/>
      <c r="BY226" s="374"/>
      <c r="BZ226" s="374"/>
      <c r="CA226" s="374"/>
      <c r="CB226" s="374"/>
      <c r="CC226" s="374"/>
      <c r="CD226" s="374"/>
      <c r="CE226" s="374"/>
      <c r="CF226" s="374"/>
      <c r="CG226" s="374"/>
      <c r="CH226" s="374"/>
      <c r="CI226" s="374"/>
      <c r="CJ226" s="374"/>
      <c r="CK226" s="374"/>
      <c r="CL226" s="374"/>
      <c r="CM226" s="374"/>
      <c r="CN226" s="374"/>
      <c r="CO226" s="374"/>
      <c r="CP226" s="374"/>
      <c r="CQ226" s="374"/>
      <c r="CR226" s="374"/>
      <c r="CS226" s="374"/>
      <c r="CT226" s="374"/>
      <c r="CU226" s="374"/>
      <c r="CV226" s="374"/>
      <c r="CW226" s="374"/>
      <c r="CX226" s="374"/>
      <c r="CY226" s="374"/>
      <c r="CZ226" s="374"/>
      <c r="DA226" s="374"/>
      <c r="DB226" s="374"/>
      <c r="DC226" s="374"/>
      <c r="DD226" s="374"/>
      <c r="DE226" s="374"/>
      <c r="DF226" s="374"/>
      <c r="DG226" s="374"/>
      <c r="DH226" s="374"/>
      <c r="DI226" s="374"/>
      <c r="DJ226" s="374"/>
      <c r="DK226" s="374"/>
    </row>
    <row r="227" spans="3:115" hidden="1">
      <c r="C227" s="367"/>
      <c r="N227" s="374"/>
      <c r="O227" s="374"/>
      <c r="P227" s="374"/>
      <c r="Q227" s="374"/>
      <c r="R227" s="374"/>
      <c r="S227" s="374"/>
      <c r="T227" s="374"/>
      <c r="U227" s="374"/>
      <c r="V227" s="374"/>
      <c r="W227" s="374"/>
      <c r="X227" s="374"/>
      <c r="Y227" s="374"/>
      <c r="Z227" s="374"/>
      <c r="AA227" s="374"/>
      <c r="AB227" s="374"/>
      <c r="AC227" s="374"/>
      <c r="AD227" s="374"/>
      <c r="AE227" s="374"/>
      <c r="AF227" s="374"/>
      <c r="AG227" s="374"/>
      <c r="AH227" s="374"/>
      <c r="AI227" s="374"/>
      <c r="AJ227" s="374"/>
      <c r="AK227" s="374"/>
      <c r="AL227" s="374"/>
      <c r="AM227" s="374"/>
      <c r="AN227" s="374"/>
      <c r="AO227" s="374"/>
      <c r="AP227" s="374"/>
      <c r="AQ227" s="374"/>
      <c r="AR227" s="374"/>
      <c r="AS227" s="374"/>
      <c r="AT227" s="395" t="s">
        <v>460</v>
      </c>
      <c r="AU227" s="374"/>
      <c r="AV227" s="374"/>
      <c r="AW227" s="415"/>
      <c r="AX227" s="415"/>
      <c r="AY227" s="397" t="s">
        <v>904</v>
      </c>
      <c r="AZ227" s="398" t="s">
        <v>709</v>
      </c>
      <c r="BA227" s="399" t="s">
        <v>750</v>
      </c>
      <c r="BB227" s="400" t="s">
        <v>1102</v>
      </c>
      <c r="BC227" s="400" t="s">
        <v>432</v>
      </c>
      <c r="BD227" s="400" t="s">
        <v>728</v>
      </c>
      <c r="BE227" s="402">
        <f t="shared" si="182"/>
        <v>229</v>
      </c>
      <c r="BF227" s="374"/>
      <c r="BG227" s="374"/>
      <c r="BH227" s="374"/>
      <c r="BI227" s="374"/>
      <c r="BJ227" s="374"/>
      <c r="BK227" s="374"/>
      <c r="BL227" s="374"/>
      <c r="BM227" s="374"/>
      <c r="BN227" s="374"/>
      <c r="BO227" s="374"/>
      <c r="BP227" s="374"/>
      <c r="BQ227" s="374"/>
      <c r="BR227" s="374"/>
      <c r="BS227" s="374"/>
      <c r="BT227" s="374"/>
      <c r="BU227" s="374"/>
      <c r="BV227" s="374"/>
      <c r="BW227" s="374"/>
      <c r="BX227" s="374"/>
      <c r="BY227" s="374"/>
      <c r="BZ227" s="374"/>
      <c r="CA227" s="374"/>
      <c r="CB227" s="374"/>
      <c r="CC227" s="374"/>
      <c r="CD227" s="374"/>
      <c r="CE227" s="374"/>
      <c r="CF227" s="374"/>
      <c r="CG227" s="374"/>
      <c r="CH227" s="374"/>
      <c r="CI227" s="374"/>
      <c r="CJ227" s="374"/>
      <c r="CK227" s="374"/>
      <c r="CL227" s="374"/>
      <c r="CM227" s="374"/>
      <c r="CN227" s="374"/>
      <c r="CO227" s="374"/>
      <c r="CP227" s="374"/>
      <c r="CQ227" s="374"/>
      <c r="CR227" s="374"/>
      <c r="CS227" s="374"/>
      <c r="CT227" s="374"/>
      <c r="CU227" s="374"/>
      <c r="CV227" s="374"/>
      <c r="CW227" s="374"/>
      <c r="CX227" s="374"/>
      <c r="CY227" s="374"/>
      <c r="CZ227" s="374"/>
      <c r="DA227" s="374"/>
      <c r="DB227" s="374"/>
      <c r="DC227" s="374"/>
      <c r="DD227" s="374"/>
      <c r="DE227" s="374"/>
      <c r="DF227" s="374"/>
      <c r="DG227" s="374"/>
      <c r="DH227" s="374"/>
      <c r="DI227" s="374"/>
      <c r="DJ227" s="374"/>
      <c r="DK227" s="374"/>
    </row>
    <row r="228" spans="3:115" hidden="1">
      <c r="C228" s="367"/>
      <c r="N228" s="374"/>
      <c r="O228" s="374"/>
      <c r="P228" s="374"/>
      <c r="Q228" s="374"/>
      <c r="R228" s="374"/>
      <c r="S228" s="374"/>
      <c r="T228" s="374"/>
      <c r="U228" s="374"/>
      <c r="V228" s="374"/>
      <c r="W228" s="374"/>
      <c r="X228" s="374"/>
      <c r="Y228" s="374"/>
      <c r="Z228" s="374"/>
      <c r="AA228" s="374"/>
      <c r="AB228" s="374"/>
      <c r="AC228" s="374"/>
      <c r="AD228" s="374"/>
      <c r="AE228" s="374"/>
      <c r="AF228" s="374"/>
      <c r="AG228" s="374"/>
      <c r="AH228" s="374"/>
      <c r="AI228" s="374"/>
      <c r="AJ228" s="374"/>
      <c r="AK228" s="374"/>
      <c r="AL228" s="374"/>
      <c r="AM228" s="374"/>
      <c r="AN228" s="374"/>
      <c r="AO228" s="374"/>
      <c r="AP228" s="374"/>
      <c r="AQ228" s="374"/>
      <c r="AR228" s="374"/>
      <c r="AS228" s="374"/>
      <c r="AT228" s="395" t="s">
        <v>462</v>
      </c>
      <c r="AU228" s="374"/>
      <c r="AV228" s="374"/>
      <c r="AW228" s="415"/>
      <c r="AX228" s="415"/>
      <c r="AY228" s="397" t="s">
        <v>905</v>
      </c>
      <c r="AZ228" s="398" t="s">
        <v>712</v>
      </c>
      <c r="BA228" s="399" t="s">
        <v>751</v>
      </c>
      <c r="BB228" s="400" t="s">
        <v>432</v>
      </c>
      <c r="BC228" s="400" t="s">
        <v>1110</v>
      </c>
      <c r="BD228" s="400" t="s">
        <v>731</v>
      </c>
      <c r="BE228" s="402">
        <f t="shared" si="182"/>
        <v>230</v>
      </c>
      <c r="BF228" s="374"/>
      <c r="BG228" s="374"/>
      <c r="BH228" s="374"/>
      <c r="BI228" s="374"/>
      <c r="BJ228" s="374"/>
      <c r="BK228" s="374"/>
      <c r="BL228" s="374"/>
      <c r="BM228" s="374"/>
      <c r="BN228" s="374"/>
      <c r="BO228" s="374"/>
      <c r="BP228" s="374"/>
      <c r="BQ228" s="374"/>
      <c r="BR228" s="374"/>
      <c r="BS228" s="374"/>
      <c r="BT228" s="374"/>
      <c r="BU228" s="374"/>
      <c r="BV228" s="374"/>
      <c r="BW228" s="374"/>
      <c r="BX228" s="374"/>
      <c r="BY228" s="374"/>
      <c r="BZ228" s="374"/>
      <c r="CA228" s="374"/>
      <c r="CB228" s="374"/>
      <c r="CC228" s="374"/>
      <c r="CD228" s="374"/>
      <c r="CE228" s="374"/>
      <c r="CF228" s="374"/>
      <c r="CG228" s="374"/>
      <c r="CH228" s="374"/>
      <c r="CI228" s="374"/>
      <c r="CJ228" s="374"/>
      <c r="CK228" s="374"/>
      <c r="CL228" s="374"/>
      <c r="CM228" s="374"/>
      <c r="CN228" s="374"/>
      <c r="CO228" s="374"/>
      <c r="CP228" s="374"/>
      <c r="CQ228" s="374"/>
      <c r="CR228" s="374"/>
      <c r="CS228" s="374"/>
      <c r="CT228" s="374"/>
      <c r="CU228" s="374"/>
      <c r="CV228" s="374"/>
      <c r="CW228" s="374"/>
      <c r="CX228" s="374"/>
      <c r="CY228" s="374"/>
      <c r="CZ228" s="374"/>
      <c r="DA228" s="374"/>
      <c r="DB228" s="374"/>
      <c r="DC228" s="374"/>
      <c r="DD228" s="374"/>
      <c r="DE228" s="374"/>
      <c r="DF228" s="374"/>
      <c r="DG228" s="374"/>
      <c r="DH228" s="374"/>
      <c r="DI228" s="374"/>
      <c r="DJ228" s="374"/>
      <c r="DK228" s="374"/>
    </row>
    <row r="229" spans="3:115" hidden="1">
      <c r="C229" s="367"/>
      <c r="N229" s="374"/>
      <c r="O229" s="374"/>
      <c r="P229" s="374"/>
      <c r="Q229" s="374"/>
      <c r="R229" s="374"/>
      <c r="S229" s="374"/>
      <c r="T229" s="374"/>
      <c r="U229" s="374"/>
      <c r="V229" s="374"/>
      <c r="W229" s="374"/>
      <c r="X229" s="374"/>
      <c r="Y229" s="374"/>
      <c r="Z229" s="374"/>
      <c r="AA229" s="374"/>
      <c r="AB229" s="374"/>
      <c r="AC229" s="374"/>
      <c r="AD229" s="374"/>
      <c r="AE229" s="374"/>
      <c r="AF229" s="374"/>
      <c r="AG229" s="374"/>
      <c r="AH229" s="374"/>
      <c r="AI229" s="374"/>
      <c r="AJ229" s="374"/>
      <c r="AK229" s="374"/>
      <c r="AL229" s="374"/>
      <c r="AM229" s="374"/>
      <c r="AN229" s="374"/>
      <c r="AO229" s="374"/>
      <c r="AP229" s="374"/>
      <c r="AQ229" s="374"/>
      <c r="AR229" s="374"/>
      <c r="AS229" s="374"/>
      <c r="AT229" s="395" t="s">
        <v>464</v>
      </c>
      <c r="AU229" s="374"/>
      <c r="AV229" s="374"/>
      <c r="AW229" s="415"/>
      <c r="AX229" s="415"/>
      <c r="AY229" s="397" t="s">
        <v>911</v>
      </c>
      <c r="AZ229" s="398" t="s">
        <v>713</v>
      </c>
      <c r="BA229" s="399" t="s">
        <v>752</v>
      </c>
      <c r="BB229" s="400" t="s">
        <v>1110</v>
      </c>
      <c r="BC229" s="400" t="s">
        <v>1115</v>
      </c>
      <c r="BD229" s="400" t="s">
        <v>733</v>
      </c>
      <c r="BE229" s="402">
        <f t="shared" si="182"/>
        <v>231</v>
      </c>
      <c r="BF229" s="374"/>
      <c r="BG229" s="374"/>
      <c r="BH229" s="374"/>
      <c r="BI229" s="374"/>
      <c r="BJ229" s="374"/>
      <c r="BK229" s="374"/>
      <c r="BL229" s="374"/>
      <c r="BM229" s="374"/>
      <c r="BN229" s="374"/>
      <c r="BO229" s="374"/>
      <c r="BP229" s="374"/>
      <c r="BQ229" s="374"/>
      <c r="BR229" s="374"/>
      <c r="BS229" s="374"/>
      <c r="BT229" s="374"/>
      <c r="BU229" s="374"/>
      <c r="BV229" s="374"/>
      <c r="BW229" s="374"/>
      <c r="BX229" s="374"/>
      <c r="BY229" s="374"/>
      <c r="BZ229" s="374"/>
      <c r="CA229" s="374"/>
      <c r="CB229" s="374"/>
      <c r="CC229" s="374"/>
      <c r="CD229" s="374"/>
      <c r="CE229" s="374"/>
      <c r="CF229" s="374"/>
      <c r="CG229" s="374"/>
      <c r="CH229" s="374"/>
      <c r="CI229" s="374"/>
      <c r="CJ229" s="374"/>
      <c r="CK229" s="374"/>
      <c r="CL229" s="374"/>
      <c r="CM229" s="374"/>
      <c r="CN229" s="374"/>
      <c r="CO229" s="374"/>
      <c r="CP229" s="374"/>
      <c r="CQ229" s="374"/>
      <c r="CR229" s="374"/>
      <c r="CS229" s="374"/>
      <c r="CT229" s="374"/>
      <c r="CU229" s="374"/>
      <c r="CV229" s="374"/>
      <c r="CW229" s="374"/>
      <c r="CX229" s="374"/>
      <c r="CY229" s="374"/>
      <c r="CZ229" s="374"/>
      <c r="DA229" s="374"/>
      <c r="DB229" s="374"/>
      <c r="DC229" s="374"/>
      <c r="DD229" s="374"/>
      <c r="DE229" s="374"/>
      <c r="DF229" s="374"/>
      <c r="DG229" s="374"/>
      <c r="DH229" s="374"/>
      <c r="DI229" s="374"/>
      <c r="DJ229" s="374"/>
      <c r="DK229" s="374"/>
    </row>
    <row r="230" spans="3:115" hidden="1">
      <c r="C230" s="367"/>
      <c r="N230" s="374"/>
      <c r="O230" s="374"/>
      <c r="P230" s="374"/>
      <c r="Q230" s="374"/>
      <c r="R230" s="374"/>
      <c r="S230" s="374"/>
      <c r="T230" s="374"/>
      <c r="U230" s="374"/>
      <c r="V230" s="374"/>
      <c r="W230" s="374"/>
      <c r="X230" s="374"/>
      <c r="Y230" s="374"/>
      <c r="Z230" s="374"/>
      <c r="AA230" s="374"/>
      <c r="AB230" s="374"/>
      <c r="AC230" s="374"/>
      <c r="AD230" s="374"/>
      <c r="AE230" s="374"/>
      <c r="AF230" s="374"/>
      <c r="AG230" s="374"/>
      <c r="AH230" s="374"/>
      <c r="AI230" s="374"/>
      <c r="AJ230" s="374"/>
      <c r="AK230" s="374"/>
      <c r="AL230" s="374"/>
      <c r="AM230" s="374"/>
      <c r="AN230" s="374"/>
      <c r="AO230" s="374"/>
      <c r="AP230" s="374"/>
      <c r="AQ230" s="374"/>
      <c r="AR230" s="374"/>
      <c r="AS230" s="374"/>
      <c r="AT230" s="395" t="s">
        <v>466</v>
      </c>
      <c r="AU230" s="374"/>
      <c r="AV230" s="374"/>
      <c r="AW230" s="415"/>
      <c r="AX230" s="415"/>
      <c r="AY230" s="397" t="s">
        <v>912</v>
      </c>
      <c r="AZ230" s="398" t="s">
        <v>714</v>
      </c>
      <c r="BA230" s="399" t="s">
        <v>753</v>
      </c>
      <c r="BB230" s="400" t="s">
        <v>1115</v>
      </c>
      <c r="BC230" s="400" t="s">
        <v>1117</v>
      </c>
      <c r="BD230" s="400" t="s">
        <v>735</v>
      </c>
      <c r="BE230" s="402">
        <f t="shared" si="182"/>
        <v>232</v>
      </c>
      <c r="BF230" s="374"/>
      <c r="BG230" s="374"/>
      <c r="BH230" s="374"/>
      <c r="BI230" s="374"/>
      <c r="BJ230" s="374"/>
      <c r="BK230" s="374"/>
      <c r="BL230" s="374"/>
      <c r="BM230" s="374"/>
      <c r="BN230" s="374"/>
      <c r="BO230" s="374"/>
      <c r="BP230" s="374"/>
      <c r="BQ230" s="374"/>
      <c r="BR230" s="374"/>
      <c r="BS230" s="374"/>
      <c r="BT230" s="374"/>
      <c r="BU230" s="374"/>
      <c r="BV230" s="374"/>
      <c r="BW230" s="374"/>
      <c r="BX230" s="374"/>
      <c r="BY230" s="374"/>
      <c r="BZ230" s="374"/>
      <c r="CA230" s="374"/>
      <c r="CB230" s="374"/>
      <c r="CC230" s="374"/>
      <c r="CD230" s="374"/>
      <c r="CE230" s="374"/>
      <c r="CF230" s="374"/>
      <c r="CG230" s="374"/>
      <c r="CH230" s="374"/>
      <c r="CI230" s="374"/>
      <c r="CJ230" s="374"/>
      <c r="CK230" s="374"/>
      <c r="CL230" s="374"/>
      <c r="CM230" s="374"/>
      <c r="CN230" s="374"/>
      <c r="CO230" s="374"/>
      <c r="CP230" s="374"/>
      <c r="CQ230" s="374"/>
      <c r="CR230" s="374"/>
      <c r="CS230" s="374"/>
      <c r="CT230" s="374"/>
      <c r="CU230" s="374"/>
      <c r="CV230" s="374"/>
      <c r="CW230" s="374"/>
      <c r="CX230" s="374"/>
      <c r="CY230" s="374"/>
      <c r="CZ230" s="374"/>
      <c r="DA230" s="374"/>
      <c r="DB230" s="374"/>
      <c r="DC230" s="374"/>
      <c r="DD230" s="374"/>
      <c r="DE230" s="374"/>
      <c r="DF230" s="374"/>
      <c r="DG230" s="374"/>
      <c r="DH230" s="374"/>
      <c r="DI230" s="374"/>
      <c r="DJ230" s="374"/>
      <c r="DK230" s="374"/>
    </row>
    <row r="231" spans="3:115" hidden="1">
      <c r="C231" s="367"/>
      <c r="N231" s="374"/>
      <c r="O231" s="374"/>
      <c r="P231" s="374"/>
      <c r="Q231" s="374"/>
      <c r="R231" s="374"/>
      <c r="S231" s="374"/>
      <c r="T231" s="374"/>
      <c r="U231" s="374"/>
      <c r="V231" s="374"/>
      <c r="W231" s="374"/>
      <c r="X231" s="374"/>
      <c r="Y231" s="374"/>
      <c r="Z231" s="374"/>
      <c r="AA231" s="374"/>
      <c r="AB231" s="374"/>
      <c r="AC231" s="374"/>
      <c r="AD231" s="374"/>
      <c r="AE231" s="374"/>
      <c r="AF231" s="374"/>
      <c r="AG231" s="374"/>
      <c r="AH231" s="374"/>
      <c r="AI231" s="374"/>
      <c r="AJ231" s="374"/>
      <c r="AK231" s="374"/>
      <c r="AL231" s="374"/>
      <c r="AM231" s="374"/>
      <c r="AN231" s="374"/>
      <c r="AO231" s="374"/>
      <c r="AP231" s="374"/>
      <c r="AQ231" s="374"/>
      <c r="AR231" s="374"/>
      <c r="AS231" s="374"/>
      <c r="AT231" s="395" t="s">
        <v>468</v>
      </c>
      <c r="AU231" s="374"/>
      <c r="AV231" s="374"/>
      <c r="AW231" s="415"/>
      <c r="AX231" s="415"/>
      <c r="AY231" s="397" t="s">
        <v>913</v>
      </c>
      <c r="AZ231" s="398" t="s">
        <v>715</v>
      </c>
      <c r="BA231" s="399" t="s">
        <v>758</v>
      </c>
      <c r="BB231" s="400" t="s">
        <v>1117</v>
      </c>
      <c r="BC231" s="400" t="s">
        <v>1121</v>
      </c>
      <c r="BD231" s="400" t="s">
        <v>738</v>
      </c>
      <c r="BE231" s="402">
        <f t="shared" si="182"/>
        <v>233</v>
      </c>
      <c r="BF231" s="374"/>
      <c r="BG231" s="374"/>
      <c r="BH231" s="374"/>
      <c r="BI231" s="374"/>
      <c r="BJ231" s="374"/>
      <c r="BK231" s="374"/>
      <c r="BL231" s="374"/>
      <c r="BM231" s="374"/>
      <c r="BN231" s="374"/>
      <c r="BO231" s="374"/>
      <c r="BP231" s="374"/>
      <c r="BQ231" s="374"/>
      <c r="BR231" s="374"/>
      <c r="BS231" s="374"/>
      <c r="BT231" s="374"/>
      <c r="BU231" s="374"/>
      <c r="BV231" s="374"/>
      <c r="BW231" s="374"/>
      <c r="BX231" s="374"/>
      <c r="BY231" s="374"/>
      <c r="BZ231" s="374"/>
      <c r="CA231" s="374"/>
      <c r="CB231" s="374"/>
      <c r="CC231" s="374"/>
      <c r="CD231" s="374"/>
      <c r="CE231" s="374"/>
      <c r="CF231" s="374"/>
      <c r="CG231" s="374"/>
      <c r="CH231" s="374"/>
      <c r="CI231" s="374"/>
      <c r="CJ231" s="374"/>
      <c r="CK231" s="374"/>
      <c r="CL231" s="374"/>
      <c r="CM231" s="374"/>
      <c r="CN231" s="374"/>
      <c r="CO231" s="374"/>
      <c r="CP231" s="374"/>
      <c r="CQ231" s="374"/>
      <c r="CR231" s="374"/>
      <c r="CS231" s="374"/>
      <c r="CT231" s="374"/>
      <c r="CU231" s="374"/>
      <c r="CV231" s="374"/>
      <c r="CW231" s="374"/>
      <c r="CX231" s="374"/>
      <c r="CY231" s="374"/>
      <c r="CZ231" s="374"/>
      <c r="DA231" s="374"/>
      <c r="DB231" s="374"/>
      <c r="DC231" s="374"/>
      <c r="DD231" s="374"/>
      <c r="DE231" s="374"/>
      <c r="DF231" s="374"/>
      <c r="DG231" s="374"/>
      <c r="DH231" s="374"/>
      <c r="DI231" s="374"/>
      <c r="DJ231" s="374"/>
      <c r="DK231" s="374"/>
    </row>
    <row r="232" spans="3:115" hidden="1">
      <c r="C232" s="367"/>
      <c r="N232" s="374"/>
      <c r="O232" s="374"/>
      <c r="P232" s="374"/>
      <c r="Q232" s="374"/>
      <c r="R232" s="374"/>
      <c r="S232" s="374"/>
      <c r="T232" s="374"/>
      <c r="U232" s="374"/>
      <c r="V232" s="374"/>
      <c r="W232" s="374"/>
      <c r="X232" s="374"/>
      <c r="Y232" s="374"/>
      <c r="Z232" s="374"/>
      <c r="AA232" s="374"/>
      <c r="AB232" s="374"/>
      <c r="AC232" s="374"/>
      <c r="AD232" s="374"/>
      <c r="AE232" s="374"/>
      <c r="AF232" s="374"/>
      <c r="AG232" s="374"/>
      <c r="AH232" s="374"/>
      <c r="AI232" s="374"/>
      <c r="AJ232" s="374"/>
      <c r="AK232" s="374"/>
      <c r="AL232" s="374"/>
      <c r="AM232" s="374"/>
      <c r="AN232" s="374"/>
      <c r="AO232" s="374"/>
      <c r="AP232" s="374"/>
      <c r="AQ232" s="374"/>
      <c r="AR232" s="374"/>
      <c r="AS232" s="374"/>
      <c r="AT232" s="395" t="s">
        <v>470</v>
      </c>
      <c r="AU232" s="374"/>
      <c r="AV232" s="374"/>
      <c r="AW232" s="415"/>
      <c r="AX232" s="415"/>
      <c r="AY232" s="397" t="s">
        <v>923</v>
      </c>
      <c r="AZ232" s="398" t="s">
        <v>716</v>
      </c>
      <c r="BA232" s="399" t="s">
        <v>760</v>
      </c>
      <c r="BB232" s="400" t="s">
        <v>1121</v>
      </c>
      <c r="BC232" s="400" t="s">
        <v>1123</v>
      </c>
      <c r="BD232" s="400" t="s">
        <v>741</v>
      </c>
      <c r="BE232" s="402">
        <f t="shared" si="182"/>
        <v>234</v>
      </c>
      <c r="BF232" s="374"/>
      <c r="BG232" s="374"/>
      <c r="BH232" s="374"/>
      <c r="BI232" s="374"/>
      <c r="BJ232" s="374"/>
      <c r="BK232" s="374"/>
      <c r="BL232" s="374"/>
      <c r="BM232" s="374"/>
      <c r="BN232" s="374"/>
      <c r="BO232" s="374"/>
      <c r="BP232" s="374"/>
      <c r="BQ232" s="374"/>
      <c r="BR232" s="374"/>
      <c r="BS232" s="374"/>
      <c r="BT232" s="374"/>
      <c r="BU232" s="374"/>
      <c r="BV232" s="374"/>
      <c r="BW232" s="374"/>
      <c r="BX232" s="374"/>
      <c r="BY232" s="374"/>
      <c r="BZ232" s="374"/>
      <c r="CA232" s="374"/>
      <c r="CB232" s="374"/>
      <c r="CC232" s="374"/>
      <c r="CD232" s="374"/>
      <c r="CE232" s="374"/>
      <c r="CF232" s="374"/>
      <c r="CG232" s="374"/>
      <c r="CH232" s="374"/>
      <c r="CI232" s="374"/>
      <c r="CJ232" s="374"/>
      <c r="CK232" s="374"/>
      <c r="CL232" s="374"/>
      <c r="CM232" s="374"/>
      <c r="CN232" s="374"/>
      <c r="CO232" s="374"/>
      <c r="CP232" s="374"/>
      <c r="CQ232" s="374"/>
      <c r="CR232" s="374"/>
      <c r="CS232" s="374"/>
      <c r="CT232" s="374"/>
      <c r="CU232" s="374"/>
      <c r="CV232" s="374"/>
      <c r="CW232" s="374"/>
      <c r="CX232" s="374"/>
      <c r="CY232" s="374"/>
      <c r="CZ232" s="374"/>
      <c r="DA232" s="374"/>
      <c r="DB232" s="374"/>
      <c r="DC232" s="374"/>
      <c r="DD232" s="374"/>
      <c r="DE232" s="374"/>
      <c r="DF232" s="374"/>
      <c r="DG232" s="374"/>
      <c r="DH232" s="374"/>
      <c r="DI232" s="374"/>
      <c r="DJ232" s="374"/>
      <c r="DK232" s="374"/>
    </row>
    <row r="233" spans="3:115" hidden="1">
      <c r="C233" s="367"/>
      <c r="N233" s="374"/>
      <c r="O233" s="374"/>
      <c r="P233" s="374"/>
      <c r="Q233" s="374"/>
      <c r="R233" s="374"/>
      <c r="S233" s="374"/>
      <c r="T233" s="374"/>
      <c r="U233" s="374"/>
      <c r="V233" s="374"/>
      <c r="W233" s="374"/>
      <c r="X233" s="374"/>
      <c r="Y233" s="374"/>
      <c r="Z233" s="374"/>
      <c r="AA233" s="374"/>
      <c r="AB233" s="374"/>
      <c r="AC233" s="374"/>
      <c r="AD233" s="374"/>
      <c r="AE233" s="374"/>
      <c r="AF233" s="374"/>
      <c r="AG233" s="374"/>
      <c r="AH233" s="374"/>
      <c r="AI233" s="374"/>
      <c r="AJ233" s="374"/>
      <c r="AK233" s="374"/>
      <c r="AL233" s="374"/>
      <c r="AM233" s="374"/>
      <c r="AN233" s="374"/>
      <c r="AO233" s="374"/>
      <c r="AP233" s="374"/>
      <c r="AQ233" s="374"/>
      <c r="AR233" s="374"/>
      <c r="AS233" s="374"/>
      <c r="AT233" s="395" t="s">
        <v>472</v>
      </c>
      <c r="AU233" s="374"/>
      <c r="AV233" s="374"/>
      <c r="AW233" s="415"/>
      <c r="AX233" s="415"/>
      <c r="AY233" s="397" t="s">
        <v>932</v>
      </c>
      <c r="AZ233" s="398" t="s">
        <v>717</v>
      </c>
      <c r="BA233" s="399" t="s">
        <v>761</v>
      </c>
      <c r="BB233" s="400" t="s">
        <v>1123</v>
      </c>
      <c r="BC233" s="400" t="s">
        <v>1125</v>
      </c>
      <c r="BD233" s="400" t="s">
        <v>744</v>
      </c>
      <c r="BE233" s="402">
        <f t="shared" si="182"/>
        <v>235</v>
      </c>
      <c r="BF233" s="374"/>
      <c r="BG233" s="374"/>
      <c r="BH233" s="374"/>
      <c r="BI233" s="374"/>
      <c r="BJ233" s="374"/>
      <c r="BK233" s="374"/>
      <c r="BL233" s="374"/>
      <c r="BM233" s="374"/>
      <c r="BN233" s="374"/>
      <c r="BO233" s="374"/>
      <c r="BP233" s="374"/>
      <c r="BQ233" s="374"/>
      <c r="BR233" s="374"/>
      <c r="BS233" s="374"/>
      <c r="BT233" s="374"/>
      <c r="BU233" s="374"/>
      <c r="BV233" s="374"/>
      <c r="BW233" s="374"/>
      <c r="BX233" s="374"/>
      <c r="BY233" s="374"/>
      <c r="BZ233" s="374"/>
      <c r="CA233" s="374"/>
      <c r="CB233" s="374"/>
      <c r="CC233" s="374"/>
      <c r="CD233" s="374"/>
      <c r="CE233" s="374"/>
      <c r="CF233" s="374"/>
      <c r="CG233" s="374"/>
      <c r="CH233" s="374"/>
      <c r="CI233" s="374"/>
      <c r="CJ233" s="374"/>
      <c r="CK233" s="374"/>
      <c r="CL233" s="374"/>
      <c r="CM233" s="374"/>
      <c r="CN233" s="374"/>
      <c r="CO233" s="374"/>
      <c r="CP233" s="374"/>
      <c r="CQ233" s="374"/>
      <c r="CR233" s="374"/>
      <c r="CS233" s="374"/>
      <c r="CT233" s="374"/>
      <c r="CU233" s="374"/>
      <c r="CV233" s="374"/>
      <c r="CW233" s="374"/>
      <c r="CX233" s="374"/>
      <c r="CY233" s="374"/>
      <c r="CZ233" s="374"/>
      <c r="DA233" s="374"/>
      <c r="DB233" s="374"/>
      <c r="DC233" s="374"/>
      <c r="DD233" s="374"/>
      <c r="DE233" s="374"/>
      <c r="DF233" s="374"/>
      <c r="DG233" s="374"/>
      <c r="DH233" s="374"/>
      <c r="DI233" s="374"/>
      <c r="DJ233" s="374"/>
      <c r="DK233" s="374"/>
    </row>
    <row r="234" spans="3:115" hidden="1">
      <c r="C234" s="367"/>
      <c r="N234" s="374"/>
      <c r="O234" s="374"/>
      <c r="P234" s="374"/>
      <c r="Q234" s="374"/>
      <c r="R234" s="374"/>
      <c r="S234" s="374"/>
      <c r="T234" s="374"/>
      <c r="U234" s="374"/>
      <c r="V234" s="374"/>
      <c r="W234" s="374"/>
      <c r="X234" s="374"/>
      <c r="Y234" s="374"/>
      <c r="Z234" s="374"/>
      <c r="AA234" s="374"/>
      <c r="AB234" s="374"/>
      <c r="AC234" s="374"/>
      <c r="AD234" s="374"/>
      <c r="AE234" s="374"/>
      <c r="AF234" s="374"/>
      <c r="AG234" s="374"/>
      <c r="AH234" s="374"/>
      <c r="AI234" s="374"/>
      <c r="AJ234" s="374"/>
      <c r="AK234" s="374"/>
      <c r="AL234" s="374"/>
      <c r="AM234" s="374"/>
      <c r="AN234" s="374"/>
      <c r="AO234" s="374"/>
      <c r="AP234" s="374"/>
      <c r="AQ234" s="374"/>
      <c r="AR234" s="374"/>
      <c r="AS234" s="374"/>
      <c r="AT234" s="395" t="s">
        <v>474</v>
      </c>
      <c r="AU234" s="374"/>
      <c r="AV234" s="374"/>
      <c r="AW234" s="415"/>
      <c r="AX234" s="415"/>
      <c r="AY234" s="397" t="s">
        <v>382</v>
      </c>
      <c r="AZ234" s="398" t="s">
        <v>719</v>
      </c>
      <c r="BA234" s="399" t="s">
        <v>762</v>
      </c>
      <c r="BB234" s="400" t="s">
        <v>1125</v>
      </c>
      <c r="BC234" s="400" t="s">
        <v>1126</v>
      </c>
      <c r="BD234" s="400" t="s">
        <v>745</v>
      </c>
      <c r="BE234" s="402">
        <f t="shared" si="182"/>
        <v>236</v>
      </c>
      <c r="BF234" s="374"/>
      <c r="BG234" s="374"/>
      <c r="BH234" s="374"/>
      <c r="BI234" s="374"/>
      <c r="BJ234" s="374"/>
      <c r="BK234" s="374"/>
      <c r="BL234" s="374"/>
      <c r="BM234" s="374"/>
      <c r="BN234" s="374"/>
      <c r="BO234" s="374"/>
      <c r="BP234" s="374"/>
      <c r="BQ234" s="374"/>
      <c r="BR234" s="374"/>
      <c r="BS234" s="374"/>
      <c r="BT234" s="374"/>
      <c r="BU234" s="374"/>
      <c r="BV234" s="374"/>
      <c r="BW234" s="374"/>
      <c r="BX234" s="374"/>
      <c r="BY234" s="374"/>
      <c r="BZ234" s="374"/>
      <c r="CA234" s="374"/>
      <c r="CB234" s="374"/>
      <c r="CC234" s="374"/>
      <c r="CD234" s="374"/>
      <c r="CE234" s="374"/>
      <c r="CF234" s="374"/>
      <c r="CG234" s="374"/>
      <c r="CH234" s="374"/>
      <c r="CI234" s="374"/>
      <c r="CJ234" s="374"/>
      <c r="CK234" s="374"/>
      <c r="CL234" s="374"/>
      <c r="CM234" s="374"/>
      <c r="CN234" s="374"/>
      <c r="CO234" s="374"/>
      <c r="CP234" s="374"/>
      <c r="CQ234" s="374"/>
      <c r="CR234" s="374"/>
      <c r="CS234" s="374"/>
      <c r="CT234" s="374"/>
      <c r="CU234" s="374"/>
      <c r="CV234" s="374"/>
      <c r="CW234" s="374"/>
      <c r="CX234" s="374"/>
      <c r="CY234" s="374"/>
      <c r="CZ234" s="374"/>
      <c r="DA234" s="374"/>
      <c r="DB234" s="374"/>
      <c r="DC234" s="374"/>
      <c r="DD234" s="374"/>
      <c r="DE234" s="374"/>
      <c r="DF234" s="374"/>
      <c r="DG234" s="374"/>
      <c r="DH234" s="374"/>
      <c r="DI234" s="374"/>
      <c r="DJ234" s="374"/>
      <c r="DK234" s="374"/>
    </row>
    <row r="235" spans="3:115" hidden="1">
      <c r="C235" s="367"/>
      <c r="N235" s="374"/>
      <c r="O235" s="374"/>
      <c r="P235" s="374"/>
      <c r="Q235" s="374"/>
      <c r="R235" s="374"/>
      <c r="S235" s="374"/>
      <c r="T235" s="374"/>
      <c r="U235" s="374"/>
      <c r="V235" s="374"/>
      <c r="W235" s="374"/>
      <c r="X235" s="374"/>
      <c r="Y235" s="374"/>
      <c r="Z235" s="374"/>
      <c r="AA235" s="374"/>
      <c r="AB235" s="374"/>
      <c r="AC235" s="374"/>
      <c r="AD235" s="374"/>
      <c r="AE235" s="374"/>
      <c r="AF235" s="374"/>
      <c r="AG235" s="374"/>
      <c r="AH235" s="374"/>
      <c r="AI235" s="374"/>
      <c r="AJ235" s="374"/>
      <c r="AK235" s="374"/>
      <c r="AL235" s="374"/>
      <c r="AM235" s="374"/>
      <c r="AN235" s="374"/>
      <c r="AO235" s="374"/>
      <c r="AP235" s="374"/>
      <c r="AQ235" s="374"/>
      <c r="AR235" s="374"/>
      <c r="AS235" s="374"/>
      <c r="AT235" s="395" t="s">
        <v>476</v>
      </c>
      <c r="AU235" s="374"/>
      <c r="AV235" s="374"/>
      <c r="AW235" s="415"/>
      <c r="AX235" s="415"/>
      <c r="AY235" s="397" t="s">
        <v>934</v>
      </c>
      <c r="AZ235" s="398" t="s">
        <v>720</v>
      </c>
      <c r="BA235" s="399" t="s">
        <v>763</v>
      </c>
      <c r="BB235" s="400" t="s">
        <v>1126</v>
      </c>
      <c r="BC235" s="400" t="s">
        <v>1127</v>
      </c>
      <c r="BD235" s="400" t="s">
        <v>747</v>
      </c>
      <c r="BE235" s="402">
        <f t="shared" si="182"/>
        <v>237</v>
      </c>
      <c r="BF235" s="374"/>
      <c r="BG235" s="374"/>
      <c r="BH235" s="374"/>
      <c r="BI235" s="374"/>
      <c r="BJ235" s="374"/>
      <c r="BK235" s="374"/>
      <c r="BL235" s="374"/>
      <c r="BM235" s="374"/>
      <c r="BN235" s="374"/>
      <c r="BO235" s="374"/>
      <c r="BP235" s="374"/>
      <c r="BQ235" s="374"/>
      <c r="BR235" s="374"/>
      <c r="BS235" s="374"/>
      <c r="BT235" s="374"/>
      <c r="BU235" s="374"/>
      <c r="BV235" s="374"/>
      <c r="BW235" s="374"/>
      <c r="BX235" s="374"/>
      <c r="BY235" s="374"/>
      <c r="BZ235" s="374"/>
      <c r="CA235" s="374"/>
      <c r="CB235" s="374"/>
      <c r="CC235" s="374"/>
      <c r="CD235" s="374"/>
      <c r="CE235" s="374"/>
      <c r="CF235" s="374"/>
      <c r="CG235" s="374"/>
      <c r="CH235" s="374"/>
      <c r="CI235" s="374"/>
      <c r="CJ235" s="374"/>
      <c r="CK235" s="374"/>
      <c r="CL235" s="374"/>
      <c r="CM235" s="374"/>
      <c r="CN235" s="374"/>
      <c r="CO235" s="374"/>
      <c r="CP235" s="374"/>
      <c r="CQ235" s="374"/>
      <c r="CR235" s="374"/>
      <c r="CS235" s="374"/>
      <c r="CT235" s="374"/>
      <c r="CU235" s="374"/>
      <c r="CV235" s="374"/>
      <c r="CW235" s="374"/>
      <c r="CX235" s="374"/>
      <c r="CY235" s="374"/>
      <c r="CZ235" s="374"/>
      <c r="DA235" s="374"/>
      <c r="DB235" s="374"/>
      <c r="DC235" s="374"/>
      <c r="DD235" s="374"/>
      <c r="DE235" s="374"/>
      <c r="DF235" s="374"/>
      <c r="DG235" s="374"/>
      <c r="DH235" s="374"/>
      <c r="DI235" s="374"/>
      <c r="DJ235" s="374"/>
      <c r="DK235" s="374"/>
    </row>
    <row r="236" spans="3:115" hidden="1">
      <c r="C236" s="367"/>
      <c r="N236" s="374"/>
      <c r="O236" s="374"/>
      <c r="P236" s="374"/>
      <c r="Q236" s="374"/>
      <c r="R236" s="374"/>
      <c r="S236" s="374"/>
      <c r="T236" s="374"/>
      <c r="U236" s="374"/>
      <c r="V236" s="374"/>
      <c r="W236" s="374"/>
      <c r="X236" s="374"/>
      <c r="Y236" s="374"/>
      <c r="Z236" s="374"/>
      <c r="AA236" s="374"/>
      <c r="AB236" s="374"/>
      <c r="AC236" s="374"/>
      <c r="AD236" s="374"/>
      <c r="AE236" s="374"/>
      <c r="AF236" s="374"/>
      <c r="AG236" s="374"/>
      <c r="AH236" s="374"/>
      <c r="AI236" s="374"/>
      <c r="AJ236" s="374"/>
      <c r="AK236" s="374"/>
      <c r="AL236" s="374"/>
      <c r="AM236" s="374"/>
      <c r="AN236" s="374"/>
      <c r="AO236" s="374"/>
      <c r="AP236" s="374"/>
      <c r="AQ236" s="374"/>
      <c r="AR236" s="374"/>
      <c r="AS236" s="374"/>
      <c r="AT236" s="395" t="s">
        <v>478</v>
      </c>
      <c r="AU236" s="374"/>
      <c r="AV236" s="374"/>
      <c r="AW236" s="415"/>
      <c r="AX236" s="415"/>
      <c r="AY236" s="397" t="s">
        <v>935</v>
      </c>
      <c r="AZ236" s="398" t="s">
        <v>724</v>
      </c>
      <c r="BA236" s="399" t="s">
        <v>765</v>
      </c>
      <c r="BB236" s="400" t="s">
        <v>1127</v>
      </c>
      <c r="BC236" s="400" t="s">
        <v>1130</v>
      </c>
      <c r="BD236" s="400" t="s">
        <v>748</v>
      </c>
      <c r="BE236" s="402">
        <f t="shared" si="182"/>
        <v>238</v>
      </c>
      <c r="BF236" s="374"/>
      <c r="BG236" s="374"/>
      <c r="BH236" s="374"/>
      <c r="BI236" s="374"/>
      <c r="BJ236" s="374"/>
      <c r="BK236" s="374"/>
      <c r="BL236" s="374"/>
      <c r="BM236" s="374"/>
      <c r="BN236" s="374"/>
      <c r="BO236" s="374"/>
      <c r="BP236" s="374"/>
      <c r="BQ236" s="374"/>
      <c r="BR236" s="374"/>
      <c r="BS236" s="374"/>
      <c r="BT236" s="374"/>
      <c r="BU236" s="374"/>
      <c r="BV236" s="374"/>
      <c r="BW236" s="374"/>
      <c r="BX236" s="374"/>
      <c r="BY236" s="374"/>
      <c r="BZ236" s="374"/>
      <c r="CA236" s="374"/>
      <c r="CB236" s="374"/>
      <c r="CC236" s="374"/>
      <c r="CD236" s="374"/>
      <c r="CE236" s="374"/>
      <c r="CF236" s="374"/>
      <c r="CG236" s="374"/>
      <c r="CH236" s="374"/>
      <c r="CI236" s="374"/>
      <c r="CJ236" s="374"/>
      <c r="CK236" s="374"/>
      <c r="CL236" s="374"/>
      <c r="CM236" s="374"/>
      <c r="CN236" s="374"/>
      <c r="CO236" s="374"/>
      <c r="CP236" s="374"/>
      <c r="CQ236" s="374"/>
      <c r="CR236" s="374"/>
      <c r="CS236" s="374"/>
      <c r="CT236" s="374"/>
      <c r="CU236" s="374"/>
      <c r="CV236" s="374"/>
      <c r="CW236" s="374"/>
      <c r="CX236" s="374"/>
      <c r="CY236" s="374"/>
      <c r="CZ236" s="374"/>
      <c r="DA236" s="374"/>
      <c r="DB236" s="374"/>
      <c r="DC236" s="374"/>
      <c r="DD236" s="374"/>
      <c r="DE236" s="374"/>
      <c r="DF236" s="374"/>
      <c r="DG236" s="374"/>
      <c r="DH236" s="374"/>
      <c r="DI236" s="374"/>
      <c r="DJ236" s="374"/>
      <c r="DK236" s="374"/>
    </row>
    <row r="237" spans="3:115" hidden="1">
      <c r="C237" s="367"/>
      <c r="N237" s="374"/>
      <c r="O237" s="374"/>
      <c r="P237" s="374"/>
      <c r="Q237" s="374"/>
      <c r="R237" s="374"/>
      <c r="S237" s="374"/>
      <c r="T237" s="374"/>
      <c r="U237" s="374"/>
      <c r="V237" s="374"/>
      <c r="W237" s="374"/>
      <c r="X237" s="374"/>
      <c r="Y237" s="374"/>
      <c r="Z237" s="374"/>
      <c r="AA237" s="374"/>
      <c r="AB237" s="374"/>
      <c r="AC237" s="374"/>
      <c r="AD237" s="374"/>
      <c r="AE237" s="374"/>
      <c r="AF237" s="374"/>
      <c r="AG237" s="374"/>
      <c r="AH237" s="374"/>
      <c r="AI237" s="374"/>
      <c r="AJ237" s="374"/>
      <c r="AK237" s="374"/>
      <c r="AL237" s="374"/>
      <c r="AM237" s="374"/>
      <c r="AN237" s="374"/>
      <c r="AO237" s="374"/>
      <c r="AP237" s="374"/>
      <c r="AQ237" s="374"/>
      <c r="AR237" s="374"/>
      <c r="AS237" s="374"/>
      <c r="AT237" s="395" t="s">
        <v>480</v>
      </c>
      <c r="AU237" s="374"/>
      <c r="AV237" s="374"/>
      <c r="AW237" s="415"/>
      <c r="AX237" s="415"/>
      <c r="AY237" s="397" t="s">
        <v>938</v>
      </c>
      <c r="AZ237" s="398" t="s">
        <v>725</v>
      </c>
      <c r="BA237" s="399" t="s">
        <v>766</v>
      </c>
      <c r="BB237" s="400" t="s">
        <v>1130</v>
      </c>
      <c r="BC237" s="400" t="s">
        <v>1646</v>
      </c>
      <c r="BD237" s="400" t="s">
        <v>750</v>
      </c>
      <c r="BE237" s="402">
        <f t="shared" si="182"/>
        <v>239</v>
      </c>
      <c r="BF237" s="374"/>
      <c r="BG237" s="374"/>
      <c r="BH237" s="374"/>
      <c r="BI237" s="374"/>
      <c r="BJ237" s="374"/>
      <c r="BK237" s="374"/>
      <c r="BL237" s="374"/>
      <c r="BM237" s="374"/>
      <c r="BN237" s="374"/>
      <c r="BO237" s="374"/>
      <c r="BP237" s="374"/>
      <c r="BQ237" s="374"/>
      <c r="BR237" s="374"/>
      <c r="BS237" s="374"/>
      <c r="BT237" s="374"/>
      <c r="BU237" s="374"/>
      <c r="BV237" s="374"/>
      <c r="BW237" s="374"/>
      <c r="BX237" s="374"/>
      <c r="BY237" s="374"/>
      <c r="BZ237" s="374"/>
      <c r="CA237" s="374"/>
      <c r="CB237" s="374"/>
      <c r="CC237" s="374"/>
      <c r="CD237" s="374"/>
      <c r="CE237" s="374"/>
      <c r="CF237" s="374"/>
      <c r="CG237" s="374"/>
      <c r="CH237" s="374"/>
      <c r="CI237" s="374"/>
      <c r="CJ237" s="374"/>
      <c r="CK237" s="374"/>
      <c r="CL237" s="374"/>
      <c r="CM237" s="374"/>
      <c r="CN237" s="374"/>
      <c r="CO237" s="374"/>
      <c r="CP237" s="374"/>
      <c r="CQ237" s="374"/>
      <c r="CR237" s="374"/>
      <c r="CS237" s="374"/>
      <c r="CT237" s="374"/>
      <c r="CU237" s="374"/>
      <c r="CV237" s="374"/>
      <c r="CW237" s="374"/>
      <c r="CX237" s="374"/>
      <c r="CY237" s="374"/>
      <c r="CZ237" s="374"/>
      <c r="DA237" s="374"/>
      <c r="DB237" s="374"/>
      <c r="DC237" s="374"/>
      <c r="DD237" s="374"/>
      <c r="DE237" s="374"/>
      <c r="DF237" s="374"/>
      <c r="DG237" s="374"/>
      <c r="DH237" s="374"/>
      <c r="DI237" s="374"/>
      <c r="DJ237" s="374"/>
      <c r="DK237" s="374"/>
    </row>
    <row r="238" spans="3:115" hidden="1">
      <c r="C238" s="367"/>
      <c r="N238" s="374"/>
      <c r="O238" s="374"/>
      <c r="P238" s="374"/>
      <c r="Q238" s="374"/>
      <c r="R238" s="374"/>
      <c r="S238" s="374"/>
      <c r="T238" s="374"/>
      <c r="U238" s="374"/>
      <c r="V238" s="374"/>
      <c r="W238" s="374"/>
      <c r="X238" s="374"/>
      <c r="Y238" s="374"/>
      <c r="Z238" s="374"/>
      <c r="AA238" s="374"/>
      <c r="AB238" s="374"/>
      <c r="AC238" s="374"/>
      <c r="AD238" s="374"/>
      <c r="AE238" s="374"/>
      <c r="AF238" s="374"/>
      <c r="AG238" s="374"/>
      <c r="AH238" s="374"/>
      <c r="AI238" s="374"/>
      <c r="AJ238" s="374"/>
      <c r="AK238" s="374"/>
      <c r="AL238" s="374"/>
      <c r="AM238" s="374"/>
      <c r="AN238" s="374"/>
      <c r="AO238" s="374"/>
      <c r="AP238" s="374"/>
      <c r="AQ238" s="374"/>
      <c r="AR238" s="374"/>
      <c r="AS238" s="374"/>
      <c r="AT238" s="395" t="s">
        <v>482</v>
      </c>
      <c r="AU238" s="374"/>
      <c r="AV238" s="374"/>
      <c r="AW238" s="415"/>
      <c r="AX238" s="415"/>
      <c r="AY238" s="397" t="s">
        <v>942</v>
      </c>
      <c r="AZ238" s="398" t="s">
        <v>1724</v>
      </c>
      <c r="BA238" s="399" t="s">
        <v>768</v>
      </c>
      <c r="BB238" s="400" t="s">
        <v>1646</v>
      </c>
      <c r="BC238" s="400" t="s">
        <v>1135</v>
      </c>
      <c r="BD238" s="400" t="s">
        <v>751</v>
      </c>
      <c r="BE238" s="402" t="e">
        <f t="shared" si="182"/>
        <v>#N/A</v>
      </c>
      <c r="BF238" s="374"/>
      <c r="BG238" s="374"/>
      <c r="BH238" s="374"/>
      <c r="BI238" s="374"/>
      <c r="BJ238" s="374"/>
      <c r="BK238" s="374"/>
      <c r="BL238" s="374"/>
      <c r="BM238" s="374"/>
      <c r="BN238" s="374"/>
      <c r="BO238" s="374"/>
      <c r="BP238" s="374"/>
      <c r="BQ238" s="374"/>
      <c r="BR238" s="374"/>
      <c r="BS238" s="374"/>
      <c r="BT238" s="374"/>
      <c r="BU238" s="374"/>
      <c r="BV238" s="374"/>
      <c r="BW238" s="374"/>
      <c r="BX238" s="374"/>
      <c r="BY238" s="374"/>
      <c r="BZ238" s="374"/>
      <c r="CA238" s="374"/>
      <c r="CB238" s="374"/>
      <c r="CC238" s="374"/>
      <c r="CD238" s="374"/>
      <c r="CE238" s="374"/>
      <c r="CF238" s="374"/>
      <c r="CG238" s="374"/>
      <c r="CH238" s="374"/>
      <c r="CI238" s="374"/>
      <c r="CJ238" s="374"/>
      <c r="CK238" s="374"/>
      <c r="CL238" s="374"/>
      <c r="CM238" s="374"/>
      <c r="CN238" s="374"/>
      <c r="CO238" s="374"/>
      <c r="CP238" s="374"/>
      <c r="CQ238" s="374"/>
      <c r="CR238" s="374"/>
      <c r="CS238" s="374"/>
      <c r="CT238" s="374"/>
      <c r="CU238" s="374"/>
      <c r="CV238" s="374"/>
      <c r="CW238" s="374"/>
      <c r="CX238" s="374"/>
      <c r="CY238" s="374"/>
      <c r="CZ238" s="374"/>
      <c r="DA238" s="374"/>
      <c r="DB238" s="374"/>
      <c r="DC238" s="374"/>
      <c r="DD238" s="374"/>
      <c r="DE238" s="374"/>
      <c r="DF238" s="374"/>
      <c r="DG238" s="374"/>
      <c r="DH238" s="374"/>
      <c r="DI238" s="374"/>
      <c r="DJ238" s="374"/>
      <c r="DK238" s="374"/>
    </row>
    <row r="239" spans="3:115" hidden="1">
      <c r="C239" s="367"/>
      <c r="N239" s="374"/>
      <c r="O239" s="374"/>
      <c r="P239" s="374"/>
      <c r="Q239" s="374"/>
      <c r="R239" s="374"/>
      <c r="S239" s="374"/>
      <c r="T239" s="374"/>
      <c r="U239" s="374"/>
      <c r="V239" s="374"/>
      <c r="W239" s="374"/>
      <c r="X239" s="374"/>
      <c r="Y239" s="374"/>
      <c r="Z239" s="374"/>
      <c r="AA239" s="374"/>
      <c r="AB239" s="374"/>
      <c r="AC239" s="374"/>
      <c r="AD239" s="374"/>
      <c r="AE239" s="374"/>
      <c r="AF239" s="374"/>
      <c r="AG239" s="374"/>
      <c r="AH239" s="374"/>
      <c r="AI239" s="374"/>
      <c r="AJ239" s="374"/>
      <c r="AK239" s="374"/>
      <c r="AL239" s="374"/>
      <c r="AM239" s="374"/>
      <c r="AN239" s="374"/>
      <c r="AO239" s="374"/>
      <c r="AP239" s="374"/>
      <c r="AQ239" s="374"/>
      <c r="AR239" s="374"/>
      <c r="AS239" s="374"/>
      <c r="AT239" s="395" t="s">
        <v>483</v>
      </c>
      <c r="AU239" s="374"/>
      <c r="AV239" s="374"/>
      <c r="AW239" s="415"/>
      <c r="AX239" s="415"/>
      <c r="AY239" s="397" t="s">
        <v>947</v>
      </c>
      <c r="AZ239" s="398" t="s">
        <v>731</v>
      </c>
      <c r="BA239" s="399" t="s">
        <v>770</v>
      </c>
      <c r="BB239" s="400" t="s">
        <v>1135</v>
      </c>
      <c r="BC239" s="400" t="s">
        <v>1136</v>
      </c>
      <c r="BD239" s="400" t="s">
        <v>752</v>
      </c>
      <c r="BE239" s="402">
        <f t="shared" si="182"/>
        <v>240</v>
      </c>
      <c r="BF239" s="374"/>
      <c r="BG239" s="374"/>
      <c r="BH239" s="374"/>
      <c r="BI239" s="374"/>
      <c r="BJ239" s="374"/>
      <c r="BK239" s="374"/>
      <c r="BL239" s="374"/>
      <c r="BM239" s="374"/>
      <c r="BN239" s="374"/>
      <c r="BO239" s="374"/>
      <c r="BP239" s="374"/>
      <c r="BQ239" s="374"/>
      <c r="BR239" s="374"/>
      <c r="BS239" s="374"/>
      <c r="BT239" s="374"/>
      <c r="BU239" s="374"/>
      <c r="BV239" s="374"/>
      <c r="BW239" s="374"/>
      <c r="BX239" s="374"/>
      <c r="BY239" s="374"/>
      <c r="BZ239" s="374"/>
      <c r="CA239" s="374"/>
      <c r="CB239" s="374"/>
      <c r="CC239" s="374"/>
      <c r="CD239" s="374"/>
      <c r="CE239" s="374"/>
      <c r="CF239" s="374"/>
      <c r="CG239" s="374"/>
      <c r="CH239" s="374"/>
      <c r="CI239" s="374"/>
      <c r="CJ239" s="374"/>
      <c r="CK239" s="374"/>
      <c r="CL239" s="374"/>
      <c r="CM239" s="374"/>
      <c r="CN239" s="374"/>
      <c r="CO239" s="374"/>
      <c r="CP239" s="374"/>
      <c r="CQ239" s="374"/>
      <c r="CR239" s="374"/>
      <c r="CS239" s="374"/>
      <c r="CT239" s="374"/>
      <c r="CU239" s="374"/>
      <c r="CV239" s="374"/>
      <c r="CW239" s="374"/>
      <c r="CX239" s="374"/>
      <c r="CY239" s="374"/>
      <c r="CZ239" s="374"/>
      <c r="DA239" s="374"/>
      <c r="DB239" s="374"/>
      <c r="DC239" s="374"/>
      <c r="DD239" s="374"/>
      <c r="DE239" s="374"/>
      <c r="DF239" s="374"/>
      <c r="DG239" s="374"/>
      <c r="DH239" s="374"/>
      <c r="DI239" s="374"/>
      <c r="DJ239" s="374"/>
      <c r="DK239" s="374"/>
    </row>
    <row r="240" spans="3:115" hidden="1">
      <c r="C240" s="367"/>
      <c r="N240" s="374"/>
      <c r="O240" s="374"/>
      <c r="P240" s="374"/>
      <c r="Q240" s="374"/>
      <c r="R240" s="374"/>
      <c r="S240" s="374"/>
      <c r="T240" s="374"/>
      <c r="U240" s="374"/>
      <c r="V240" s="374"/>
      <c r="W240" s="374"/>
      <c r="X240" s="374"/>
      <c r="Y240" s="374"/>
      <c r="Z240" s="374"/>
      <c r="AA240" s="374"/>
      <c r="AB240" s="374"/>
      <c r="AC240" s="374"/>
      <c r="AD240" s="374"/>
      <c r="AE240" s="374"/>
      <c r="AF240" s="374"/>
      <c r="AG240" s="374"/>
      <c r="AH240" s="374"/>
      <c r="AI240" s="374"/>
      <c r="AJ240" s="374"/>
      <c r="AK240" s="374"/>
      <c r="AL240" s="374"/>
      <c r="AM240" s="374"/>
      <c r="AN240" s="374"/>
      <c r="AO240" s="374"/>
      <c r="AP240" s="374"/>
      <c r="AQ240" s="374"/>
      <c r="AR240" s="374"/>
      <c r="AS240" s="374"/>
      <c r="AT240" s="395" t="s">
        <v>485</v>
      </c>
      <c r="AU240" s="374"/>
      <c r="AV240" s="374"/>
      <c r="AW240" s="415"/>
      <c r="AX240" s="415"/>
      <c r="AY240" s="397" t="s">
        <v>959</v>
      </c>
      <c r="AZ240" s="398" t="s">
        <v>733</v>
      </c>
      <c r="BA240" s="399" t="s">
        <v>771</v>
      </c>
      <c r="BB240" s="400" t="s">
        <v>1136</v>
      </c>
      <c r="BC240" s="400" t="s">
        <v>1144</v>
      </c>
      <c r="BD240" s="400" t="s">
        <v>753</v>
      </c>
      <c r="BE240" s="402">
        <f t="shared" si="182"/>
        <v>241</v>
      </c>
      <c r="BF240" s="374"/>
      <c r="BG240" s="374"/>
      <c r="BH240" s="374"/>
      <c r="BI240" s="374"/>
      <c r="BJ240" s="374"/>
      <c r="BK240" s="374"/>
      <c r="BL240" s="374"/>
      <c r="BM240" s="374"/>
      <c r="BN240" s="374"/>
      <c r="BO240" s="374"/>
      <c r="BP240" s="374"/>
      <c r="BQ240" s="374"/>
      <c r="BR240" s="374"/>
      <c r="BS240" s="374"/>
      <c r="BT240" s="374"/>
      <c r="BU240" s="374"/>
      <c r="BV240" s="374"/>
      <c r="BW240" s="374"/>
      <c r="BX240" s="374"/>
      <c r="BY240" s="374"/>
      <c r="BZ240" s="374"/>
      <c r="CA240" s="374"/>
      <c r="CB240" s="374"/>
      <c r="CC240" s="374"/>
      <c r="CD240" s="374"/>
      <c r="CE240" s="374"/>
      <c r="CF240" s="374"/>
      <c r="CG240" s="374"/>
      <c r="CH240" s="374"/>
      <c r="CI240" s="374"/>
      <c r="CJ240" s="374"/>
      <c r="CK240" s="374"/>
      <c r="CL240" s="374"/>
      <c r="CM240" s="374"/>
      <c r="CN240" s="374"/>
      <c r="CO240" s="374"/>
      <c r="CP240" s="374"/>
      <c r="CQ240" s="374"/>
      <c r="CR240" s="374"/>
      <c r="CS240" s="374"/>
      <c r="CT240" s="374"/>
      <c r="CU240" s="374"/>
      <c r="CV240" s="374"/>
      <c r="CW240" s="374"/>
      <c r="CX240" s="374"/>
      <c r="CY240" s="374"/>
      <c r="CZ240" s="374"/>
      <c r="DA240" s="374"/>
      <c r="DB240" s="374"/>
      <c r="DC240" s="374"/>
      <c r="DD240" s="374"/>
      <c r="DE240" s="374"/>
      <c r="DF240" s="374"/>
      <c r="DG240" s="374"/>
      <c r="DH240" s="374"/>
      <c r="DI240" s="374"/>
      <c r="DJ240" s="374"/>
      <c r="DK240" s="374"/>
    </row>
    <row r="241" spans="3:115" hidden="1">
      <c r="C241" s="367"/>
      <c r="N241" s="374"/>
      <c r="O241" s="374"/>
      <c r="P241" s="374"/>
      <c r="Q241" s="374"/>
      <c r="R241" s="374"/>
      <c r="S241" s="374"/>
      <c r="T241" s="374"/>
      <c r="U241" s="374"/>
      <c r="V241" s="374"/>
      <c r="W241" s="374"/>
      <c r="X241" s="374"/>
      <c r="Y241" s="374"/>
      <c r="Z241" s="374"/>
      <c r="AA241" s="374"/>
      <c r="AB241" s="374"/>
      <c r="AC241" s="374"/>
      <c r="AD241" s="374"/>
      <c r="AE241" s="374"/>
      <c r="AF241" s="374"/>
      <c r="AG241" s="374"/>
      <c r="AH241" s="374"/>
      <c r="AI241" s="374"/>
      <c r="AJ241" s="374"/>
      <c r="AK241" s="374"/>
      <c r="AL241" s="374"/>
      <c r="AM241" s="374"/>
      <c r="AN241" s="374"/>
      <c r="AO241" s="374"/>
      <c r="AP241" s="374"/>
      <c r="AQ241" s="374"/>
      <c r="AR241" s="374"/>
      <c r="AS241" s="374"/>
      <c r="AT241" s="395" t="s">
        <v>487</v>
      </c>
      <c r="AU241" s="374"/>
      <c r="AV241" s="374"/>
      <c r="AW241" s="415"/>
      <c r="AX241" s="415"/>
      <c r="AY241" s="397" t="s">
        <v>961</v>
      </c>
      <c r="AZ241" s="398" t="s">
        <v>735</v>
      </c>
      <c r="BA241" s="399" t="s">
        <v>773</v>
      </c>
      <c r="BB241" s="400" t="s">
        <v>1144</v>
      </c>
      <c r="BC241" s="400" t="s">
        <v>1146</v>
      </c>
      <c r="BD241" s="400" t="s">
        <v>758</v>
      </c>
      <c r="BE241" s="402">
        <f t="shared" si="182"/>
        <v>242</v>
      </c>
      <c r="BF241" s="374"/>
      <c r="BG241" s="374"/>
      <c r="BH241" s="374"/>
      <c r="BI241" s="374"/>
      <c r="BJ241" s="374"/>
      <c r="BK241" s="374"/>
      <c r="BL241" s="374"/>
      <c r="BM241" s="374"/>
      <c r="BN241" s="374"/>
      <c r="BO241" s="374"/>
      <c r="BP241" s="374"/>
      <c r="BQ241" s="374"/>
      <c r="BR241" s="374"/>
      <c r="BS241" s="374"/>
      <c r="BT241" s="374"/>
      <c r="BU241" s="374"/>
      <c r="BV241" s="374"/>
      <c r="BW241" s="374"/>
      <c r="BX241" s="374"/>
      <c r="BY241" s="374"/>
      <c r="BZ241" s="374"/>
      <c r="CA241" s="374"/>
      <c r="CB241" s="374"/>
      <c r="CC241" s="374"/>
      <c r="CD241" s="374"/>
      <c r="CE241" s="374"/>
      <c r="CF241" s="374"/>
      <c r="CG241" s="374"/>
      <c r="CH241" s="374"/>
      <c r="CI241" s="374"/>
      <c r="CJ241" s="374"/>
      <c r="CK241" s="374"/>
      <c r="CL241" s="374"/>
      <c r="CM241" s="374"/>
      <c r="CN241" s="374"/>
      <c r="CO241" s="374"/>
      <c r="CP241" s="374"/>
      <c r="CQ241" s="374"/>
      <c r="CR241" s="374"/>
      <c r="CS241" s="374"/>
      <c r="CT241" s="374"/>
      <c r="CU241" s="374"/>
      <c r="CV241" s="374"/>
      <c r="CW241" s="374"/>
      <c r="CX241" s="374"/>
      <c r="CY241" s="374"/>
      <c r="CZ241" s="374"/>
      <c r="DA241" s="374"/>
      <c r="DB241" s="374"/>
      <c r="DC241" s="374"/>
      <c r="DD241" s="374"/>
      <c r="DE241" s="374"/>
      <c r="DF241" s="374"/>
      <c r="DG241" s="374"/>
      <c r="DH241" s="374"/>
      <c r="DI241" s="374"/>
      <c r="DJ241" s="374"/>
      <c r="DK241" s="374"/>
    </row>
    <row r="242" spans="3:115" hidden="1">
      <c r="C242" s="367"/>
      <c r="N242" s="374"/>
      <c r="O242" s="374"/>
      <c r="P242" s="374"/>
      <c r="Q242" s="374"/>
      <c r="R242" s="374"/>
      <c r="S242" s="374"/>
      <c r="T242" s="374"/>
      <c r="U242" s="374"/>
      <c r="V242" s="374"/>
      <c r="W242" s="374"/>
      <c r="X242" s="374"/>
      <c r="Y242" s="374"/>
      <c r="Z242" s="374"/>
      <c r="AA242" s="374"/>
      <c r="AB242" s="374"/>
      <c r="AC242" s="374"/>
      <c r="AD242" s="374"/>
      <c r="AE242" s="374"/>
      <c r="AF242" s="374"/>
      <c r="AG242" s="374"/>
      <c r="AH242" s="374"/>
      <c r="AI242" s="374"/>
      <c r="AJ242" s="374"/>
      <c r="AK242" s="374"/>
      <c r="AL242" s="374"/>
      <c r="AM242" s="374"/>
      <c r="AN242" s="374"/>
      <c r="AO242" s="374"/>
      <c r="AP242" s="374"/>
      <c r="AQ242" s="374"/>
      <c r="AR242" s="374"/>
      <c r="AS242" s="374"/>
      <c r="AT242" s="395" t="s">
        <v>489</v>
      </c>
      <c r="AU242" s="374"/>
      <c r="AV242" s="374"/>
      <c r="AW242" s="415"/>
      <c r="AX242" s="415"/>
      <c r="AY242" s="397" t="s">
        <v>963</v>
      </c>
      <c r="AZ242" s="398" t="s">
        <v>738</v>
      </c>
      <c r="BA242" s="399" t="s">
        <v>774</v>
      </c>
      <c r="BB242" s="400" t="s">
        <v>1146</v>
      </c>
      <c r="BC242" s="400" t="s">
        <v>1148</v>
      </c>
      <c r="BD242" s="400" t="s">
        <v>760</v>
      </c>
      <c r="BE242" s="402">
        <f t="shared" si="182"/>
        <v>243</v>
      </c>
      <c r="BF242" s="374"/>
      <c r="BG242" s="374"/>
      <c r="BH242" s="374"/>
      <c r="BI242" s="374"/>
      <c r="BJ242" s="374"/>
      <c r="BK242" s="374"/>
      <c r="BL242" s="374"/>
      <c r="BM242" s="374"/>
      <c r="BN242" s="374"/>
      <c r="BO242" s="374"/>
      <c r="BP242" s="374"/>
      <c r="BQ242" s="374"/>
      <c r="BR242" s="374"/>
      <c r="BS242" s="374"/>
      <c r="BT242" s="374"/>
      <c r="BU242" s="374"/>
      <c r="BV242" s="374"/>
      <c r="BW242" s="374"/>
      <c r="BX242" s="374"/>
      <c r="BY242" s="374"/>
      <c r="BZ242" s="374"/>
      <c r="CA242" s="374"/>
      <c r="CB242" s="374"/>
      <c r="CC242" s="374"/>
      <c r="CD242" s="374"/>
      <c r="CE242" s="374"/>
      <c r="CF242" s="374"/>
      <c r="CG242" s="374"/>
      <c r="CH242" s="374"/>
      <c r="CI242" s="374"/>
      <c r="CJ242" s="374"/>
      <c r="CK242" s="374"/>
      <c r="CL242" s="374"/>
      <c r="CM242" s="374"/>
      <c r="CN242" s="374"/>
      <c r="CO242" s="374"/>
      <c r="CP242" s="374"/>
      <c r="CQ242" s="374"/>
      <c r="CR242" s="374"/>
      <c r="CS242" s="374"/>
      <c r="CT242" s="374"/>
      <c r="CU242" s="374"/>
      <c r="CV242" s="374"/>
      <c r="CW242" s="374"/>
      <c r="CX242" s="374"/>
      <c r="CY242" s="374"/>
      <c r="CZ242" s="374"/>
      <c r="DA242" s="374"/>
      <c r="DB242" s="374"/>
      <c r="DC242" s="374"/>
      <c r="DD242" s="374"/>
      <c r="DE242" s="374"/>
      <c r="DF242" s="374"/>
      <c r="DG242" s="374"/>
      <c r="DH242" s="374"/>
      <c r="DI242" s="374"/>
      <c r="DJ242" s="374"/>
      <c r="DK242" s="374"/>
    </row>
    <row r="243" spans="3:115" hidden="1">
      <c r="C243" s="367"/>
      <c r="N243" s="374"/>
      <c r="O243" s="374"/>
      <c r="P243" s="374"/>
      <c r="Q243" s="374"/>
      <c r="R243" s="374"/>
      <c r="S243" s="374"/>
      <c r="T243" s="374"/>
      <c r="U243" s="374"/>
      <c r="V243" s="374"/>
      <c r="W243" s="374"/>
      <c r="X243" s="374"/>
      <c r="Y243" s="374"/>
      <c r="Z243" s="374"/>
      <c r="AA243" s="374"/>
      <c r="AB243" s="374"/>
      <c r="AC243" s="374"/>
      <c r="AD243" s="374"/>
      <c r="AE243" s="374"/>
      <c r="AF243" s="374"/>
      <c r="AG243" s="374"/>
      <c r="AH243" s="374"/>
      <c r="AI243" s="374"/>
      <c r="AJ243" s="374"/>
      <c r="AK243" s="374"/>
      <c r="AL243" s="374"/>
      <c r="AM243" s="374"/>
      <c r="AN243" s="374"/>
      <c r="AO243" s="374"/>
      <c r="AP243" s="374"/>
      <c r="AQ243" s="374"/>
      <c r="AR243" s="374"/>
      <c r="AS243" s="374"/>
      <c r="AT243" s="395" t="s">
        <v>490</v>
      </c>
      <c r="AU243" s="374"/>
      <c r="AV243" s="374"/>
      <c r="AW243" s="415"/>
      <c r="AX243" s="415"/>
      <c r="AY243" s="397" t="s">
        <v>1641</v>
      </c>
      <c r="AZ243" s="398" t="s">
        <v>741</v>
      </c>
      <c r="BA243" s="399" t="s">
        <v>775</v>
      </c>
      <c r="BB243" s="400" t="s">
        <v>1148</v>
      </c>
      <c r="BC243" s="400" t="s">
        <v>1150</v>
      </c>
      <c r="BD243" s="400" t="s">
        <v>761</v>
      </c>
      <c r="BE243" s="402">
        <f t="shared" si="182"/>
        <v>244</v>
      </c>
      <c r="BF243" s="374"/>
      <c r="BG243" s="374"/>
      <c r="BH243" s="374"/>
      <c r="BI243" s="374"/>
      <c r="BJ243" s="374"/>
      <c r="BK243" s="374"/>
      <c r="BL243" s="374"/>
      <c r="BM243" s="374"/>
      <c r="BN243" s="374"/>
      <c r="BO243" s="374"/>
      <c r="BP243" s="374"/>
      <c r="BQ243" s="374"/>
      <c r="BR243" s="374"/>
      <c r="BS243" s="374"/>
      <c r="BT243" s="374"/>
      <c r="BU243" s="374"/>
      <c r="BV243" s="374"/>
      <c r="BW243" s="374"/>
      <c r="BX243" s="374"/>
      <c r="BY243" s="374"/>
      <c r="BZ243" s="374"/>
      <c r="CA243" s="374"/>
      <c r="CB243" s="374"/>
      <c r="CC243" s="374"/>
      <c r="CD243" s="374"/>
      <c r="CE243" s="374"/>
      <c r="CF243" s="374"/>
      <c r="CG243" s="374"/>
      <c r="CH243" s="374"/>
      <c r="CI243" s="374"/>
      <c r="CJ243" s="374"/>
      <c r="CK243" s="374"/>
      <c r="CL243" s="374"/>
      <c r="CM243" s="374"/>
      <c r="CN243" s="374"/>
      <c r="CO243" s="374"/>
      <c r="CP243" s="374"/>
      <c r="CQ243" s="374"/>
      <c r="CR243" s="374"/>
      <c r="CS243" s="374"/>
      <c r="CT243" s="374"/>
      <c r="CU243" s="374"/>
      <c r="CV243" s="374"/>
      <c r="CW243" s="374"/>
      <c r="CX243" s="374"/>
      <c r="CY243" s="374"/>
      <c r="CZ243" s="374"/>
      <c r="DA243" s="374"/>
      <c r="DB243" s="374"/>
      <c r="DC243" s="374"/>
      <c r="DD243" s="374"/>
      <c r="DE243" s="374"/>
      <c r="DF243" s="374"/>
      <c r="DG243" s="374"/>
      <c r="DH243" s="374"/>
      <c r="DI243" s="374"/>
      <c r="DJ243" s="374"/>
      <c r="DK243" s="374"/>
    </row>
    <row r="244" spans="3:115" hidden="1">
      <c r="C244" s="367"/>
      <c r="N244" s="374"/>
      <c r="O244" s="374"/>
      <c r="P244" s="374"/>
      <c r="Q244" s="374"/>
      <c r="R244" s="374"/>
      <c r="S244" s="374"/>
      <c r="T244" s="374"/>
      <c r="U244" s="374"/>
      <c r="V244" s="374"/>
      <c r="W244" s="374"/>
      <c r="X244" s="374"/>
      <c r="Y244" s="374"/>
      <c r="Z244" s="374"/>
      <c r="AA244" s="374"/>
      <c r="AB244" s="374"/>
      <c r="AC244" s="374"/>
      <c r="AD244" s="374"/>
      <c r="AE244" s="374"/>
      <c r="AF244" s="374"/>
      <c r="AG244" s="374"/>
      <c r="AH244" s="374"/>
      <c r="AI244" s="374"/>
      <c r="AJ244" s="374"/>
      <c r="AK244" s="374"/>
      <c r="AL244" s="374"/>
      <c r="AM244" s="374"/>
      <c r="AN244" s="374"/>
      <c r="AO244" s="374"/>
      <c r="AP244" s="374"/>
      <c r="AQ244" s="374"/>
      <c r="AR244" s="374"/>
      <c r="AS244" s="374"/>
      <c r="AT244" s="395" t="s">
        <v>492</v>
      </c>
      <c r="AU244" s="374"/>
      <c r="AV244" s="374"/>
      <c r="AW244" s="415"/>
      <c r="AX244" s="415"/>
      <c r="AY244" s="397" t="s">
        <v>971</v>
      </c>
      <c r="AZ244" s="398" t="s">
        <v>744</v>
      </c>
      <c r="BA244" s="399" t="s">
        <v>777</v>
      </c>
      <c r="BB244" s="400" t="s">
        <v>1150</v>
      </c>
      <c r="BC244" s="400" t="s">
        <v>1154</v>
      </c>
      <c r="BD244" s="400" t="s">
        <v>762</v>
      </c>
      <c r="BE244" s="402">
        <f t="shared" si="182"/>
        <v>245</v>
      </c>
      <c r="BF244" s="374"/>
      <c r="BG244" s="374"/>
      <c r="BH244" s="374"/>
      <c r="BI244" s="374"/>
      <c r="BJ244" s="374"/>
      <c r="BK244" s="374"/>
      <c r="BL244" s="374"/>
      <c r="BM244" s="374"/>
      <c r="BN244" s="374"/>
      <c r="BO244" s="374"/>
      <c r="BP244" s="374"/>
      <c r="BQ244" s="374"/>
      <c r="BR244" s="374"/>
      <c r="BS244" s="374"/>
      <c r="BT244" s="374"/>
      <c r="BU244" s="374"/>
      <c r="BV244" s="374"/>
      <c r="BW244" s="374"/>
      <c r="BX244" s="374"/>
      <c r="BY244" s="374"/>
      <c r="BZ244" s="374"/>
      <c r="CA244" s="374"/>
      <c r="CB244" s="374"/>
      <c r="CC244" s="374"/>
      <c r="CD244" s="374"/>
      <c r="CE244" s="374"/>
      <c r="CF244" s="374"/>
      <c r="CG244" s="374"/>
      <c r="CH244" s="374"/>
      <c r="CI244" s="374"/>
      <c r="CJ244" s="374"/>
      <c r="CK244" s="374"/>
      <c r="CL244" s="374"/>
      <c r="CM244" s="374"/>
      <c r="CN244" s="374"/>
      <c r="CO244" s="374"/>
      <c r="CP244" s="374"/>
      <c r="CQ244" s="374"/>
      <c r="CR244" s="374"/>
      <c r="CS244" s="374"/>
      <c r="CT244" s="374"/>
      <c r="CU244" s="374"/>
      <c r="CV244" s="374"/>
      <c r="CW244" s="374"/>
      <c r="CX244" s="374"/>
      <c r="CY244" s="374"/>
      <c r="CZ244" s="374"/>
      <c r="DA244" s="374"/>
      <c r="DB244" s="374"/>
      <c r="DC244" s="374"/>
      <c r="DD244" s="374"/>
      <c r="DE244" s="374"/>
      <c r="DF244" s="374"/>
      <c r="DG244" s="374"/>
      <c r="DH244" s="374"/>
      <c r="DI244" s="374"/>
      <c r="DJ244" s="374"/>
      <c r="DK244" s="374"/>
    </row>
    <row r="245" spans="3:115" hidden="1">
      <c r="C245" s="367"/>
      <c r="N245" s="374"/>
      <c r="O245" s="374"/>
      <c r="P245" s="374"/>
      <c r="Q245" s="374"/>
      <c r="R245" s="374"/>
      <c r="S245" s="374"/>
      <c r="T245" s="374"/>
      <c r="U245" s="374"/>
      <c r="V245" s="374"/>
      <c r="W245" s="374"/>
      <c r="X245" s="374"/>
      <c r="Y245" s="374"/>
      <c r="Z245" s="374"/>
      <c r="AA245" s="374"/>
      <c r="AB245" s="374"/>
      <c r="AC245" s="374"/>
      <c r="AD245" s="374"/>
      <c r="AE245" s="374"/>
      <c r="AF245" s="374"/>
      <c r="AG245" s="374"/>
      <c r="AH245" s="374"/>
      <c r="AI245" s="374"/>
      <c r="AJ245" s="374"/>
      <c r="AK245" s="374"/>
      <c r="AL245" s="374"/>
      <c r="AM245" s="374"/>
      <c r="AN245" s="374"/>
      <c r="AO245" s="374"/>
      <c r="AP245" s="374"/>
      <c r="AQ245" s="374"/>
      <c r="AR245" s="374"/>
      <c r="AS245" s="374"/>
      <c r="AT245" s="395" t="s">
        <v>494</v>
      </c>
      <c r="AU245" s="374"/>
      <c r="AV245" s="374"/>
      <c r="AW245" s="415"/>
      <c r="AX245" s="415"/>
      <c r="AY245" s="397" t="s">
        <v>976</v>
      </c>
      <c r="AZ245" s="398" t="s">
        <v>745</v>
      </c>
      <c r="BA245" s="399" t="s">
        <v>778</v>
      </c>
      <c r="BB245" s="400" t="s">
        <v>1154</v>
      </c>
      <c r="BC245" s="400" t="s">
        <v>1156</v>
      </c>
      <c r="BD245" s="400" t="s">
        <v>763</v>
      </c>
      <c r="BE245" s="402">
        <f t="shared" si="182"/>
        <v>246</v>
      </c>
      <c r="BF245" s="374"/>
      <c r="BG245" s="374"/>
      <c r="BH245" s="374"/>
      <c r="BI245" s="374"/>
      <c r="BJ245" s="374"/>
      <c r="BK245" s="374"/>
      <c r="BL245" s="374"/>
      <c r="BM245" s="374"/>
      <c r="BN245" s="374"/>
      <c r="BO245" s="374"/>
      <c r="BP245" s="374"/>
      <c r="BQ245" s="374"/>
      <c r="BR245" s="374"/>
      <c r="BS245" s="374"/>
      <c r="BT245" s="374"/>
      <c r="BU245" s="374"/>
      <c r="BV245" s="374"/>
      <c r="BW245" s="374"/>
      <c r="BX245" s="374"/>
      <c r="BY245" s="374"/>
      <c r="BZ245" s="374"/>
      <c r="CA245" s="374"/>
      <c r="CB245" s="374"/>
      <c r="CC245" s="374"/>
      <c r="CD245" s="374"/>
      <c r="CE245" s="374"/>
      <c r="CF245" s="374"/>
      <c r="CG245" s="374"/>
      <c r="CH245" s="374"/>
      <c r="CI245" s="374"/>
      <c r="CJ245" s="374"/>
      <c r="CK245" s="374"/>
      <c r="CL245" s="374"/>
      <c r="CM245" s="374"/>
      <c r="CN245" s="374"/>
      <c r="CO245" s="374"/>
      <c r="CP245" s="374"/>
      <c r="CQ245" s="374"/>
      <c r="CR245" s="374"/>
      <c r="CS245" s="374"/>
      <c r="CT245" s="374"/>
      <c r="CU245" s="374"/>
      <c r="CV245" s="374"/>
      <c r="CW245" s="374"/>
      <c r="CX245" s="374"/>
      <c r="CY245" s="374"/>
      <c r="CZ245" s="374"/>
      <c r="DA245" s="374"/>
      <c r="DB245" s="374"/>
      <c r="DC245" s="374"/>
      <c r="DD245" s="374"/>
      <c r="DE245" s="374"/>
      <c r="DF245" s="374"/>
      <c r="DG245" s="374"/>
      <c r="DH245" s="374"/>
      <c r="DI245" s="374"/>
      <c r="DJ245" s="374"/>
      <c r="DK245" s="374"/>
    </row>
    <row r="246" spans="3:115" hidden="1">
      <c r="C246" s="367"/>
      <c r="N246" s="374"/>
      <c r="O246" s="374"/>
      <c r="P246" s="374"/>
      <c r="Q246" s="374"/>
      <c r="R246" s="374"/>
      <c r="S246" s="374"/>
      <c r="T246" s="374"/>
      <c r="U246" s="374"/>
      <c r="V246" s="374"/>
      <c r="W246" s="374"/>
      <c r="X246" s="374"/>
      <c r="Y246" s="374"/>
      <c r="Z246" s="374"/>
      <c r="AA246" s="374"/>
      <c r="AB246" s="374"/>
      <c r="AC246" s="374"/>
      <c r="AD246" s="374"/>
      <c r="AE246" s="374"/>
      <c r="AF246" s="374"/>
      <c r="AG246" s="374"/>
      <c r="AH246" s="374"/>
      <c r="AI246" s="374"/>
      <c r="AJ246" s="374"/>
      <c r="AK246" s="374"/>
      <c r="AL246" s="374"/>
      <c r="AM246" s="374"/>
      <c r="AN246" s="374"/>
      <c r="AO246" s="374"/>
      <c r="AP246" s="374"/>
      <c r="AQ246" s="374"/>
      <c r="AR246" s="374"/>
      <c r="AS246" s="374"/>
      <c r="AT246" s="395" t="s">
        <v>496</v>
      </c>
      <c r="AU246" s="374"/>
      <c r="AV246" s="374"/>
      <c r="AW246" s="415"/>
      <c r="AX246" s="415"/>
      <c r="AY246" s="397" t="s">
        <v>980</v>
      </c>
      <c r="AZ246" s="398" t="s">
        <v>747</v>
      </c>
      <c r="BA246" s="399" t="s">
        <v>779</v>
      </c>
      <c r="BB246" s="400" t="s">
        <v>1156</v>
      </c>
      <c r="BC246" s="400" t="s">
        <v>1159</v>
      </c>
      <c r="BD246" s="400" t="s">
        <v>765</v>
      </c>
      <c r="BE246" s="402">
        <f t="shared" si="182"/>
        <v>247</v>
      </c>
      <c r="BF246" s="374"/>
      <c r="BG246" s="374"/>
      <c r="BH246" s="374"/>
      <c r="BI246" s="374"/>
      <c r="BJ246" s="374"/>
      <c r="BK246" s="374"/>
      <c r="BL246" s="374"/>
      <c r="BM246" s="374"/>
      <c r="BN246" s="374"/>
      <c r="BO246" s="374"/>
      <c r="BP246" s="374"/>
      <c r="BQ246" s="374"/>
      <c r="BR246" s="374"/>
      <c r="BS246" s="374"/>
      <c r="BT246" s="374"/>
      <c r="BU246" s="374"/>
      <c r="BV246" s="374"/>
      <c r="BW246" s="374"/>
      <c r="BX246" s="374"/>
      <c r="BY246" s="374"/>
      <c r="BZ246" s="374"/>
      <c r="CA246" s="374"/>
      <c r="CB246" s="374"/>
      <c r="CC246" s="374"/>
      <c r="CD246" s="374"/>
      <c r="CE246" s="374"/>
      <c r="CF246" s="374"/>
      <c r="CG246" s="374"/>
      <c r="CH246" s="374"/>
      <c r="CI246" s="374"/>
      <c r="CJ246" s="374"/>
      <c r="CK246" s="374"/>
      <c r="CL246" s="374"/>
      <c r="CM246" s="374"/>
      <c r="CN246" s="374"/>
      <c r="CO246" s="374"/>
      <c r="CP246" s="374"/>
      <c r="CQ246" s="374"/>
      <c r="CR246" s="374"/>
      <c r="CS246" s="374"/>
      <c r="CT246" s="374"/>
      <c r="CU246" s="374"/>
      <c r="CV246" s="374"/>
      <c r="CW246" s="374"/>
      <c r="CX246" s="374"/>
      <c r="CY246" s="374"/>
      <c r="CZ246" s="374"/>
      <c r="DA246" s="374"/>
      <c r="DB246" s="374"/>
      <c r="DC246" s="374"/>
      <c r="DD246" s="374"/>
      <c r="DE246" s="374"/>
      <c r="DF246" s="374"/>
      <c r="DG246" s="374"/>
      <c r="DH246" s="374"/>
      <c r="DI246" s="374"/>
      <c r="DJ246" s="374"/>
      <c r="DK246" s="374"/>
    </row>
    <row r="247" spans="3:115" hidden="1">
      <c r="C247" s="367"/>
      <c r="N247" s="374"/>
      <c r="O247" s="374"/>
      <c r="P247" s="374"/>
      <c r="Q247" s="374"/>
      <c r="R247" s="374"/>
      <c r="S247" s="374"/>
      <c r="T247" s="374"/>
      <c r="U247" s="374"/>
      <c r="V247" s="374"/>
      <c r="W247" s="374"/>
      <c r="X247" s="374"/>
      <c r="Y247" s="374"/>
      <c r="Z247" s="374"/>
      <c r="AA247" s="374"/>
      <c r="AB247" s="374"/>
      <c r="AC247" s="374"/>
      <c r="AD247" s="374"/>
      <c r="AE247" s="374"/>
      <c r="AF247" s="374"/>
      <c r="AG247" s="374"/>
      <c r="AH247" s="374"/>
      <c r="AI247" s="374"/>
      <c r="AJ247" s="374"/>
      <c r="AK247" s="374"/>
      <c r="AL247" s="374"/>
      <c r="AM247" s="374"/>
      <c r="AN247" s="374"/>
      <c r="AO247" s="374"/>
      <c r="AP247" s="374"/>
      <c r="AQ247" s="374"/>
      <c r="AR247" s="374"/>
      <c r="AS247" s="374"/>
      <c r="AT247" s="395" t="s">
        <v>498</v>
      </c>
      <c r="AU247" s="374"/>
      <c r="AV247" s="374"/>
      <c r="AW247" s="415"/>
      <c r="AX247" s="415"/>
      <c r="AY247" s="397" t="s">
        <v>981</v>
      </c>
      <c r="AZ247" s="398" t="s">
        <v>748</v>
      </c>
      <c r="BA247" s="399" t="s">
        <v>780</v>
      </c>
      <c r="BB247" s="400" t="s">
        <v>1159</v>
      </c>
      <c r="BC247" s="400" t="s">
        <v>1165</v>
      </c>
      <c r="BD247" s="400" t="s">
        <v>766</v>
      </c>
      <c r="BE247" s="402">
        <f t="shared" si="182"/>
        <v>248</v>
      </c>
      <c r="BF247" s="374"/>
      <c r="BG247" s="374"/>
      <c r="BH247" s="374"/>
      <c r="BI247" s="374"/>
      <c r="BJ247" s="374"/>
      <c r="BK247" s="374"/>
      <c r="BL247" s="374"/>
      <c r="BM247" s="374"/>
      <c r="BN247" s="374"/>
      <c r="BO247" s="374"/>
      <c r="BP247" s="374"/>
      <c r="BQ247" s="374"/>
      <c r="BR247" s="374"/>
      <c r="BS247" s="374"/>
      <c r="BT247" s="374"/>
      <c r="BU247" s="374"/>
      <c r="BV247" s="374"/>
      <c r="BW247" s="374"/>
      <c r="BX247" s="374"/>
      <c r="BY247" s="374"/>
      <c r="BZ247" s="374"/>
      <c r="CA247" s="374"/>
      <c r="CB247" s="374"/>
      <c r="CC247" s="374"/>
      <c r="CD247" s="374"/>
      <c r="CE247" s="374"/>
      <c r="CF247" s="374"/>
      <c r="CG247" s="374"/>
      <c r="CH247" s="374"/>
      <c r="CI247" s="374"/>
      <c r="CJ247" s="374"/>
      <c r="CK247" s="374"/>
      <c r="CL247" s="374"/>
      <c r="CM247" s="374"/>
      <c r="CN247" s="374"/>
      <c r="CO247" s="374"/>
      <c r="CP247" s="374"/>
      <c r="CQ247" s="374"/>
      <c r="CR247" s="374"/>
      <c r="CS247" s="374"/>
      <c r="CT247" s="374"/>
      <c r="CU247" s="374"/>
      <c r="CV247" s="374"/>
      <c r="CW247" s="374"/>
      <c r="CX247" s="374"/>
      <c r="CY247" s="374"/>
      <c r="CZ247" s="374"/>
      <c r="DA247" s="374"/>
      <c r="DB247" s="374"/>
      <c r="DC247" s="374"/>
      <c r="DD247" s="374"/>
      <c r="DE247" s="374"/>
      <c r="DF247" s="374"/>
      <c r="DG247" s="374"/>
      <c r="DH247" s="374"/>
      <c r="DI247" s="374"/>
      <c r="DJ247" s="374"/>
      <c r="DK247" s="374"/>
    </row>
    <row r="248" spans="3:115" hidden="1">
      <c r="C248" s="367"/>
      <c r="N248" s="374"/>
      <c r="O248" s="374"/>
      <c r="P248" s="374"/>
      <c r="Q248" s="374"/>
      <c r="R248" s="374"/>
      <c r="S248" s="374"/>
      <c r="T248" s="374"/>
      <c r="U248" s="374"/>
      <c r="V248" s="374"/>
      <c r="W248" s="374"/>
      <c r="X248" s="374"/>
      <c r="Y248" s="374"/>
      <c r="Z248" s="374"/>
      <c r="AA248" s="374"/>
      <c r="AB248" s="374"/>
      <c r="AC248" s="374"/>
      <c r="AD248" s="374"/>
      <c r="AE248" s="374"/>
      <c r="AF248" s="374"/>
      <c r="AG248" s="374"/>
      <c r="AH248" s="374"/>
      <c r="AI248" s="374"/>
      <c r="AJ248" s="374"/>
      <c r="AK248" s="374"/>
      <c r="AL248" s="374"/>
      <c r="AM248" s="374"/>
      <c r="AN248" s="374"/>
      <c r="AO248" s="374"/>
      <c r="AP248" s="374"/>
      <c r="AQ248" s="374"/>
      <c r="AR248" s="374"/>
      <c r="AS248" s="374"/>
      <c r="AT248" s="395" t="s">
        <v>500</v>
      </c>
      <c r="AU248" s="374"/>
      <c r="AV248" s="374"/>
      <c r="AW248" s="415"/>
      <c r="AX248" s="415"/>
      <c r="AY248" s="397" t="s">
        <v>983</v>
      </c>
      <c r="AZ248" s="398" t="s">
        <v>750</v>
      </c>
      <c r="BA248" s="399" t="s">
        <v>784</v>
      </c>
      <c r="BB248" s="400" t="s">
        <v>1165</v>
      </c>
      <c r="BC248" s="400" t="s">
        <v>456</v>
      </c>
      <c r="BD248" s="400" t="s">
        <v>768</v>
      </c>
      <c r="BE248" s="402">
        <f t="shared" si="182"/>
        <v>249</v>
      </c>
      <c r="BF248" s="374"/>
      <c r="BG248" s="374"/>
      <c r="BH248" s="374"/>
      <c r="BI248" s="374"/>
      <c r="BJ248" s="374"/>
      <c r="BK248" s="374"/>
      <c r="BL248" s="374"/>
      <c r="BM248" s="374"/>
      <c r="BN248" s="374"/>
      <c r="BO248" s="374"/>
      <c r="BP248" s="374"/>
      <c r="BQ248" s="374"/>
      <c r="BR248" s="374"/>
      <c r="BS248" s="374"/>
      <c r="BT248" s="374"/>
      <c r="BU248" s="374"/>
      <c r="BV248" s="374"/>
      <c r="BW248" s="374"/>
      <c r="BX248" s="374"/>
      <c r="BY248" s="374"/>
      <c r="BZ248" s="374"/>
      <c r="CA248" s="374"/>
      <c r="CB248" s="374"/>
      <c r="CC248" s="374"/>
      <c r="CD248" s="374"/>
      <c r="CE248" s="374"/>
      <c r="CF248" s="374"/>
      <c r="CG248" s="374"/>
      <c r="CH248" s="374"/>
      <c r="CI248" s="374"/>
      <c r="CJ248" s="374"/>
      <c r="CK248" s="374"/>
      <c r="CL248" s="374"/>
      <c r="CM248" s="374"/>
      <c r="CN248" s="374"/>
      <c r="CO248" s="374"/>
      <c r="CP248" s="374"/>
      <c r="CQ248" s="374"/>
      <c r="CR248" s="374"/>
      <c r="CS248" s="374"/>
      <c r="CT248" s="374"/>
      <c r="CU248" s="374"/>
      <c r="CV248" s="374"/>
      <c r="CW248" s="374"/>
      <c r="CX248" s="374"/>
      <c r="CY248" s="374"/>
      <c r="CZ248" s="374"/>
      <c r="DA248" s="374"/>
      <c r="DB248" s="374"/>
      <c r="DC248" s="374"/>
      <c r="DD248" s="374"/>
      <c r="DE248" s="374"/>
      <c r="DF248" s="374"/>
      <c r="DG248" s="374"/>
      <c r="DH248" s="374"/>
      <c r="DI248" s="374"/>
      <c r="DJ248" s="374"/>
      <c r="DK248" s="374"/>
    </row>
    <row r="249" spans="3:115" hidden="1">
      <c r="C249" s="367"/>
      <c r="N249" s="374"/>
      <c r="O249" s="374"/>
      <c r="P249" s="374"/>
      <c r="Q249" s="374"/>
      <c r="R249" s="374"/>
      <c r="S249" s="374"/>
      <c r="T249" s="374"/>
      <c r="U249" s="374"/>
      <c r="V249" s="374"/>
      <c r="W249" s="374"/>
      <c r="X249" s="374"/>
      <c r="Y249" s="374"/>
      <c r="Z249" s="374"/>
      <c r="AA249" s="374"/>
      <c r="AB249" s="374"/>
      <c r="AC249" s="374"/>
      <c r="AD249" s="374"/>
      <c r="AE249" s="374"/>
      <c r="AF249" s="374"/>
      <c r="AG249" s="374"/>
      <c r="AH249" s="374"/>
      <c r="AI249" s="374"/>
      <c r="AJ249" s="374"/>
      <c r="AK249" s="374"/>
      <c r="AL249" s="374"/>
      <c r="AM249" s="374"/>
      <c r="AN249" s="374"/>
      <c r="AO249" s="374"/>
      <c r="AP249" s="374"/>
      <c r="AQ249" s="374"/>
      <c r="AR249" s="374"/>
      <c r="AS249" s="374"/>
      <c r="AT249" s="395" t="s">
        <v>502</v>
      </c>
      <c r="AU249" s="374"/>
      <c r="AV249" s="374"/>
      <c r="AW249" s="415"/>
      <c r="AX249" s="415"/>
      <c r="AY249" s="397" t="s">
        <v>989</v>
      </c>
      <c r="AZ249" s="398" t="s">
        <v>752</v>
      </c>
      <c r="BA249" s="399" t="s">
        <v>785</v>
      </c>
      <c r="BB249" s="400" t="s">
        <v>456</v>
      </c>
      <c r="BC249" s="400" t="s">
        <v>1176</v>
      </c>
      <c r="BD249" s="400" t="s">
        <v>770</v>
      </c>
      <c r="BE249" s="402">
        <f t="shared" si="182"/>
        <v>250</v>
      </c>
      <c r="BF249" s="374"/>
      <c r="BG249" s="374"/>
      <c r="BH249" s="374"/>
      <c r="BI249" s="374"/>
      <c r="BJ249" s="374"/>
      <c r="BK249" s="374"/>
      <c r="BL249" s="374"/>
      <c r="BM249" s="374"/>
      <c r="BN249" s="374"/>
      <c r="BO249" s="374"/>
      <c r="BP249" s="374"/>
      <c r="BQ249" s="374"/>
      <c r="BR249" s="374"/>
      <c r="BS249" s="374"/>
      <c r="BT249" s="374"/>
      <c r="BU249" s="374"/>
      <c r="BV249" s="374"/>
      <c r="BW249" s="374"/>
      <c r="BX249" s="374"/>
      <c r="BY249" s="374"/>
      <c r="BZ249" s="374"/>
      <c r="CA249" s="374"/>
      <c r="CB249" s="374"/>
      <c r="CC249" s="374"/>
      <c r="CD249" s="374"/>
      <c r="CE249" s="374"/>
      <c r="CF249" s="374"/>
      <c r="CG249" s="374"/>
      <c r="CH249" s="374"/>
      <c r="CI249" s="374"/>
      <c r="CJ249" s="374"/>
      <c r="CK249" s="374"/>
      <c r="CL249" s="374"/>
      <c r="CM249" s="374"/>
      <c r="CN249" s="374"/>
      <c r="CO249" s="374"/>
      <c r="CP249" s="374"/>
      <c r="CQ249" s="374"/>
      <c r="CR249" s="374"/>
      <c r="CS249" s="374"/>
      <c r="CT249" s="374"/>
      <c r="CU249" s="374"/>
      <c r="CV249" s="374"/>
      <c r="CW249" s="374"/>
      <c r="CX249" s="374"/>
      <c r="CY249" s="374"/>
      <c r="CZ249" s="374"/>
      <c r="DA249" s="374"/>
      <c r="DB249" s="374"/>
      <c r="DC249" s="374"/>
      <c r="DD249" s="374"/>
      <c r="DE249" s="374"/>
      <c r="DF249" s="374"/>
      <c r="DG249" s="374"/>
      <c r="DH249" s="374"/>
      <c r="DI249" s="374"/>
      <c r="DJ249" s="374"/>
      <c r="DK249" s="374"/>
    </row>
    <row r="250" spans="3:115" hidden="1">
      <c r="C250" s="367"/>
      <c r="N250" s="374"/>
      <c r="O250" s="374"/>
      <c r="P250" s="374"/>
      <c r="Q250" s="374"/>
      <c r="R250" s="374"/>
      <c r="S250" s="374"/>
      <c r="T250" s="374"/>
      <c r="U250" s="374"/>
      <c r="V250" s="374"/>
      <c r="W250" s="374"/>
      <c r="X250" s="374"/>
      <c r="Y250" s="374"/>
      <c r="Z250" s="374"/>
      <c r="AA250" s="374"/>
      <c r="AB250" s="374"/>
      <c r="AC250" s="374"/>
      <c r="AD250" s="374"/>
      <c r="AE250" s="374"/>
      <c r="AF250" s="374"/>
      <c r="AG250" s="374"/>
      <c r="AH250" s="374"/>
      <c r="AI250" s="374"/>
      <c r="AJ250" s="374"/>
      <c r="AK250" s="374"/>
      <c r="AL250" s="374"/>
      <c r="AM250" s="374"/>
      <c r="AN250" s="374"/>
      <c r="AO250" s="374"/>
      <c r="AP250" s="374"/>
      <c r="AQ250" s="374"/>
      <c r="AR250" s="374"/>
      <c r="AS250" s="374"/>
      <c r="AT250" s="395" t="s">
        <v>504</v>
      </c>
      <c r="AU250" s="374"/>
      <c r="AV250" s="374"/>
      <c r="AW250" s="415"/>
      <c r="AX250" s="415"/>
      <c r="AY250" s="397" t="s">
        <v>995</v>
      </c>
      <c r="AZ250" s="398" t="s">
        <v>753</v>
      </c>
      <c r="BA250" s="399" t="s">
        <v>788</v>
      </c>
      <c r="BB250" s="400" t="s">
        <v>1176</v>
      </c>
      <c r="BC250" s="400" t="s">
        <v>1186</v>
      </c>
      <c r="BD250" s="400" t="s">
        <v>771</v>
      </c>
      <c r="BE250" s="402" t="e">
        <f t="shared" si="182"/>
        <v>#N/A</v>
      </c>
      <c r="BF250" s="374"/>
      <c r="BG250" s="374"/>
      <c r="BH250" s="374"/>
      <c r="BI250" s="374"/>
      <c r="BJ250" s="374"/>
      <c r="BK250" s="374"/>
      <c r="BL250" s="374"/>
      <c r="BM250" s="374"/>
      <c r="BN250" s="374"/>
      <c r="BO250" s="374"/>
      <c r="BP250" s="374"/>
      <c r="BQ250" s="374"/>
      <c r="BR250" s="374"/>
      <c r="BS250" s="374"/>
      <c r="BT250" s="374"/>
      <c r="BU250" s="374"/>
      <c r="BV250" s="374"/>
      <c r="BW250" s="374"/>
      <c r="BX250" s="374"/>
      <c r="BY250" s="374"/>
      <c r="BZ250" s="374"/>
      <c r="CA250" s="374"/>
      <c r="CB250" s="374"/>
      <c r="CC250" s="374"/>
      <c r="CD250" s="374"/>
      <c r="CE250" s="374"/>
      <c r="CF250" s="374"/>
      <c r="CG250" s="374"/>
      <c r="CH250" s="374"/>
      <c r="CI250" s="374"/>
      <c r="CJ250" s="374"/>
      <c r="CK250" s="374"/>
      <c r="CL250" s="374"/>
      <c r="CM250" s="374"/>
      <c r="CN250" s="374"/>
      <c r="CO250" s="374"/>
      <c r="CP250" s="374"/>
      <c r="CQ250" s="374"/>
      <c r="CR250" s="374"/>
      <c r="CS250" s="374"/>
      <c r="CT250" s="374"/>
      <c r="CU250" s="374"/>
      <c r="CV250" s="374"/>
      <c r="CW250" s="374"/>
      <c r="CX250" s="374"/>
      <c r="CY250" s="374"/>
      <c r="CZ250" s="374"/>
      <c r="DA250" s="374"/>
      <c r="DB250" s="374"/>
      <c r="DC250" s="374"/>
      <c r="DD250" s="374"/>
      <c r="DE250" s="374"/>
      <c r="DF250" s="374"/>
      <c r="DG250" s="374"/>
      <c r="DH250" s="374"/>
      <c r="DI250" s="374"/>
      <c r="DJ250" s="374"/>
      <c r="DK250" s="374"/>
    </row>
    <row r="251" spans="3:115" hidden="1">
      <c r="C251" s="367"/>
      <c r="N251" s="374"/>
      <c r="O251" s="374"/>
      <c r="P251" s="374"/>
      <c r="Q251" s="374"/>
      <c r="R251" s="374"/>
      <c r="S251" s="374"/>
      <c r="T251" s="374"/>
      <c r="U251" s="374"/>
      <c r="V251" s="374"/>
      <c r="W251" s="374"/>
      <c r="X251" s="374"/>
      <c r="Y251" s="374"/>
      <c r="Z251" s="374"/>
      <c r="AA251" s="374"/>
      <c r="AB251" s="374"/>
      <c r="AC251" s="374"/>
      <c r="AD251" s="374"/>
      <c r="AE251" s="374"/>
      <c r="AF251" s="374"/>
      <c r="AG251" s="374"/>
      <c r="AH251" s="374"/>
      <c r="AI251" s="374"/>
      <c r="AJ251" s="374"/>
      <c r="AK251" s="374"/>
      <c r="AL251" s="374"/>
      <c r="AM251" s="374"/>
      <c r="AN251" s="374"/>
      <c r="AO251" s="374"/>
      <c r="AP251" s="374"/>
      <c r="AQ251" s="374"/>
      <c r="AR251" s="374"/>
      <c r="AS251" s="374"/>
      <c r="AT251" s="395" t="s">
        <v>506</v>
      </c>
      <c r="AU251" s="374"/>
      <c r="AV251" s="374"/>
      <c r="AW251" s="415"/>
      <c r="AX251" s="415"/>
      <c r="AY251" s="397" t="s">
        <v>997</v>
      </c>
      <c r="AZ251" s="398" t="s">
        <v>758</v>
      </c>
      <c r="BA251" s="399" t="s">
        <v>790</v>
      </c>
      <c r="BB251" s="400" t="s">
        <v>1186</v>
      </c>
      <c r="BC251" s="400" t="s">
        <v>1192</v>
      </c>
      <c r="BD251" s="400" t="s">
        <v>773</v>
      </c>
      <c r="BE251" s="402">
        <f t="shared" si="182"/>
        <v>251</v>
      </c>
      <c r="BF251" s="374"/>
      <c r="BG251" s="374"/>
      <c r="BH251" s="374"/>
      <c r="BI251" s="374"/>
      <c r="BJ251" s="374"/>
      <c r="BK251" s="374"/>
      <c r="BL251" s="374"/>
      <c r="BM251" s="374"/>
      <c r="BN251" s="374"/>
      <c r="BO251" s="374"/>
      <c r="BP251" s="374"/>
      <c r="BQ251" s="374"/>
      <c r="BR251" s="374"/>
      <c r="BS251" s="374"/>
      <c r="BT251" s="374"/>
      <c r="BU251" s="374"/>
      <c r="BV251" s="374"/>
      <c r="BW251" s="374"/>
      <c r="BX251" s="374"/>
      <c r="BY251" s="374"/>
      <c r="BZ251" s="374"/>
      <c r="CA251" s="374"/>
      <c r="CB251" s="374"/>
      <c r="CC251" s="374"/>
      <c r="CD251" s="374"/>
      <c r="CE251" s="374"/>
      <c r="CF251" s="374"/>
      <c r="CG251" s="374"/>
      <c r="CH251" s="374"/>
      <c r="CI251" s="374"/>
      <c r="CJ251" s="374"/>
      <c r="CK251" s="374"/>
      <c r="CL251" s="374"/>
      <c r="CM251" s="374"/>
      <c r="CN251" s="374"/>
      <c r="CO251" s="374"/>
      <c r="CP251" s="374"/>
      <c r="CQ251" s="374"/>
      <c r="CR251" s="374"/>
      <c r="CS251" s="374"/>
      <c r="CT251" s="374"/>
      <c r="CU251" s="374"/>
      <c r="CV251" s="374"/>
      <c r="CW251" s="374"/>
      <c r="CX251" s="374"/>
      <c r="CY251" s="374"/>
      <c r="CZ251" s="374"/>
      <c r="DA251" s="374"/>
      <c r="DB251" s="374"/>
      <c r="DC251" s="374"/>
      <c r="DD251" s="374"/>
      <c r="DE251" s="374"/>
      <c r="DF251" s="374"/>
      <c r="DG251" s="374"/>
      <c r="DH251" s="374"/>
      <c r="DI251" s="374"/>
      <c r="DJ251" s="374"/>
      <c r="DK251" s="374"/>
    </row>
    <row r="252" spans="3:115" hidden="1">
      <c r="C252" s="367"/>
      <c r="N252" s="374"/>
      <c r="O252" s="374"/>
      <c r="P252" s="374"/>
      <c r="Q252" s="374"/>
      <c r="R252" s="374"/>
      <c r="S252" s="374"/>
      <c r="T252" s="374"/>
      <c r="U252" s="374"/>
      <c r="V252" s="374"/>
      <c r="W252" s="374"/>
      <c r="X252" s="374"/>
      <c r="Y252" s="374"/>
      <c r="Z252" s="374"/>
      <c r="AA252" s="374"/>
      <c r="AB252" s="374"/>
      <c r="AC252" s="374"/>
      <c r="AD252" s="374"/>
      <c r="AE252" s="374"/>
      <c r="AF252" s="374"/>
      <c r="AG252" s="374"/>
      <c r="AH252" s="374"/>
      <c r="AI252" s="374"/>
      <c r="AJ252" s="374"/>
      <c r="AK252" s="374"/>
      <c r="AL252" s="374"/>
      <c r="AM252" s="374"/>
      <c r="AN252" s="374"/>
      <c r="AO252" s="374"/>
      <c r="AP252" s="374"/>
      <c r="AQ252" s="374"/>
      <c r="AR252" s="374"/>
      <c r="AS252" s="374"/>
      <c r="AT252" s="395" t="s">
        <v>508</v>
      </c>
      <c r="AU252" s="374"/>
      <c r="AV252" s="374"/>
      <c r="AW252" s="415"/>
      <c r="AX252" s="415"/>
      <c r="AY252" s="397" t="s">
        <v>999</v>
      </c>
      <c r="AZ252" s="398" t="s">
        <v>760</v>
      </c>
      <c r="BA252" s="399" t="s">
        <v>792</v>
      </c>
      <c r="BB252" s="400" t="s">
        <v>1192</v>
      </c>
      <c r="BC252" s="400" t="s">
        <v>1193</v>
      </c>
      <c r="BD252" s="400" t="s">
        <v>774</v>
      </c>
      <c r="BE252" s="402" t="e">
        <f t="shared" si="182"/>
        <v>#N/A</v>
      </c>
      <c r="BF252" s="374"/>
      <c r="BG252" s="374"/>
      <c r="BH252" s="374"/>
      <c r="BI252" s="374"/>
      <c r="BJ252" s="374"/>
      <c r="BK252" s="374"/>
      <c r="BL252" s="374"/>
      <c r="BM252" s="374"/>
      <c r="BN252" s="374"/>
      <c r="BO252" s="374"/>
      <c r="BP252" s="374"/>
      <c r="BQ252" s="374"/>
      <c r="BR252" s="374"/>
      <c r="BS252" s="374"/>
      <c r="BT252" s="374"/>
      <c r="BU252" s="374"/>
      <c r="BV252" s="374"/>
      <c r="BW252" s="374"/>
      <c r="BX252" s="374"/>
      <c r="BY252" s="374"/>
      <c r="BZ252" s="374"/>
      <c r="CA252" s="374"/>
      <c r="CB252" s="374"/>
      <c r="CC252" s="374"/>
      <c r="CD252" s="374"/>
      <c r="CE252" s="374"/>
      <c r="CF252" s="374"/>
      <c r="CG252" s="374"/>
      <c r="CH252" s="374"/>
      <c r="CI252" s="374"/>
      <c r="CJ252" s="374"/>
      <c r="CK252" s="374"/>
      <c r="CL252" s="374"/>
      <c r="CM252" s="374"/>
      <c r="CN252" s="374"/>
      <c r="CO252" s="374"/>
      <c r="CP252" s="374"/>
      <c r="CQ252" s="374"/>
      <c r="CR252" s="374"/>
      <c r="CS252" s="374"/>
      <c r="CT252" s="374"/>
      <c r="CU252" s="374"/>
      <c r="CV252" s="374"/>
      <c r="CW252" s="374"/>
      <c r="CX252" s="374"/>
      <c r="CY252" s="374"/>
      <c r="CZ252" s="374"/>
      <c r="DA252" s="374"/>
      <c r="DB252" s="374"/>
      <c r="DC252" s="374"/>
      <c r="DD252" s="374"/>
      <c r="DE252" s="374"/>
      <c r="DF252" s="374"/>
      <c r="DG252" s="374"/>
      <c r="DH252" s="374"/>
      <c r="DI252" s="374"/>
      <c r="DJ252" s="374"/>
      <c r="DK252" s="374"/>
    </row>
    <row r="253" spans="3:115" hidden="1">
      <c r="C253" s="367"/>
      <c r="N253" s="374"/>
      <c r="O253" s="374"/>
      <c r="P253" s="374"/>
      <c r="Q253" s="374"/>
      <c r="R253" s="374"/>
      <c r="S253" s="374"/>
      <c r="T253" s="374"/>
      <c r="U253" s="374"/>
      <c r="V253" s="374"/>
      <c r="W253" s="374"/>
      <c r="X253" s="374"/>
      <c r="Y253" s="374"/>
      <c r="Z253" s="374"/>
      <c r="AA253" s="374"/>
      <c r="AB253" s="374"/>
      <c r="AC253" s="374"/>
      <c r="AD253" s="374"/>
      <c r="AE253" s="374"/>
      <c r="AF253" s="374"/>
      <c r="AG253" s="374"/>
      <c r="AH253" s="374"/>
      <c r="AI253" s="374"/>
      <c r="AJ253" s="374"/>
      <c r="AK253" s="374"/>
      <c r="AL253" s="374"/>
      <c r="AM253" s="374"/>
      <c r="AN253" s="374"/>
      <c r="AO253" s="374"/>
      <c r="AP253" s="374"/>
      <c r="AQ253" s="374"/>
      <c r="AR253" s="374"/>
      <c r="AS253" s="374"/>
      <c r="AT253" s="395" t="s">
        <v>510</v>
      </c>
      <c r="AU253" s="374"/>
      <c r="AV253" s="374"/>
      <c r="AW253" s="415"/>
      <c r="AX253" s="415"/>
      <c r="AY253" s="397" t="s">
        <v>1000</v>
      </c>
      <c r="AZ253" s="398" t="s">
        <v>761</v>
      </c>
      <c r="BA253" s="399" t="s">
        <v>793</v>
      </c>
      <c r="BB253" s="400" t="s">
        <v>1193</v>
      </c>
      <c r="BC253" s="400" t="s">
        <v>1195</v>
      </c>
      <c r="BD253" s="400" t="s">
        <v>775</v>
      </c>
      <c r="BE253" s="402" t="e">
        <f t="shared" si="182"/>
        <v>#N/A</v>
      </c>
      <c r="BF253" s="374"/>
      <c r="BG253" s="374"/>
      <c r="BH253" s="374"/>
      <c r="BI253" s="374"/>
      <c r="BJ253" s="374"/>
      <c r="BK253" s="374"/>
      <c r="BL253" s="374"/>
      <c r="BM253" s="374"/>
      <c r="BN253" s="374"/>
      <c r="BO253" s="374"/>
      <c r="BP253" s="374"/>
      <c r="BQ253" s="374"/>
      <c r="BR253" s="374"/>
      <c r="BS253" s="374"/>
      <c r="BT253" s="374"/>
      <c r="BU253" s="374"/>
      <c r="BV253" s="374"/>
      <c r="BW253" s="374"/>
      <c r="BX253" s="374"/>
      <c r="BY253" s="374"/>
      <c r="BZ253" s="374"/>
      <c r="CA253" s="374"/>
      <c r="CB253" s="374"/>
      <c r="CC253" s="374"/>
      <c r="CD253" s="374"/>
      <c r="CE253" s="374"/>
      <c r="CF253" s="374"/>
      <c r="CG253" s="374"/>
      <c r="CH253" s="374"/>
      <c r="CI253" s="374"/>
      <c r="CJ253" s="374"/>
      <c r="CK253" s="374"/>
      <c r="CL253" s="374"/>
      <c r="CM253" s="374"/>
      <c r="CN253" s="374"/>
      <c r="CO253" s="374"/>
      <c r="CP253" s="374"/>
      <c r="CQ253" s="374"/>
      <c r="CR253" s="374"/>
      <c r="CS253" s="374"/>
      <c r="CT253" s="374"/>
      <c r="CU253" s="374"/>
      <c r="CV253" s="374"/>
      <c r="CW253" s="374"/>
      <c r="CX253" s="374"/>
      <c r="CY253" s="374"/>
      <c r="CZ253" s="374"/>
      <c r="DA253" s="374"/>
      <c r="DB253" s="374"/>
      <c r="DC253" s="374"/>
      <c r="DD253" s="374"/>
      <c r="DE253" s="374"/>
      <c r="DF253" s="374"/>
      <c r="DG253" s="374"/>
      <c r="DH253" s="374"/>
      <c r="DI253" s="374"/>
      <c r="DJ253" s="374"/>
      <c r="DK253" s="374"/>
    </row>
    <row r="254" spans="3:115" hidden="1">
      <c r="C254" s="367"/>
      <c r="N254" s="374"/>
      <c r="O254" s="374"/>
      <c r="P254" s="374"/>
      <c r="Q254" s="374"/>
      <c r="R254" s="374"/>
      <c r="S254" s="374"/>
      <c r="T254" s="374"/>
      <c r="U254" s="374"/>
      <c r="V254" s="374"/>
      <c r="W254" s="374"/>
      <c r="X254" s="374"/>
      <c r="Y254" s="374"/>
      <c r="Z254" s="374"/>
      <c r="AA254" s="374"/>
      <c r="AB254" s="374"/>
      <c r="AC254" s="374"/>
      <c r="AD254" s="374"/>
      <c r="AE254" s="374"/>
      <c r="AF254" s="374"/>
      <c r="AG254" s="374"/>
      <c r="AH254" s="374"/>
      <c r="AI254" s="374"/>
      <c r="AJ254" s="374"/>
      <c r="AK254" s="374"/>
      <c r="AL254" s="374"/>
      <c r="AM254" s="374"/>
      <c r="AN254" s="374"/>
      <c r="AO254" s="374"/>
      <c r="AP254" s="374"/>
      <c r="AQ254" s="374"/>
      <c r="AR254" s="374"/>
      <c r="AS254" s="374"/>
      <c r="AT254" s="395" t="s">
        <v>511</v>
      </c>
      <c r="AU254" s="374"/>
      <c r="AV254" s="374"/>
      <c r="AW254" s="415"/>
      <c r="AX254" s="415"/>
      <c r="AY254" s="397" t="s">
        <v>1004</v>
      </c>
      <c r="AZ254" s="398" t="s">
        <v>762</v>
      </c>
      <c r="BA254" s="399" t="s">
        <v>796</v>
      </c>
      <c r="BB254" s="400" t="s">
        <v>1195</v>
      </c>
      <c r="BC254" s="400" t="s">
        <v>1200</v>
      </c>
      <c r="BD254" s="400" t="s">
        <v>777</v>
      </c>
      <c r="BE254" s="402">
        <f t="shared" si="182"/>
        <v>252</v>
      </c>
      <c r="BF254" s="374"/>
      <c r="BG254" s="374"/>
      <c r="BH254" s="374"/>
      <c r="BI254" s="374"/>
      <c r="BJ254" s="374"/>
      <c r="BK254" s="374"/>
      <c r="BL254" s="374"/>
      <c r="BM254" s="374"/>
      <c r="BN254" s="374"/>
      <c r="BO254" s="374"/>
      <c r="BP254" s="374"/>
      <c r="BQ254" s="374"/>
      <c r="BR254" s="374"/>
      <c r="BS254" s="374"/>
      <c r="BT254" s="374"/>
      <c r="BU254" s="374"/>
      <c r="BV254" s="374"/>
      <c r="BW254" s="374"/>
      <c r="BX254" s="374"/>
      <c r="BY254" s="374"/>
      <c r="BZ254" s="374"/>
      <c r="CA254" s="374"/>
      <c r="CB254" s="374"/>
      <c r="CC254" s="374"/>
      <c r="CD254" s="374"/>
      <c r="CE254" s="374"/>
      <c r="CF254" s="374"/>
      <c r="CG254" s="374"/>
      <c r="CH254" s="374"/>
      <c r="CI254" s="374"/>
      <c r="CJ254" s="374"/>
      <c r="CK254" s="374"/>
      <c r="CL254" s="374"/>
      <c r="CM254" s="374"/>
      <c r="CN254" s="374"/>
      <c r="CO254" s="374"/>
      <c r="CP254" s="374"/>
      <c r="CQ254" s="374"/>
      <c r="CR254" s="374"/>
      <c r="CS254" s="374"/>
      <c r="CT254" s="374"/>
      <c r="CU254" s="374"/>
      <c r="CV254" s="374"/>
      <c r="CW254" s="374"/>
      <c r="CX254" s="374"/>
      <c r="CY254" s="374"/>
      <c r="CZ254" s="374"/>
      <c r="DA254" s="374"/>
      <c r="DB254" s="374"/>
      <c r="DC254" s="374"/>
      <c r="DD254" s="374"/>
      <c r="DE254" s="374"/>
      <c r="DF254" s="374"/>
      <c r="DG254" s="374"/>
      <c r="DH254" s="374"/>
      <c r="DI254" s="374"/>
      <c r="DJ254" s="374"/>
      <c r="DK254" s="374"/>
    </row>
    <row r="255" spans="3:115" hidden="1">
      <c r="C255" s="367"/>
      <c r="N255" s="374"/>
      <c r="O255" s="374"/>
      <c r="P255" s="374"/>
      <c r="Q255" s="374"/>
      <c r="R255" s="374"/>
      <c r="S255" s="374"/>
      <c r="T255" s="374"/>
      <c r="U255" s="374"/>
      <c r="V255" s="374"/>
      <c r="W255" s="374"/>
      <c r="X255" s="374"/>
      <c r="Y255" s="374"/>
      <c r="Z255" s="374"/>
      <c r="AA255" s="374"/>
      <c r="AB255" s="374"/>
      <c r="AC255" s="374"/>
      <c r="AD255" s="374"/>
      <c r="AE255" s="374"/>
      <c r="AF255" s="374"/>
      <c r="AG255" s="374"/>
      <c r="AH255" s="374"/>
      <c r="AI255" s="374"/>
      <c r="AJ255" s="374"/>
      <c r="AK255" s="374"/>
      <c r="AL255" s="374"/>
      <c r="AM255" s="374"/>
      <c r="AN255" s="374"/>
      <c r="AO255" s="374"/>
      <c r="AP255" s="374"/>
      <c r="AQ255" s="374"/>
      <c r="AR255" s="374"/>
      <c r="AS255" s="374"/>
      <c r="AT255" s="395" t="s">
        <v>513</v>
      </c>
      <c r="AU255" s="374"/>
      <c r="AV255" s="374"/>
      <c r="AW255" s="415"/>
      <c r="AX255" s="415"/>
      <c r="AY255" s="397" t="s">
        <v>1005</v>
      </c>
      <c r="AZ255" s="398" t="s">
        <v>763</v>
      </c>
      <c r="BA255" s="399" t="s">
        <v>799</v>
      </c>
      <c r="BB255" s="400" t="s">
        <v>1200</v>
      </c>
      <c r="BC255" s="400" t="s">
        <v>1202</v>
      </c>
      <c r="BD255" s="400" t="s">
        <v>778</v>
      </c>
      <c r="BE255" s="402">
        <f t="shared" si="182"/>
        <v>253</v>
      </c>
      <c r="BF255" s="374"/>
      <c r="BG255" s="374"/>
      <c r="BH255" s="374"/>
      <c r="BI255" s="374"/>
      <c r="BJ255" s="374"/>
      <c r="BK255" s="374"/>
      <c r="BL255" s="374"/>
      <c r="BM255" s="374"/>
      <c r="BN255" s="374"/>
      <c r="BO255" s="374"/>
      <c r="BP255" s="374"/>
      <c r="BQ255" s="374"/>
      <c r="BR255" s="374"/>
      <c r="BS255" s="374"/>
      <c r="BT255" s="374"/>
      <c r="BU255" s="374"/>
      <c r="BV255" s="374"/>
      <c r="BW255" s="374"/>
      <c r="BX255" s="374"/>
      <c r="BY255" s="374"/>
      <c r="BZ255" s="374"/>
      <c r="CA255" s="374"/>
      <c r="CB255" s="374"/>
      <c r="CC255" s="374"/>
      <c r="CD255" s="374"/>
      <c r="CE255" s="374"/>
      <c r="CF255" s="374"/>
      <c r="CG255" s="374"/>
      <c r="CH255" s="374"/>
      <c r="CI255" s="374"/>
      <c r="CJ255" s="374"/>
      <c r="CK255" s="374"/>
      <c r="CL255" s="374"/>
      <c r="CM255" s="374"/>
      <c r="CN255" s="374"/>
      <c r="CO255" s="374"/>
      <c r="CP255" s="374"/>
      <c r="CQ255" s="374"/>
      <c r="CR255" s="374"/>
      <c r="CS255" s="374"/>
      <c r="CT255" s="374"/>
      <c r="CU255" s="374"/>
      <c r="CV255" s="374"/>
      <c r="CW255" s="374"/>
      <c r="CX255" s="374"/>
      <c r="CY255" s="374"/>
      <c r="CZ255" s="374"/>
      <c r="DA255" s="374"/>
      <c r="DB255" s="374"/>
      <c r="DC255" s="374"/>
      <c r="DD255" s="374"/>
      <c r="DE255" s="374"/>
      <c r="DF255" s="374"/>
      <c r="DG255" s="374"/>
      <c r="DH255" s="374"/>
      <c r="DI255" s="374"/>
      <c r="DJ255" s="374"/>
      <c r="DK255" s="374"/>
    </row>
    <row r="256" spans="3:115" hidden="1">
      <c r="C256" s="367"/>
      <c r="N256" s="374"/>
      <c r="O256" s="374"/>
      <c r="P256" s="374"/>
      <c r="Q256" s="374"/>
      <c r="R256" s="374"/>
      <c r="S256" s="374"/>
      <c r="T256" s="374"/>
      <c r="U256" s="374"/>
      <c r="V256" s="374"/>
      <c r="W256" s="374"/>
      <c r="X256" s="374"/>
      <c r="Y256" s="374"/>
      <c r="Z256" s="374"/>
      <c r="AA256" s="374"/>
      <c r="AB256" s="374"/>
      <c r="AC256" s="374"/>
      <c r="AD256" s="374"/>
      <c r="AE256" s="374"/>
      <c r="AF256" s="374"/>
      <c r="AG256" s="374"/>
      <c r="AH256" s="374"/>
      <c r="AI256" s="374"/>
      <c r="AJ256" s="374"/>
      <c r="AK256" s="374"/>
      <c r="AL256" s="374"/>
      <c r="AM256" s="374"/>
      <c r="AN256" s="374"/>
      <c r="AO256" s="374"/>
      <c r="AP256" s="374"/>
      <c r="AQ256" s="374"/>
      <c r="AR256" s="374"/>
      <c r="AS256" s="374"/>
      <c r="AT256" s="395" t="s">
        <v>515</v>
      </c>
      <c r="AU256" s="374"/>
      <c r="AV256" s="374"/>
      <c r="AW256" s="415"/>
      <c r="AX256" s="415"/>
      <c r="AY256" s="397" t="s">
        <v>1007</v>
      </c>
      <c r="AZ256" s="398" t="s">
        <v>765</v>
      </c>
      <c r="BA256" s="399" t="s">
        <v>800</v>
      </c>
      <c r="BB256" s="400" t="s">
        <v>1202</v>
      </c>
      <c r="BC256" s="400" t="s">
        <v>1207</v>
      </c>
      <c r="BD256" s="400" t="s">
        <v>779</v>
      </c>
      <c r="BE256" s="402">
        <f t="shared" si="182"/>
        <v>254</v>
      </c>
      <c r="BF256" s="374"/>
      <c r="BG256" s="374"/>
      <c r="BH256" s="374"/>
      <c r="BI256" s="374"/>
      <c r="BJ256" s="374"/>
      <c r="BK256" s="374"/>
      <c r="BL256" s="374"/>
      <c r="BM256" s="374"/>
      <c r="BN256" s="374"/>
      <c r="BO256" s="374"/>
      <c r="BP256" s="374"/>
      <c r="BQ256" s="374"/>
      <c r="BR256" s="374"/>
      <c r="BS256" s="374"/>
      <c r="BT256" s="374"/>
      <c r="BU256" s="374"/>
      <c r="BV256" s="374"/>
      <c r="BW256" s="374"/>
      <c r="BX256" s="374"/>
      <c r="BY256" s="374"/>
      <c r="BZ256" s="374"/>
      <c r="CA256" s="374"/>
      <c r="CB256" s="374"/>
      <c r="CC256" s="374"/>
      <c r="CD256" s="374"/>
      <c r="CE256" s="374"/>
      <c r="CF256" s="374"/>
      <c r="CG256" s="374"/>
      <c r="CH256" s="374"/>
      <c r="CI256" s="374"/>
      <c r="CJ256" s="374"/>
      <c r="CK256" s="374"/>
      <c r="CL256" s="374"/>
      <c r="CM256" s="374"/>
      <c r="CN256" s="374"/>
      <c r="CO256" s="374"/>
      <c r="CP256" s="374"/>
      <c r="CQ256" s="374"/>
      <c r="CR256" s="374"/>
      <c r="CS256" s="374"/>
      <c r="CT256" s="374"/>
      <c r="CU256" s="374"/>
      <c r="CV256" s="374"/>
      <c r="CW256" s="374"/>
      <c r="CX256" s="374"/>
      <c r="CY256" s="374"/>
      <c r="CZ256" s="374"/>
      <c r="DA256" s="374"/>
      <c r="DB256" s="374"/>
      <c r="DC256" s="374"/>
      <c r="DD256" s="374"/>
      <c r="DE256" s="374"/>
      <c r="DF256" s="374"/>
      <c r="DG256" s="374"/>
      <c r="DH256" s="374"/>
      <c r="DI256" s="374"/>
      <c r="DJ256" s="374"/>
      <c r="DK256" s="374"/>
    </row>
    <row r="257" spans="3:115" hidden="1">
      <c r="C257" s="367"/>
      <c r="N257" s="374"/>
      <c r="O257" s="374"/>
      <c r="P257" s="374"/>
      <c r="Q257" s="374"/>
      <c r="R257" s="374"/>
      <c r="S257" s="374"/>
      <c r="T257" s="374"/>
      <c r="U257" s="374"/>
      <c r="V257" s="374"/>
      <c r="W257" s="374"/>
      <c r="X257" s="374"/>
      <c r="Y257" s="374"/>
      <c r="Z257" s="374"/>
      <c r="AA257" s="374"/>
      <c r="AB257" s="374"/>
      <c r="AC257" s="374"/>
      <c r="AD257" s="374"/>
      <c r="AE257" s="374"/>
      <c r="AF257" s="374"/>
      <c r="AG257" s="374"/>
      <c r="AH257" s="374"/>
      <c r="AI257" s="374"/>
      <c r="AJ257" s="374"/>
      <c r="AK257" s="374"/>
      <c r="AL257" s="374"/>
      <c r="AM257" s="374"/>
      <c r="AN257" s="374"/>
      <c r="AO257" s="374"/>
      <c r="AP257" s="374"/>
      <c r="AQ257" s="374"/>
      <c r="AR257" s="374"/>
      <c r="AS257" s="374"/>
      <c r="AT257" s="395" t="s">
        <v>517</v>
      </c>
      <c r="AU257" s="374"/>
      <c r="AV257" s="374"/>
      <c r="AW257" s="415"/>
      <c r="AX257" s="415"/>
      <c r="AY257" s="397" t="s">
        <v>402</v>
      </c>
      <c r="AZ257" s="398" t="s">
        <v>766</v>
      </c>
      <c r="BA257" s="399" t="s">
        <v>801</v>
      </c>
      <c r="BB257" s="400" t="s">
        <v>1207</v>
      </c>
      <c r="BC257" s="400" t="s">
        <v>1218</v>
      </c>
      <c r="BD257" s="400" t="s">
        <v>780</v>
      </c>
      <c r="BE257" s="402">
        <f t="shared" si="182"/>
        <v>255</v>
      </c>
      <c r="BF257" s="374"/>
      <c r="BG257" s="374"/>
      <c r="BH257" s="374"/>
      <c r="BI257" s="374"/>
      <c r="BJ257" s="374"/>
      <c r="BK257" s="374"/>
      <c r="BL257" s="374"/>
      <c r="BM257" s="374"/>
      <c r="BN257" s="374"/>
      <c r="BO257" s="374"/>
      <c r="BP257" s="374"/>
      <c r="BQ257" s="374"/>
      <c r="BR257" s="374"/>
      <c r="BS257" s="374"/>
      <c r="BT257" s="374"/>
      <c r="BU257" s="374"/>
      <c r="BV257" s="374"/>
      <c r="BW257" s="374"/>
      <c r="BX257" s="374"/>
      <c r="BY257" s="374"/>
      <c r="BZ257" s="374"/>
      <c r="CA257" s="374"/>
      <c r="CB257" s="374"/>
      <c r="CC257" s="374"/>
      <c r="CD257" s="374"/>
      <c r="CE257" s="374"/>
      <c r="CF257" s="374"/>
      <c r="CG257" s="374"/>
      <c r="CH257" s="374"/>
      <c r="CI257" s="374"/>
      <c r="CJ257" s="374"/>
      <c r="CK257" s="374"/>
      <c r="CL257" s="374"/>
      <c r="CM257" s="374"/>
      <c r="CN257" s="374"/>
      <c r="CO257" s="374"/>
      <c r="CP257" s="374"/>
      <c r="CQ257" s="374"/>
      <c r="CR257" s="374"/>
      <c r="CS257" s="374"/>
      <c r="CT257" s="374"/>
      <c r="CU257" s="374"/>
      <c r="CV257" s="374"/>
      <c r="CW257" s="374"/>
      <c r="CX257" s="374"/>
      <c r="CY257" s="374"/>
      <c r="CZ257" s="374"/>
      <c r="DA257" s="374"/>
      <c r="DB257" s="374"/>
      <c r="DC257" s="374"/>
      <c r="DD257" s="374"/>
      <c r="DE257" s="374"/>
      <c r="DF257" s="374"/>
      <c r="DG257" s="374"/>
      <c r="DH257" s="374"/>
      <c r="DI257" s="374"/>
      <c r="DJ257" s="374"/>
      <c r="DK257" s="374"/>
    </row>
    <row r="258" spans="3:115" hidden="1">
      <c r="C258" s="367"/>
      <c r="N258" s="374"/>
      <c r="O258" s="374"/>
      <c r="P258" s="374"/>
      <c r="Q258" s="374"/>
      <c r="R258" s="374"/>
      <c r="S258" s="374"/>
      <c r="T258" s="374"/>
      <c r="U258" s="374"/>
      <c r="V258" s="374"/>
      <c r="W258" s="374"/>
      <c r="X258" s="374"/>
      <c r="Y258" s="374"/>
      <c r="Z258" s="374"/>
      <c r="AA258" s="374"/>
      <c r="AB258" s="374"/>
      <c r="AC258" s="374"/>
      <c r="AD258" s="374"/>
      <c r="AE258" s="374"/>
      <c r="AF258" s="374"/>
      <c r="AG258" s="374"/>
      <c r="AH258" s="374"/>
      <c r="AI258" s="374"/>
      <c r="AJ258" s="374"/>
      <c r="AK258" s="374"/>
      <c r="AL258" s="374"/>
      <c r="AM258" s="374"/>
      <c r="AN258" s="374"/>
      <c r="AO258" s="374"/>
      <c r="AP258" s="374"/>
      <c r="AQ258" s="374"/>
      <c r="AR258" s="374"/>
      <c r="AS258" s="374"/>
      <c r="AT258" s="395" t="s">
        <v>519</v>
      </c>
      <c r="AU258" s="374"/>
      <c r="AV258" s="374"/>
      <c r="AW258" s="415"/>
      <c r="AX258" s="415"/>
      <c r="AY258" s="397" t="s">
        <v>1008</v>
      </c>
      <c r="AZ258" s="398" t="s">
        <v>768</v>
      </c>
      <c r="BA258" s="399" t="s">
        <v>806</v>
      </c>
      <c r="BB258" s="400" t="s">
        <v>1218</v>
      </c>
      <c r="BC258" s="400" t="s">
        <v>476</v>
      </c>
      <c r="BD258" s="400" t="s">
        <v>784</v>
      </c>
      <c r="BE258" s="402">
        <f t="shared" si="182"/>
        <v>256</v>
      </c>
      <c r="BF258" s="374"/>
      <c r="BG258" s="374"/>
      <c r="BH258" s="374"/>
      <c r="BI258" s="374"/>
      <c r="BJ258" s="374"/>
      <c r="BK258" s="374"/>
      <c r="BL258" s="374"/>
      <c r="BM258" s="374"/>
      <c r="BN258" s="374"/>
      <c r="BO258" s="374"/>
      <c r="BP258" s="374"/>
      <c r="BQ258" s="374"/>
      <c r="BR258" s="374"/>
      <c r="BS258" s="374"/>
      <c r="BT258" s="374"/>
      <c r="BU258" s="374"/>
      <c r="BV258" s="374"/>
      <c r="BW258" s="374"/>
      <c r="BX258" s="374"/>
      <c r="BY258" s="374"/>
      <c r="BZ258" s="374"/>
      <c r="CA258" s="374"/>
      <c r="CB258" s="374"/>
      <c r="CC258" s="374"/>
      <c r="CD258" s="374"/>
      <c r="CE258" s="374"/>
      <c r="CF258" s="374"/>
      <c r="CG258" s="374"/>
      <c r="CH258" s="374"/>
      <c r="CI258" s="374"/>
      <c r="CJ258" s="374"/>
      <c r="CK258" s="374"/>
      <c r="CL258" s="374"/>
      <c r="CM258" s="374"/>
      <c r="CN258" s="374"/>
      <c r="CO258" s="374"/>
      <c r="CP258" s="374"/>
      <c r="CQ258" s="374"/>
      <c r="CR258" s="374"/>
      <c r="CS258" s="374"/>
      <c r="CT258" s="374"/>
      <c r="CU258" s="374"/>
      <c r="CV258" s="374"/>
      <c r="CW258" s="374"/>
      <c r="CX258" s="374"/>
      <c r="CY258" s="374"/>
      <c r="CZ258" s="374"/>
      <c r="DA258" s="374"/>
      <c r="DB258" s="374"/>
      <c r="DC258" s="374"/>
      <c r="DD258" s="374"/>
      <c r="DE258" s="374"/>
      <c r="DF258" s="374"/>
      <c r="DG258" s="374"/>
      <c r="DH258" s="374"/>
      <c r="DI258" s="374"/>
      <c r="DJ258" s="374"/>
      <c r="DK258" s="374"/>
    </row>
    <row r="259" spans="3:115" hidden="1">
      <c r="C259" s="367"/>
      <c r="N259" s="374"/>
      <c r="O259" s="374"/>
      <c r="P259" s="374"/>
      <c r="Q259" s="374"/>
      <c r="R259" s="374"/>
      <c r="S259" s="374"/>
      <c r="T259" s="374"/>
      <c r="U259" s="374"/>
      <c r="V259" s="374"/>
      <c r="W259" s="374"/>
      <c r="X259" s="374"/>
      <c r="Y259" s="374"/>
      <c r="Z259" s="374"/>
      <c r="AA259" s="374"/>
      <c r="AB259" s="374"/>
      <c r="AC259" s="374"/>
      <c r="AD259" s="374"/>
      <c r="AE259" s="374"/>
      <c r="AF259" s="374"/>
      <c r="AG259" s="374"/>
      <c r="AH259" s="374"/>
      <c r="AI259" s="374"/>
      <c r="AJ259" s="374"/>
      <c r="AK259" s="374"/>
      <c r="AL259" s="374"/>
      <c r="AM259" s="374"/>
      <c r="AN259" s="374"/>
      <c r="AO259" s="374"/>
      <c r="AP259" s="374"/>
      <c r="AQ259" s="374"/>
      <c r="AR259" s="374"/>
      <c r="AS259" s="374"/>
      <c r="AT259" s="395" t="s">
        <v>521</v>
      </c>
      <c r="AU259" s="374"/>
      <c r="AV259" s="374"/>
      <c r="AW259" s="415"/>
      <c r="AX259" s="415"/>
      <c r="AY259" s="397" t="s">
        <v>1012</v>
      </c>
      <c r="AZ259" s="398" t="s">
        <v>770</v>
      </c>
      <c r="BA259" s="399" t="s">
        <v>1634</v>
      </c>
      <c r="BB259" s="400" t="s">
        <v>476</v>
      </c>
      <c r="BC259" s="400" t="s">
        <v>1231</v>
      </c>
      <c r="BD259" s="400" t="s">
        <v>785</v>
      </c>
      <c r="BE259" s="402">
        <f t="shared" si="182"/>
        <v>257</v>
      </c>
      <c r="BF259" s="374"/>
      <c r="BG259" s="374"/>
      <c r="BH259" s="374"/>
      <c r="BI259" s="374"/>
      <c r="BJ259" s="374"/>
      <c r="BK259" s="374"/>
      <c r="BL259" s="374"/>
      <c r="BM259" s="374"/>
      <c r="BN259" s="374"/>
      <c r="BO259" s="374"/>
      <c r="BP259" s="374"/>
      <c r="BQ259" s="374"/>
      <c r="BR259" s="374"/>
      <c r="BS259" s="374"/>
      <c r="BT259" s="374"/>
      <c r="BU259" s="374"/>
      <c r="BV259" s="374"/>
      <c r="BW259" s="374"/>
      <c r="BX259" s="374"/>
      <c r="BY259" s="374"/>
      <c r="BZ259" s="374"/>
      <c r="CA259" s="374"/>
      <c r="CB259" s="374"/>
      <c r="CC259" s="374"/>
      <c r="CD259" s="374"/>
      <c r="CE259" s="374"/>
      <c r="CF259" s="374"/>
      <c r="CG259" s="374"/>
      <c r="CH259" s="374"/>
      <c r="CI259" s="374"/>
      <c r="CJ259" s="374"/>
      <c r="CK259" s="374"/>
      <c r="CL259" s="374"/>
      <c r="CM259" s="374"/>
      <c r="CN259" s="374"/>
      <c r="CO259" s="374"/>
      <c r="CP259" s="374"/>
      <c r="CQ259" s="374"/>
      <c r="CR259" s="374"/>
      <c r="CS259" s="374"/>
      <c r="CT259" s="374"/>
      <c r="CU259" s="374"/>
      <c r="CV259" s="374"/>
      <c r="CW259" s="374"/>
      <c r="CX259" s="374"/>
      <c r="CY259" s="374"/>
      <c r="CZ259" s="374"/>
      <c r="DA259" s="374"/>
      <c r="DB259" s="374"/>
      <c r="DC259" s="374"/>
      <c r="DD259" s="374"/>
      <c r="DE259" s="374"/>
      <c r="DF259" s="374"/>
      <c r="DG259" s="374"/>
      <c r="DH259" s="374"/>
      <c r="DI259" s="374"/>
      <c r="DJ259" s="374"/>
      <c r="DK259" s="374"/>
    </row>
    <row r="260" spans="3:115" hidden="1">
      <c r="C260" s="367"/>
      <c r="N260" s="374"/>
      <c r="O260" s="374"/>
      <c r="P260" s="374"/>
      <c r="Q260" s="374"/>
      <c r="R260" s="374"/>
      <c r="S260" s="374"/>
      <c r="T260" s="374"/>
      <c r="U260" s="374"/>
      <c r="V260" s="374"/>
      <c r="W260" s="374"/>
      <c r="X260" s="374"/>
      <c r="Y260" s="374"/>
      <c r="Z260" s="374"/>
      <c r="AA260" s="374"/>
      <c r="AB260" s="374"/>
      <c r="AC260" s="374"/>
      <c r="AD260" s="374"/>
      <c r="AE260" s="374"/>
      <c r="AF260" s="374"/>
      <c r="AG260" s="374"/>
      <c r="AH260" s="374"/>
      <c r="AI260" s="374"/>
      <c r="AJ260" s="374"/>
      <c r="AK260" s="374"/>
      <c r="AL260" s="374"/>
      <c r="AM260" s="374"/>
      <c r="AN260" s="374"/>
      <c r="AO260" s="374"/>
      <c r="AP260" s="374"/>
      <c r="AQ260" s="374"/>
      <c r="AR260" s="374"/>
      <c r="AS260" s="374"/>
      <c r="AT260" s="395" t="s">
        <v>523</v>
      </c>
      <c r="AU260" s="374"/>
      <c r="AV260" s="374"/>
      <c r="AW260" s="415"/>
      <c r="AX260" s="415"/>
      <c r="AY260" s="397" t="s">
        <v>1025</v>
      </c>
      <c r="AZ260" s="398" t="s">
        <v>773</v>
      </c>
      <c r="BA260" s="399" t="s">
        <v>813</v>
      </c>
      <c r="BB260" s="400" t="s">
        <v>1231</v>
      </c>
      <c r="BC260" s="400" t="s">
        <v>1234</v>
      </c>
      <c r="BD260" s="400" t="s">
        <v>788</v>
      </c>
      <c r="BE260" s="402">
        <f t="shared" si="182"/>
        <v>258</v>
      </c>
      <c r="BF260" s="374"/>
      <c r="BG260" s="374"/>
      <c r="BH260" s="374"/>
      <c r="BI260" s="374"/>
      <c r="BJ260" s="374"/>
      <c r="BK260" s="374"/>
      <c r="BL260" s="374"/>
      <c r="BM260" s="374"/>
      <c r="BN260" s="374"/>
      <c r="BO260" s="374"/>
      <c r="BP260" s="374"/>
      <c r="BQ260" s="374"/>
      <c r="BR260" s="374"/>
      <c r="BS260" s="374"/>
      <c r="BT260" s="374"/>
      <c r="BU260" s="374"/>
      <c r="BV260" s="374"/>
      <c r="BW260" s="374"/>
      <c r="BX260" s="374"/>
      <c r="BY260" s="374"/>
      <c r="BZ260" s="374"/>
      <c r="CA260" s="374"/>
      <c r="CB260" s="374"/>
      <c r="CC260" s="374"/>
      <c r="CD260" s="374"/>
      <c r="CE260" s="374"/>
      <c r="CF260" s="374"/>
      <c r="CG260" s="374"/>
      <c r="CH260" s="374"/>
      <c r="CI260" s="374"/>
      <c r="CJ260" s="374"/>
      <c r="CK260" s="374"/>
      <c r="CL260" s="374"/>
      <c r="CM260" s="374"/>
      <c r="CN260" s="374"/>
      <c r="CO260" s="374"/>
      <c r="CP260" s="374"/>
      <c r="CQ260" s="374"/>
      <c r="CR260" s="374"/>
      <c r="CS260" s="374"/>
      <c r="CT260" s="374"/>
      <c r="CU260" s="374"/>
      <c r="CV260" s="374"/>
      <c r="CW260" s="374"/>
      <c r="CX260" s="374"/>
      <c r="CY260" s="374"/>
      <c r="CZ260" s="374"/>
      <c r="DA260" s="374"/>
      <c r="DB260" s="374"/>
      <c r="DC260" s="374"/>
      <c r="DD260" s="374"/>
      <c r="DE260" s="374"/>
      <c r="DF260" s="374"/>
      <c r="DG260" s="374"/>
      <c r="DH260" s="374"/>
      <c r="DI260" s="374"/>
      <c r="DJ260" s="374"/>
      <c r="DK260" s="374"/>
    </row>
    <row r="261" spans="3:115" hidden="1">
      <c r="C261" s="367"/>
      <c r="N261" s="374"/>
      <c r="O261" s="374"/>
      <c r="P261" s="374"/>
      <c r="Q261" s="374"/>
      <c r="R261" s="374"/>
      <c r="S261" s="374"/>
      <c r="T261" s="374"/>
      <c r="U261" s="374"/>
      <c r="V261" s="374"/>
      <c r="W261" s="374"/>
      <c r="X261" s="374"/>
      <c r="Y261" s="374"/>
      <c r="Z261" s="374"/>
      <c r="AA261" s="374"/>
      <c r="AB261" s="374"/>
      <c r="AC261" s="374"/>
      <c r="AD261" s="374"/>
      <c r="AE261" s="374"/>
      <c r="AF261" s="374"/>
      <c r="AG261" s="374"/>
      <c r="AH261" s="374"/>
      <c r="AI261" s="374"/>
      <c r="AJ261" s="374"/>
      <c r="AK261" s="374"/>
      <c r="AL261" s="374"/>
      <c r="AM261" s="374"/>
      <c r="AN261" s="374"/>
      <c r="AO261" s="374"/>
      <c r="AP261" s="374"/>
      <c r="AQ261" s="374"/>
      <c r="AR261" s="374"/>
      <c r="AS261" s="374"/>
      <c r="AT261" s="395" t="s">
        <v>525</v>
      </c>
      <c r="AU261" s="374"/>
      <c r="AV261" s="374"/>
      <c r="AW261" s="415"/>
      <c r="AX261" s="415"/>
      <c r="AY261" s="397" t="s">
        <v>1026</v>
      </c>
      <c r="AZ261" s="398" t="s">
        <v>777</v>
      </c>
      <c r="BA261" s="399" t="s">
        <v>815</v>
      </c>
      <c r="BB261" s="400" t="s">
        <v>1234</v>
      </c>
      <c r="BC261" s="400" t="s">
        <v>478</v>
      </c>
      <c r="BD261" s="400" t="s">
        <v>790</v>
      </c>
      <c r="BE261" s="402">
        <f t="shared" si="182"/>
        <v>259</v>
      </c>
      <c r="BF261" s="374"/>
      <c r="BG261" s="374"/>
      <c r="BH261" s="374"/>
      <c r="BI261" s="374"/>
      <c r="BJ261" s="374"/>
      <c r="BK261" s="374"/>
      <c r="BL261" s="374"/>
      <c r="BM261" s="374"/>
      <c r="BN261" s="374"/>
      <c r="BO261" s="374"/>
      <c r="BP261" s="374"/>
      <c r="BQ261" s="374"/>
      <c r="BR261" s="374"/>
      <c r="BS261" s="374"/>
      <c r="BT261" s="374"/>
      <c r="BU261" s="374"/>
      <c r="BV261" s="374"/>
      <c r="BW261" s="374"/>
      <c r="BX261" s="374"/>
      <c r="BY261" s="374"/>
      <c r="BZ261" s="374"/>
      <c r="CA261" s="374"/>
      <c r="CB261" s="374"/>
      <c r="CC261" s="374"/>
      <c r="CD261" s="374"/>
      <c r="CE261" s="374"/>
      <c r="CF261" s="374"/>
      <c r="CG261" s="374"/>
      <c r="CH261" s="374"/>
      <c r="CI261" s="374"/>
      <c r="CJ261" s="374"/>
      <c r="CK261" s="374"/>
      <c r="CL261" s="374"/>
      <c r="CM261" s="374"/>
      <c r="CN261" s="374"/>
      <c r="CO261" s="374"/>
      <c r="CP261" s="374"/>
      <c r="CQ261" s="374"/>
      <c r="CR261" s="374"/>
      <c r="CS261" s="374"/>
      <c r="CT261" s="374"/>
      <c r="CU261" s="374"/>
      <c r="CV261" s="374"/>
      <c r="CW261" s="374"/>
      <c r="CX261" s="374"/>
      <c r="CY261" s="374"/>
      <c r="CZ261" s="374"/>
      <c r="DA261" s="374"/>
      <c r="DB261" s="374"/>
      <c r="DC261" s="374"/>
      <c r="DD261" s="374"/>
      <c r="DE261" s="374"/>
      <c r="DF261" s="374"/>
      <c r="DG261" s="374"/>
      <c r="DH261" s="374"/>
      <c r="DI261" s="374"/>
      <c r="DJ261" s="374"/>
      <c r="DK261" s="374"/>
    </row>
    <row r="262" spans="3:115" hidden="1">
      <c r="C262" s="367"/>
      <c r="N262" s="374"/>
      <c r="O262" s="374"/>
      <c r="P262" s="374"/>
      <c r="Q262" s="374"/>
      <c r="R262" s="374"/>
      <c r="S262" s="374"/>
      <c r="T262" s="374"/>
      <c r="U262" s="374"/>
      <c r="V262" s="374"/>
      <c r="W262" s="374"/>
      <c r="X262" s="374"/>
      <c r="Y262" s="374"/>
      <c r="Z262" s="374"/>
      <c r="AA262" s="374"/>
      <c r="AB262" s="374"/>
      <c r="AC262" s="374"/>
      <c r="AD262" s="374"/>
      <c r="AE262" s="374"/>
      <c r="AF262" s="374"/>
      <c r="AG262" s="374"/>
      <c r="AH262" s="374"/>
      <c r="AI262" s="374"/>
      <c r="AJ262" s="374"/>
      <c r="AK262" s="374"/>
      <c r="AL262" s="374"/>
      <c r="AM262" s="374"/>
      <c r="AN262" s="374"/>
      <c r="AO262" s="374"/>
      <c r="AP262" s="374"/>
      <c r="AQ262" s="374"/>
      <c r="AR262" s="374"/>
      <c r="AS262" s="374"/>
      <c r="AT262" s="395" t="s">
        <v>527</v>
      </c>
      <c r="AU262" s="374"/>
      <c r="AV262" s="374"/>
      <c r="AW262" s="415"/>
      <c r="AX262" s="415"/>
      <c r="AY262" s="397" t="s">
        <v>1033</v>
      </c>
      <c r="AZ262" s="398" t="s">
        <v>778</v>
      </c>
      <c r="BA262" s="399" t="s">
        <v>816</v>
      </c>
      <c r="BB262" s="400" t="s">
        <v>478</v>
      </c>
      <c r="BC262" s="400" t="s">
        <v>1235</v>
      </c>
      <c r="BD262" s="400" t="s">
        <v>792</v>
      </c>
      <c r="BE262" s="402" t="e">
        <f t="shared" si="182"/>
        <v>#N/A</v>
      </c>
      <c r="BF262" s="374"/>
      <c r="BG262" s="374"/>
      <c r="BH262" s="374"/>
      <c r="BI262" s="374"/>
      <c r="BJ262" s="374"/>
      <c r="BK262" s="374"/>
      <c r="BL262" s="374"/>
      <c r="BM262" s="374"/>
      <c r="BN262" s="374"/>
      <c r="BO262" s="374"/>
      <c r="BP262" s="374"/>
      <c r="BQ262" s="374"/>
      <c r="BR262" s="374"/>
      <c r="BS262" s="374"/>
      <c r="BT262" s="374"/>
      <c r="BU262" s="374"/>
      <c r="BV262" s="374"/>
      <c r="BW262" s="374"/>
      <c r="BX262" s="374"/>
      <c r="BY262" s="374"/>
      <c r="BZ262" s="374"/>
      <c r="CA262" s="374"/>
      <c r="CB262" s="374"/>
      <c r="CC262" s="374"/>
      <c r="CD262" s="374"/>
      <c r="CE262" s="374"/>
      <c r="CF262" s="374"/>
      <c r="CG262" s="374"/>
      <c r="CH262" s="374"/>
      <c r="CI262" s="374"/>
      <c r="CJ262" s="374"/>
      <c r="CK262" s="374"/>
      <c r="CL262" s="374"/>
      <c r="CM262" s="374"/>
      <c r="CN262" s="374"/>
      <c r="CO262" s="374"/>
      <c r="CP262" s="374"/>
      <c r="CQ262" s="374"/>
      <c r="CR262" s="374"/>
      <c r="CS262" s="374"/>
      <c r="CT262" s="374"/>
      <c r="CU262" s="374"/>
      <c r="CV262" s="374"/>
      <c r="CW262" s="374"/>
      <c r="CX262" s="374"/>
      <c r="CY262" s="374"/>
      <c r="CZ262" s="374"/>
      <c r="DA262" s="374"/>
      <c r="DB262" s="374"/>
      <c r="DC262" s="374"/>
      <c r="DD262" s="374"/>
      <c r="DE262" s="374"/>
      <c r="DF262" s="374"/>
      <c r="DG262" s="374"/>
      <c r="DH262" s="374"/>
      <c r="DI262" s="374"/>
      <c r="DJ262" s="374"/>
      <c r="DK262" s="374"/>
    </row>
    <row r="263" spans="3:115" hidden="1">
      <c r="C263" s="367"/>
      <c r="N263" s="374"/>
      <c r="O263" s="374"/>
      <c r="P263" s="374"/>
      <c r="Q263" s="374"/>
      <c r="R263" s="374"/>
      <c r="S263" s="374"/>
      <c r="T263" s="374"/>
      <c r="U263" s="374"/>
      <c r="V263" s="374"/>
      <c r="W263" s="374"/>
      <c r="X263" s="374"/>
      <c r="Y263" s="374"/>
      <c r="Z263" s="374"/>
      <c r="AA263" s="374"/>
      <c r="AB263" s="374"/>
      <c r="AC263" s="374"/>
      <c r="AD263" s="374"/>
      <c r="AE263" s="374"/>
      <c r="AF263" s="374"/>
      <c r="AG263" s="374"/>
      <c r="AH263" s="374"/>
      <c r="AI263" s="374"/>
      <c r="AJ263" s="374"/>
      <c r="AK263" s="374"/>
      <c r="AL263" s="374"/>
      <c r="AM263" s="374"/>
      <c r="AN263" s="374"/>
      <c r="AO263" s="374"/>
      <c r="AP263" s="374"/>
      <c r="AQ263" s="374"/>
      <c r="AR263" s="374"/>
      <c r="AS263" s="374"/>
      <c r="AT263" s="395" t="s">
        <v>529</v>
      </c>
      <c r="AU263" s="374"/>
      <c r="AV263" s="374"/>
      <c r="AW263" s="415"/>
      <c r="AX263" s="415"/>
      <c r="AY263" s="397" t="s">
        <v>1037</v>
      </c>
      <c r="AZ263" s="398" t="s">
        <v>779</v>
      </c>
      <c r="BA263" s="399" t="s">
        <v>817</v>
      </c>
      <c r="BB263" s="400" t="s">
        <v>1235</v>
      </c>
      <c r="BC263" s="400" t="s">
        <v>1236</v>
      </c>
      <c r="BD263" s="400" t="s">
        <v>793</v>
      </c>
      <c r="BE263" s="402">
        <f t="shared" si="182"/>
        <v>260</v>
      </c>
      <c r="BF263" s="374"/>
      <c r="BG263" s="374"/>
      <c r="BH263" s="374"/>
      <c r="BI263" s="374"/>
      <c r="BJ263" s="374"/>
      <c r="BK263" s="374"/>
      <c r="BL263" s="374"/>
      <c r="BM263" s="374"/>
      <c r="BN263" s="374"/>
      <c r="BO263" s="374"/>
      <c r="BP263" s="374"/>
      <c r="BQ263" s="374"/>
      <c r="BR263" s="374"/>
      <c r="BS263" s="374"/>
      <c r="BT263" s="374"/>
      <c r="BU263" s="374"/>
      <c r="BV263" s="374"/>
      <c r="BW263" s="374"/>
      <c r="BX263" s="374"/>
      <c r="BY263" s="374"/>
      <c r="BZ263" s="374"/>
      <c r="CA263" s="374"/>
      <c r="CB263" s="374"/>
      <c r="CC263" s="374"/>
      <c r="CD263" s="374"/>
      <c r="CE263" s="374"/>
      <c r="CF263" s="374"/>
      <c r="CG263" s="374"/>
      <c r="CH263" s="374"/>
      <c r="CI263" s="374"/>
      <c r="CJ263" s="374"/>
      <c r="CK263" s="374"/>
      <c r="CL263" s="374"/>
      <c r="CM263" s="374"/>
      <c r="CN263" s="374"/>
      <c r="CO263" s="374"/>
      <c r="CP263" s="374"/>
      <c r="CQ263" s="374"/>
      <c r="CR263" s="374"/>
      <c r="CS263" s="374"/>
      <c r="CT263" s="374"/>
      <c r="CU263" s="374"/>
      <c r="CV263" s="374"/>
      <c r="CW263" s="374"/>
      <c r="CX263" s="374"/>
      <c r="CY263" s="374"/>
      <c r="CZ263" s="374"/>
      <c r="DA263" s="374"/>
      <c r="DB263" s="374"/>
      <c r="DC263" s="374"/>
      <c r="DD263" s="374"/>
      <c r="DE263" s="374"/>
      <c r="DF263" s="374"/>
      <c r="DG263" s="374"/>
      <c r="DH263" s="374"/>
      <c r="DI263" s="374"/>
      <c r="DJ263" s="374"/>
      <c r="DK263" s="374"/>
    </row>
    <row r="264" spans="3:115" hidden="1">
      <c r="C264" s="367"/>
      <c r="N264" s="374"/>
      <c r="O264" s="374"/>
      <c r="P264" s="374"/>
      <c r="Q264" s="374"/>
      <c r="R264" s="374"/>
      <c r="S264" s="374"/>
      <c r="T264" s="374"/>
      <c r="U264" s="374"/>
      <c r="V264" s="374"/>
      <c r="W264" s="374"/>
      <c r="X264" s="374"/>
      <c r="Y264" s="374"/>
      <c r="Z264" s="374"/>
      <c r="AA264" s="374"/>
      <c r="AB264" s="374"/>
      <c r="AC264" s="374"/>
      <c r="AD264" s="374"/>
      <c r="AE264" s="374"/>
      <c r="AF264" s="374"/>
      <c r="AG264" s="374"/>
      <c r="AH264" s="374"/>
      <c r="AI264" s="374"/>
      <c r="AJ264" s="374"/>
      <c r="AK264" s="374"/>
      <c r="AL264" s="374"/>
      <c r="AM264" s="374"/>
      <c r="AN264" s="374"/>
      <c r="AO264" s="374"/>
      <c r="AP264" s="374"/>
      <c r="AQ264" s="374"/>
      <c r="AR264" s="374"/>
      <c r="AS264" s="374"/>
      <c r="AT264" s="395" t="s">
        <v>531</v>
      </c>
      <c r="AU264" s="374"/>
      <c r="AV264" s="374"/>
      <c r="AW264" s="415"/>
      <c r="AX264" s="415"/>
      <c r="AY264" s="397" t="s">
        <v>1039</v>
      </c>
      <c r="AZ264" s="398" t="s">
        <v>780</v>
      </c>
      <c r="BA264" s="399" t="s">
        <v>818</v>
      </c>
      <c r="BB264" s="400" t="s">
        <v>1236</v>
      </c>
      <c r="BC264" s="400" t="s">
        <v>1237</v>
      </c>
      <c r="BD264" s="400" t="s">
        <v>796</v>
      </c>
      <c r="BE264" s="402">
        <f t="shared" si="182"/>
        <v>261</v>
      </c>
      <c r="BF264" s="374"/>
      <c r="BG264" s="374"/>
      <c r="BH264" s="374"/>
      <c r="BI264" s="374"/>
      <c r="BJ264" s="374"/>
      <c r="BK264" s="374"/>
      <c r="BL264" s="374"/>
      <c r="BM264" s="374"/>
      <c r="BN264" s="374"/>
      <c r="BO264" s="374"/>
      <c r="BP264" s="374"/>
      <c r="BQ264" s="374"/>
      <c r="BR264" s="374"/>
      <c r="BS264" s="374"/>
      <c r="BT264" s="374"/>
      <c r="BU264" s="374"/>
      <c r="BV264" s="374"/>
      <c r="BW264" s="374"/>
      <c r="BX264" s="374"/>
      <c r="BY264" s="374"/>
      <c r="BZ264" s="374"/>
      <c r="CA264" s="374"/>
      <c r="CB264" s="374"/>
      <c r="CC264" s="374"/>
      <c r="CD264" s="374"/>
      <c r="CE264" s="374"/>
      <c r="CF264" s="374"/>
      <c r="CG264" s="374"/>
      <c r="CH264" s="374"/>
      <c r="CI264" s="374"/>
      <c r="CJ264" s="374"/>
      <c r="CK264" s="374"/>
      <c r="CL264" s="374"/>
      <c r="CM264" s="374"/>
      <c r="CN264" s="374"/>
      <c r="CO264" s="374"/>
      <c r="CP264" s="374"/>
      <c r="CQ264" s="374"/>
      <c r="CR264" s="374"/>
      <c r="CS264" s="374"/>
      <c r="CT264" s="374"/>
      <c r="CU264" s="374"/>
      <c r="CV264" s="374"/>
      <c r="CW264" s="374"/>
      <c r="CX264" s="374"/>
      <c r="CY264" s="374"/>
      <c r="CZ264" s="374"/>
      <c r="DA264" s="374"/>
      <c r="DB264" s="374"/>
      <c r="DC264" s="374"/>
      <c r="DD264" s="374"/>
      <c r="DE264" s="374"/>
      <c r="DF264" s="374"/>
      <c r="DG264" s="374"/>
      <c r="DH264" s="374"/>
      <c r="DI264" s="374"/>
      <c r="DJ264" s="374"/>
      <c r="DK264" s="374"/>
    </row>
    <row r="265" spans="3:115" hidden="1">
      <c r="C265" s="367"/>
      <c r="N265" s="374"/>
      <c r="O265" s="374"/>
      <c r="P265" s="374"/>
      <c r="Q265" s="374"/>
      <c r="R265" s="374"/>
      <c r="S265" s="374"/>
      <c r="T265" s="374"/>
      <c r="U265" s="374"/>
      <c r="V265" s="374"/>
      <c r="W265" s="374"/>
      <c r="X265" s="374"/>
      <c r="Y265" s="374"/>
      <c r="Z265" s="374"/>
      <c r="AA265" s="374"/>
      <c r="AB265" s="374"/>
      <c r="AC265" s="374"/>
      <c r="AD265" s="374"/>
      <c r="AE265" s="374"/>
      <c r="AF265" s="374"/>
      <c r="AG265" s="374"/>
      <c r="AH265" s="374"/>
      <c r="AI265" s="374"/>
      <c r="AJ265" s="374"/>
      <c r="AK265" s="374"/>
      <c r="AL265" s="374"/>
      <c r="AM265" s="374"/>
      <c r="AN265" s="374"/>
      <c r="AO265" s="374"/>
      <c r="AP265" s="374"/>
      <c r="AQ265" s="374"/>
      <c r="AR265" s="374"/>
      <c r="AS265" s="374"/>
      <c r="AT265" s="395" t="s">
        <v>533</v>
      </c>
      <c r="AU265" s="374"/>
      <c r="AV265" s="374"/>
      <c r="AW265" s="415"/>
      <c r="AX265" s="415"/>
      <c r="AY265" s="397" t="s">
        <v>1047</v>
      </c>
      <c r="AZ265" s="398" t="s">
        <v>784</v>
      </c>
      <c r="BA265" s="399" t="s">
        <v>819</v>
      </c>
      <c r="BB265" s="400" t="s">
        <v>1237</v>
      </c>
      <c r="BC265" s="400" t="s">
        <v>1239</v>
      </c>
      <c r="BD265" s="400" t="s">
        <v>799</v>
      </c>
      <c r="BE265" s="402">
        <f t="shared" si="182"/>
        <v>262</v>
      </c>
      <c r="BF265" s="374"/>
      <c r="BG265" s="374"/>
      <c r="BH265" s="374"/>
      <c r="BI265" s="374"/>
      <c r="BJ265" s="374"/>
      <c r="BK265" s="374"/>
      <c r="BL265" s="374"/>
      <c r="BM265" s="374"/>
      <c r="BN265" s="374"/>
      <c r="BO265" s="374"/>
      <c r="BP265" s="374"/>
      <c r="BQ265" s="374"/>
      <c r="BR265" s="374"/>
      <c r="BS265" s="374"/>
      <c r="BT265" s="374"/>
      <c r="BU265" s="374"/>
      <c r="BV265" s="374"/>
      <c r="BW265" s="374"/>
      <c r="BX265" s="374"/>
      <c r="BY265" s="374"/>
      <c r="BZ265" s="374"/>
      <c r="CA265" s="374"/>
      <c r="CB265" s="374"/>
      <c r="CC265" s="374"/>
      <c r="CD265" s="374"/>
      <c r="CE265" s="374"/>
      <c r="CF265" s="374"/>
      <c r="CG265" s="374"/>
      <c r="CH265" s="374"/>
      <c r="CI265" s="374"/>
      <c r="CJ265" s="374"/>
      <c r="CK265" s="374"/>
      <c r="CL265" s="374"/>
      <c r="CM265" s="374"/>
      <c r="CN265" s="374"/>
      <c r="CO265" s="374"/>
      <c r="CP265" s="374"/>
      <c r="CQ265" s="374"/>
      <c r="CR265" s="374"/>
      <c r="CS265" s="374"/>
      <c r="CT265" s="374"/>
      <c r="CU265" s="374"/>
      <c r="CV265" s="374"/>
      <c r="CW265" s="374"/>
      <c r="CX265" s="374"/>
      <c r="CY265" s="374"/>
      <c r="CZ265" s="374"/>
      <c r="DA265" s="374"/>
      <c r="DB265" s="374"/>
      <c r="DC265" s="374"/>
      <c r="DD265" s="374"/>
      <c r="DE265" s="374"/>
      <c r="DF265" s="374"/>
      <c r="DG265" s="374"/>
      <c r="DH265" s="374"/>
      <c r="DI265" s="374"/>
      <c r="DJ265" s="374"/>
      <c r="DK265" s="374"/>
    </row>
    <row r="266" spans="3:115" ht="15" hidden="1" customHeight="1">
      <c r="C266" s="367"/>
      <c r="N266" s="374"/>
      <c r="O266" s="374"/>
      <c r="P266" s="374"/>
      <c r="Q266" s="374"/>
      <c r="R266" s="374"/>
      <c r="S266" s="374"/>
      <c r="T266" s="374"/>
      <c r="U266" s="374"/>
      <c r="V266" s="374"/>
      <c r="W266" s="374"/>
      <c r="X266" s="374"/>
      <c r="Y266" s="374"/>
      <c r="Z266" s="374"/>
      <c r="AA266" s="374"/>
      <c r="AB266" s="374"/>
      <c r="AC266" s="374"/>
      <c r="AD266" s="374"/>
      <c r="AE266" s="374"/>
      <c r="AF266" s="374"/>
      <c r="AG266" s="374"/>
      <c r="AH266" s="374"/>
      <c r="AI266" s="374"/>
      <c r="AJ266" s="374"/>
      <c r="AK266" s="374"/>
      <c r="AL266" s="374"/>
      <c r="AM266" s="374"/>
      <c r="AN266" s="374"/>
      <c r="AO266" s="374"/>
      <c r="AP266" s="374"/>
      <c r="AQ266" s="374"/>
      <c r="AR266" s="374"/>
      <c r="AS266" s="374"/>
      <c r="AT266" s="395" t="s">
        <v>535</v>
      </c>
      <c r="AU266" s="374"/>
      <c r="AV266" s="374"/>
      <c r="AW266" s="415"/>
      <c r="AX266" s="415"/>
      <c r="AY266" s="397" t="s">
        <v>1048</v>
      </c>
      <c r="AZ266" s="398" t="s">
        <v>785</v>
      </c>
      <c r="BA266" s="399" t="s">
        <v>821</v>
      </c>
      <c r="BB266" s="400" t="s">
        <v>1239</v>
      </c>
      <c r="BC266" s="400" t="s">
        <v>1241</v>
      </c>
      <c r="BD266" s="400" t="s">
        <v>800</v>
      </c>
      <c r="BE266" s="402">
        <f t="shared" si="182"/>
        <v>263</v>
      </c>
      <c r="BF266" s="374"/>
      <c r="BG266" s="374"/>
      <c r="BH266" s="374"/>
      <c r="BI266" s="374"/>
      <c r="BJ266" s="374"/>
      <c r="BK266" s="374"/>
      <c r="BL266" s="374"/>
      <c r="BM266" s="374"/>
      <c r="BN266" s="374"/>
      <c r="BO266" s="374"/>
      <c r="BP266" s="374"/>
      <c r="BQ266" s="374"/>
      <c r="BR266" s="374"/>
      <c r="BS266" s="374"/>
      <c r="BT266" s="374"/>
      <c r="BU266" s="374"/>
      <c r="BV266" s="374"/>
      <c r="BW266" s="374"/>
      <c r="BX266" s="374"/>
      <c r="BY266" s="374"/>
      <c r="BZ266" s="374"/>
      <c r="CA266" s="374"/>
      <c r="CB266" s="374"/>
      <c r="CC266" s="374"/>
      <c r="CD266" s="374"/>
      <c r="CE266" s="374"/>
      <c r="CF266" s="374"/>
      <c r="CG266" s="374"/>
      <c r="CH266" s="374"/>
      <c r="CI266" s="374"/>
      <c r="CJ266" s="374"/>
      <c r="CK266" s="374"/>
      <c r="CL266" s="374"/>
      <c r="CM266" s="374"/>
      <c r="CN266" s="374"/>
      <c r="CO266" s="374"/>
      <c r="CP266" s="374"/>
      <c r="CQ266" s="374"/>
      <c r="CR266" s="374"/>
      <c r="CS266" s="374"/>
      <c r="CT266" s="374"/>
      <c r="CU266" s="374"/>
      <c r="CV266" s="374"/>
      <c r="CW266" s="374"/>
      <c r="CX266" s="374"/>
      <c r="CY266" s="374"/>
      <c r="CZ266" s="374"/>
      <c r="DA266" s="374"/>
      <c r="DB266" s="374"/>
      <c r="DC266" s="374"/>
      <c r="DD266" s="374"/>
      <c r="DE266" s="374"/>
      <c r="DF266" s="374"/>
      <c r="DG266" s="374"/>
      <c r="DH266" s="374"/>
      <c r="DI266" s="374"/>
      <c r="DJ266" s="374"/>
      <c r="DK266" s="374"/>
    </row>
    <row r="267" spans="3:115" hidden="1">
      <c r="C267" s="367"/>
      <c r="N267" s="374"/>
      <c r="O267" s="374"/>
      <c r="P267" s="374"/>
      <c r="Q267" s="374"/>
      <c r="R267" s="374"/>
      <c r="S267" s="374"/>
      <c r="T267" s="374"/>
      <c r="U267" s="374"/>
      <c r="V267" s="374"/>
      <c r="W267" s="374"/>
      <c r="X267" s="374"/>
      <c r="Y267" s="374"/>
      <c r="Z267" s="374"/>
      <c r="AA267" s="374"/>
      <c r="AB267" s="374"/>
      <c r="AC267" s="374"/>
      <c r="AD267" s="374"/>
      <c r="AE267" s="374"/>
      <c r="AF267" s="374"/>
      <c r="AG267" s="374"/>
      <c r="AH267" s="374"/>
      <c r="AI267" s="374"/>
      <c r="AJ267" s="374"/>
      <c r="AK267" s="374"/>
      <c r="AL267" s="374"/>
      <c r="AM267" s="374"/>
      <c r="AN267" s="374"/>
      <c r="AO267" s="374"/>
      <c r="AP267" s="374"/>
      <c r="AQ267" s="374"/>
      <c r="AR267" s="374"/>
      <c r="AS267" s="374"/>
      <c r="AT267" s="395" t="s">
        <v>537</v>
      </c>
      <c r="AU267" s="374"/>
      <c r="AV267" s="374"/>
      <c r="AW267" s="415"/>
      <c r="AX267" s="415"/>
      <c r="AY267" s="397" t="s">
        <v>1051</v>
      </c>
      <c r="AZ267" s="398" t="s">
        <v>788</v>
      </c>
      <c r="BA267" s="399" t="s">
        <v>822</v>
      </c>
      <c r="BB267" s="400" t="s">
        <v>1241</v>
      </c>
      <c r="BC267" s="400" t="s">
        <v>1251</v>
      </c>
      <c r="BD267" s="400" t="s">
        <v>801</v>
      </c>
      <c r="BE267" s="402">
        <f t="shared" si="182"/>
        <v>264</v>
      </c>
      <c r="BF267" s="374"/>
      <c r="BG267" s="374"/>
      <c r="BH267" s="374"/>
      <c r="BI267" s="374"/>
      <c r="BJ267" s="374"/>
      <c r="BK267" s="374"/>
      <c r="BL267" s="374"/>
      <c r="BM267" s="374"/>
      <c r="BN267" s="374"/>
      <c r="BO267" s="374"/>
      <c r="BP267" s="374"/>
      <c r="BQ267" s="374"/>
      <c r="BR267" s="374"/>
      <c r="BS267" s="374"/>
      <c r="BT267" s="374"/>
      <c r="BU267" s="374"/>
      <c r="BV267" s="374"/>
      <c r="BW267" s="374"/>
      <c r="BX267" s="374"/>
      <c r="BY267" s="374"/>
      <c r="BZ267" s="374"/>
      <c r="CA267" s="374"/>
      <c r="CB267" s="374"/>
      <c r="CC267" s="374"/>
      <c r="CD267" s="374"/>
      <c r="CE267" s="374"/>
      <c r="CF267" s="374"/>
      <c r="CG267" s="374"/>
      <c r="CH267" s="374"/>
      <c r="CI267" s="374"/>
      <c r="CJ267" s="374"/>
      <c r="CK267" s="374"/>
      <c r="CL267" s="374"/>
      <c r="CM267" s="374"/>
      <c r="CN267" s="374"/>
      <c r="CO267" s="374"/>
      <c r="CP267" s="374"/>
      <c r="CQ267" s="374"/>
      <c r="CR267" s="374"/>
      <c r="CS267" s="374"/>
      <c r="CT267" s="374"/>
      <c r="CU267" s="374"/>
      <c r="CV267" s="374"/>
      <c r="CW267" s="374"/>
      <c r="CX267" s="374"/>
      <c r="CY267" s="374"/>
      <c r="CZ267" s="374"/>
      <c r="DA267" s="374"/>
      <c r="DB267" s="374"/>
      <c r="DC267" s="374"/>
      <c r="DD267" s="374"/>
      <c r="DE267" s="374"/>
      <c r="DF267" s="374"/>
      <c r="DG267" s="374"/>
      <c r="DH267" s="374"/>
      <c r="DI267" s="374"/>
      <c r="DJ267" s="374"/>
      <c r="DK267" s="374"/>
    </row>
    <row r="268" spans="3:115">
      <c r="C268" s="367"/>
      <c r="N268" s="374"/>
      <c r="O268" s="374"/>
      <c r="P268" s="374"/>
      <c r="Q268" s="374"/>
      <c r="R268" s="374"/>
      <c r="S268" s="374"/>
      <c r="T268" s="374"/>
      <c r="U268" s="374"/>
      <c r="V268" s="374"/>
      <c r="W268" s="374"/>
      <c r="X268" s="374"/>
      <c r="Y268" s="374"/>
      <c r="Z268" s="374"/>
      <c r="AA268" s="374"/>
      <c r="AB268" s="374"/>
      <c r="AC268" s="374"/>
      <c r="AD268" s="374"/>
      <c r="AE268" s="374"/>
      <c r="AF268" s="374"/>
      <c r="AG268" s="374"/>
      <c r="AH268" s="374"/>
      <c r="AI268" s="374"/>
      <c r="AJ268" s="374"/>
      <c r="AK268" s="374"/>
      <c r="AL268" s="374"/>
      <c r="AM268" s="374"/>
      <c r="AN268" s="374"/>
      <c r="AO268" s="374"/>
      <c r="AP268" s="374"/>
      <c r="AQ268" s="374"/>
      <c r="AR268" s="374"/>
      <c r="AS268" s="374"/>
      <c r="AT268" s="395" t="s">
        <v>539</v>
      </c>
      <c r="AU268" s="374"/>
      <c r="AV268" s="374"/>
      <c r="AW268" s="415"/>
      <c r="AX268" s="415"/>
      <c r="AY268" s="397" t="s">
        <v>1054</v>
      </c>
      <c r="AZ268" s="398" t="s">
        <v>790</v>
      </c>
      <c r="BA268" s="399" t="s">
        <v>823</v>
      </c>
      <c r="BB268" s="400" t="s">
        <v>1251</v>
      </c>
      <c r="BC268" s="400" t="s">
        <v>1259</v>
      </c>
      <c r="BD268" s="400" t="s">
        <v>802</v>
      </c>
      <c r="BE268" s="402">
        <f t="shared" si="182"/>
        <v>265</v>
      </c>
      <c r="BF268" s="374"/>
      <c r="BG268" s="374"/>
      <c r="BH268" s="374"/>
      <c r="BI268" s="374"/>
      <c r="BJ268" s="374"/>
      <c r="BK268" s="374"/>
      <c r="BL268" s="374"/>
      <c r="BM268" s="374"/>
      <c r="BN268" s="374"/>
      <c r="BO268" s="374"/>
      <c r="BP268" s="374"/>
      <c r="BQ268" s="374"/>
      <c r="BR268" s="374"/>
      <c r="BS268" s="374"/>
      <c r="BT268" s="374"/>
      <c r="BU268" s="374"/>
      <c r="BV268" s="374"/>
      <c r="BW268" s="374"/>
      <c r="BX268" s="374"/>
      <c r="BY268" s="374"/>
      <c r="BZ268" s="374"/>
      <c r="CA268" s="374"/>
      <c r="CB268" s="374"/>
      <c r="CC268" s="374"/>
      <c r="CD268" s="374"/>
      <c r="CE268" s="374"/>
      <c r="CF268" s="374"/>
      <c r="CG268" s="374"/>
      <c r="CH268" s="374"/>
      <c r="CI268" s="374"/>
      <c r="CJ268" s="374"/>
      <c r="CK268" s="374"/>
      <c r="CL268" s="374"/>
      <c r="CM268" s="374"/>
      <c r="CN268" s="374"/>
      <c r="CO268" s="374"/>
      <c r="CP268" s="374"/>
      <c r="CQ268" s="374"/>
      <c r="CR268" s="374"/>
      <c r="CS268" s="374"/>
      <c r="CT268" s="374"/>
      <c r="CU268" s="374"/>
      <c r="CV268" s="374"/>
      <c r="CW268" s="374"/>
      <c r="CX268" s="374"/>
      <c r="CY268" s="374"/>
      <c r="CZ268" s="374"/>
      <c r="DA268" s="374"/>
      <c r="DB268" s="374"/>
      <c r="DC268" s="374"/>
      <c r="DD268" s="374"/>
      <c r="DE268" s="374"/>
      <c r="DF268" s="374"/>
      <c r="DG268" s="374"/>
      <c r="DH268" s="374"/>
      <c r="DI268" s="374"/>
      <c r="DJ268" s="374"/>
      <c r="DK268" s="374"/>
    </row>
    <row r="269" spans="3:115">
      <c r="C269" s="367"/>
      <c r="N269" s="374"/>
      <c r="O269" s="374"/>
      <c r="P269" s="374"/>
      <c r="Q269" s="374"/>
      <c r="R269" s="374"/>
      <c r="S269" s="374"/>
      <c r="T269" s="374"/>
      <c r="U269" s="374"/>
      <c r="V269" s="374"/>
      <c r="W269" s="374"/>
      <c r="X269" s="374"/>
      <c r="Y269" s="374"/>
      <c r="Z269" s="374"/>
      <c r="AA269" s="374"/>
      <c r="AB269" s="374"/>
      <c r="AC269" s="374"/>
      <c r="AD269" s="374"/>
      <c r="AE269" s="374"/>
      <c r="AF269" s="374"/>
      <c r="AG269" s="374"/>
      <c r="AH269" s="374"/>
      <c r="AI269" s="374"/>
      <c r="AJ269" s="374"/>
      <c r="AK269" s="374"/>
      <c r="AL269" s="374"/>
      <c r="AM269" s="374"/>
      <c r="AN269" s="374"/>
      <c r="AO269" s="374"/>
      <c r="AP269" s="374"/>
      <c r="AQ269" s="374"/>
      <c r="AR269" s="374"/>
      <c r="AS269" s="374"/>
      <c r="AT269" s="395"/>
      <c r="AU269" s="374"/>
      <c r="AV269" s="374"/>
      <c r="AW269" s="415"/>
      <c r="AX269" s="415"/>
      <c r="AY269" s="397" t="s">
        <v>1058</v>
      </c>
      <c r="AZ269" s="398" t="s">
        <v>793</v>
      </c>
      <c r="BA269" s="399" t="s">
        <v>825</v>
      </c>
      <c r="BB269" s="400" t="s">
        <v>1259</v>
      </c>
      <c r="BC269" s="400" t="s">
        <v>1263</v>
      </c>
      <c r="BD269" s="400" t="s">
        <v>806</v>
      </c>
      <c r="BE269" s="402">
        <f t="shared" si="182"/>
        <v>266</v>
      </c>
      <c r="BF269" s="374"/>
      <c r="BG269" s="374"/>
      <c r="BH269" s="374"/>
      <c r="BI269" s="374"/>
      <c r="BJ269" s="374"/>
      <c r="BK269" s="374"/>
      <c r="BL269" s="374"/>
      <c r="BM269" s="374"/>
      <c r="BN269" s="374"/>
      <c r="BO269" s="374"/>
      <c r="BP269" s="374"/>
      <c r="BQ269" s="374"/>
      <c r="BR269" s="374"/>
      <c r="BS269" s="374"/>
      <c r="BT269" s="374"/>
      <c r="BU269" s="374"/>
      <c r="BV269" s="374"/>
      <c r="BW269" s="374"/>
      <c r="BX269" s="374"/>
      <c r="BY269" s="374"/>
      <c r="BZ269" s="374"/>
      <c r="CA269" s="374"/>
      <c r="CB269" s="374"/>
      <c r="CC269" s="374"/>
      <c r="CD269" s="374"/>
      <c r="CE269" s="374"/>
      <c r="CF269" s="374"/>
      <c r="CG269" s="374"/>
      <c r="CH269" s="374"/>
      <c r="CI269" s="374"/>
      <c r="CJ269" s="374"/>
      <c r="CK269" s="374"/>
      <c r="CL269" s="374"/>
      <c r="CM269" s="374"/>
      <c r="CN269" s="374"/>
      <c r="CO269" s="374"/>
      <c r="CP269" s="374"/>
      <c r="CQ269" s="374"/>
      <c r="CR269" s="374"/>
      <c r="CS269" s="374"/>
      <c r="CT269" s="374"/>
      <c r="CU269" s="374"/>
      <c r="CV269" s="374"/>
      <c r="CW269" s="374"/>
      <c r="CX269" s="374"/>
      <c r="CY269" s="374"/>
      <c r="CZ269" s="374"/>
      <c r="DA269" s="374"/>
      <c r="DB269" s="374"/>
      <c r="DC269" s="374"/>
      <c r="DD269" s="374"/>
      <c r="DE269" s="374"/>
      <c r="DF269" s="374"/>
      <c r="DG269" s="374"/>
      <c r="DH269" s="374"/>
      <c r="DI269" s="374"/>
      <c r="DJ269" s="374"/>
      <c r="DK269" s="374"/>
    </row>
    <row r="270" spans="3:115">
      <c r="C270" s="367"/>
      <c r="N270" s="374"/>
      <c r="O270" s="374"/>
      <c r="P270" s="374"/>
      <c r="Q270" s="374"/>
      <c r="R270" s="374"/>
      <c r="S270" s="374"/>
      <c r="T270" s="374"/>
      <c r="U270" s="374"/>
      <c r="V270" s="374"/>
      <c r="W270" s="374"/>
      <c r="X270" s="374"/>
      <c r="Y270" s="374"/>
      <c r="Z270" s="374"/>
      <c r="AA270" s="374"/>
      <c r="AB270" s="374"/>
      <c r="AC270" s="374"/>
      <c r="AD270" s="374"/>
      <c r="AE270" s="374"/>
      <c r="AF270" s="374"/>
      <c r="AG270" s="374"/>
      <c r="AH270" s="374"/>
      <c r="AI270" s="374"/>
      <c r="AJ270" s="374"/>
      <c r="AK270" s="374"/>
      <c r="AL270" s="374"/>
      <c r="AM270" s="374"/>
      <c r="AN270" s="374"/>
      <c r="AO270" s="374"/>
      <c r="AP270" s="374"/>
      <c r="AQ270" s="374"/>
      <c r="AR270" s="374"/>
      <c r="AS270" s="374"/>
      <c r="AT270" s="395"/>
      <c r="AU270" s="374"/>
      <c r="AV270" s="374"/>
      <c r="AW270" s="415"/>
      <c r="AX270" s="415"/>
      <c r="AY270" s="397" t="s">
        <v>1061</v>
      </c>
      <c r="AZ270" s="398" t="s">
        <v>796</v>
      </c>
      <c r="BA270" s="399" t="s">
        <v>826</v>
      </c>
      <c r="BB270" s="400" t="s">
        <v>1263</v>
      </c>
      <c r="BC270" s="400" t="s">
        <v>490</v>
      </c>
      <c r="BD270" s="400" t="s">
        <v>1634</v>
      </c>
      <c r="BE270" s="402">
        <f t="shared" si="182"/>
        <v>267</v>
      </c>
      <c r="BF270" s="374"/>
      <c r="BG270" s="374"/>
      <c r="BH270" s="374"/>
      <c r="BI270" s="374"/>
      <c r="BJ270" s="374"/>
      <c r="BK270" s="374"/>
      <c r="BL270" s="374"/>
      <c r="BM270" s="374"/>
      <c r="BN270" s="374"/>
      <c r="BO270" s="374"/>
      <c r="BP270" s="374"/>
      <c r="BQ270" s="374"/>
      <c r="BR270" s="374"/>
      <c r="BS270" s="374"/>
      <c r="BT270" s="374"/>
      <c r="BU270" s="374"/>
      <c r="BV270" s="374"/>
      <c r="BW270" s="374"/>
      <c r="BX270" s="374"/>
      <c r="BY270" s="374"/>
      <c r="BZ270" s="374"/>
      <c r="CA270" s="374"/>
      <c r="CB270" s="374"/>
      <c r="CC270" s="374"/>
      <c r="CD270" s="374"/>
      <c r="CE270" s="374"/>
      <c r="CF270" s="374"/>
      <c r="CG270" s="374"/>
      <c r="CH270" s="374"/>
      <c r="CI270" s="374"/>
      <c r="CJ270" s="374"/>
      <c r="CK270" s="374"/>
      <c r="CL270" s="374"/>
      <c r="CM270" s="374"/>
      <c r="CN270" s="374"/>
      <c r="CO270" s="374"/>
      <c r="CP270" s="374"/>
      <c r="CQ270" s="374"/>
      <c r="CR270" s="374"/>
      <c r="CS270" s="374"/>
      <c r="CT270" s="374"/>
      <c r="CU270" s="374"/>
      <c r="CV270" s="374"/>
      <c r="CW270" s="374"/>
      <c r="CX270" s="374"/>
      <c r="CY270" s="374"/>
      <c r="CZ270" s="374"/>
      <c r="DA270" s="374"/>
      <c r="DB270" s="374"/>
      <c r="DC270" s="374"/>
      <c r="DD270" s="374"/>
      <c r="DE270" s="374"/>
      <c r="DF270" s="374"/>
      <c r="DG270" s="374"/>
      <c r="DH270" s="374"/>
      <c r="DI270" s="374"/>
      <c r="DJ270" s="374"/>
      <c r="DK270" s="374"/>
    </row>
    <row r="271" spans="3:115">
      <c r="C271" s="367"/>
      <c r="N271" s="374"/>
      <c r="O271" s="374"/>
      <c r="P271" s="374"/>
      <c r="Q271" s="374"/>
      <c r="R271" s="374"/>
      <c r="S271" s="374"/>
      <c r="T271" s="374"/>
      <c r="U271" s="374"/>
      <c r="V271" s="374"/>
      <c r="W271" s="374"/>
      <c r="X271" s="374"/>
      <c r="Y271" s="374"/>
      <c r="Z271" s="374"/>
      <c r="AA271" s="374"/>
      <c r="AB271" s="374"/>
      <c r="AC271" s="374"/>
      <c r="AD271" s="374"/>
      <c r="AE271" s="374"/>
      <c r="AF271" s="374"/>
      <c r="AG271" s="374"/>
      <c r="AH271" s="374"/>
      <c r="AI271" s="374"/>
      <c r="AJ271" s="374"/>
      <c r="AK271" s="374"/>
      <c r="AL271" s="374"/>
      <c r="AM271" s="374"/>
      <c r="AN271" s="374"/>
      <c r="AO271" s="374"/>
      <c r="AP271" s="374"/>
      <c r="AQ271" s="374"/>
      <c r="AR271" s="374"/>
      <c r="AS271" s="374"/>
      <c r="AT271" s="395"/>
      <c r="AU271" s="374"/>
      <c r="AV271" s="374"/>
      <c r="AW271" s="415"/>
      <c r="AX271" s="415"/>
      <c r="AY271" s="397" t="s">
        <v>1064</v>
      </c>
      <c r="AZ271" s="398" t="s">
        <v>799</v>
      </c>
      <c r="BA271" s="399" t="s">
        <v>828</v>
      </c>
      <c r="BB271" s="400" t="s">
        <v>490</v>
      </c>
      <c r="BC271" s="400" t="s">
        <v>1650</v>
      </c>
      <c r="BD271" s="400" t="s">
        <v>1635</v>
      </c>
      <c r="BE271" s="402" t="e">
        <f t="shared" si="182"/>
        <v>#N/A</v>
      </c>
      <c r="BF271" s="374"/>
      <c r="BG271" s="374"/>
      <c r="BH271" s="374"/>
      <c r="BI271" s="374"/>
      <c r="BJ271" s="374"/>
      <c r="BK271" s="374"/>
      <c r="BL271" s="374"/>
      <c r="BM271" s="374"/>
      <c r="BN271" s="374"/>
      <c r="BO271" s="374"/>
      <c r="BP271" s="374"/>
      <c r="BQ271" s="374"/>
      <c r="BR271" s="374"/>
      <c r="BS271" s="374"/>
      <c r="BT271" s="374"/>
      <c r="BU271" s="374"/>
      <c r="BV271" s="374"/>
      <c r="BW271" s="374"/>
      <c r="BX271" s="374"/>
      <c r="BY271" s="374"/>
      <c r="BZ271" s="374"/>
      <c r="CA271" s="374"/>
      <c r="CB271" s="374"/>
      <c r="CC271" s="374"/>
      <c r="CD271" s="374"/>
      <c r="CE271" s="374"/>
      <c r="CF271" s="374"/>
      <c r="CG271" s="374"/>
      <c r="CH271" s="374"/>
      <c r="CI271" s="374"/>
      <c r="CJ271" s="374"/>
      <c r="CK271" s="374"/>
      <c r="CL271" s="374"/>
      <c r="CM271" s="374"/>
      <c r="CN271" s="374"/>
      <c r="CO271" s="374"/>
      <c r="CP271" s="374"/>
      <c r="CQ271" s="374"/>
      <c r="CR271" s="374"/>
      <c r="CS271" s="374"/>
      <c r="CT271" s="374"/>
      <c r="CU271" s="374"/>
      <c r="CV271" s="374"/>
      <c r="CW271" s="374"/>
      <c r="CX271" s="374"/>
      <c r="CY271" s="374"/>
      <c r="CZ271" s="374"/>
      <c r="DA271" s="374"/>
      <c r="DB271" s="374"/>
      <c r="DC271" s="374"/>
      <c r="DD271" s="374"/>
      <c r="DE271" s="374"/>
      <c r="DF271" s="374"/>
      <c r="DG271" s="374"/>
      <c r="DH271" s="374"/>
      <c r="DI271" s="374"/>
      <c r="DJ271" s="374"/>
      <c r="DK271" s="374"/>
    </row>
    <row r="272" spans="3:115">
      <c r="C272" s="367"/>
      <c r="N272" s="374"/>
      <c r="O272" s="374"/>
      <c r="P272" s="374"/>
      <c r="Q272" s="374"/>
      <c r="R272" s="374"/>
      <c r="S272" s="374"/>
      <c r="T272" s="374"/>
      <c r="U272" s="374"/>
      <c r="V272" s="374"/>
      <c r="W272" s="374"/>
      <c r="X272" s="374"/>
      <c r="Y272" s="374"/>
      <c r="Z272" s="374"/>
      <c r="AA272" s="374"/>
      <c r="AB272" s="374"/>
      <c r="AC272" s="374"/>
      <c r="AD272" s="374"/>
      <c r="AE272" s="374"/>
      <c r="AF272" s="374"/>
      <c r="AG272" s="374"/>
      <c r="AH272" s="374"/>
      <c r="AI272" s="374"/>
      <c r="AJ272" s="374"/>
      <c r="AK272" s="374"/>
      <c r="AL272" s="374"/>
      <c r="AM272" s="374"/>
      <c r="AN272" s="374"/>
      <c r="AO272" s="374"/>
      <c r="AP272" s="374"/>
      <c r="AQ272" s="374"/>
      <c r="AR272" s="374"/>
      <c r="AS272" s="374"/>
      <c r="AT272" s="395"/>
      <c r="AU272" s="374"/>
      <c r="AV272" s="374"/>
      <c r="AW272" s="415"/>
      <c r="AX272" s="415"/>
      <c r="AY272" s="397" t="s">
        <v>1065</v>
      </c>
      <c r="AZ272" s="398" t="s">
        <v>800</v>
      </c>
      <c r="BA272" s="399" t="s">
        <v>832</v>
      </c>
      <c r="BB272" s="400" t="s">
        <v>1650</v>
      </c>
      <c r="BC272" s="400" t="s">
        <v>1272</v>
      </c>
      <c r="BD272" s="400" t="s">
        <v>813</v>
      </c>
      <c r="BE272" s="402">
        <f t="shared" si="182"/>
        <v>268</v>
      </c>
      <c r="BF272" s="374"/>
      <c r="BG272" s="374"/>
      <c r="BH272" s="374"/>
      <c r="BI272" s="374"/>
      <c r="BJ272" s="374"/>
      <c r="BK272" s="374"/>
      <c r="BL272" s="374"/>
      <c r="BM272" s="374"/>
      <c r="BN272" s="374"/>
      <c r="BO272" s="374"/>
      <c r="BP272" s="374"/>
      <c r="BQ272" s="374"/>
      <c r="BR272" s="374"/>
      <c r="BS272" s="374"/>
      <c r="BT272" s="374"/>
      <c r="BU272" s="374"/>
      <c r="BV272" s="374"/>
      <c r="BW272" s="374"/>
      <c r="BX272" s="374"/>
      <c r="BY272" s="374"/>
      <c r="BZ272" s="374"/>
      <c r="CA272" s="374"/>
      <c r="CB272" s="374"/>
      <c r="CC272" s="374"/>
      <c r="CD272" s="374"/>
      <c r="CE272" s="374"/>
      <c r="CF272" s="374"/>
      <c r="CG272" s="374"/>
      <c r="CH272" s="374"/>
      <c r="CI272" s="374"/>
      <c r="CJ272" s="374"/>
      <c r="CK272" s="374"/>
      <c r="CL272" s="374"/>
      <c r="CM272" s="374"/>
      <c r="CN272" s="374"/>
      <c r="CO272" s="374"/>
      <c r="CP272" s="374"/>
      <c r="CQ272" s="374"/>
      <c r="CR272" s="374"/>
      <c r="CS272" s="374"/>
      <c r="CT272" s="374"/>
      <c r="CU272" s="374"/>
      <c r="CV272" s="374"/>
      <c r="CW272" s="374"/>
      <c r="CX272" s="374"/>
      <c r="CY272" s="374"/>
      <c r="CZ272" s="374"/>
      <c r="DA272" s="374"/>
      <c r="DB272" s="374"/>
      <c r="DC272" s="374"/>
      <c r="DD272" s="374"/>
      <c r="DE272" s="374"/>
      <c r="DF272" s="374"/>
      <c r="DG272" s="374"/>
      <c r="DH272" s="374"/>
      <c r="DI272" s="374"/>
      <c r="DJ272" s="374"/>
      <c r="DK272" s="374"/>
    </row>
    <row r="273" spans="3:115">
      <c r="C273" s="367"/>
      <c r="N273" s="374"/>
      <c r="O273" s="374"/>
      <c r="P273" s="374"/>
      <c r="Q273" s="374"/>
      <c r="R273" s="374"/>
      <c r="S273" s="374"/>
      <c r="T273" s="374"/>
      <c r="U273" s="374"/>
      <c r="V273" s="374"/>
      <c r="W273" s="374"/>
      <c r="X273" s="374"/>
      <c r="Y273" s="374"/>
      <c r="Z273" s="374"/>
      <c r="AA273" s="374"/>
      <c r="AB273" s="374"/>
      <c r="AC273" s="374"/>
      <c r="AD273" s="374"/>
      <c r="AE273" s="374"/>
      <c r="AF273" s="374"/>
      <c r="AG273" s="374"/>
      <c r="AH273" s="374"/>
      <c r="AI273" s="374"/>
      <c r="AJ273" s="374"/>
      <c r="AK273" s="374"/>
      <c r="AL273" s="374"/>
      <c r="AM273" s="374"/>
      <c r="AN273" s="374"/>
      <c r="AO273" s="374"/>
      <c r="AP273" s="374"/>
      <c r="AQ273" s="374"/>
      <c r="AR273" s="374"/>
      <c r="AS273" s="374"/>
      <c r="AT273" s="395"/>
      <c r="AU273" s="374"/>
      <c r="AV273" s="374"/>
      <c r="AW273" s="415"/>
      <c r="AX273" s="415"/>
      <c r="AY273" s="397" t="s">
        <v>1066</v>
      </c>
      <c r="AZ273" s="398" t="s">
        <v>801</v>
      </c>
      <c r="BA273" s="399" t="s">
        <v>841</v>
      </c>
      <c r="BB273" s="400" t="s">
        <v>1272</v>
      </c>
      <c r="BC273" s="400" t="s">
        <v>502</v>
      </c>
      <c r="BD273" s="400" t="s">
        <v>815</v>
      </c>
      <c r="BE273" s="402">
        <f t="shared" si="182"/>
        <v>269</v>
      </c>
      <c r="BF273" s="374"/>
      <c r="BG273" s="374"/>
      <c r="BH273" s="374"/>
      <c r="BI273" s="374"/>
      <c r="BJ273" s="374"/>
      <c r="BK273" s="374"/>
      <c r="BL273" s="374"/>
      <c r="BM273" s="374"/>
      <c r="BN273" s="374"/>
      <c r="BO273" s="374"/>
      <c r="BP273" s="374"/>
      <c r="BQ273" s="374"/>
      <c r="BR273" s="374"/>
      <c r="BS273" s="374"/>
      <c r="BT273" s="374"/>
      <c r="BU273" s="374"/>
      <c r="BV273" s="374"/>
      <c r="BW273" s="374"/>
      <c r="BX273" s="374"/>
      <c r="BY273" s="374"/>
      <c r="BZ273" s="374"/>
      <c r="CA273" s="374"/>
      <c r="CB273" s="374"/>
      <c r="CC273" s="374"/>
      <c r="CD273" s="374"/>
      <c r="CE273" s="374"/>
      <c r="CF273" s="374"/>
      <c r="CG273" s="374"/>
      <c r="CH273" s="374"/>
      <c r="CI273" s="374"/>
      <c r="CJ273" s="374"/>
      <c r="CK273" s="374"/>
      <c r="CL273" s="374"/>
      <c r="CM273" s="374"/>
      <c r="CN273" s="374"/>
      <c r="CO273" s="374"/>
      <c r="CP273" s="374"/>
      <c r="CQ273" s="374"/>
      <c r="CR273" s="374"/>
      <c r="CS273" s="374"/>
      <c r="CT273" s="374"/>
      <c r="CU273" s="374"/>
      <c r="CV273" s="374"/>
      <c r="CW273" s="374"/>
      <c r="CX273" s="374"/>
      <c r="CY273" s="374"/>
      <c r="CZ273" s="374"/>
      <c r="DA273" s="374"/>
      <c r="DB273" s="374"/>
      <c r="DC273" s="374"/>
      <c r="DD273" s="374"/>
      <c r="DE273" s="374"/>
      <c r="DF273" s="374"/>
      <c r="DG273" s="374"/>
      <c r="DH273" s="374"/>
      <c r="DI273" s="374"/>
      <c r="DJ273" s="374"/>
      <c r="DK273" s="374"/>
    </row>
    <row r="274" spans="3:115">
      <c r="C274" s="367"/>
      <c r="N274" s="374"/>
      <c r="O274" s="374"/>
      <c r="P274" s="374"/>
      <c r="Q274" s="374"/>
      <c r="R274" s="374"/>
      <c r="S274" s="374"/>
      <c r="T274" s="374"/>
      <c r="U274" s="374"/>
      <c r="V274" s="374"/>
      <c r="W274" s="374"/>
      <c r="X274" s="374"/>
      <c r="Y274" s="374"/>
      <c r="Z274" s="374"/>
      <c r="AA274" s="374"/>
      <c r="AB274" s="374"/>
      <c r="AC274" s="374"/>
      <c r="AD274" s="374"/>
      <c r="AE274" s="374"/>
      <c r="AF274" s="374"/>
      <c r="AG274" s="374"/>
      <c r="AH274" s="374"/>
      <c r="AI274" s="374"/>
      <c r="AJ274" s="374"/>
      <c r="AK274" s="374"/>
      <c r="AL274" s="374"/>
      <c r="AM274" s="374"/>
      <c r="AN274" s="374"/>
      <c r="AO274" s="374"/>
      <c r="AP274" s="374"/>
      <c r="AQ274" s="374"/>
      <c r="AR274" s="374"/>
      <c r="AS274" s="374"/>
      <c r="AT274" s="374"/>
      <c r="AU274" s="374"/>
      <c r="AV274" s="374"/>
      <c r="AW274" s="415"/>
      <c r="AX274" s="415"/>
      <c r="AY274" s="397" t="s">
        <v>1644</v>
      </c>
      <c r="AZ274" s="398" t="s">
        <v>802</v>
      </c>
      <c r="BA274" s="399" t="s">
        <v>333</v>
      </c>
      <c r="BB274" s="400" t="s">
        <v>502</v>
      </c>
      <c r="BC274" s="400" t="s">
        <v>1280</v>
      </c>
      <c r="BD274" s="400" t="s">
        <v>816</v>
      </c>
      <c r="BE274" s="402">
        <f t="shared" si="182"/>
        <v>270</v>
      </c>
      <c r="BF274" s="374"/>
      <c r="BG274" s="374"/>
      <c r="BH274" s="374"/>
      <c r="BI274" s="374"/>
      <c r="BJ274" s="374"/>
      <c r="BK274" s="374"/>
      <c r="BL274" s="374"/>
      <c r="BM274" s="374"/>
      <c r="BN274" s="374"/>
      <c r="BO274" s="374"/>
      <c r="BP274" s="374"/>
      <c r="BQ274" s="374"/>
      <c r="BR274" s="374"/>
      <c r="BS274" s="374"/>
      <c r="BT274" s="374"/>
      <c r="BU274" s="374"/>
      <c r="BV274" s="374"/>
      <c r="BW274" s="374"/>
      <c r="BX274" s="374"/>
      <c r="BY274" s="374"/>
      <c r="BZ274" s="374"/>
      <c r="CA274" s="374"/>
      <c r="CB274" s="374"/>
      <c r="CC274" s="374"/>
      <c r="CD274" s="374"/>
      <c r="CE274" s="374"/>
      <c r="CF274" s="374"/>
      <c r="CG274" s="374"/>
      <c r="CH274" s="374"/>
      <c r="CI274" s="374"/>
      <c r="CJ274" s="374"/>
      <c r="CK274" s="374"/>
      <c r="CL274" s="374"/>
      <c r="CM274" s="374"/>
      <c r="CN274" s="374"/>
      <c r="CO274" s="374"/>
      <c r="CP274" s="374"/>
      <c r="CQ274" s="374"/>
      <c r="CR274" s="374"/>
      <c r="CS274" s="374"/>
      <c r="CT274" s="374"/>
      <c r="CU274" s="374"/>
      <c r="CV274" s="374"/>
      <c r="CW274" s="374"/>
      <c r="CX274" s="374"/>
      <c r="CY274" s="374"/>
      <c r="CZ274" s="374"/>
      <c r="DA274" s="374"/>
      <c r="DB274" s="374"/>
      <c r="DC274" s="374"/>
      <c r="DD274" s="374"/>
      <c r="DE274" s="374"/>
      <c r="DF274" s="374"/>
      <c r="DG274" s="374"/>
      <c r="DH274" s="374"/>
      <c r="DI274" s="374"/>
      <c r="DJ274" s="374"/>
      <c r="DK274" s="374"/>
    </row>
    <row r="275" spans="3:115" ht="21.6">
      <c r="C275" s="367"/>
      <c r="N275" s="374"/>
      <c r="O275" s="374"/>
      <c r="P275" s="374"/>
      <c r="Q275" s="374"/>
      <c r="R275" s="374"/>
      <c r="S275" s="374"/>
      <c r="T275" s="374"/>
      <c r="U275" s="374"/>
      <c r="V275" s="374"/>
      <c r="W275" s="374"/>
      <c r="X275" s="374"/>
      <c r="Y275" s="374"/>
      <c r="Z275" s="374"/>
      <c r="AA275" s="374"/>
      <c r="AB275" s="374"/>
      <c r="AC275" s="374"/>
      <c r="AD275" s="374"/>
      <c r="AE275" s="374"/>
      <c r="AF275" s="374"/>
      <c r="AG275" s="374"/>
      <c r="AH275" s="374"/>
      <c r="AI275" s="374"/>
      <c r="AJ275" s="374"/>
      <c r="AK275" s="374"/>
      <c r="AL275" s="374"/>
      <c r="AM275" s="374"/>
      <c r="AN275" s="374"/>
      <c r="AO275" s="374"/>
      <c r="AP275" s="374"/>
      <c r="AQ275" s="374"/>
      <c r="AR275" s="374"/>
      <c r="AS275" s="374"/>
      <c r="AT275" s="374"/>
      <c r="AU275" s="374"/>
      <c r="AV275" s="374"/>
      <c r="AW275" s="415"/>
      <c r="AX275" s="415"/>
      <c r="AY275" s="397" t="s">
        <v>1078</v>
      </c>
      <c r="AZ275" s="398" t="s">
        <v>806</v>
      </c>
      <c r="BA275" s="399" t="s">
        <v>844</v>
      </c>
      <c r="BB275" s="400" t="s">
        <v>1280</v>
      </c>
      <c r="BC275" s="400" t="s">
        <v>1285</v>
      </c>
      <c r="BD275" s="400" t="s">
        <v>817</v>
      </c>
      <c r="BE275" s="402">
        <f t="shared" si="182"/>
        <v>271</v>
      </c>
      <c r="BF275" s="374"/>
      <c r="BG275" s="374"/>
      <c r="BH275" s="374"/>
      <c r="BI275" s="374"/>
      <c r="BJ275" s="374"/>
      <c r="BK275" s="374"/>
      <c r="BL275" s="374"/>
      <c r="BM275" s="374"/>
      <c r="BN275" s="374"/>
      <c r="BO275" s="374"/>
      <c r="BP275" s="374"/>
      <c r="BQ275" s="374"/>
      <c r="BR275" s="374"/>
      <c r="BS275" s="374"/>
      <c r="BT275" s="374"/>
      <c r="BU275" s="374"/>
      <c r="BV275" s="374"/>
      <c r="BW275" s="374"/>
      <c r="BX275" s="374"/>
      <c r="BY275" s="374"/>
      <c r="BZ275" s="374"/>
      <c r="CA275" s="374"/>
      <c r="CB275" s="374"/>
      <c r="CC275" s="374"/>
      <c r="CD275" s="374"/>
      <c r="CE275" s="374"/>
      <c r="CF275" s="374"/>
      <c r="CG275" s="374"/>
      <c r="CH275" s="374"/>
      <c r="CI275" s="374"/>
      <c r="CJ275" s="374"/>
      <c r="CK275" s="374"/>
      <c r="CL275" s="374"/>
      <c r="CM275" s="374"/>
      <c r="CN275" s="374"/>
      <c r="CO275" s="374"/>
      <c r="CP275" s="374"/>
      <c r="CQ275" s="374"/>
      <c r="CR275" s="374"/>
      <c r="CS275" s="374"/>
      <c r="CT275" s="374"/>
      <c r="CU275" s="374"/>
      <c r="CV275" s="374"/>
      <c r="CW275" s="374"/>
      <c r="CX275" s="374"/>
      <c r="CY275" s="374"/>
      <c r="CZ275" s="374"/>
      <c r="DA275" s="374"/>
      <c r="DB275" s="374"/>
      <c r="DC275" s="374"/>
      <c r="DD275" s="374"/>
      <c r="DE275" s="374"/>
      <c r="DF275" s="374"/>
      <c r="DG275" s="374"/>
      <c r="DH275" s="374"/>
      <c r="DI275" s="374"/>
      <c r="DJ275" s="374"/>
      <c r="DK275" s="374"/>
    </row>
    <row r="276" spans="3:115">
      <c r="C276" s="367"/>
      <c r="N276" s="374"/>
      <c r="O276" s="374"/>
      <c r="P276" s="374"/>
      <c r="Q276" s="374"/>
      <c r="R276" s="374"/>
      <c r="S276" s="374"/>
      <c r="T276" s="374"/>
      <c r="U276" s="374"/>
      <c r="V276" s="374"/>
      <c r="W276" s="374"/>
      <c r="X276" s="374"/>
      <c r="Y276" s="374"/>
      <c r="Z276" s="374"/>
      <c r="AA276" s="374"/>
      <c r="AB276" s="374"/>
      <c r="AC276" s="374"/>
      <c r="AD276" s="374"/>
      <c r="AE276" s="374"/>
      <c r="AF276" s="374"/>
      <c r="AG276" s="374"/>
      <c r="AH276" s="374"/>
      <c r="AI276" s="374"/>
      <c r="AJ276" s="374"/>
      <c r="AK276" s="374"/>
      <c r="AL276" s="374"/>
      <c r="AM276" s="374"/>
      <c r="AN276" s="374"/>
      <c r="AO276" s="374"/>
      <c r="AP276" s="374"/>
      <c r="AQ276" s="374"/>
      <c r="AR276" s="374"/>
      <c r="AS276" s="374"/>
      <c r="AT276" s="374"/>
      <c r="AU276" s="374"/>
      <c r="AV276" s="374"/>
      <c r="AW276" s="415"/>
      <c r="AX276" s="415"/>
      <c r="AY276" s="397" t="s">
        <v>1083</v>
      </c>
      <c r="AZ276" s="398" t="s">
        <v>1634</v>
      </c>
      <c r="BA276" s="399" t="s">
        <v>845</v>
      </c>
      <c r="BB276" s="400" t="s">
        <v>1285</v>
      </c>
      <c r="BC276" s="400" t="s">
        <v>1286</v>
      </c>
      <c r="BD276" s="400" t="s">
        <v>818</v>
      </c>
      <c r="BE276" s="402">
        <f t="shared" si="182"/>
        <v>272</v>
      </c>
      <c r="BF276" s="374"/>
      <c r="BG276" s="374"/>
      <c r="BH276" s="374"/>
      <c r="BI276" s="374"/>
      <c r="BJ276" s="374"/>
      <c r="BK276" s="374"/>
      <c r="BL276" s="374"/>
      <c r="BM276" s="374"/>
      <c r="BN276" s="374"/>
      <c r="BO276" s="374"/>
      <c r="BP276" s="374"/>
      <c r="BQ276" s="374"/>
      <c r="BR276" s="374"/>
      <c r="BS276" s="374"/>
      <c r="BT276" s="374"/>
      <c r="BU276" s="374"/>
      <c r="BV276" s="374"/>
      <c r="BW276" s="374"/>
      <c r="BX276" s="374"/>
      <c r="BY276" s="374"/>
      <c r="BZ276" s="374"/>
      <c r="CA276" s="374"/>
      <c r="CB276" s="374"/>
      <c r="CC276" s="374"/>
      <c r="CD276" s="374"/>
      <c r="CE276" s="374"/>
      <c r="CF276" s="374"/>
      <c r="CG276" s="374"/>
      <c r="CH276" s="374"/>
      <c r="CI276" s="374"/>
      <c r="CJ276" s="374"/>
      <c r="CK276" s="374"/>
      <c r="CL276" s="374"/>
      <c r="CM276" s="374"/>
      <c r="CN276" s="374"/>
      <c r="CO276" s="374"/>
      <c r="CP276" s="374"/>
      <c r="CQ276" s="374"/>
      <c r="CR276" s="374"/>
      <c r="CS276" s="374"/>
      <c r="CT276" s="374"/>
      <c r="CU276" s="374"/>
      <c r="CV276" s="374"/>
      <c r="CW276" s="374"/>
      <c r="CX276" s="374"/>
      <c r="CY276" s="374"/>
      <c r="CZ276" s="374"/>
      <c r="DA276" s="374"/>
      <c r="DB276" s="374"/>
      <c r="DC276" s="374"/>
      <c r="DD276" s="374"/>
      <c r="DE276" s="374"/>
      <c r="DF276" s="374"/>
      <c r="DG276" s="374"/>
      <c r="DH276" s="374"/>
      <c r="DI276" s="374"/>
      <c r="DJ276" s="374"/>
      <c r="DK276" s="374"/>
    </row>
    <row r="277" spans="3:115">
      <c r="C277" s="367"/>
      <c r="N277" s="374"/>
      <c r="O277" s="374"/>
      <c r="P277" s="374"/>
      <c r="Q277" s="374"/>
      <c r="R277" s="374"/>
      <c r="S277" s="374"/>
      <c r="T277" s="374"/>
      <c r="U277" s="374"/>
      <c r="V277" s="374"/>
      <c r="W277" s="374"/>
      <c r="X277" s="374"/>
      <c r="Y277" s="374"/>
      <c r="Z277" s="374"/>
      <c r="AA277" s="374"/>
      <c r="AB277" s="374"/>
      <c r="AC277" s="374"/>
      <c r="AD277" s="374"/>
      <c r="AE277" s="374"/>
      <c r="AF277" s="374"/>
      <c r="AG277" s="374"/>
      <c r="AH277" s="374"/>
      <c r="AI277" s="374"/>
      <c r="AJ277" s="374"/>
      <c r="AK277" s="374"/>
      <c r="AL277" s="374"/>
      <c r="AM277" s="374"/>
      <c r="AN277" s="374"/>
      <c r="AO277" s="374"/>
      <c r="AP277" s="374"/>
      <c r="AQ277" s="374"/>
      <c r="AR277" s="374"/>
      <c r="AS277" s="374"/>
      <c r="AT277" s="374"/>
      <c r="AU277" s="374"/>
      <c r="AV277" s="374"/>
      <c r="AW277" s="415"/>
      <c r="AX277" s="415"/>
      <c r="AY277" s="397" t="s">
        <v>1085</v>
      </c>
      <c r="AZ277" s="398" t="s">
        <v>813</v>
      </c>
      <c r="BA277" s="399" t="s">
        <v>851</v>
      </c>
      <c r="BB277" s="400" t="s">
        <v>1286</v>
      </c>
      <c r="BC277" s="400" t="s">
        <v>1289</v>
      </c>
      <c r="BD277" s="400" t="s">
        <v>819</v>
      </c>
      <c r="BE277" s="402">
        <f t="shared" si="182"/>
        <v>273</v>
      </c>
      <c r="BF277" s="374"/>
      <c r="BG277" s="374"/>
      <c r="BH277" s="374"/>
      <c r="BI277" s="374"/>
      <c r="BJ277" s="374"/>
      <c r="BK277" s="374"/>
      <c r="BL277" s="374"/>
      <c r="BM277" s="374"/>
      <c r="BN277" s="374"/>
      <c r="BO277" s="374"/>
      <c r="BP277" s="374"/>
      <c r="BQ277" s="374"/>
      <c r="BR277" s="374"/>
      <c r="BS277" s="374"/>
      <c r="BT277" s="374"/>
      <c r="BU277" s="374"/>
      <c r="BV277" s="374"/>
      <c r="BW277" s="374"/>
      <c r="BX277" s="374"/>
      <c r="BY277" s="374"/>
      <c r="BZ277" s="374"/>
      <c r="CA277" s="374"/>
      <c r="CB277" s="374"/>
      <c r="CC277" s="374"/>
      <c r="CD277" s="374"/>
      <c r="CE277" s="374"/>
      <c r="CF277" s="374"/>
      <c r="CG277" s="374"/>
      <c r="CH277" s="374"/>
      <c r="CI277" s="374"/>
      <c r="CJ277" s="374"/>
      <c r="CK277" s="374"/>
      <c r="CL277" s="374"/>
      <c r="CM277" s="374"/>
      <c r="CN277" s="374"/>
      <c r="CO277" s="374"/>
      <c r="CP277" s="374"/>
      <c r="CQ277" s="374"/>
      <c r="CR277" s="374"/>
      <c r="CS277" s="374"/>
      <c r="CT277" s="374"/>
      <c r="CU277" s="374"/>
      <c r="CV277" s="374"/>
      <c r="CW277" s="374"/>
      <c r="CX277" s="374"/>
      <c r="CY277" s="374"/>
      <c r="CZ277" s="374"/>
      <c r="DA277" s="374"/>
      <c r="DB277" s="374"/>
      <c r="DC277" s="374"/>
      <c r="DD277" s="374"/>
      <c r="DE277" s="374"/>
      <c r="DF277" s="374"/>
      <c r="DG277" s="374"/>
      <c r="DH277" s="374"/>
      <c r="DI277" s="374"/>
      <c r="DJ277" s="374"/>
      <c r="DK277" s="374"/>
    </row>
    <row r="278" spans="3:115">
      <c r="C278" s="367"/>
      <c r="N278" s="374"/>
      <c r="O278" s="374"/>
      <c r="P278" s="374"/>
      <c r="Q278" s="374"/>
      <c r="R278" s="374"/>
      <c r="S278" s="374"/>
      <c r="T278" s="374"/>
      <c r="U278" s="374"/>
      <c r="V278" s="374"/>
      <c r="W278" s="374"/>
      <c r="X278" s="374"/>
      <c r="Y278" s="374"/>
      <c r="Z278" s="374"/>
      <c r="AA278" s="374"/>
      <c r="AB278" s="374"/>
      <c r="AC278" s="374"/>
      <c r="AD278" s="374"/>
      <c r="AE278" s="374"/>
      <c r="AF278" s="374"/>
      <c r="AG278" s="374"/>
      <c r="AH278" s="374"/>
      <c r="AI278" s="374"/>
      <c r="AJ278" s="374"/>
      <c r="AK278" s="374"/>
      <c r="AL278" s="374"/>
      <c r="AM278" s="374"/>
      <c r="AN278" s="374"/>
      <c r="AO278" s="374"/>
      <c r="AP278" s="374"/>
      <c r="AQ278" s="374"/>
      <c r="AR278" s="374"/>
      <c r="AS278" s="374"/>
      <c r="AT278" s="374"/>
      <c r="AU278" s="374"/>
      <c r="AV278" s="374"/>
      <c r="AW278" s="415"/>
      <c r="AX278" s="415"/>
      <c r="AY278" s="397" t="s">
        <v>1086</v>
      </c>
      <c r="AZ278" s="398" t="s">
        <v>815</v>
      </c>
      <c r="BA278" s="399" t="s">
        <v>853</v>
      </c>
      <c r="BB278" s="400" t="s">
        <v>1289</v>
      </c>
      <c r="BC278" s="400" t="s">
        <v>1290</v>
      </c>
      <c r="BD278" s="400" t="s">
        <v>820</v>
      </c>
      <c r="BE278" s="402" t="e">
        <f t="shared" si="182"/>
        <v>#N/A</v>
      </c>
      <c r="BF278" s="374"/>
      <c r="BG278" s="374"/>
      <c r="BH278" s="374"/>
      <c r="BI278" s="374"/>
      <c r="BJ278" s="374"/>
      <c r="BK278" s="374"/>
      <c r="BL278" s="374"/>
      <c r="BM278" s="374"/>
      <c r="BN278" s="374"/>
      <c r="BO278" s="374"/>
      <c r="BP278" s="374"/>
      <c r="BQ278" s="374"/>
      <c r="BR278" s="374"/>
      <c r="BS278" s="374"/>
      <c r="BT278" s="374"/>
      <c r="BU278" s="374"/>
      <c r="BV278" s="374"/>
      <c r="BW278" s="374"/>
      <c r="BX278" s="374"/>
      <c r="BY278" s="374"/>
      <c r="BZ278" s="374"/>
      <c r="CA278" s="374"/>
      <c r="CB278" s="374"/>
      <c r="CC278" s="374"/>
      <c r="CD278" s="374"/>
      <c r="CE278" s="374"/>
      <c r="CF278" s="374"/>
      <c r="CG278" s="374"/>
      <c r="CH278" s="374"/>
      <c r="CI278" s="374"/>
      <c r="CJ278" s="374"/>
      <c r="CK278" s="374"/>
      <c r="CL278" s="374"/>
      <c r="CM278" s="374"/>
      <c r="CN278" s="374"/>
      <c r="CO278" s="374"/>
      <c r="CP278" s="374"/>
      <c r="CQ278" s="374"/>
      <c r="CR278" s="374"/>
      <c r="CS278" s="374"/>
      <c r="CT278" s="374"/>
      <c r="CU278" s="374"/>
      <c r="CV278" s="374"/>
      <c r="CW278" s="374"/>
      <c r="CX278" s="374"/>
      <c r="CY278" s="374"/>
      <c r="CZ278" s="374"/>
      <c r="DA278" s="374"/>
      <c r="DB278" s="374"/>
      <c r="DC278" s="374"/>
      <c r="DD278" s="374"/>
      <c r="DE278" s="374"/>
      <c r="DF278" s="374"/>
      <c r="DG278" s="374"/>
      <c r="DH278" s="374"/>
      <c r="DI278" s="374"/>
      <c r="DJ278" s="374"/>
      <c r="DK278" s="374"/>
    </row>
    <row r="279" spans="3:115">
      <c r="C279" s="367"/>
      <c r="N279" s="374"/>
      <c r="O279" s="374"/>
      <c r="P279" s="374"/>
      <c r="Q279" s="374"/>
      <c r="R279" s="374"/>
      <c r="S279" s="374"/>
      <c r="T279" s="374"/>
      <c r="U279" s="374"/>
      <c r="V279" s="374"/>
      <c r="W279" s="374"/>
      <c r="X279" s="374"/>
      <c r="Y279" s="374"/>
      <c r="Z279" s="374"/>
      <c r="AA279" s="374"/>
      <c r="AB279" s="374"/>
      <c r="AC279" s="374"/>
      <c r="AD279" s="374"/>
      <c r="AE279" s="374"/>
      <c r="AF279" s="374"/>
      <c r="AG279" s="374"/>
      <c r="AH279" s="374"/>
      <c r="AI279" s="374"/>
      <c r="AJ279" s="374"/>
      <c r="AK279" s="374"/>
      <c r="AL279" s="374"/>
      <c r="AM279" s="374"/>
      <c r="AN279" s="374"/>
      <c r="AO279" s="374"/>
      <c r="AP279" s="374"/>
      <c r="AQ279" s="374"/>
      <c r="AR279" s="374"/>
      <c r="AS279" s="374"/>
      <c r="AT279" s="374"/>
      <c r="AU279" s="374"/>
      <c r="AV279" s="374"/>
      <c r="AW279" s="415"/>
      <c r="AX279" s="415"/>
      <c r="AY279" s="397" t="s">
        <v>1087</v>
      </c>
      <c r="AZ279" s="398" t="s">
        <v>816</v>
      </c>
      <c r="BA279" s="399" t="s">
        <v>857</v>
      </c>
      <c r="BB279" s="400" t="s">
        <v>1290</v>
      </c>
      <c r="BC279" s="400" t="s">
        <v>1291</v>
      </c>
      <c r="BD279" s="400" t="s">
        <v>821</v>
      </c>
      <c r="BE279" s="402">
        <f t="shared" si="182"/>
        <v>274</v>
      </c>
      <c r="BF279" s="374"/>
      <c r="BG279" s="374"/>
      <c r="BH279" s="374"/>
      <c r="BI279" s="374"/>
      <c r="BJ279" s="374"/>
      <c r="BK279" s="374"/>
      <c r="BL279" s="374"/>
      <c r="BM279" s="374"/>
      <c r="BN279" s="374"/>
      <c r="BO279" s="374"/>
      <c r="BP279" s="374"/>
      <c r="BQ279" s="374"/>
      <c r="BR279" s="374"/>
      <c r="BS279" s="374"/>
      <c r="BT279" s="374"/>
      <c r="BU279" s="374"/>
      <c r="BV279" s="374"/>
      <c r="BW279" s="374"/>
      <c r="BX279" s="374"/>
      <c r="BY279" s="374"/>
      <c r="BZ279" s="374"/>
      <c r="CA279" s="374"/>
      <c r="CB279" s="374"/>
      <c r="CC279" s="374"/>
      <c r="CD279" s="374"/>
      <c r="CE279" s="374"/>
      <c r="CF279" s="374"/>
      <c r="CG279" s="374"/>
      <c r="CH279" s="374"/>
      <c r="CI279" s="374"/>
      <c r="CJ279" s="374"/>
      <c r="CK279" s="374"/>
      <c r="CL279" s="374"/>
      <c r="CM279" s="374"/>
      <c r="CN279" s="374"/>
      <c r="CO279" s="374"/>
      <c r="CP279" s="374"/>
      <c r="CQ279" s="374"/>
      <c r="CR279" s="374"/>
      <c r="CS279" s="374"/>
      <c r="CT279" s="374"/>
      <c r="CU279" s="374"/>
      <c r="CV279" s="374"/>
      <c r="CW279" s="374"/>
      <c r="CX279" s="374"/>
      <c r="CY279" s="374"/>
      <c r="CZ279" s="374"/>
      <c r="DA279" s="374"/>
      <c r="DB279" s="374"/>
      <c r="DC279" s="374"/>
      <c r="DD279" s="374"/>
      <c r="DE279" s="374"/>
      <c r="DF279" s="374"/>
      <c r="DG279" s="374"/>
      <c r="DH279" s="374"/>
      <c r="DI279" s="374"/>
      <c r="DJ279" s="374"/>
      <c r="DK279" s="374"/>
    </row>
    <row r="280" spans="3:115">
      <c r="C280" s="367"/>
      <c r="N280" s="374"/>
      <c r="O280" s="374"/>
      <c r="P280" s="374"/>
      <c r="Q280" s="374"/>
      <c r="R280" s="374"/>
      <c r="S280" s="374"/>
      <c r="T280" s="374"/>
      <c r="U280" s="374"/>
      <c r="V280" s="374"/>
      <c r="W280" s="374"/>
      <c r="X280" s="374"/>
      <c r="Y280" s="374"/>
      <c r="Z280" s="374"/>
      <c r="AA280" s="374"/>
      <c r="AB280" s="374"/>
      <c r="AC280" s="374"/>
      <c r="AD280" s="374"/>
      <c r="AE280" s="374"/>
      <c r="AF280" s="374"/>
      <c r="AG280" s="374"/>
      <c r="AH280" s="374"/>
      <c r="AI280" s="374"/>
      <c r="AJ280" s="374"/>
      <c r="AK280" s="374"/>
      <c r="AL280" s="374"/>
      <c r="AM280" s="374"/>
      <c r="AN280" s="374"/>
      <c r="AO280" s="374"/>
      <c r="AP280" s="374"/>
      <c r="AQ280" s="374"/>
      <c r="AR280" s="374"/>
      <c r="AS280" s="374"/>
      <c r="AT280" s="374"/>
      <c r="AU280" s="374"/>
      <c r="AV280" s="374"/>
      <c r="AW280" s="415"/>
      <c r="AX280" s="415"/>
      <c r="AY280" s="397" t="s">
        <v>1090</v>
      </c>
      <c r="AZ280" s="398" t="s">
        <v>817</v>
      </c>
      <c r="BA280" s="399" t="s">
        <v>858</v>
      </c>
      <c r="BB280" s="400" t="s">
        <v>1291</v>
      </c>
      <c r="BC280" s="400" t="s">
        <v>1293</v>
      </c>
      <c r="BD280" s="400" t="s">
        <v>822</v>
      </c>
      <c r="BE280" s="402">
        <f t="shared" si="182"/>
        <v>275</v>
      </c>
      <c r="BF280" s="374"/>
      <c r="BG280" s="374"/>
      <c r="BH280" s="374"/>
      <c r="BI280" s="374"/>
      <c r="BJ280" s="374"/>
      <c r="BK280" s="374"/>
      <c r="BL280" s="374"/>
      <c r="BM280" s="374"/>
      <c r="BN280" s="374"/>
      <c r="BO280" s="374"/>
      <c r="BP280" s="374"/>
      <c r="BQ280" s="374"/>
      <c r="BR280" s="374"/>
      <c r="BS280" s="374"/>
      <c r="BT280" s="374"/>
      <c r="BU280" s="374"/>
      <c r="BV280" s="374"/>
      <c r="BW280" s="374"/>
      <c r="BX280" s="374"/>
      <c r="BY280" s="374"/>
      <c r="BZ280" s="374"/>
      <c r="CA280" s="374"/>
      <c r="CB280" s="374"/>
      <c r="CC280" s="374"/>
      <c r="CD280" s="374"/>
      <c r="CE280" s="374"/>
      <c r="CF280" s="374"/>
      <c r="CG280" s="374"/>
      <c r="CH280" s="374"/>
      <c r="CI280" s="374"/>
      <c r="CJ280" s="374"/>
      <c r="CK280" s="374"/>
      <c r="CL280" s="374"/>
      <c r="CM280" s="374"/>
      <c r="CN280" s="374"/>
      <c r="CO280" s="374"/>
      <c r="CP280" s="374"/>
      <c r="CQ280" s="374"/>
      <c r="CR280" s="374"/>
      <c r="CS280" s="374"/>
      <c r="CT280" s="374"/>
      <c r="CU280" s="374"/>
      <c r="CV280" s="374"/>
      <c r="CW280" s="374"/>
      <c r="CX280" s="374"/>
      <c r="CY280" s="374"/>
      <c r="CZ280" s="374"/>
      <c r="DA280" s="374"/>
      <c r="DB280" s="374"/>
      <c r="DC280" s="374"/>
      <c r="DD280" s="374"/>
      <c r="DE280" s="374"/>
      <c r="DF280" s="374"/>
      <c r="DG280" s="374"/>
      <c r="DH280" s="374"/>
      <c r="DI280" s="374"/>
      <c r="DJ280" s="374"/>
      <c r="DK280" s="374"/>
    </row>
    <row r="281" spans="3:115">
      <c r="C281" s="367"/>
      <c r="N281" s="374"/>
      <c r="O281" s="374"/>
      <c r="P281" s="374"/>
      <c r="Q281" s="374"/>
      <c r="R281" s="374"/>
      <c r="S281" s="374"/>
      <c r="T281" s="374"/>
      <c r="U281" s="374"/>
      <c r="V281" s="374"/>
      <c r="W281" s="374"/>
      <c r="X281" s="374"/>
      <c r="Y281" s="374"/>
      <c r="Z281" s="374"/>
      <c r="AA281" s="374"/>
      <c r="AB281" s="374"/>
      <c r="AC281" s="374"/>
      <c r="AD281" s="374"/>
      <c r="AE281" s="374"/>
      <c r="AF281" s="374"/>
      <c r="AG281" s="374"/>
      <c r="AH281" s="374"/>
      <c r="AI281" s="374"/>
      <c r="AJ281" s="374"/>
      <c r="AK281" s="374"/>
      <c r="AL281" s="374"/>
      <c r="AM281" s="374"/>
      <c r="AN281" s="374"/>
      <c r="AO281" s="374"/>
      <c r="AP281" s="374"/>
      <c r="AQ281" s="374"/>
      <c r="AR281" s="374"/>
      <c r="AS281" s="374"/>
      <c r="AT281" s="374"/>
      <c r="AU281" s="374"/>
      <c r="AV281" s="374"/>
      <c r="AW281" s="415"/>
      <c r="AX281" s="415"/>
      <c r="AY281" s="397" t="s">
        <v>1091</v>
      </c>
      <c r="AZ281" s="398" t="s">
        <v>818</v>
      </c>
      <c r="BA281" s="399" t="s">
        <v>860</v>
      </c>
      <c r="BB281" s="400" t="s">
        <v>1293</v>
      </c>
      <c r="BC281" s="400" t="s">
        <v>1296</v>
      </c>
      <c r="BD281" s="400" t="s">
        <v>823</v>
      </c>
      <c r="BE281" s="402">
        <f t="shared" si="182"/>
        <v>276</v>
      </c>
      <c r="BF281" s="374"/>
      <c r="BG281" s="374"/>
      <c r="BH281" s="374"/>
      <c r="BI281" s="374"/>
      <c r="BJ281" s="374"/>
      <c r="BK281" s="374"/>
      <c r="BL281" s="374"/>
      <c r="BM281" s="374"/>
      <c r="BN281" s="374"/>
      <c r="BO281" s="374"/>
      <c r="BP281" s="374"/>
      <c r="BQ281" s="374"/>
      <c r="BR281" s="374"/>
      <c r="BS281" s="374"/>
      <c r="BT281" s="374"/>
      <c r="BU281" s="374"/>
      <c r="BV281" s="374"/>
      <c r="BW281" s="374"/>
      <c r="BX281" s="374"/>
      <c r="BY281" s="374"/>
      <c r="BZ281" s="374"/>
      <c r="CA281" s="374"/>
      <c r="CB281" s="374"/>
      <c r="CC281" s="374"/>
      <c r="CD281" s="374"/>
      <c r="CE281" s="374"/>
      <c r="CF281" s="374"/>
      <c r="CG281" s="374"/>
      <c r="CH281" s="374"/>
      <c r="CI281" s="374"/>
      <c r="CJ281" s="374"/>
      <c r="CK281" s="374"/>
      <c r="CL281" s="374"/>
      <c r="CM281" s="374"/>
      <c r="CN281" s="374"/>
      <c r="CO281" s="374"/>
      <c r="CP281" s="374"/>
      <c r="CQ281" s="374"/>
      <c r="CR281" s="374"/>
      <c r="CS281" s="374"/>
      <c r="CT281" s="374"/>
      <c r="CU281" s="374"/>
      <c r="CV281" s="374"/>
      <c r="CW281" s="374"/>
      <c r="CX281" s="374"/>
      <c r="CY281" s="374"/>
      <c r="CZ281" s="374"/>
      <c r="DA281" s="374"/>
      <c r="DB281" s="374"/>
      <c r="DC281" s="374"/>
      <c r="DD281" s="374"/>
      <c r="DE281" s="374"/>
      <c r="DF281" s="374"/>
      <c r="DG281" s="374"/>
      <c r="DH281" s="374"/>
      <c r="DI281" s="374"/>
      <c r="DJ281" s="374"/>
      <c r="DK281" s="374"/>
    </row>
    <row r="282" spans="3:115">
      <c r="C282" s="367"/>
      <c r="N282" s="374"/>
      <c r="O282" s="374"/>
      <c r="P282" s="374"/>
      <c r="Q282" s="374"/>
      <c r="R282" s="374"/>
      <c r="S282" s="374"/>
      <c r="T282" s="374"/>
      <c r="U282" s="374"/>
      <c r="V282" s="374"/>
      <c r="W282" s="374"/>
      <c r="X282" s="374"/>
      <c r="Y282" s="374"/>
      <c r="Z282" s="374"/>
      <c r="AA282" s="374"/>
      <c r="AB282" s="374"/>
      <c r="AC282" s="374"/>
      <c r="AD282" s="374"/>
      <c r="AE282" s="374"/>
      <c r="AF282" s="374"/>
      <c r="AG282" s="374"/>
      <c r="AH282" s="374"/>
      <c r="AI282" s="374"/>
      <c r="AJ282" s="374"/>
      <c r="AK282" s="374"/>
      <c r="AL282" s="374"/>
      <c r="AM282" s="374"/>
      <c r="AN282" s="374"/>
      <c r="AO282" s="374"/>
      <c r="AP282" s="374"/>
      <c r="AQ282" s="374"/>
      <c r="AR282" s="374"/>
      <c r="AS282" s="374"/>
      <c r="AT282" s="374"/>
      <c r="AU282" s="374"/>
      <c r="AV282" s="374"/>
      <c r="AW282" s="415"/>
      <c r="AX282" s="415"/>
      <c r="AY282" s="397" t="s">
        <v>1093</v>
      </c>
      <c r="AZ282" s="398" t="s">
        <v>819</v>
      </c>
      <c r="BA282" s="399" t="s">
        <v>861</v>
      </c>
      <c r="BB282" s="400" t="s">
        <v>1296</v>
      </c>
      <c r="BC282" s="400" t="s">
        <v>1297</v>
      </c>
      <c r="BD282" s="400" t="s">
        <v>825</v>
      </c>
      <c r="BE282" s="402">
        <f t="shared" si="182"/>
        <v>277</v>
      </c>
      <c r="BF282" s="374"/>
      <c r="BG282" s="374"/>
      <c r="BH282" s="374"/>
      <c r="BI282" s="374"/>
      <c r="BJ282" s="374"/>
      <c r="BK282" s="374"/>
      <c r="BL282" s="374"/>
      <c r="BM282" s="374"/>
      <c r="BN282" s="374"/>
      <c r="BO282" s="374"/>
      <c r="BP282" s="374"/>
      <c r="BQ282" s="374"/>
      <c r="BR282" s="374"/>
      <c r="BS282" s="374"/>
      <c r="BT282" s="374"/>
      <c r="BU282" s="374"/>
      <c r="BV282" s="374"/>
      <c r="BW282" s="374"/>
      <c r="BX282" s="374"/>
      <c r="BY282" s="374"/>
      <c r="BZ282" s="374"/>
      <c r="CA282" s="374"/>
      <c r="CB282" s="374"/>
      <c r="CC282" s="374"/>
      <c r="CD282" s="374"/>
      <c r="CE282" s="374"/>
      <c r="CF282" s="374"/>
      <c r="CG282" s="374"/>
      <c r="CH282" s="374"/>
      <c r="CI282" s="374"/>
      <c r="CJ282" s="374"/>
      <c r="CK282" s="374"/>
      <c r="CL282" s="374"/>
      <c r="CM282" s="374"/>
      <c r="CN282" s="374"/>
      <c r="CO282" s="374"/>
      <c r="CP282" s="374"/>
      <c r="CQ282" s="374"/>
      <c r="CR282" s="374"/>
      <c r="CS282" s="374"/>
      <c r="CT282" s="374"/>
      <c r="CU282" s="374"/>
      <c r="CV282" s="374"/>
      <c r="CW282" s="374"/>
      <c r="CX282" s="374"/>
      <c r="CY282" s="374"/>
      <c r="CZ282" s="374"/>
      <c r="DA282" s="374"/>
      <c r="DB282" s="374"/>
      <c r="DC282" s="374"/>
      <c r="DD282" s="374"/>
      <c r="DE282" s="374"/>
      <c r="DF282" s="374"/>
      <c r="DG282" s="374"/>
      <c r="DH282" s="374"/>
      <c r="DI282" s="374"/>
      <c r="DJ282" s="374"/>
      <c r="DK282" s="374"/>
    </row>
    <row r="283" spans="3:115">
      <c r="C283" s="367"/>
      <c r="N283" s="374"/>
      <c r="O283" s="374"/>
      <c r="P283" s="374"/>
      <c r="Q283" s="374"/>
      <c r="R283" s="374"/>
      <c r="S283" s="374"/>
      <c r="T283" s="374"/>
      <c r="U283" s="374"/>
      <c r="V283" s="374"/>
      <c r="W283" s="374"/>
      <c r="X283" s="374"/>
      <c r="Y283" s="374"/>
      <c r="Z283" s="374"/>
      <c r="AA283" s="374"/>
      <c r="AB283" s="374"/>
      <c r="AC283" s="374"/>
      <c r="AD283" s="374"/>
      <c r="AE283" s="374"/>
      <c r="AF283" s="374"/>
      <c r="AG283" s="374"/>
      <c r="AH283" s="374"/>
      <c r="AI283" s="374"/>
      <c r="AJ283" s="374"/>
      <c r="AK283" s="374"/>
      <c r="AL283" s="374"/>
      <c r="AM283" s="374"/>
      <c r="AN283" s="374"/>
      <c r="AO283" s="374"/>
      <c r="AP283" s="374"/>
      <c r="AQ283" s="374"/>
      <c r="AR283" s="374"/>
      <c r="AS283" s="374"/>
      <c r="AT283" s="374"/>
      <c r="AU283" s="374"/>
      <c r="AV283" s="374"/>
      <c r="AW283" s="415"/>
      <c r="AX283" s="415"/>
      <c r="AY283" s="397" t="s">
        <v>1095</v>
      </c>
      <c r="AZ283" s="398" t="s">
        <v>821</v>
      </c>
      <c r="BA283" s="399" t="s">
        <v>862</v>
      </c>
      <c r="BB283" s="400" t="s">
        <v>1297</v>
      </c>
      <c r="BC283" s="400" t="s">
        <v>1300</v>
      </c>
      <c r="BD283" s="400" t="s">
        <v>826</v>
      </c>
      <c r="BE283" s="402">
        <f t="shared" ref="BE283:BE346" si="183">+MATCH(BD$10:BD$548,AZ$10:AZ$540,0)</f>
        <v>278</v>
      </c>
      <c r="BF283" s="374"/>
      <c r="BG283" s="374"/>
      <c r="BH283" s="374"/>
      <c r="BI283" s="374"/>
      <c r="BJ283" s="374"/>
      <c r="BK283" s="374"/>
      <c r="BL283" s="374"/>
      <c r="BM283" s="374"/>
      <c r="BN283" s="374"/>
      <c r="BO283" s="374"/>
      <c r="BP283" s="374"/>
      <c r="BQ283" s="374"/>
      <c r="BR283" s="374"/>
      <c r="BS283" s="374"/>
      <c r="BT283" s="374"/>
      <c r="BU283" s="374"/>
      <c r="BV283" s="374"/>
      <c r="BW283" s="374"/>
      <c r="BX283" s="374"/>
      <c r="BY283" s="374"/>
      <c r="BZ283" s="374"/>
      <c r="CA283" s="374"/>
      <c r="CB283" s="374"/>
      <c r="CC283" s="374"/>
      <c r="CD283" s="374"/>
      <c r="CE283" s="374"/>
      <c r="CF283" s="374"/>
      <c r="CG283" s="374"/>
      <c r="CH283" s="374"/>
      <c r="CI283" s="374"/>
      <c r="CJ283" s="374"/>
      <c r="CK283" s="374"/>
      <c r="CL283" s="374"/>
      <c r="CM283" s="374"/>
      <c r="CN283" s="374"/>
      <c r="CO283" s="374"/>
      <c r="CP283" s="374"/>
      <c r="CQ283" s="374"/>
      <c r="CR283" s="374"/>
      <c r="CS283" s="374"/>
      <c r="CT283" s="374"/>
      <c r="CU283" s="374"/>
      <c r="CV283" s="374"/>
      <c r="CW283" s="374"/>
      <c r="CX283" s="374"/>
      <c r="CY283" s="374"/>
      <c r="CZ283" s="374"/>
      <c r="DA283" s="374"/>
      <c r="DB283" s="374"/>
      <c r="DC283" s="374"/>
      <c r="DD283" s="374"/>
      <c r="DE283" s="374"/>
      <c r="DF283" s="374"/>
      <c r="DG283" s="374"/>
      <c r="DH283" s="374"/>
      <c r="DI283" s="374"/>
      <c r="DJ283" s="374"/>
      <c r="DK283" s="374"/>
    </row>
    <row r="284" spans="3:115">
      <c r="C284" s="367"/>
      <c r="N284" s="374"/>
      <c r="O284" s="374"/>
      <c r="P284" s="374"/>
      <c r="Q284" s="374"/>
      <c r="R284" s="374"/>
      <c r="S284" s="374"/>
      <c r="T284" s="374"/>
      <c r="U284" s="374"/>
      <c r="V284" s="374"/>
      <c r="W284" s="374"/>
      <c r="X284" s="374"/>
      <c r="Y284" s="374"/>
      <c r="Z284" s="374"/>
      <c r="AA284" s="374"/>
      <c r="AB284" s="374"/>
      <c r="AC284" s="374"/>
      <c r="AD284" s="374"/>
      <c r="AE284" s="374"/>
      <c r="AF284" s="374"/>
      <c r="AG284" s="374"/>
      <c r="AH284" s="374"/>
      <c r="AI284" s="374"/>
      <c r="AJ284" s="374"/>
      <c r="AK284" s="374"/>
      <c r="AL284" s="374"/>
      <c r="AM284" s="374"/>
      <c r="AN284" s="374"/>
      <c r="AO284" s="374"/>
      <c r="AP284" s="374"/>
      <c r="AQ284" s="374"/>
      <c r="AR284" s="374"/>
      <c r="AS284" s="374"/>
      <c r="AT284" s="374"/>
      <c r="AU284" s="374"/>
      <c r="AV284" s="374"/>
      <c r="AW284" s="415"/>
      <c r="AX284" s="415"/>
      <c r="AY284" s="397" t="s">
        <v>1097</v>
      </c>
      <c r="AZ284" s="398" t="s">
        <v>822</v>
      </c>
      <c r="BA284" s="399" t="s">
        <v>339</v>
      </c>
      <c r="BB284" s="400" t="s">
        <v>1300</v>
      </c>
      <c r="BC284" s="400" t="s">
        <v>1301</v>
      </c>
      <c r="BD284" s="400" t="s">
        <v>828</v>
      </c>
      <c r="BE284" s="402">
        <f t="shared" si="183"/>
        <v>279</v>
      </c>
      <c r="BF284" s="374"/>
      <c r="BG284" s="374"/>
      <c r="BH284" s="374"/>
      <c r="BI284" s="374"/>
      <c r="BJ284" s="374"/>
      <c r="BK284" s="374"/>
      <c r="BL284" s="374"/>
      <c r="BM284" s="374"/>
      <c r="BN284" s="374"/>
      <c r="BO284" s="374"/>
      <c r="BP284" s="374"/>
      <c r="BQ284" s="374"/>
      <c r="BR284" s="374"/>
      <c r="BS284" s="374"/>
      <c r="BT284" s="374"/>
      <c r="BU284" s="374"/>
      <c r="BV284" s="374"/>
      <c r="BW284" s="374"/>
      <c r="BX284" s="374"/>
      <c r="BY284" s="374"/>
      <c r="BZ284" s="374"/>
      <c r="CA284" s="374"/>
      <c r="CB284" s="374"/>
      <c r="CC284" s="374"/>
      <c r="CD284" s="374"/>
      <c r="CE284" s="374"/>
      <c r="CF284" s="374"/>
      <c r="CG284" s="374"/>
      <c r="CH284" s="374"/>
      <c r="CI284" s="374"/>
      <c r="CJ284" s="374"/>
      <c r="CK284" s="374"/>
      <c r="CL284" s="374"/>
      <c r="CM284" s="374"/>
      <c r="CN284" s="374"/>
      <c r="CO284" s="374"/>
      <c r="CP284" s="374"/>
      <c r="CQ284" s="374"/>
      <c r="CR284" s="374"/>
      <c r="CS284" s="374"/>
      <c r="CT284" s="374"/>
      <c r="CU284" s="374"/>
      <c r="CV284" s="374"/>
      <c r="CW284" s="374"/>
      <c r="CX284" s="374"/>
      <c r="CY284" s="374"/>
      <c r="CZ284" s="374"/>
      <c r="DA284" s="374"/>
      <c r="DB284" s="374"/>
      <c r="DC284" s="374"/>
      <c r="DD284" s="374"/>
      <c r="DE284" s="374"/>
      <c r="DF284" s="374"/>
      <c r="DG284" s="374"/>
      <c r="DH284" s="374"/>
      <c r="DI284" s="374"/>
      <c r="DJ284" s="374"/>
      <c r="DK284" s="374"/>
    </row>
    <row r="285" spans="3:115">
      <c r="C285" s="367"/>
      <c r="N285" s="374"/>
      <c r="O285" s="374"/>
      <c r="P285" s="374"/>
      <c r="Q285" s="374"/>
      <c r="R285" s="374"/>
      <c r="S285" s="374"/>
      <c r="T285" s="374"/>
      <c r="U285" s="374"/>
      <c r="V285" s="374"/>
      <c r="W285" s="374"/>
      <c r="X285" s="374"/>
      <c r="Y285" s="374"/>
      <c r="Z285" s="374"/>
      <c r="AA285" s="374"/>
      <c r="AB285" s="374"/>
      <c r="AC285" s="374"/>
      <c r="AD285" s="374"/>
      <c r="AE285" s="374"/>
      <c r="AF285" s="374"/>
      <c r="AG285" s="374"/>
      <c r="AH285" s="374"/>
      <c r="AI285" s="374"/>
      <c r="AJ285" s="374"/>
      <c r="AK285" s="374"/>
      <c r="AL285" s="374"/>
      <c r="AM285" s="374"/>
      <c r="AN285" s="374"/>
      <c r="AO285" s="374"/>
      <c r="AP285" s="374"/>
      <c r="AQ285" s="374"/>
      <c r="AR285" s="374"/>
      <c r="AS285" s="374"/>
      <c r="AT285" s="374"/>
      <c r="AU285" s="374"/>
      <c r="AV285" s="374"/>
      <c r="AW285" s="415"/>
      <c r="AX285" s="415"/>
      <c r="AY285" s="397" t="s">
        <v>1099</v>
      </c>
      <c r="AZ285" s="398" t="s">
        <v>823</v>
      </c>
      <c r="BA285" s="399" t="s">
        <v>863</v>
      </c>
      <c r="BB285" s="400" t="s">
        <v>1301</v>
      </c>
      <c r="BC285" s="400" t="s">
        <v>1305</v>
      </c>
      <c r="BD285" s="400" t="s">
        <v>832</v>
      </c>
      <c r="BE285" s="402">
        <f t="shared" si="183"/>
        <v>280</v>
      </c>
      <c r="BF285" s="374"/>
      <c r="BG285" s="374"/>
      <c r="BH285" s="374"/>
      <c r="BI285" s="374"/>
      <c r="BJ285" s="374"/>
      <c r="BK285" s="374"/>
      <c r="BL285" s="374"/>
      <c r="BM285" s="374"/>
      <c r="BN285" s="374"/>
      <c r="BO285" s="374"/>
      <c r="BP285" s="374"/>
      <c r="BQ285" s="374"/>
      <c r="BR285" s="374"/>
      <c r="BS285" s="374"/>
      <c r="BT285" s="374"/>
      <c r="BU285" s="374"/>
      <c r="BV285" s="374"/>
      <c r="BW285" s="374"/>
      <c r="BX285" s="374"/>
      <c r="BY285" s="374"/>
      <c r="BZ285" s="374"/>
      <c r="CA285" s="374"/>
      <c r="CB285" s="374"/>
      <c r="CC285" s="374"/>
      <c r="CD285" s="374"/>
      <c r="CE285" s="374"/>
      <c r="CF285" s="374"/>
      <c r="CG285" s="374"/>
      <c r="CH285" s="374"/>
      <c r="CI285" s="374"/>
      <c r="CJ285" s="374"/>
      <c r="CK285" s="374"/>
      <c r="CL285" s="374"/>
      <c r="CM285" s="374"/>
      <c r="CN285" s="374"/>
      <c r="CO285" s="374"/>
      <c r="CP285" s="374"/>
      <c r="CQ285" s="374"/>
      <c r="CR285" s="374"/>
      <c r="CS285" s="374"/>
      <c r="CT285" s="374"/>
      <c r="CU285" s="374"/>
      <c r="CV285" s="374"/>
      <c r="CW285" s="374"/>
      <c r="CX285" s="374"/>
      <c r="CY285" s="374"/>
      <c r="CZ285" s="374"/>
      <c r="DA285" s="374"/>
      <c r="DB285" s="374"/>
      <c r="DC285" s="374"/>
      <c r="DD285" s="374"/>
      <c r="DE285" s="374"/>
      <c r="DF285" s="374"/>
      <c r="DG285" s="374"/>
      <c r="DH285" s="374"/>
      <c r="DI285" s="374"/>
      <c r="DJ285" s="374"/>
      <c r="DK285" s="374"/>
    </row>
    <row r="286" spans="3:115">
      <c r="C286" s="367"/>
      <c r="N286" s="374"/>
      <c r="O286" s="374"/>
      <c r="P286" s="374"/>
      <c r="Q286" s="374"/>
      <c r="R286" s="374"/>
      <c r="S286" s="374"/>
      <c r="T286" s="374"/>
      <c r="U286" s="374"/>
      <c r="V286" s="374"/>
      <c r="W286" s="374"/>
      <c r="X286" s="374"/>
      <c r="Y286" s="374"/>
      <c r="Z286" s="374"/>
      <c r="AA286" s="374"/>
      <c r="AB286" s="374"/>
      <c r="AC286" s="374"/>
      <c r="AD286" s="374"/>
      <c r="AE286" s="374"/>
      <c r="AF286" s="374"/>
      <c r="AG286" s="374"/>
      <c r="AH286" s="374"/>
      <c r="AI286" s="374"/>
      <c r="AJ286" s="374"/>
      <c r="AK286" s="374"/>
      <c r="AL286" s="374"/>
      <c r="AM286" s="374"/>
      <c r="AN286" s="374"/>
      <c r="AO286" s="374"/>
      <c r="AP286" s="374"/>
      <c r="AQ286" s="374"/>
      <c r="AR286" s="374"/>
      <c r="AS286" s="374"/>
      <c r="AT286" s="374"/>
      <c r="AU286" s="374"/>
      <c r="AV286" s="374"/>
      <c r="AW286" s="415"/>
      <c r="AX286" s="415"/>
      <c r="AY286" s="397" t="s">
        <v>1101</v>
      </c>
      <c r="AZ286" s="398" t="s">
        <v>825</v>
      </c>
      <c r="BA286" s="399" t="s">
        <v>865</v>
      </c>
      <c r="BB286" s="400" t="s">
        <v>1305</v>
      </c>
      <c r="BC286" s="400" t="s">
        <v>1316</v>
      </c>
      <c r="BD286" s="400" t="s">
        <v>327</v>
      </c>
      <c r="BE286" s="402">
        <f t="shared" si="183"/>
        <v>281</v>
      </c>
      <c r="BF286" s="374"/>
      <c r="BG286" s="374"/>
      <c r="BH286" s="374"/>
      <c r="BI286" s="374"/>
      <c r="BJ286" s="374"/>
      <c r="BK286" s="374"/>
      <c r="BL286" s="374"/>
      <c r="BM286" s="374"/>
      <c r="BN286" s="374"/>
      <c r="BO286" s="374"/>
      <c r="BP286" s="374"/>
      <c r="BQ286" s="374"/>
      <c r="BR286" s="374"/>
      <c r="BS286" s="374"/>
      <c r="BT286" s="374"/>
      <c r="BU286" s="374"/>
      <c r="BV286" s="374"/>
      <c r="BW286" s="374"/>
      <c r="BX286" s="374"/>
      <c r="BY286" s="374"/>
      <c r="BZ286" s="374"/>
      <c r="CA286" s="374"/>
      <c r="CB286" s="374"/>
      <c r="CC286" s="374"/>
      <c r="CD286" s="374"/>
      <c r="CE286" s="374"/>
      <c r="CF286" s="374"/>
      <c r="CG286" s="374"/>
      <c r="CH286" s="374"/>
      <c r="CI286" s="374"/>
      <c r="CJ286" s="374"/>
      <c r="CK286" s="374"/>
      <c r="CL286" s="374"/>
      <c r="CM286" s="374"/>
      <c r="CN286" s="374"/>
      <c r="CO286" s="374"/>
      <c r="CP286" s="374"/>
      <c r="CQ286" s="374"/>
      <c r="CR286" s="374"/>
      <c r="CS286" s="374"/>
      <c r="CT286" s="374"/>
      <c r="CU286" s="374"/>
      <c r="CV286" s="374"/>
      <c r="CW286" s="374"/>
      <c r="CX286" s="374"/>
      <c r="CY286" s="374"/>
      <c r="CZ286" s="374"/>
      <c r="DA286" s="374"/>
      <c r="DB286" s="374"/>
      <c r="DC286" s="374"/>
      <c r="DD286" s="374"/>
      <c r="DE286" s="374"/>
      <c r="DF286" s="374"/>
      <c r="DG286" s="374"/>
      <c r="DH286" s="374"/>
      <c r="DI286" s="374"/>
      <c r="DJ286" s="374"/>
      <c r="DK286" s="374"/>
    </row>
    <row r="287" spans="3:115">
      <c r="C287" s="367"/>
      <c r="N287" s="374"/>
      <c r="O287" s="374"/>
      <c r="P287" s="374"/>
      <c r="Q287" s="374"/>
      <c r="R287" s="374"/>
      <c r="S287" s="374"/>
      <c r="T287" s="374"/>
      <c r="U287" s="374"/>
      <c r="V287" s="374"/>
      <c r="W287" s="374"/>
      <c r="X287" s="374"/>
      <c r="Y287" s="374"/>
      <c r="Z287" s="374"/>
      <c r="AA287" s="374"/>
      <c r="AB287" s="374"/>
      <c r="AC287" s="374"/>
      <c r="AD287" s="374"/>
      <c r="AE287" s="374"/>
      <c r="AF287" s="374"/>
      <c r="AG287" s="374"/>
      <c r="AH287" s="374"/>
      <c r="AI287" s="374"/>
      <c r="AJ287" s="374"/>
      <c r="AK287" s="374"/>
      <c r="AL287" s="374"/>
      <c r="AM287" s="374"/>
      <c r="AN287" s="374"/>
      <c r="AO287" s="374"/>
      <c r="AP287" s="374"/>
      <c r="AQ287" s="374"/>
      <c r="AR287" s="374"/>
      <c r="AS287" s="374"/>
      <c r="AT287" s="374"/>
      <c r="AU287" s="374"/>
      <c r="AV287" s="374"/>
      <c r="AW287" s="415"/>
      <c r="AX287" s="415"/>
      <c r="AY287" s="397" t="s">
        <v>432</v>
      </c>
      <c r="AZ287" s="398" t="s">
        <v>826</v>
      </c>
      <c r="BA287" s="399" t="s">
        <v>867</v>
      </c>
      <c r="BB287" s="400" t="s">
        <v>1316</v>
      </c>
      <c r="BC287" s="400" t="s">
        <v>1317</v>
      </c>
      <c r="BD287" s="400" t="s">
        <v>836</v>
      </c>
      <c r="BE287" s="402">
        <f t="shared" si="183"/>
        <v>282</v>
      </c>
      <c r="BF287" s="374"/>
      <c r="BG287" s="374"/>
      <c r="BH287" s="374"/>
      <c r="BI287" s="374"/>
      <c r="BJ287" s="374"/>
      <c r="BK287" s="374"/>
      <c r="BL287" s="374"/>
      <c r="BM287" s="374"/>
      <c r="BN287" s="374"/>
      <c r="BO287" s="374"/>
      <c r="BP287" s="374"/>
      <c r="BQ287" s="374"/>
      <c r="BR287" s="374"/>
      <c r="BS287" s="374"/>
      <c r="BT287" s="374"/>
      <c r="BU287" s="374"/>
      <c r="BV287" s="374"/>
      <c r="BW287" s="374"/>
      <c r="BX287" s="374"/>
      <c r="BY287" s="374"/>
      <c r="BZ287" s="374"/>
      <c r="CA287" s="374"/>
      <c r="CB287" s="374"/>
      <c r="CC287" s="374"/>
      <c r="CD287" s="374"/>
      <c r="CE287" s="374"/>
      <c r="CF287" s="374"/>
      <c r="CG287" s="374"/>
      <c r="CH287" s="374"/>
      <c r="CI287" s="374"/>
      <c r="CJ287" s="374"/>
      <c r="CK287" s="374"/>
      <c r="CL287" s="374"/>
      <c r="CM287" s="374"/>
      <c r="CN287" s="374"/>
      <c r="CO287" s="374"/>
      <c r="CP287" s="374"/>
      <c r="CQ287" s="374"/>
      <c r="CR287" s="374"/>
      <c r="CS287" s="374"/>
      <c r="CT287" s="374"/>
      <c r="CU287" s="374"/>
      <c r="CV287" s="374"/>
      <c r="CW287" s="374"/>
      <c r="CX287" s="374"/>
      <c r="CY287" s="374"/>
      <c r="CZ287" s="374"/>
      <c r="DA287" s="374"/>
      <c r="DB287" s="374"/>
      <c r="DC287" s="374"/>
      <c r="DD287" s="374"/>
      <c r="DE287" s="374"/>
      <c r="DF287" s="374"/>
      <c r="DG287" s="374"/>
      <c r="DH287" s="374"/>
      <c r="DI287" s="374"/>
      <c r="DJ287" s="374"/>
      <c r="DK287" s="374"/>
    </row>
    <row r="288" spans="3:115">
      <c r="C288" s="367"/>
      <c r="N288" s="374"/>
      <c r="O288" s="374"/>
      <c r="P288" s="374"/>
      <c r="Q288" s="374"/>
      <c r="R288" s="374"/>
      <c r="S288" s="374"/>
      <c r="T288" s="374"/>
      <c r="U288" s="374"/>
      <c r="V288" s="374"/>
      <c r="W288" s="374"/>
      <c r="X288" s="374"/>
      <c r="Y288" s="374"/>
      <c r="Z288" s="374"/>
      <c r="AA288" s="374"/>
      <c r="AB288" s="374"/>
      <c r="AC288" s="374"/>
      <c r="AD288" s="374"/>
      <c r="AE288" s="374"/>
      <c r="AF288" s="374"/>
      <c r="AG288" s="374"/>
      <c r="AH288" s="374"/>
      <c r="AI288" s="374"/>
      <c r="AJ288" s="374"/>
      <c r="AK288" s="374"/>
      <c r="AL288" s="374"/>
      <c r="AM288" s="374"/>
      <c r="AN288" s="374"/>
      <c r="AO288" s="374"/>
      <c r="AP288" s="374"/>
      <c r="AQ288" s="374"/>
      <c r="AR288" s="374"/>
      <c r="AS288" s="374"/>
      <c r="AT288" s="374"/>
      <c r="AU288" s="374"/>
      <c r="AV288" s="374"/>
      <c r="AW288" s="415"/>
      <c r="AX288" s="415"/>
      <c r="AY288" s="397" t="s">
        <v>1105</v>
      </c>
      <c r="AZ288" s="398" t="s">
        <v>828</v>
      </c>
      <c r="BA288" s="399" t="s">
        <v>873</v>
      </c>
      <c r="BB288" s="400" t="s">
        <v>1317</v>
      </c>
      <c r="BC288" s="400" t="s">
        <v>1321</v>
      </c>
      <c r="BD288" s="400" t="s">
        <v>837</v>
      </c>
      <c r="BE288" s="402">
        <f t="shared" si="183"/>
        <v>283</v>
      </c>
      <c r="BF288" s="374"/>
      <c r="BG288" s="374"/>
      <c r="BH288" s="374"/>
      <c r="BI288" s="374"/>
      <c r="BJ288" s="374"/>
      <c r="BK288" s="374"/>
      <c r="BL288" s="374"/>
      <c r="BM288" s="374"/>
      <c r="BN288" s="374"/>
      <c r="BO288" s="374"/>
      <c r="BP288" s="374"/>
      <c r="BQ288" s="374"/>
      <c r="BR288" s="374"/>
      <c r="BS288" s="374"/>
      <c r="BT288" s="374"/>
      <c r="BU288" s="374"/>
      <c r="BV288" s="374"/>
      <c r="BW288" s="374"/>
      <c r="BX288" s="374"/>
      <c r="BY288" s="374"/>
      <c r="BZ288" s="374"/>
      <c r="CA288" s="374"/>
      <c r="CB288" s="374"/>
      <c r="CC288" s="374"/>
      <c r="CD288" s="374"/>
      <c r="CE288" s="374"/>
      <c r="CF288" s="374"/>
      <c r="CG288" s="374"/>
      <c r="CH288" s="374"/>
      <c r="CI288" s="374"/>
      <c r="CJ288" s="374"/>
      <c r="CK288" s="374"/>
      <c r="CL288" s="374"/>
      <c r="CM288" s="374"/>
      <c r="CN288" s="374"/>
      <c r="CO288" s="374"/>
      <c r="CP288" s="374"/>
      <c r="CQ288" s="374"/>
      <c r="CR288" s="374"/>
      <c r="CS288" s="374"/>
      <c r="CT288" s="374"/>
      <c r="CU288" s="374"/>
      <c r="CV288" s="374"/>
      <c r="CW288" s="374"/>
      <c r="CX288" s="374"/>
      <c r="CY288" s="374"/>
      <c r="CZ288" s="374"/>
      <c r="DA288" s="374"/>
      <c r="DB288" s="374"/>
      <c r="DC288" s="374"/>
      <c r="DD288" s="374"/>
      <c r="DE288" s="374"/>
      <c r="DF288" s="374"/>
      <c r="DG288" s="374"/>
      <c r="DH288" s="374"/>
      <c r="DI288" s="374"/>
      <c r="DJ288" s="374"/>
      <c r="DK288" s="374"/>
    </row>
    <row r="289" spans="3:115">
      <c r="C289" s="367"/>
      <c r="N289" s="374"/>
      <c r="O289" s="374"/>
      <c r="P289" s="374"/>
      <c r="Q289" s="374"/>
      <c r="R289" s="374"/>
      <c r="S289" s="374"/>
      <c r="T289" s="374"/>
      <c r="U289" s="374"/>
      <c r="V289" s="374"/>
      <c r="W289" s="374"/>
      <c r="X289" s="374"/>
      <c r="Y289" s="374"/>
      <c r="Z289" s="374"/>
      <c r="AA289" s="374"/>
      <c r="AB289" s="374"/>
      <c r="AC289" s="374"/>
      <c r="AD289" s="374"/>
      <c r="AE289" s="374"/>
      <c r="AF289" s="374"/>
      <c r="AG289" s="374"/>
      <c r="AH289" s="374"/>
      <c r="AI289" s="374"/>
      <c r="AJ289" s="374"/>
      <c r="AK289" s="374"/>
      <c r="AL289" s="374"/>
      <c r="AM289" s="374"/>
      <c r="AN289" s="374"/>
      <c r="AO289" s="374"/>
      <c r="AP289" s="374"/>
      <c r="AQ289" s="374"/>
      <c r="AR289" s="374"/>
      <c r="AS289" s="374"/>
      <c r="AT289" s="374"/>
      <c r="AU289" s="374"/>
      <c r="AV289" s="374"/>
      <c r="AW289" s="415"/>
      <c r="AX289" s="415"/>
      <c r="AY289" s="397" t="s">
        <v>1109</v>
      </c>
      <c r="AZ289" s="398" t="s">
        <v>832</v>
      </c>
      <c r="BA289" s="399" t="s">
        <v>874</v>
      </c>
      <c r="BB289" s="400" t="s">
        <v>1321</v>
      </c>
      <c r="BC289" s="400" t="s">
        <v>1329</v>
      </c>
      <c r="BD289" s="400" t="s">
        <v>1636</v>
      </c>
      <c r="BE289" s="402">
        <f t="shared" si="183"/>
        <v>284</v>
      </c>
      <c r="BF289" s="374"/>
      <c r="BG289" s="374"/>
      <c r="BH289" s="374"/>
      <c r="BI289" s="374"/>
      <c r="BJ289" s="374"/>
      <c r="BK289" s="374"/>
      <c r="BL289" s="374"/>
      <c r="BM289" s="374"/>
      <c r="BN289" s="374"/>
      <c r="BO289" s="374"/>
      <c r="BP289" s="374"/>
      <c r="BQ289" s="374"/>
      <c r="BR289" s="374"/>
      <c r="BS289" s="374"/>
      <c r="BT289" s="374"/>
      <c r="BU289" s="374"/>
      <c r="BV289" s="374"/>
      <c r="BW289" s="374"/>
      <c r="BX289" s="374"/>
      <c r="BY289" s="374"/>
      <c r="BZ289" s="374"/>
      <c r="CA289" s="374"/>
      <c r="CB289" s="374"/>
      <c r="CC289" s="374"/>
      <c r="CD289" s="374"/>
      <c r="CE289" s="374"/>
      <c r="CF289" s="374"/>
      <c r="CG289" s="374"/>
      <c r="CH289" s="374"/>
      <c r="CI289" s="374"/>
      <c r="CJ289" s="374"/>
      <c r="CK289" s="374"/>
      <c r="CL289" s="374"/>
      <c r="CM289" s="374"/>
      <c r="CN289" s="374"/>
      <c r="CO289" s="374"/>
      <c r="CP289" s="374"/>
      <c r="CQ289" s="374"/>
      <c r="CR289" s="374"/>
      <c r="CS289" s="374"/>
      <c r="CT289" s="374"/>
      <c r="CU289" s="374"/>
      <c r="CV289" s="374"/>
      <c r="CW289" s="374"/>
      <c r="CX289" s="374"/>
      <c r="CY289" s="374"/>
      <c r="CZ289" s="374"/>
      <c r="DA289" s="374"/>
      <c r="DB289" s="374"/>
      <c r="DC289" s="374"/>
      <c r="DD289" s="374"/>
      <c r="DE289" s="374"/>
      <c r="DF289" s="374"/>
      <c r="DG289" s="374"/>
      <c r="DH289" s="374"/>
      <c r="DI289" s="374"/>
      <c r="DJ289" s="374"/>
      <c r="DK289" s="374"/>
    </row>
    <row r="290" spans="3:115">
      <c r="C290" s="367"/>
      <c r="N290" s="374"/>
      <c r="O290" s="374"/>
      <c r="P290" s="374"/>
      <c r="Q290" s="374"/>
      <c r="R290" s="374"/>
      <c r="S290" s="374"/>
      <c r="T290" s="374"/>
      <c r="U290" s="374"/>
      <c r="V290" s="374"/>
      <c r="W290" s="374"/>
      <c r="X290" s="374"/>
      <c r="Y290" s="374"/>
      <c r="Z290" s="374"/>
      <c r="AA290" s="374"/>
      <c r="AB290" s="374"/>
      <c r="AC290" s="374"/>
      <c r="AD290" s="374"/>
      <c r="AE290" s="374"/>
      <c r="AF290" s="374"/>
      <c r="AG290" s="374"/>
      <c r="AH290" s="374"/>
      <c r="AI290" s="374"/>
      <c r="AJ290" s="374"/>
      <c r="AK290" s="374"/>
      <c r="AL290" s="374"/>
      <c r="AM290" s="374"/>
      <c r="AN290" s="374"/>
      <c r="AO290" s="374"/>
      <c r="AP290" s="374"/>
      <c r="AQ290" s="374"/>
      <c r="AR290" s="374"/>
      <c r="AS290" s="374"/>
      <c r="AT290" s="374"/>
      <c r="AU290" s="374"/>
      <c r="AV290" s="374"/>
      <c r="AW290" s="415"/>
      <c r="AX290" s="415"/>
      <c r="AY290" s="397" t="s">
        <v>1110</v>
      </c>
      <c r="AZ290" s="398" t="s">
        <v>327</v>
      </c>
      <c r="BA290" s="399" t="s">
        <v>875</v>
      </c>
      <c r="BB290" s="400" t="s">
        <v>1329</v>
      </c>
      <c r="BC290" s="400" t="s">
        <v>1341</v>
      </c>
      <c r="BD290" s="400" t="s">
        <v>841</v>
      </c>
      <c r="BE290" s="402">
        <f t="shared" si="183"/>
        <v>285</v>
      </c>
      <c r="BF290" s="374"/>
      <c r="BG290" s="374"/>
      <c r="BH290" s="374"/>
      <c r="BI290" s="374"/>
      <c r="BJ290" s="374"/>
      <c r="BK290" s="374"/>
      <c r="BL290" s="374"/>
      <c r="BM290" s="374"/>
      <c r="BN290" s="374"/>
      <c r="BO290" s="374"/>
      <c r="BP290" s="374"/>
      <c r="BQ290" s="374"/>
      <c r="BR290" s="374"/>
      <c r="BS290" s="374"/>
      <c r="BT290" s="374"/>
      <c r="BU290" s="374"/>
      <c r="BV290" s="374"/>
      <c r="BW290" s="374"/>
      <c r="BX290" s="374"/>
      <c r="BY290" s="374"/>
      <c r="BZ290" s="374"/>
      <c r="CA290" s="374"/>
      <c r="CB290" s="374"/>
      <c r="CC290" s="374"/>
      <c r="CD290" s="374"/>
      <c r="CE290" s="374"/>
      <c r="CF290" s="374"/>
      <c r="CG290" s="374"/>
      <c r="CH290" s="374"/>
      <c r="CI290" s="374"/>
      <c r="CJ290" s="374"/>
      <c r="CK290" s="374"/>
      <c r="CL290" s="374"/>
      <c r="CM290" s="374"/>
      <c r="CN290" s="374"/>
      <c r="CO290" s="374"/>
      <c r="CP290" s="374"/>
      <c r="CQ290" s="374"/>
      <c r="CR290" s="374"/>
      <c r="CS290" s="374"/>
      <c r="CT290" s="374"/>
      <c r="CU290" s="374"/>
      <c r="CV290" s="374"/>
      <c r="CW290" s="374"/>
      <c r="CX290" s="374"/>
      <c r="CY290" s="374"/>
      <c r="CZ290" s="374"/>
      <c r="DA290" s="374"/>
      <c r="DB290" s="374"/>
      <c r="DC290" s="374"/>
      <c r="DD290" s="374"/>
      <c r="DE290" s="374"/>
      <c r="DF290" s="374"/>
      <c r="DG290" s="374"/>
      <c r="DH290" s="374"/>
      <c r="DI290" s="374"/>
      <c r="DJ290" s="374"/>
      <c r="DK290" s="374"/>
    </row>
    <row r="291" spans="3:115">
      <c r="C291" s="367"/>
      <c r="N291" s="374"/>
      <c r="O291" s="374"/>
      <c r="P291" s="374"/>
      <c r="Q291" s="374"/>
      <c r="R291" s="374"/>
      <c r="S291" s="374"/>
      <c r="T291" s="374"/>
      <c r="U291" s="374"/>
      <c r="V291" s="374"/>
      <c r="W291" s="374"/>
      <c r="X291" s="374"/>
      <c r="Y291" s="374"/>
      <c r="Z291" s="374"/>
      <c r="AA291" s="374"/>
      <c r="AB291" s="374"/>
      <c r="AC291" s="374"/>
      <c r="AD291" s="374"/>
      <c r="AE291" s="374"/>
      <c r="AF291" s="374"/>
      <c r="AG291" s="374"/>
      <c r="AH291" s="374"/>
      <c r="AI291" s="374"/>
      <c r="AJ291" s="374"/>
      <c r="AK291" s="374"/>
      <c r="AL291" s="374"/>
      <c r="AM291" s="374"/>
      <c r="AN291" s="374"/>
      <c r="AO291" s="374"/>
      <c r="AP291" s="374"/>
      <c r="AQ291" s="374"/>
      <c r="AR291" s="374"/>
      <c r="AS291" s="374"/>
      <c r="AT291" s="374"/>
      <c r="AU291" s="374"/>
      <c r="AV291" s="374"/>
      <c r="AW291" s="415"/>
      <c r="AX291" s="415"/>
      <c r="AY291" s="397" t="s">
        <v>1115</v>
      </c>
      <c r="AZ291" s="398" t="s">
        <v>836</v>
      </c>
      <c r="BA291" s="399" t="s">
        <v>876</v>
      </c>
      <c r="BB291" s="400" t="s">
        <v>1337</v>
      </c>
      <c r="BC291" s="400" t="s">
        <v>1344</v>
      </c>
      <c r="BD291" s="400" t="s">
        <v>333</v>
      </c>
      <c r="BE291" s="402">
        <f t="shared" si="183"/>
        <v>286</v>
      </c>
      <c r="BF291" s="374"/>
      <c r="BG291" s="374"/>
      <c r="BH291" s="374"/>
      <c r="BI291" s="374"/>
      <c r="BJ291" s="374"/>
      <c r="BK291" s="374"/>
      <c r="BL291" s="374"/>
      <c r="BM291" s="374"/>
      <c r="BN291" s="374"/>
      <c r="BO291" s="374"/>
      <c r="BP291" s="374"/>
      <c r="BQ291" s="374"/>
      <c r="BR291" s="374"/>
      <c r="BS291" s="374"/>
      <c r="BT291" s="374"/>
      <c r="BU291" s="374"/>
      <c r="BV291" s="374"/>
      <c r="BW291" s="374"/>
      <c r="BX291" s="374"/>
      <c r="BY291" s="374"/>
      <c r="BZ291" s="374"/>
      <c r="CA291" s="374"/>
      <c r="CB291" s="374"/>
      <c r="CC291" s="374"/>
      <c r="CD291" s="374"/>
      <c r="CE291" s="374"/>
      <c r="CF291" s="374"/>
      <c r="CG291" s="374"/>
      <c r="CH291" s="374"/>
      <c r="CI291" s="374"/>
      <c r="CJ291" s="374"/>
      <c r="CK291" s="374"/>
      <c r="CL291" s="374"/>
      <c r="CM291" s="374"/>
      <c r="CN291" s="374"/>
      <c r="CO291" s="374"/>
      <c r="CP291" s="374"/>
      <c r="CQ291" s="374"/>
      <c r="CR291" s="374"/>
      <c r="CS291" s="374"/>
      <c r="CT291" s="374"/>
      <c r="CU291" s="374"/>
      <c r="CV291" s="374"/>
      <c r="CW291" s="374"/>
      <c r="CX291" s="374"/>
      <c r="CY291" s="374"/>
      <c r="CZ291" s="374"/>
      <c r="DA291" s="374"/>
      <c r="DB291" s="374"/>
      <c r="DC291" s="374"/>
      <c r="DD291" s="374"/>
      <c r="DE291" s="374"/>
      <c r="DF291" s="374"/>
      <c r="DG291" s="374"/>
      <c r="DH291" s="374"/>
      <c r="DI291" s="374"/>
      <c r="DJ291" s="374"/>
      <c r="DK291" s="374"/>
    </row>
    <row r="292" spans="3:115">
      <c r="C292" s="367"/>
      <c r="N292" s="374"/>
      <c r="O292" s="374"/>
      <c r="P292" s="374"/>
      <c r="Q292" s="374"/>
      <c r="R292" s="374"/>
      <c r="S292" s="374"/>
      <c r="T292" s="374"/>
      <c r="U292" s="374"/>
      <c r="V292" s="374"/>
      <c r="W292" s="374"/>
      <c r="X292" s="374"/>
      <c r="Y292" s="374"/>
      <c r="Z292" s="374"/>
      <c r="AA292" s="374"/>
      <c r="AB292" s="374"/>
      <c r="AC292" s="374"/>
      <c r="AD292" s="374"/>
      <c r="AE292" s="374"/>
      <c r="AF292" s="374"/>
      <c r="AG292" s="374"/>
      <c r="AH292" s="374"/>
      <c r="AI292" s="374"/>
      <c r="AJ292" s="374"/>
      <c r="AK292" s="374"/>
      <c r="AL292" s="374"/>
      <c r="AM292" s="374"/>
      <c r="AN292" s="374"/>
      <c r="AO292" s="374"/>
      <c r="AP292" s="374"/>
      <c r="AQ292" s="374"/>
      <c r="AR292" s="374"/>
      <c r="AS292" s="374"/>
      <c r="AT292" s="374"/>
      <c r="AU292" s="374"/>
      <c r="AV292" s="374"/>
      <c r="AW292" s="415"/>
      <c r="AX292" s="415"/>
      <c r="AY292" s="397" t="s">
        <v>1117</v>
      </c>
      <c r="AZ292" s="582" t="s">
        <v>837</v>
      </c>
      <c r="BA292" s="400" t="s">
        <v>879</v>
      </c>
      <c r="BB292" s="400" t="s">
        <v>1341</v>
      </c>
      <c r="BC292" s="400"/>
      <c r="BD292" s="400" t="s">
        <v>844</v>
      </c>
      <c r="BE292" s="402">
        <f t="shared" si="183"/>
        <v>287</v>
      </c>
      <c r="BF292" s="374"/>
      <c r="BG292" s="374"/>
      <c r="BH292" s="374"/>
      <c r="BI292" s="374"/>
      <c r="BJ292" s="374"/>
      <c r="BK292" s="374"/>
      <c r="BL292" s="374"/>
      <c r="BM292" s="374"/>
      <c r="BN292" s="374"/>
      <c r="BO292" s="374"/>
      <c r="BP292" s="374"/>
      <c r="BQ292" s="374"/>
      <c r="BR292" s="374"/>
      <c r="BS292" s="374"/>
      <c r="BT292" s="374"/>
      <c r="BU292" s="374"/>
      <c r="BV292" s="374"/>
      <c r="BW292" s="374"/>
      <c r="BX292" s="374"/>
      <c r="BY292" s="374"/>
      <c r="BZ292" s="374"/>
      <c r="CA292" s="374"/>
      <c r="CB292" s="374"/>
      <c r="CC292" s="374"/>
      <c r="CD292" s="374"/>
      <c r="CE292" s="374"/>
      <c r="CF292" s="374"/>
      <c r="CG292" s="374"/>
      <c r="CH292" s="374"/>
      <c r="CI292" s="374"/>
      <c r="CJ292" s="374"/>
      <c r="CK292" s="374"/>
      <c r="CL292" s="374"/>
      <c r="CM292" s="374"/>
      <c r="CN292" s="374"/>
      <c r="CO292" s="374"/>
      <c r="CP292" s="374"/>
      <c r="CQ292" s="374"/>
      <c r="CR292" s="374"/>
      <c r="CS292" s="374"/>
      <c r="CT292" s="374"/>
      <c r="CU292" s="374"/>
      <c r="CV292" s="374"/>
      <c r="CW292" s="374"/>
      <c r="CX292" s="374"/>
      <c r="CY292" s="374"/>
      <c r="CZ292" s="374"/>
      <c r="DA292" s="374"/>
      <c r="DB292" s="374"/>
      <c r="DC292" s="374"/>
      <c r="DD292" s="374"/>
      <c r="DE292" s="374"/>
      <c r="DF292" s="374"/>
      <c r="DG292" s="374"/>
      <c r="DH292" s="374"/>
      <c r="DI292" s="374"/>
      <c r="DJ292" s="374"/>
      <c r="DK292" s="374"/>
    </row>
    <row r="293" spans="3:115">
      <c r="C293" s="367"/>
      <c r="N293" s="374"/>
      <c r="O293" s="374"/>
      <c r="P293" s="374"/>
      <c r="Q293" s="374"/>
      <c r="R293" s="374"/>
      <c r="S293" s="374"/>
      <c r="T293" s="374"/>
      <c r="U293" s="374"/>
      <c r="V293" s="374"/>
      <c r="W293" s="374"/>
      <c r="X293" s="374"/>
      <c r="Y293" s="374"/>
      <c r="Z293" s="374"/>
      <c r="AA293" s="374"/>
      <c r="AB293" s="374"/>
      <c r="AC293" s="374"/>
      <c r="AD293" s="374"/>
      <c r="AE293" s="374"/>
      <c r="AF293" s="374"/>
      <c r="AG293" s="374"/>
      <c r="AH293" s="374"/>
      <c r="AI293" s="374"/>
      <c r="AJ293" s="374"/>
      <c r="AK293" s="374"/>
      <c r="AL293" s="374"/>
      <c r="AM293" s="374"/>
      <c r="AN293" s="374"/>
      <c r="AO293" s="374"/>
      <c r="AP293" s="374"/>
      <c r="AQ293" s="374"/>
      <c r="AR293" s="374"/>
      <c r="AS293" s="374"/>
      <c r="AT293" s="374"/>
      <c r="AU293" s="374"/>
      <c r="AV293" s="374"/>
      <c r="AW293" s="415"/>
      <c r="AX293" s="415"/>
      <c r="AY293" s="397" t="s">
        <v>1121</v>
      </c>
      <c r="AZ293" s="582" t="s">
        <v>1636</v>
      </c>
      <c r="BA293" s="400" t="s">
        <v>885</v>
      </c>
      <c r="BB293" s="400" t="s">
        <v>1344</v>
      </c>
      <c r="BC293" s="400"/>
      <c r="BD293" s="400" t="s">
        <v>845</v>
      </c>
      <c r="BE293" s="402">
        <f t="shared" si="183"/>
        <v>288</v>
      </c>
      <c r="BF293" s="374"/>
      <c r="BG293" s="374"/>
      <c r="BH293" s="374"/>
      <c r="BI293" s="374"/>
      <c r="BJ293" s="374"/>
      <c r="BK293" s="374"/>
      <c r="BL293" s="374"/>
      <c r="BM293" s="374"/>
      <c r="BN293" s="374"/>
      <c r="BO293" s="374"/>
      <c r="BP293" s="374"/>
      <c r="BQ293" s="374"/>
      <c r="BR293" s="374"/>
      <c r="BS293" s="374"/>
      <c r="BT293" s="374"/>
      <c r="BU293" s="374"/>
      <c r="BV293" s="374"/>
      <c r="BW293" s="374"/>
      <c r="BX293" s="374"/>
      <c r="BY293" s="374"/>
      <c r="BZ293" s="374"/>
      <c r="CA293" s="374"/>
      <c r="CB293" s="374"/>
      <c r="CC293" s="374"/>
      <c r="CD293" s="374"/>
      <c r="CE293" s="374"/>
      <c r="CF293" s="374"/>
      <c r="CG293" s="374"/>
      <c r="CH293" s="374"/>
      <c r="CI293" s="374"/>
      <c r="CJ293" s="374"/>
      <c r="CK293" s="374"/>
      <c r="CL293" s="374"/>
      <c r="CM293" s="374"/>
      <c r="CN293" s="374"/>
      <c r="CO293" s="374"/>
      <c r="CP293" s="374"/>
      <c r="CQ293" s="374"/>
      <c r="CR293" s="374"/>
      <c r="CS293" s="374"/>
      <c r="CT293" s="374"/>
      <c r="CU293" s="374"/>
      <c r="CV293" s="374"/>
      <c r="CW293" s="374"/>
      <c r="CX293" s="374"/>
      <c r="CY293" s="374"/>
      <c r="CZ293" s="374"/>
      <c r="DA293" s="374"/>
      <c r="DB293" s="374"/>
      <c r="DC293" s="374"/>
      <c r="DD293" s="374"/>
      <c r="DE293" s="374"/>
      <c r="DF293" s="374"/>
      <c r="DG293" s="374"/>
      <c r="DH293" s="374"/>
      <c r="DI293" s="374"/>
      <c r="DJ293" s="374"/>
      <c r="DK293" s="374"/>
    </row>
    <row r="294" spans="3:115">
      <c r="C294" s="367"/>
      <c r="N294" s="374"/>
      <c r="O294" s="374"/>
      <c r="P294" s="374"/>
      <c r="Q294" s="374"/>
      <c r="R294" s="374"/>
      <c r="S294" s="374"/>
      <c r="T294" s="374"/>
      <c r="U294" s="374"/>
      <c r="V294" s="374"/>
      <c r="W294" s="374"/>
      <c r="X294" s="374"/>
      <c r="Y294" s="374"/>
      <c r="Z294" s="374"/>
      <c r="AA294" s="374"/>
      <c r="AB294" s="374"/>
      <c r="AC294" s="374"/>
      <c r="AD294" s="374"/>
      <c r="AE294" s="374"/>
      <c r="AF294" s="374"/>
      <c r="AG294" s="374"/>
      <c r="AH294" s="374"/>
      <c r="AI294" s="374"/>
      <c r="AJ294" s="374"/>
      <c r="AK294" s="374"/>
      <c r="AL294" s="374"/>
      <c r="AM294" s="374"/>
      <c r="AN294" s="374"/>
      <c r="AO294" s="374"/>
      <c r="AP294" s="374"/>
      <c r="AQ294" s="374"/>
      <c r="AR294" s="374"/>
      <c r="AS294" s="374"/>
      <c r="AT294" s="374"/>
      <c r="AU294" s="374"/>
      <c r="AV294" s="374"/>
      <c r="AW294" s="415"/>
      <c r="AX294" s="415"/>
      <c r="AY294" s="397" t="s">
        <v>1123</v>
      </c>
      <c r="AZ294" s="582" t="s">
        <v>841</v>
      </c>
      <c r="BA294" s="400" t="s">
        <v>888</v>
      </c>
      <c r="BB294" s="400"/>
      <c r="BC294" s="400"/>
      <c r="BD294" s="400" t="s">
        <v>851</v>
      </c>
      <c r="BE294" s="402">
        <f t="shared" si="183"/>
        <v>289</v>
      </c>
      <c r="BF294" s="374"/>
      <c r="BG294" s="374"/>
      <c r="BH294" s="374"/>
      <c r="BI294" s="374"/>
      <c r="BJ294" s="374"/>
      <c r="BK294" s="374"/>
      <c r="BL294" s="374"/>
      <c r="BM294" s="374"/>
      <c r="BN294" s="374"/>
      <c r="BO294" s="374"/>
      <c r="BP294" s="374"/>
      <c r="BQ294" s="374"/>
      <c r="BR294" s="374"/>
      <c r="BS294" s="374"/>
      <c r="BT294" s="374"/>
      <c r="BU294" s="374"/>
      <c r="BV294" s="374"/>
      <c r="BW294" s="374"/>
      <c r="BX294" s="374"/>
      <c r="BY294" s="374"/>
      <c r="BZ294" s="374"/>
      <c r="CA294" s="374"/>
      <c r="CB294" s="374"/>
      <c r="CC294" s="374"/>
      <c r="CD294" s="374"/>
      <c r="CE294" s="374"/>
      <c r="CF294" s="374"/>
      <c r="CG294" s="374"/>
      <c r="CH294" s="374"/>
      <c r="CI294" s="374"/>
      <c r="CJ294" s="374"/>
      <c r="CK294" s="374"/>
      <c r="CL294" s="374"/>
      <c r="CM294" s="374"/>
      <c r="CN294" s="374"/>
      <c r="CO294" s="374"/>
      <c r="CP294" s="374"/>
      <c r="CQ294" s="374"/>
      <c r="CR294" s="374"/>
      <c r="CS294" s="374"/>
      <c r="CT294" s="374"/>
      <c r="CU294" s="374"/>
      <c r="CV294" s="374"/>
      <c r="CW294" s="374"/>
      <c r="CX294" s="374"/>
      <c r="CY294" s="374"/>
      <c r="CZ294" s="374"/>
      <c r="DA294" s="374"/>
      <c r="DB294" s="374"/>
      <c r="DC294" s="374"/>
      <c r="DD294" s="374"/>
      <c r="DE294" s="374"/>
      <c r="DF294" s="374"/>
      <c r="DG294" s="374"/>
      <c r="DH294" s="374"/>
      <c r="DI294" s="374"/>
      <c r="DJ294" s="374"/>
      <c r="DK294" s="374"/>
    </row>
    <row r="295" spans="3:115">
      <c r="C295" s="367"/>
      <c r="N295" s="374"/>
      <c r="O295" s="374"/>
      <c r="P295" s="374"/>
      <c r="Q295" s="374"/>
      <c r="R295" s="374"/>
      <c r="S295" s="374"/>
      <c r="T295" s="374"/>
      <c r="U295" s="374"/>
      <c r="V295" s="374"/>
      <c r="W295" s="374"/>
      <c r="X295" s="374"/>
      <c r="Y295" s="374"/>
      <c r="Z295" s="374"/>
      <c r="AA295" s="374"/>
      <c r="AB295" s="374"/>
      <c r="AC295" s="374"/>
      <c r="AD295" s="374"/>
      <c r="AE295" s="374"/>
      <c r="AF295" s="374"/>
      <c r="AG295" s="374"/>
      <c r="AH295" s="374"/>
      <c r="AI295" s="374"/>
      <c r="AJ295" s="374"/>
      <c r="AK295" s="374"/>
      <c r="AL295" s="374"/>
      <c r="AM295" s="374"/>
      <c r="AN295" s="374"/>
      <c r="AO295" s="374"/>
      <c r="AP295" s="374"/>
      <c r="AQ295" s="374"/>
      <c r="AR295" s="374"/>
      <c r="AS295" s="374"/>
      <c r="AT295" s="374"/>
      <c r="AU295" s="374"/>
      <c r="AV295" s="374"/>
      <c r="AW295" s="415"/>
      <c r="AX295" s="415"/>
      <c r="AY295" s="397" t="s">
        <v>1125</v>
      </c>
      <c r="AZ295" s="582" t="s">
        <v>333</v>
      </c>
      <c r="BA295" s="400" t="s">
        <v>889</v>
      </c>
      <c r="BB295" s="400"/>
      <c r="BC295" s="400"/>
      <c r="BD295" s="400" t="s">
        <v>853</v>
      </c>
      <c r="BE295" s="402">
        <f t="shared" si="183"/>
        <v>290</v>
      </c>
      <c r="BF295" s="374"/>
      <c r="BG295" s="374"/>
      <c r="BH295" s="374"/>
      <c r="BI295" s="374"/>
      <c r="BJ295" s="374"/>
      <c r="BK295" s="374"/>
      <c r="BL295" s="374"/>
      <c r="BM295" s="374"/>
      <c r="BN295" s="374"/>
      <c r="BO295" s="374"/>
      <c r="BP295" s="374"/>
      <c r="BQ295" s="374"/>
      <c r="BR295" s="374"/>
      <c r="BS295" s="374"/>
      <c r="BT295" s="374"/>
      <c r="BU295" s="374"/>
      <c r="BV295" s="374"/>
      <c r="BW295" s="374"/>
      <c r="BX295" s="374"/>
      <c r="BY295" s="374"/>
      <c r="BZ295" s="374"/>
      <c r="CA295" s="374"/>
      <c r="CB295" s="374"/>
      <c r="CC295" s="374"/>
      <c r="CD295" s="374"/>
      <c r="CE295" s="374"/>
      <c r="CF295" s="374"/>
      <c r="CG295" s="374"/>
      <c r="CH295" s="374"/>
      <c r="CI295" s="374"/>
      <c r="CJ295" s="374"/>
      <c r="CK295" s="374"/>
      <c r="CL295" s="374"/>
      <c r="CM295" s="374"/>
      <c r="CN295" s="374"/>
      <c r="CO295" s="374"/>
      <c r="CP295" s="374"/>
      <c r="CQ295" s="374"/>
      <c r="CR295" s="374"/>
      <c r="CS295" s="374"/>
      <c r="CT295" s="374"/>
      <c r="CU295" s="374"/>
      <c r="CV295" s="374"/>
      <c r="CW295" s="374"/>
      <c r="CX295" s="374"/>
      <c r="CY295" s="374"/>
      <c r="CZ295" s="374"/>
      <c r="DA295" s="374"/>
      <c r="DB295" s="374"/>
      <c r="DC295" s="374"/>
      <c r="DD295" s="374"/>
      <c r="DE295" s="374"/>
      <c r="DF295" s="374"/>
      <c r="DG295" s="374"/>
      <c r="DH295" s="374"/>
      <c r="DI295" s="374"/>
      <c r="DJ295" s="374"/>
      <c r="DK295" s="374"/>
    </row>
    <row r="296" spans="3:115">
      <c r="C296" s="367"/>
      <c r="N296" s="374"/>
      <c r="O296" s="374"/>
      <c r="P296" s="374"/>
      <c r="Q296" s="374"/>
      <c r="R296" s="374"/>
      <c r="S296" s="374"/>
      <c r="T296" s="374"/>
      <c r="U296" s="374"/>
      <c r="V296" s="374"/>
      <c r="W296" s="374"/>
      <c r="X296" s="374"/>
      <c r="Y296" s="374"/>
      <c r="Z296" s="374"/>
      <c r="AA296" s="374"/>
      <c r="AB296" s="374"/>
      <c r="AC296" s="374"/>
      <c r="AD296" s="374"/>
      <c r="AE296" s="374"/>
      <c r="AF296" s="374"/>
      <c r="AG296" s="374"/>
      <c r="AH296" s="374"/>
      <c r="AI296" s="374"/>
      <c r="AJ296" s="374"/>
      <c r="AK296" s="374"/>
      <c r="AL296" s="374"/>
      <c r="AM296" s="374"/>
      <c r="AN296" s="374"/>
      <c r="AO296" s="374"/>
      <c r="AP296" s="374"/>
      <c r="AQ296" s="374"/>
      <c r="AR296" s="374"/>
      <c r="AS296" s="374"/>
      <c r="AT296" s="374"/>
      <c r="AU296" s="374"/>
      <c r="AV296" s="374"/>
      <c r="AW296" s="415"/>
      <c r="AX296" s="415"/>
      <c r="AY296" s="397" t="s">
        <v>1126</v>
      </c>
      <c r="AZ296" s="582" t="s">
        <v>844</v>
      </c>
      <c r="BA296" s="400" t="s">
        <v>894</v>
      </c>
      <c r="BB296" s="400"/>
      <c r="BC296" s="400"/>
      <c r="BD296" s="400" t="s">
        <v>857</v>
      </c>
      <c r="BE296" s="402">
        <f t="shared" si="183"/>
        <v>291</v>
      </c>
      <c r="BF296" s="374"/>
      <c r="BG296" s="374"/>
      <c r="BH296" s="374"/>
      <c r="BI296" s="374"/>
      <c r="BJ296" s="374"/>
      <c r="BK296" s="374"/>
      <c r="BL296" s="374"/>
      <c r="BM296" s="374"/>
      <c r="BN296" s="374"/>
      <c r="BO296" s="374"/>
      <c r="BP296" s="374"/>
      <c r="BQ296" s="374"/>
      <c r="BR296" s="374"/>
      <c r="BS296" s="374"/>
      <c r="BT296" s="374"/>
      <c r="BU296" s="374"/>
      <c r="BV296" s="374"/>
      <c r="BW296" s="374"/>
      <c r="BX296" s="374"/>
      <c r="BY296" s="374"/>
      <c r="BZ296" s="374"/>
      <c r="CA296" s="374"/>
      <c r="CB296" s="374"/>
      <c r="CC296" s="374"/>
      <c r="CD296" s="374"/>
      <c r="CE296" s="374"/>
      <c r="CF296" s="374"/>
      <c r="CG296" s="374"/>
      <c r="CH296" s="374"/>
      <c r="CI296" s="374"/>
      <c r="CJ296" s="374"/>
      <c r="CK296" s="374"/>
      <c r="CL296" s="374"/>
      <c r="CM296" s="374"/>
      <c r="CN296" s="374"/>
      <c r="CO296" s="374"/>
      <c r="CP296" s="374"/>
      <c r="CQ296" s="374"/>
      <c r="CR296" s="374"/>
      <c r="CS296" s="374"/>
      <c r="CT296" s="374"/>
      <c r="CU296" s="374"/>
      <c r="CV296" s="374"/>
      <c r="CW296" s="374"/>
      <c r="CX296" s="374"/>
      <c r="CY296" s="374"/>
      <c r="CZ296" s="374"/>
      <c r="DA296" s="374"/>
      <c r="DB296" s="374"/>
      <c r="DC296" s="374"/>
      <c r="DD296" s="374"/>
      <c r="DE296" s="374"/>
      <c r="DF296" s="374"/>
      <c r="DG296" s="374"/>
      <c r="DH296" s="374"/>
      <c r="DI296" s="374"/>
      <c r="DJ296" s="374"/>
      <c r="DK296" s="374"/>
    </row>
    <row r="297" spans="3:115">
      <c r="C297" s="367"/>
      <c r="N297" s="374"/>
      <c r="O297" s="374"/>
      <c r="P297" s="374"/>
      <c r="Q297" s="374"/>
      <c r="R297" s="374"/>
      <c r="S297" s="374"/>
      <c r="T297" s="374"/>
      <c r="U297" s="374"/>
      <c r="V297" s="374"/>
      <c r="W297" s="374"/>
      <c r="X297" s="374"/>
      <c r="Y297" s="374"/>
      <c r="Z297" s="374"/>
      <c r="AA297" s="374"/>
      <c r="AB297" s="374"/>
      <c r="AC297" s="374"/>
      <c r="AD297" s="374"/>
      <c r="AE297" s="374"/>
      <c r="AF297" s="374"/>
      <c r="AG297" s="374"/>
      <c r="AH297" s="374"/>
      <c r="AI297" s="374"/>
      <c r="AJ297" s="374"/>
      <c r="AK297" s="374"/>
      <c r="AL297" s="374"/>
      <c r="AM297" s="374"/>
      <c r="AN297" s="374"/>
      <c r="AO297" s="374"/>
      <c r="AP297" s="374"/>
      <c r="AQ297" s="374"/>
      <c r="AR297" s="374"/>
      <c r="AS297" s="374"/>
      <c r="AT297" s="374"/>
      <c r="AU297" s="374"/>
      <c r="AV297" s="374"/>
      <c r="AW297" s="415"/>
      <c r="AX297" s="415"/>
      <c r="AY297" s="397" t="s">
        <v>1127</v>
      </c>
      <c r="AZ297" s="582" t="s">
        <v>845</v>
      </c>
      <c r="BA297" s="400" t="s">
        <v>896</v>
      </c>
      <c r="BB297" s="400"/>
      <c r="BC297" s="400"/>
      <c r="BD297" s="400" t="s">
        <v>858</v>
      </c>
      <c r="BE297" s="402">
        <f t="shared" si="183"/>
        <v>292</v>
      </c>
      <c r="BF297" s="374"/>
      <c r="BG297" s="374"/>
      <c r="BH297" s="374"/>
      <c r="BI297" s="374"/>
      <c r="BJ297" s="374"/>
      <c r="BK297" s="374"/>
      <c r="BL297" s="374"/>
      <c r="BM297" s="374"/>
      <c r="BN297" s="374"/>
      <c r="BO297" s="374"/>
      <c r="BP297" s="374"/>
      <c r="BQ297" s="374"/>
      <c r="BR297" s="374"/>
      <c r="BS297" s="374"/>
      <c r="BT297" s="374"/>
      <c r="BU297" s="374"/>
      <c r="BV297" s="374"/>
      <c r="BW297" s="374"/>
      <c r="BX297" s="374"/>
      <c r="BY297" s="374"/>
      <c r="BZ297" s="374"/>
      <c r="CA297" s="374"/>
      <c r="CB297" s="374"/>
      <c r="CC297" s="374"/>
      <c r="CD297" s="374"/>
      <c r="CE297" s="374"/>
      <c r="CF297" s="374"/>
      <c r="CG297" s="374"/>
      <c r="CH297" s="374"/>
      <c r="CI297" s="374"/>
      <c r="CJ297" s="374"/>
      <c r="CK297" s="374"/>
      <c r="CL297" s="374"/>
      <c r="CM297" s="374"/>
      <c r="CN297" s="374"/>
      <c r="CO297" s="374"/>
      <c r="CP297" s="374"/>
      <c r="CQ297" s="374"/>
      <c r="CR297" s="374"/>
      <c r="CS297" s="374"/>
      <c r="CT297" s="374"/>
      <c r="CU297" s="374"/>
      <c r="CV297" s="374"/>
      <c r="CW297" s="374"/>
      <c r="CX297" s="374"/>
      <c r="CY297" s="374"/>
      <c r="CZ297" s="374"/>
      <c r="DA297" s="374"/>
      <c r="DB297" s="374"/>
      <c r="DC297" s="374"/>
      <c r="DD297" s="374"/>
      <c r="DE297" s="374"/>
      <c r="DF297" s="374"/>
      <c r="DG297" s="374"/>
      <c r="DH297" s="374"/>
      <c r="DI297" s="374"/>
      <c r="DJ297" s="374"/>
      <c r="DK297" s="374"/>
    </row>
    <row r="298" spans="3:115">
      <c r="C298" s="367"/>
      <c r="N298" s="374"/>
      <c r="O298" s="374"/>
      <c r="P298" s="374"/>
      <c r="Q298" s="374"/>
      <c r="R298" s="374"/>
      <c r="S298" s="374"/>
      <c r="T298" s="374"/>
      <c r="U298" s="374"/>
      <c r="V298" s="374"/>
      <c r="W298" s="374"/>
      <c r="X298" s="374"/>
      <c r="Y298" s="374"/>
      <c r="Z298" s="374"/>
      <c r="AA298" s="374"/>
      <c r="AB298" s="374"/>
      <c r="AC298" s="374"/>
      <c r="AD298" s="374"/>
      <c r="AE298" s="374"/>
      <c r="AF298" s="374"/>
      <c r="AG298" s="374"/>
      <c r="AH298" s="374"/>
      <c r="AI298" s="374"/>
      <c r="AJ298" s="374"/>
      <c r="AK298" s="374"/>
      <c r="AL298" s="374"/>
      <c r="AM298" s="374"/>
      <c r="AN298" s="374"/>
      <c r="AO298" s="374"/>
      <c r="AP298" s="374"/>
      <c r="AQ298" s="374"/>
      <c r="AR298" s="374"/>
      <c r="AS298" s="374"/>
      <c r="AT298" s="374"/>
      <c r="AU298" s="374"/>
      <c r="AV298" s="374"/>
      <c r="AW298" s="415"/>
      <c r="AX298" s="415"/>
      <c r="AY298" s="397" t="s">
        <v>1646</v>
      </c>
      <c r="AZ298" s="582" t="s">
        <v>851</v>
      </c>
      <c r="BA298" s="400" t="s">
        <v>898</v>
      </c>
      <c r="BB298" s="400"/>
      <c r="BC298" s="400"/>
      <c r="BD298" s="400" t="s">
        <v>1637</v>
      </c>
      <c r="BE298" s="402">
        <f t="shared" si="183"/>
        <v>293</v>
      </c>
      <c r="BF298" s="374"/>
      <c r="BG298" s="374"/>
      <c r="BH298" s="374"/>
      <c r="BI298" s="374"/>
      <c r="BJ298" s="374"/>
      <c r="BK298" s="374"/>
      <c r="BL298" s="374"/>
      <c r="BM298" s="374"/>
      <c r="BN298" s="374"/>
      <c r="BO298" s="374"/>
      <c r="BP298" s="374"/>
      <c r="BQ298" s="374"/>
      <c r="BR298" s="374"/>
      <c r="BS298" s="374"/>
      <c r="BT298" s="374"/>
      <c r="BU298" s="374"/>
      <c r="BV298" s="374"/>
      <c r="BW298" s="374"/>
      <c r="BX298" s="374"/>
      <c r="BY298" s="374"/>
      <c r="BZ298" s="374"/>
      <c r="CA298" s="374"/>
      <c r="CB298" s="374"/>
      <c r="CC298" s="374"/>
      <c r="CD298" s="374"/>
      <c r="CE298" s="374"/>
      <c r="CF298" s="374"/>
      <c r="CG298" s="374"/>
      <c r="CH298" s="374"/>
      <c r="CI298" s="374"/>
      <c r="CJ298" s="374"/>
      <c r="CK298" s="374"/>
      <c r="CL298" s="374"/>
      <c r="CM298" s="374"/>
      <c r="CN298" s="374"/>
      <c r="CO298" s="374"/>
      <c r="CP298" s="374"/>
      <c r="CQ298" s="374"/>
      <c r="CR298" s="374"/>
      <c r="CS298" s="374"/>
      <c r="CT298" s="374"/>
      <c r="CU298" s="374"/>
      <c r="CV298" s="374"/>
      <c r="CW298" s="374"/>
      <c r="CX298" s="374"/>
      <c r="CY298" s="374"/>
      <c r="CZ298" s="374"/>
      <c r="DA298" s="374"/>
      <c r="DB298" s="374"/>
      <c r="DC298" s="374"/>
      <c r="DD298" s="374"/>
      <c r="DE298" s="374"/>
      <c r="DF298" s="374"/>
      <c r="DG298" s="374"/>
      <c r="DH298" s="374"/>
      <c r="DI298" s="374"/>
      <c r="DJ298" s="374"/>
      <c r="DK298" s="374"/>
    </row>
    <row r="299" spans="3:115">
      <c r="C299" s="367"/>
      <c r="N299" s="374"/>
      <c r="O299" s="374"/>
      <c r="P299" s="374"/>
      <c r="Q299" s="374"/>
      <c r="R299" s="374"/>
      <c r="S299" s="374"/>
      <c r="T299" s="374"/>
      <c r="U299" s="374"/>
      <c r="V299" s="374"/>
      <c r="W299" s="374"/>
      <c r="X299" s="374"/>
      <c r="Y299" s="374"/>
      <c r="Z299" s="374"/>
      <c r="AA299" s="374"/>
      <c r="AB299" s="374"/>
      <c r="AC299" s="374"/>
      <c r="AD299" s="374"/>
      <c r="AE299" s="374"/>
      <c r="AF299" s="374"/>
      <c r="AG299" s="374"/>
      <c r="AH299" s="374"/>
      <c r="AI299" s="374"/>
      <c r="AJ299" s="374"/>
      <c r="AK299" s="374"/>
      <c r="AL299" s="374"/>
      <c r="AM299" s="374"/>
      <c r="AN299" s="374"/>
      <c r="AO299" s="374"/>
      <c r="AP299" s="374"/>
      <c r="AQ299" s="374"/>
      <c r="AR299" s="374"/>
      <c r="AS299" s="374"/>
      <c r="AT299" s="374"/>
      <c r="AU299" s="374"/>
      <c r="AV299" s="374"/>
      <c r="AW299" s="415"/>
      <c r="AX299" s="415"/>
      <c r="AY299" s="397" t="s">
        <v>1133</v>
      </c>
      <c r="AZ299" s="582" t="s">
        <v>853</v>
      </c>
      <c r="BA299" s="400" t="s">
        <v>365</v>
      </c>
      <c r="BB299" s="400"/>
      <c r="BC299" s="400"/>
      <c r="BD299" s="400" t="s">
        <v>860</v>
      </c>
      <c r="BE299" s="402">
        <f t="shared" si="183"/>
        <v>294</v>
      </c>
      <c r="BF299" s="374"/>
      <c r="BG299" s="374"/>
      <c r="BH299" s="374"/>
      <c r="BI299" s="374"/>
      <c r="BJ299" s="374"/>
      <c r="BK299" s="374"/>
      <c r="BL299" s="374"/>
      <c r="BM299" s="374"/>
      <c r="BN299" s="374"/>
      <c r="BO299" s="374"/>
      <c r="BP299" s="374"/>
      <c r="BQ299" s="374"/>
      <c r="BR299" s="374"/>
      <c r="BS299" s="374"/>
      <c r="BT299" s="374"/>
      <c r="BU299" s="374"/>
      <c r="BV299" s="374"/>
      <c r="BW299" s="374"/>
      <c r="BX299" s="374"/>
      <c r="BY299" s="374"/>
      <c r="BZ299" s="374"/>
      <c r="CA299" s="374"/>
      <c r="CB299" s="374"/>
      <c r="CC299" s="374"/>
      <c r="CD299" s="374"/>
      <c r="CE299" s="374"/>
      <c r="CF299" s="374"/>
      <c r="CG299" s="374"/>
      <c r="CH299" s="374"/>
      <c r="CI299" s="374"/>
      <c r="CJ299" s="374"/>
      <c r="CK299" s="374"/>
      <c r="CL299" s="374"/>
      <c r="CM299" s="374"/>
      <c r="CN299" s="374"/>
      <c r="CO299" s="374"/>
      <c r="CP299" s="374"/>
      <c r="CQ299" s="374"/>
      <c r="CR299" s="374"/>
      <c r="CS299" s="374"/>
      <c r="CT299" s="374"/>
      <c r="CU299" s="374"/>
      <c r="CV299" s="374"/>
      <c r="CW299" s="374"/>
      <c r="CX299" s="374"/>
      <c r="CY299" s="374"/>
      <c r="CZ299" s="374"/>
      <c r="DA299" s="374"/>
      <c r="DB299" s="374"/>
      <c r="DC299" s="374"/>
      <c r="DD299" s="374"/>
      <c r="DE299" s="374"/>
      <c r="DF299" s="374"/>
      <c r="DG299" s="374"/>
      <c r="DH299" s="374"/>
      <c r="DI299" s="374"/>
      <c r="DJ299" s="374"/>
      <c r="DK299" s="374"/>
    </row>
    <row r="300" spans="3:115">
      <c r="C300" s="367"/>
      <c r="N300" s="374"/>
      <c r="O300" s="374"/>
      <c r="P300" s="374"/>
      <c r="Q300" s="374"/>
      <c r="R300" s="374"/>
      <c r="S300" s="374"/>
      <c r="T300" s="374"/>
      <c r="U300" s="374"/>
      <c r="V300" s="374"/>
      <c r="W300" s="374"/>
      <c r="X300" s="374"/>
      <c r="Y300" s="374"/>
      <c r="Z300" s="374"/>
      <c r="AA300" s="374"/>
      <c r="AB300" s="374"/>
      <c r="AC300" s="374"/>
      <c r="AD300" s="374"/>
      <c r="AE300" s="374"/>
      <c r="AF300" s="374"/>
      <c r="AG300" s="374"/>
      <c r="AH300" s="374"/>
      <c r="AI300" s="374"/>
      <c r="AJ300" s="374"/>
      <c r="AK300" s="374"/>
      <c r="AL300" s="374"/>
      <c r="AM300" s="374"/>
      <c r="AN300" s="374"/>
      <c r="AO300" s="374"/>
      <c r="AP300" s="374"/>
      <c r="AQ300" s="374"/>
      <c r="AR300" s="374"/>
      <c r="AS300" s="374"/>
      <c r="AT300" s="374"/>
      <c r="AU300" s="374"/>
      <c r="AV300" s="374"/>
      <c r="AW300" s="415"/>
      <c r="AX300" s="415"/>
      <c r="AY300" s="397" t="s">
        <v>1135</v>
      </c>
      <c r="AZ300" s="582" t="s">
        <v>857</v>
      </c>
      <c r="BA300" s="400" t="s">
        <v>903</v>
      </c>
      <c r="BB300" s="400"/>
      <c r="BC300" s="400"/>
      <c r="BD300" s="400" t="s">
        <v>861</v>
      </c>
      <c r="BE300" s="402">
        <f t="shared" si="183"/>
        <v>295</v>
      </c>
      <c r="BF300" s="374"/>
      <c r="BG300" s="374"/>
      <c r="BH300" s="374"/>
      <c r="BI300" s="374"/>
      <c r="BJ300" s="374"/>
      <c r="BK300" s="374"/>
      <c r="BL300" s="374"/>
      <c r="BM300" s="374"/>
      <c r="BN300" s="374"/>
      <c r="BO300" s="374"/>
      <c r="BP300" s="374"/>
      <c r="BQ300" s="374"/>
      <c r="BR300" s="374"/>
      <c r="BS300" s="374"/>
      <c r="BT300" s="374"/>
      <c r="BU300" s="374"/>
      <c r="BV300" s="374"/>
      <c r="BW300" s="374"/>
      <c r="BX300" s="374"/>
      <c r="BY300" s="374"/>
      <c r="BZ300" s="374"/>
      <c r="CA300" s="374"/>
      <c r="CB300" s="374"/>
      <c r="CC300" s="374"/>
      <c r="CD300" s="374"/>
      <c r="CE300" s="374"/>
      <c r="CF300" s="374"/>
      <c r="CG300" s="374"/>
      <c r="CH300" s="374"/>
      <c r="CI300" s="374"/>
      <c r="CJ300" s="374"/>
      <c r="CK300" s="374"/>
      <c r="CL300" s="374"/>
      <c r="CM300" s="374"/>
      <c r="CN300" s="374"/>
      <c r="CO300" s="374"/>
      <c r="CP300" s="374"/>
      <c r="CQ300" s="374"/>
      <c r="CR300" s="374"/>
      <c r="CS300" s="374"/>
      <c r="CT300" s="374"/>
      <c r="CU300" s="374"/>
      <c r="CV300" s="374"/>
      <c r="CW300" s="374"/>
      <c r="CX300" s="374"/>
      <c r="CY300" s="374"/>
      <c r="CZ300" s="374"/>
      <c r="DA300" s="374"/>
      <c r="DB300" s="374"/>
      <c r="DC300" s="374"/>
      <c r="DD300" s="374"/>
      <c r="DE300" s="374"/>
      <c r="DF300" s="374"/>
      <c r="DG300" s="374"/>
      <c r="DH300" s="374"/>
      <c r="DI300" s="374"/>
      <c r="DJ300" s="374"/>
      <c r="DK300" s="374"/>
    </row>
    <row r="301" spans="3:115">
      <c r="C301" s="367"/>
      <c r="N301" s="374"/>
      <c r="O301" s="374"/>
      <c r="P301" s="374"/>
      <c r="Q301" s="374"/>
      <c r="R301" s="374"/>
      <c r="S301" s="374"/>
      <c r="T301" s="374"/>
      <c r="U301" s="374"/>
      <c r="V301" s="374"/>
      <c r="W301" s="374"/>
      <c r="X301" s="374"/>
      <c r="Y301" s="374"/>
      <c r="Z301" s="374"/>
      <c r="AA301" s="374"/>
      <c r="AB301" s="374"/>
      <c r="AC301" s="374"/>
      <c r="AD301" s="374"/>
      <c r="AE301" s="374"/>
      <c r="AF301" s="374"/>
      <c r="AG301" s="374"/>
      <c r="AH301" s="374"/>
      <c r="AI301" s="374"/>
      <c r="AJ301" s="374"/>
      <c r="AK301" s="374"/>
      <c r="AL301" s="374"/>
      <c r="AM301" s="374"/>
      <c r="AN301" s="374"/>
      <c r="AO301" s="374"/>
      <c r="AP301" s="374"/>
      <c r="AQ301" s="374"/>
      <c r="AR301" s="374"/>
      <c r="AS301" s="374"/>
      <c r="AT301" s="374"/>
      <c r="AU301" s="374"/>
      <c r="AV301" s="374"/>
      <c r="AW301" s="415"/>
      <c r="AX301" s="415"/>
      <c r="AY301" s="397" t="s">
        <v>1136</v>
      </c>
      <c r="AZ301" s="582" t="s">
        <v>858</v>
      </c>
      <c r="BA301" s="400" t="s">
        <v>904</v>
      </c>
      <c r="BB301" s="400"/>
      <c r="BC301" s="400"/>
      <c r="BD301" s="400" t="s">
        <v>862</v>
      </c>
      <c r="BE301" s="402">
        <f t="shared" si="183"/>
        <v>296</v>
      </c>
      <c r="BF301" s="374"/>
      <c r="BG301" s="374"/>
      <c r="BH301" s="374"/>
      <c r="BI301" s="374"/>
      <c r="BJ301" s="374"/>
      <c r="BK301" s="374"/>
      <c r="BL301" s="374"/>
      <c r="BM301" s="374"/>
      <c r="BN301" s="374"/>
      <c r="BO301" s="374"/>
      <c r="BP301" s="374"/>
      <c r="BQ301" s="374"/>
      <c r="BR301" s="374"/>
      <c r="BS301" s="374"/>
      <c r="BT301" s="374"/>
      <c r="BU301" s="374"/>
      <c r="BV301" s="374"/>
      <c r="BW301" s="374"/>
      <c r="BX301" s="374"/>
      <c r="BY301" s="374"/>
      <c r="BZ301" s="374"/>
      <c r="CA301" s="374"/>
      <c r="CB301" s="374"/>
      <c r="CC301" s="374"/>
      <c r="CD301" s="374"/>
      <c r="CE301" s="374"/>
      <c r="CF301" s="374"/>
      <c r="CG301" s="374"/>
      <c r="CH301" s="374"/>
      <c r="CI301" s="374"/>
      <c r="CJ301" s="374"/>
      <c r="CK301" s="374"/>
      <c r="CL301" s="374"/>
      <c r="CM301" s="374"/>
      <c r="CN301" s="374"/>
      <c r="CO301" s="374"/>
      <c r="CP301" s="374"/>
      <c r="CQ301" s="374"/>
      <c r="CR301" s="374"/>
      <c r="CS301" s="374"/>
      <c r="CT301" s="374"/>
      <c r="CU301" s="374"/>
      <c r="CV301" s="374"/>
      <c r="CW301" s="374"/>
      <c r="CX301" s="374"/>
      <c r="CY301" s="374"/>
      <c r="CZ301" s="374"/>
      <c r="DA301" s="374"/>
      <c r="DB301" s="374"/>
      <c r="DC301" s="374"/>
      <c r="DD301" s="374"/>
      <c r="DE301" s="374"/>
      <c r="DF301" s="374"/>
      <c r="DG301" s="374"/>
      <c r="DH301" s="374"/>
      <c r="DI301" s="374"/>
      <c r="DJ301" s="374"/>
      <c r="DK301" s="374"/>
    </row>
    <row r="302" spans="3:115">
      <c r="C302" s="367"/>
      <c r="N302" s="374"/>
      <c r="O302" s="374"/>
      <c r="P302" s="374"/>
      <c r="Q302" s="374"/>
      <c r="R302" s="374"/>
      <c r="S302" s="374"/>
      <c r="T302" s="374"/>
      <c r="U302" s="374"/>
      <c r="V302" s="374"/>
      <c r="W302" s="374"/>
      <c r="X302" s="374"/>
      <c r="Y302" s="374"/>
      <c r="Z302" s="374"/>
      <c r="AA302" s="374"/>
      <c r="AB302" s="374"/>
      <c r="AC302" s="374"/>
      <c r="AD302" s="374"/>
      <c r="AE302" s="374"/>
      <c r="AF302" s="374"/>
      <c r="AG302" s="374"/>
      <c r="AH302" s="374"/>
      <c r="AI302" s="374"/>
      <c r="AJ302" s="374"/>
      <c r="AK302" s="374"/>
      <c r="AL302" s="374"/>
      <c r="AM302" s="374"/>
      <c r="AN302" s="374"/>
      <c r="AO302" s="374"/>
      <c r="AP302" s="374"/>
      <c r="AQ302" s="374"/>
      <c r="AR302" s="374"/>
      <c r="AS302" s="374"/>
      <c r="AT302" s="374"/>
      <c r="AU302" s="374"/>
      <c r="AV302" s="374"/>
      <c r="AW302" s="415"/>
      <c r="AX302" s="415"/>
      <c r="AY302" s="397" t="s">
        <v>1144</v>
      </c>
      <c r="AZ302" s="582" t="s">
        <v>1637</v>
      </c>
      <c r="BA302" s="400" t="s">
        <v>905</v>
      </c>
      <c r="BB302" s="400"/>
      <c r="BC302" s="400"/>
      <c r="BD302" s="400" t="s">
        <v>339</v>
      </c>
      <c r="BE302" s="402">
        <f t="shared" si="183"/>
        <v>297</v>
      </c>
      <c r="BF302" s="374"/>
      <c r="BG302" s="374"/>
      <c r="BH302" s="374"/>
      <c r="BI302" s="374"/>
      <c r="BJ302" s="374"/>
      <c r="BK302" s="374"/>
      <c r="BL302" s="374"/>
      <c r="BM302" s="374"/>
      <c r="BN302" s="374"/>
      <c r="BO302" s="374"/>
      <c r="BP302" s="374"/>
      <c r="BQ302" s="374"/>
      <c r="BR302" s="374"/>
      <c r="BS302" s="374"/>
      <c r="BT302" s="374"/>
      <c r="BU302" s="374"/>
      <c r="BV302" s="374"/>
      <c r="BW302" s="374"/>
      <c r="BX302" s="374"/>
      <c r="BY302" s="374"/>
      <c r="BZ302" s="374"/>
      <c r="CA302" s="374"/>
      <c r="CB302" s="374"/>
      <c r="CC302" s="374"/>
      <c r="CD302" s="374"/>
      <c r="CE302" s="374"/>
      <c r="CF302" s="374"/>
      <c r="CG302" s="374"/>
      <c r="CH302" s="374"/>
      <c r="CI302" s="374"/>
      <c r="CJ302" s="374"/>
      <c r="CK302" s="374"/>
      <c r="CL302" s="374"/>
      <c r="CM302" s="374"/>
      <c r="CN302" s="374"/>
      <c r="CO302" s="374"/>
      <c r="CP302" s="374"/>
      <c r="CQ302" s="374"/>
      <c r="CR302" s="374"/>
      <c r="CS302" s="374"/>
      <c r="CT302" s="374"/>
      <c r="CU302" s="374"/>
      <c r="CV302" s="374"/>
      <c r="CW302" s="374"/>
      <c r="CX302" s="374"/>
      <c r="CY302" s="374"/>
      <c r="CZ302" s="374"/>
      <c r="DA302" s="374"/>
      <c r="DB302" s="374"/>
      <c r="DC302" s="374"/>
      <c r="DD302" s="374"/>
      <c r="DE302" s="374"/>
      <c r="DF302" s="374"/>
      <c r="DG302" s="374"/>
      <c r="DH302" s="374"/>
      <c r="DI302" s="374"/>
      <c r="DJ302" s="374"/>
      <c r="DK302" s="374"/>
    </row>
    <row r="303" spans="3:115">
      <c r="C303" s="367"/>
      <c r="N303" s="374"/>
      <c r="O303" s="374"/>
      <c r="P303" s="374"/>
      <c r="Q303" s="374"/>
      <c r="R303" s="374"/>
      <c r="S303" s="374"/>
      <c r="T303" s="374"/>
      <c r="U303" s="374"/>
      <c r="V303" s="374"/>
      <c r="W303" s="374"/>
      <c r="X303" s="374"/>
      <c r="Y303" s="374"/>
      <c r="Z303" s="374"/>
      <c r="AA303" s="374"/>
      <c r="AB303" s="374"/>
      <c r="AC303" s="374"/>
      <c r="AD303" s="374"/>
      <c r="AE303" s="374"/>
      <c r="AF303" s="374"/>
      <c r="AG303" s="374"/>
      <c r="AH303" s="374"/>
      <c r="AI303" s="374"/>
      <c r="AJ303" s="374"/>
      <c r="AK303" s="374"/>
      <c r="AL303" s="374"/>
      <c r="AM303" s="374"/>
      <c r="AN303" s="374"/>
      <c r="AO303" s="374"/>
      <c r="AP303" s="374"/>
      <c r="AQ303" s="374"/>
      <c r="AR303" s="374"/>
      <c r="AS303" s="374"/>
      <c r="AT303" s="374"/>
      <c r="AU303" s="374"/>
      <c r="AV303" s="374"/>
      <c r="AW303" s="415"/>
      <c r="AX303" s="415"/>
      <c r="AY303" s="397" t="s">
        <v>1146</v>
      </c>
      <c r="AZ303" s="582" t="s">
        <v>860</v>
      </c>
      <c r="BA303" s="400" t="s">
        <v>906</v>
      </c>
      <c r="BB303" s="400"/>
      <c r="BC303" s="400"/>
      <c r="BD303" s="400" t="s">
        <v>863</v>
      </c>
      <c r="BE303" s="402">
        <f t="shared" si="183"/>
        <v>298</v>
      </c>
      <c r="BF303" s="374"/>
      <c r="BG303" s="374"/>
      <c r="BH303" s="374"/>
      <c r="BI303" s="374"/>
      <c r="BJ303" s="374"/>
      <c r="BK303" s="374"/>
      <c r="BL303" s="374"/>
      <c r="BM303" s="374"/>
      <c r="BN303" s="374"/>
      <c r="BO303" s="374"/>
      <c r="BP303" s="374"/>
      <c r="BQ303" s="374"/>
      <c r="BR303" s="374"/>
      <c r="BS303" s="374"/>
      <c r="BT303" s="374"/>
      <c r="BU303" s="374"/>
      <c r="BV303" s="374"/>
      <c r="BW303" s="374"/>
      <c r="BX303" s="374"/>
      <c r="BY303" s="374"/>
      <c r="BZ303" s="374"/>
      <c r="CA303" s="374"/>
      <c r="CB303" s="374"/>
      <c r="CC303" s="374"/>
      <c r="CD303" s="374"/>
      <c r="CE303" s="374"/>
      <c r="CF303" s="374"/>
      <c r="CG303" s="374"/>
      <c r="CH303" s="374"/>
      <c r="CI303" s="374"/>
      <c r="CJ303" s="374"/>
      <c r="CK303" s="374"/>
      <c r="CL303" s="374"/>
      <c r="CM303" s="374"/>
      <c r="CN303" s="374"/>
      <c r="CO303" s="374"/>
      <c r="CP303" s="374"/>
      <c r="CQ303" s="374"/>
      <c r="CR303" s="374"/>
      <c r="CS303" s="374"/>
      <c r="CT303" s="374"/>
      <c r="CU303" s="374"/>
      <c r="CV303" s="374"/>
      <c r="CW303" s="374"/>
      <c r="CX303" s="374"/>
      <c r="CY303" s="374"/>
      <c r="CZ303" s="374"/>
      <c r="DA303" s="374"/>
      <c r="DB303" s="374"/>
      <c r="DC303" s="374"/>
      <c r="DD303" s="374"/>
      <c r="DE303" s="374"/>
      <c r="DF303" s="374"/>
      <c r="DG303" s="374"/>
      <c r="DH303" s="374"/>
      <c r="DI303" s="374"/>
      <c r="DJ303" s="374"/>
      <c r="DK303" s="374"/>
    </row>
    <row r="304" spans="3:115">
      <c r="C304" s="367"/>
      <c r="N304" s="374"/>
      <c r="O304" s="374"/>
      <c r="P304" s="374"/>
      <c r="Q304" s="374"/>
      <c r="R304" s="374"/>
      <c r="S304" s="374"/>
      <c r="T304" s="374"/>
      <c r="U304" s="374"/>
      <c r="V304" s="374"/>
      <c r="W304" s="374"/>
      <c r="X304" s="374"/>
      <c r="Y304" s="374"/>
      <c r="Z304" s="374"/>
      <c r="AA304" s="374"/>
      <c r="AB304" s="374"/>
      <c r="AC304" s="374"/>
      <c r="AD304" s="374"/>
      <c r="AE304" s="374"/>
      <c r="AF304" s="374"/>
      <c r="AG304" s="374"/>
      <c r="AH304" s="374"/>
      <c r="AI304" s="374"/>
      <c r="AJ304" s="374"/>
      <c r="AK304" s="374"/>
      <c r="AL304" s="374"/>
      <c r="AM304" s="374"/>
      <c r="AN304" s="374"/>
      <c r="AO304" s="374"/>
      <c r="AP304" s="374"/>
      <c r="AQ304" s="374"/>
      <c r="AR304" s="374"/>
      <c r="AS304" s="374"/>
      <c r="AT304" s="374"/>
      <c r="AU304" s="374"/>
      <c r="AV304" s="374"/>
      <c r="AW304" s="415"/>
      <c r="AX304" s="415"/>
      <c r="AY304" s="397" t="s">
        <v>1149</v>
      </c>
      <c r="AZ304" s="582" t="s">
        <v>861</v>
      </c>
      <c r="BA304" s="400" t="s">
        <v>910</v>
      </c>
      <c r="BB304" s="400"/>
      <c r="BC304" s="400"/>
      <c r="BD304" s="400" t="s">
        <v>865</v>
      </c>
      <c r="BE304" s="402">
        <f t="shared" si="183"/>
        <v>299</v>
      </c>
      <c r="BF304" s="374"/>
      <c r="BG304" s="374"/>
      <c r="BH304" s="374"/>
      <c r="BI304" s="374"/>
      <c r="BJ304" s="374"/>
      <c r="BK304" s="374"/>
      <c r="BL304" s="374"/>
      <c r="BM304" s="374"/>
      <c r="BN304" s="374"/>
      <c r="BO304" s="374"/>
      <c r="BP304" s="374"/>
      <c r="BQ304" s="374"/>
      <c r="BR304" s="374"/>
      <c r="BS304" s="374"/>
      <c r="BT304" s="374"/>
      <c r="BU304" s="374"/>
      <c r="BV304" s="374"/>
      <c r="BW304" s="374"/>
      <c r="BX304" s="374"/>
      <c r="BY304" s="374"/>
      <c r="BZ304" s="374"/>
      <c r="CA304" s="374"/>
      <c r="CB304" s="374"/>
      <c r="CC304" s="374"/>
      <c r="CD304" s="374"/>
      <c r="CE304" s="374"/>
      <c r="CF304" s="374"/>
      <c r="CG304" s="374"/>
      <c r="CH304" s="374"/>
      <c r="CI304" s="374"/>
      <c r="CJ304" s="374"/>
      <c r="CK304" s="374"/>
      <c r="CL304" s="374"/>
      <c r="CM304" s="374"/>
      <c r="CN304" s="374"/>
      <c r="CO304" s="374"/>
      <c r="CP304" s="374"/>
      <c r="CQ304" s="374"/>
      <c r="CR304" s="374"/>
      <c r="CS304" s="374"/>
      <c r="CT304" s="374"/>
      <c r="CU304" s="374"/>
      <c r="CV304" s="374"/>
      <c r="CW304" s="374"/>
      <c r="CX304" s="374"/>
      <c r="CY304" s="374"/>
      <c r="CZ304" s="374"/>
      <c r="DA304" s="374"/>
      <c r="DB304" s="374"/>
      <c r="DC304" s="374"/>
      <c r="DD304" s="374"/>
      <c r="DE304" s="374"/>
      <c r="DF304" s="374"/>
      <c r="DG304" s="374"/>
      <c r="DH304" s="374"/>
      <c r="DI304" s="374"/>
      <c r="DJ304" s="374"/>
      <c r="DK304" s="374"/>
    </row>
    <row r="305" spans="3:115">
      <c r="C305" s="367"/>
      <c r="N305" s="374"/>
      <c r="O305" s="374"/>
      <c r="P305" s="374"/>
      <c r="Q305" s="374"/>
      <c r="R305" s="374"/>
      <c r="S305" s="374"/>
      <c r="T305" s="374"/>
      <c r="U305" s="374"/>
      <c r="V305" s="374"/>
      <c r="W305" s="374"/>
      <c r="X305" s="374"/>
      <c r="Y305" s="374"/>
      <c r="Z305" s="374"/>
      <c r="AA305" s="374"/>
      <c r="AB305" s="374"/>
      <c r="AC305" s="374"/>
      <c r="AD305" s="374"/>
      <c r="AE305" s="374"/>
      <c r="AF305" s="374"/>
      <c r="AG305" s="374"/>
      <c r="AH305" s="374"/>
      <c r="AI305" s="374"/>
      <c r="AJ305" s="374"/>
      <c r="AK305" s="374"/>
      <c r="AL305" s="374"/>
      <c r="AM305" s="374"/>
      <c r="AN305" s="374"/>
      <c r="AO305" s="374"/>
      <c r="AP305" s="374"/>
      <c r="AQ305" s="374"/>
      <c r="AR305" s="374"/>
      <c r="AS305" s="374"/>
      <c r="AT305" s="374"/>
      <c r="AU305" s="374"/>
      <c r="AV305" s="374"/>
      <c r="AW305" s="415"/>
      <c r="AX305" s="415"/>
      <c r="AY305" s="397" t="s">
        <v>1150</v>
      </c>
      <c r="AZ305" s="582" t="s">
        <v>862</v>
      </c>
      <c r="BA305" s="400" t="s">
        <v>911</v>
      </c>
      <c r="BB305" s="400"/>
      <c r="BC305" s="400"/>
      <c r="BD305" s="400" t="s">
        <v>867</v>
      </c>
      <c r="BE305" s="402">
        <f t="shared" si="183"/>
        <v>300</v>
      </c>
      <c r="BF305" s="374"/>
      <c r="BG305" s="374"/>
      <c r="BH305" s="374"/>
      <c r="BI305" s="374"/>
      <c r="BJ305" s="374"/>
      <c r="BK305" s="374"/>
      <c r="BL305" s="374"/>
      <c r="BM305" s="374"/>
      <c r="BN305" s="374"/>
      <c r="BO305" s="374"/>
      <c r="BP305" s="374"/>
      <c r="BQ305" s="374"/>
      <c r="BR305" s="374"/>
      <c r="BS305" s="374"/>
      <c r="BT305" s="374"/>
      <c r="BU305" s="374"/>
      <c r="BV305" s="374"/>
      <c r="BW305" s="374"/>
      <c r="BX305" s="374"/>
      <c r="BY305" s="374"/>
      <c r="BZ305" s="374"/>
      <c r="CA305" s="374"/>
      <c r="CB305" s="374"/>
      <c r="CC305" s="374"/>
      <c r="CD305" s="374"/>
      <c r="CE305" s="374"/>
      <c r="CF305" s="374"/>
      <c r="CG305" s="374"/>
      <c r="CH305" s="374"/>
      <c r="CI305" s="374"/>
      <c r="CJ305" s="374"/>
      <c r="CK305" s="374"/>
      <c r="CL305" s="374"/>
      <c r="CM305" s="374"/>
      <c r="CN305" s="374"/>
      <c r="CO305" s="374"/>
      <c r="CP305" s="374"/>
      <c r="CQ305" s="374"/>
      <c r="CR305" s="374"/>
      <c r="CS305" s="374"/>
      <c r="CT305" s="374"/>
      <c r="CU305" s="374"/>
      <c r="CV305" s="374"/>
      <c r="CW305" s="374"/>
      <c r="CX305" s="374"/>
      <c r="CY305" s="374"/>
      <c r="CZ305" s="374"/>
      <c r="DA305" s="374"/>
      <c r="DB305" s="374"/>
      <c r="DC305" s="374"/>
      <c r="DD305" s="374"/>
      <c r="DE305" s="374"/>
      <c r="DF305" s="374"/>
      <c r="DG305" s="374"/>
      <c r="DH305" s="374"/>
      <c r="DI305" s="374"/>
      <c r="DJ305" s="374"/>
      <c r="DK305" s="374"/>
    </row>
    <row r="306" spans="3:115">
      <c r="C306" s="367"/>
      <c r="N306" s="374"/>
      <c r="O306" s="374"/>
      <c r="P306" s="374"/>
      <c r="Q306" s="374"/>
      <c r="R306" s="374"/>
      <c r="S306" s="374"/>
      <c r="T306" s="374"/>
      <c r="U306" s="374"/>
      <c r="V306" s="374"/>
      <c r="W306" s="374"/>
      <c r="X306" s="374"/>
      <c r="Y306" s="374"/>
      <c r="Z306" s="374"/>
      <c r="AA306" s="374"/>
      <c r="AB306" s="374"/>
      <c r="AC306" s="374"/>
      <c r="AD306" s="374"/>
      <c r="AE306" s="374"/>
      <c r="AF306" s="374"/>
      <c r="AG306" s="374"/>
      <c r="AH306" s="374"/>
      <c r="AI306" s="374"/>
      <c r="AJ306" s="374"/>
      <c r="AK306" s="374"/>
      <c r="AL306" s="374"/>
      <c r="AM306" s="374"/>
      <c r="AN306" s="374"/>
      <c r="AO306" s="374"/>
      <c r="AP306" s="374"/>
      <c r="AQ306" s="374"/>
      <c r="AR306" s="374"/>
      <c r="AS306" s="374"/>
      <c r="AT306" s="374"/>
      <c r="AU306" s="374"/>
      <c r="AV306" s="374"/>
      <c r="AW306" s="415"/>
      <c r="AX306" s="415"/>
      <c r="AY306" s="397" t="s">
        <v>1154</v>
      </c>
      <c r="AZ306" s="582" t="s">
        <v>339</v>
      </c>
      <c r="BA306" s="400" t="s">
        <v>912</v>
      </c>
      <c r="BB306" s="400"/>
      <c r="BC306" s="400"/>
      <c r="BD306" s="400" t="s">
        <v>873</v>
      </c>
      <c r="BE306" s="402">
        <f t="shared" si="183"/>
        <v>301</v>
      </c>
      <c r="BF306" s="374"/>
      <c r="BG306" s="374"/>
      <c r="BH306" s="374"/>
      <c r="BI306" s="374"/>
      <c r="BJ306" s="374"/>
      <c r="BK306" s="374"/>
      <c r="BL306" s="374"/>
      <c r="BM306" s="374"/>
      <c r="BN306" s="374"/>
      <c r="BO306" s="374"/>
      <c r="BP306" s="374"/>
      <c r="BQ306" s="374"/>
      <c r="BR306" s="374"/>
      <c r="BS306" s="374"/>
      <c r="BT306" s="374"/>
      <c r="BU306" s="374"/>
      <c r="BV306" s="374"/>
      <c r="BW306" s="374"/>
      <c r="BX306" s="374"/>
      <c r="BY306" s="374"/>
      <c r="BZ306" s="374"/>
      <c r="CA306" s="374"/>
      <c r="CB306" s="374"/>
      <c r="CC306" s="374"/>
      <c r="CD306" s="374"/>
      <c r="CE306" s="374"/>
      <c r="CF306" s="374"/>
      <c r="CG306" s="374"/>
      <c r="CH306" s="374"/>
      <c r="CI306" s="374"/>
      <c r="CJ306" s="374"/>
      <c r="CK306" s="374"/>
      <c r="CL306" s="374"/>
      <c r="CM306" s="374"/>
      <c r="CN306" s="374"/>
      <c r="CO306" s="374"/>
      <c r="CP306" s="374"/>
      <c r="CQ306" s="374"/>
      <c r="CR306" s="374"/>
      <c r="CS306" s="374"/>
      <c r="CT306" s="374"/>
      <c r="CU306" s="374"/>
      <c r="CV306" s="374"/>
      <c r="CW306" s="374"/>
      <c r="CX306" s="374"/>
      <c r="CY306" s="374"/>
      <c r="CZ306" s="374"/>
      <c r="DA306" s="374"/>
      <c r="DB306" s="374"/>
      <c r="DC306" s="374"/>
      <c r="DD306" s="374"/>
      <c r="DE306" s="374"/>
      <c r="DF306" s="374"/>
      <c r="DG306" s="374"/>
      <c r="DH306" s="374"/>
      <c r="DI306" s="374"/>
      <c r="DJ306" s="374"/>
      <c r="DK306" s="374"/>
    </row>
    <row r="307" spans="3:115">
      <c r="C307" s="367"/>
      <c r="N307" s="374"/>
      <c r="O307" s="374"/>
      <c r="P307" s="374"/>
      <c r="Q307" s="374"/>
      <c r="R307" s="374"/>
      <c r="S307" s="374"/>
      <c r="T307" s="374"/>
      <c r="U307" s="374"/>
      <c r="V307" s="374"/>
      <c r="W307" s="374"/>
      <c r="X307" s="374"/>
      <c r="Y307" s="374"/>
      <c r="Z307" s="374"/>
      <c r="AA307" s="374"/>
      <c r="AB307" s="374"/>
      <c r="AC307" s="374"/>
      <c r="AD307" s="374"/>
      <c r="AE307" s="374"/>
      <c r="AF307" s="374"/>
      <c r="AG307" s="374"/>
      <c r="AH307" s="374"/>
      <c r="AI307" s="374"/>
      <c r="AJ307" s="374"/>
      <c r="AK307" s="374"/>
      <c r="AL307" s="374"/>
      <c r="AM307" s="374"/>
      <c r="AN307" s="374"/>
      <c r="AO307" s="374"/>
      <c r="AP307" s="374"/>
      <c r="AQ307" s="374"/>
      <c r="AR307" s="374"/>
      <c r="AS307" s="374"/>
      <c r="AT307" s="374"/>
      <c r="AU307" s="374"/>
      <c r="AV307" s="374"/>
      <c r="AW307" s="415"/>
      <c r="AX307" s="415"/>
      <c r="AY307" s="397" t="s">
        <v>1156</v>
      </c>
      <c r="AZ307" s="582" t="s">
        <v>863</v>
      </c>
      <c r="BA307" s="400" t="s">
        <v>913</v>
      </c>
      <c r="BB307" s="400"/>
      <c r="BC307" s="400"/>
      <c r="BD307" s="400" t="s">
        <v>874</v>
      </c>
      <c r="BE307" s="402">
        <f t="shared" si="183"/>
        <v>302</v>
      </c>
      <c r="BF307" s="374"/>
      <c r="BG307" s="374"/>
      <c r="BH307" s="374"/>
      <c r="BI307" s="374"/>
      <c r="BJ307" s="374"/>
      <c r="BK307" s="374"/>
      <c r="BL307" s="374"/>
      <c r="BM307" s="374"/>
      <c r="BN307" s="374"/>
      <c r="BO307" s="374"/>
      <c r="BP307" s="374"/>
      <c r="BQ307" s="374"/>
      <c r="BR307" s="374"/>
      <c r="BS307" s="374"/>
      <c r="BT307" s="374"/>
      <c r="BU307" s="374"/>
      <c r="BV307" s="374"/>
      <c r="BW307" s="374"/>
      <c r="BX307" s="374"/>
      <c r="BY307" s="374"/>
      <c r="BZ307" s="374"/>
      <c r="CA307" s="374"/>
      <c r="CB307" s="374"/>
      <c r="CC307" s="374"/>
      <c r="CD307" s="374"/>
      <c r="CE307" s="374"/>
      <c r="CF307" s="374"/>
      <c r="CG307" s="374"/>
      <c r="CH307" s="374"/>
      <c r="CI307" s="374"/>
      <c r="CJ307" s="374"/>
      <c r="CK307" s="374"/>
      <c r="CL307" s="374"/>
      <c r="CM307" s="374"/>
      <c r="CN307" s="374"/>
      <c r="CO307" s="374"/>
      <c r="CP307" s="374"/>
      <c r="CQ307" s="374"/>
      <c r="CR307" s="374"/>
      <c r="CS307" s="374"/>
      <c r="CT307" s="374"/>
      <c r="CU307" s="374"/>
      <c r="CV307" s="374"/>
      <c r="CW307" s="374"/>
      <c r="CX307" s="374"/>
      <c r="CY307" s="374"/>
      <c r="CZ307" s="374"/>
      <c r="DA307" s="374"/>
      <c r="DB307" s="374"/>
      <c r="DC307" s="374"/>
      <c r="DD307" s="374"/>
      <c r="DE307" s="374"/>
      <c r="DF307" s="374"/>
      <c r="DG307" s="374"/>
      <c r="DH307" s="374"/>
      <c r="DI307" s="374"/>
      <c r="DJ307" s="374"/>
      <c r="DK307" s="374"/>
    </row>
    <row r="308" spans="3:115">
      <c r="C308" s="367"/>
      <c r="N308" s="374"/>
      <c r="O308" s="374"/>
      <c r="P308" s="374"/>
      <c r="Q308" s="374"/>
      <c r="R308" s="374"/>
      <c r="S308" s="374"/>
      <c r="T308" s="374"/>
      <c r="U308" s="374"/>
      <c r="V308" s="374"/>
      <c r="W308" s="374"/>
      <c r="X308" s="374"/>
      <c r="Y308" s="374"/>
      <c r="Z308" s="374"/>
      <c r="AA308" s="374"/>
      <c r="AB308" s="374"/>
      <c r="AC308" s="374"/>
      <c r="AD308" s="374"/>
      <c r="AE308" s="374"/>
      <c r="AF308" s="374"/>
      <c r="AG308" s="374"/>
      <c r="AH308" s="374"/>
      <c r="AI308" s="374"/>
      <c r="AJ308" s="374"/>
      <c r="AK308" s="374"/>
      <c r="AL308" s="374"/>
      <c r="AM308" s="374"/>
      <c r="AN308" s="374"/>
      <c r="AO308" s="374"/>
      <c r="AP308" s="374"/>
      <c r="AQ308" s="374"/>
      <c r="AR308" s="374"/>
      <c r="AS308" s="374"/>
      <c r="AT308" s="374"/>
      <c r="AU308" s="374"/>
      <c r="AV308" s="374"/>
      <c r="AW308" s="415"/>
      <c r="AX308" s="415"/>
      <c r="AY308" s="397" t="s">
        <v>1159</v>
      </c>
      <c r="AZ308" s="582" t="s">
        <v>865</v>
      </c>
      <c r="BA308" s="400" t="s">
        <v>918</v>
      </c>
      <c r="BB308" s="400"/>
      <c r="BC308" s="400"/>
      <c r="BD308" s="400" t="s">
        <v>875</v>
      </c>
      <c r="BE308" s="402">
        <f t="shared" si="183"/>
        <v>303</v>
      </c>
      <c r="BF308" s="374"/>
      <c r="BG308" s="374"/>
      <c r="BH308" s="374"/>
      <c r="BI308" s="374"/>
      <c r="BJ308" s="374"/>
      <c r="BK308" s="374"/>
      <c r="BL308" s="374"/>
      <c r="BM308" s="374"/>
      <c r="BN308" s="374"/>
      <c r="BO308" s="374"/>
      <c r="BP308" s="374"/>
      <c r="BQ308" s="374"/>
      <c r="BR308" s="374"/>
      <c r="BS308" s="374"/>
      <c r="BT308" s="374"/>
      <c r="BU308" s="374"/>
      <c r="BV308" s="374"/>
      <c r="BW308" s="374"/>
      <c r="BX308" s="374"/>
      <c r="BY308" s="374"/>
      <c r="BZ308" s="374"/>
      <c r="CA308" s="374"/>
      <c r="CB308" s="374"/>
      <c r="CC308" s="374"/>
      <c r="CD308" s="374"/>
      <c r="CE308" s="374"/>
      <c r="CF308" s="374"/>
      <c r="CG308" s="374"/>
      <c r="CH308" s="374"/>
      <c r="CI308" s="374"/>
      <c r="CJ308" s="374"/>
      <c r="CK308" s="374"/>
      <c r="CL308" s="374"/>
      <c r="CM308" s="374"/>
      <c r="CN308" s="374"/>
      <c r="CO308" s="374"/>
      <c r="CP308" s="374"/>
      <c r="CQ308" s="374"/>
      <c r="CR308" s="374"/>
      <c r="CS308" s="374"/>
      <c r="CT308" s="374"/>
      <c r="CU308" s="374"/>
      <c r="CV308" s="374"/>
      <c r="CW308" s="374"/>
      <c r="CX308" s="374"/>
      <c r="CY308" s="374"/>
      <c r="CZ308" s="374"/>
      <c r="DA308" s="374"/>
      <c r="DB308" s="374"/>
      <c r="DC308" s="374"/>
      <c r="DD308" s="374"/>
      <c r="DE308" s="374"/>
      <c r="DF308" s="374"/>
      <c r="DG308" s="374"/>
      <c r="DH308" s="374"/>
      <c r="DI308" s="374"/>
      <c r="DJ308" s="374"/>
      <c r="DK308" s="374"/>
    </row>
    <row r="309" spans="3:115">
      <c r="C309" s="367"/>
      <c r="N309" s="374"/>
      <c r="O309" s="374"/>
      <c r="P309" s="374"/>
      <c r="Q309" s="374"/>
      <c r="R309" s="374"/>
      <c r="S309" s="374"/>
      <c r="T309" s="374"/>
      <c r="U309" s="374"/>
      <c r="V309" s="374"/>
      <c r="W309" s="374"/>
      <c r="X309" s="374"/>
      <c r="Y309" s="374"/>
      <c r="Z309" s="374"/>
      <c r="AA309" s="374"/>
      <c r="AB309" s="374"/>
      <c r="AC309" s="374"/>
      <c r="AD309" s="374"/>
      <c r="AE309" s="374"/>
      <c r="AF309" s="374"/>
      <c r="AG309" s="374"/>
      <c r="AH309" s="374"/>
      <c r="AI309" s="374"/>
      <c r="AJ309" s="374"/>
      <c r="AK309" s="374"/>
      <c r="AL309" s="374"/>
      <c r="AM309" s="374"/>
      <c r="AN309" s="374"/>
      <c r="AO309" s="374"/>
      <c r="AP309" s="374"/>
      <c r="AQ309" s="374"/>
      <c r="AR309" s="374"/>
      <c r="AS309" s="374"/>
      <c r="AT309" s="374"/>
      <c r="AU309" s="374"/>
      <c r="AV309" s="374"/>
      <c r="AW309" s="415"/>
      <c r="AX309" s="415"/>
      <c r="AY309" s="397" t="s">
        <v>1160</v>
      </c>
      <c r="AZ309" s="582" t="s">
        <v>867</v>
      </c>
      <c r="BA309" s="400" t="s">
        <v>923</v>
      </c>
      <c r="BB309" s="400"/>
      <c r="BC309" s="400"/>
      <c r="BD309" s="400" t="s">
        <v>876</v>
      </c>
      <c r="BE309" s="402">
        <f t="shared" si="183"/>
        <v>304</v>
      </c>
      <c r="BF309" s="374"/>
      <c r="BG309" s="374"/>
      <c r="BH309" s="374"/>
      <c r="BI309" s="374"/>
      <c r="BJ309" s="374"/>
      <c r="BK309" s="374"/>
      <c r="BL309" s="374"/>
      <c r="BM309" s="374"/>
      <c r="BN309" s="374"/>
      <c r="BO309" s="374"/>
      <c r="BP309" s="374"/>
      <c r="BQ309" s="374"/>
      <c r="BR309" s="374"/>
      <c r="BS309" s="374"/>
      <c r="BT309" s="374"/>
      <c r="BU309" s="374"/>
      <c r="BV309" s="374"/>
      <c r="BW309" s="374"/>
      <c r="BX309" s="374"/>
      <c r="BY309" s="374"/>
      <c r="BZ309" s="374"/>
      <c r="CA309" s="374"/>
      <c r="CB309" s="374"/>
      <c r="CC309" s="374"/>
      <c r="CD309" s="374"/>
      <c r="CE309" s="374"/>
      <c r="CF309" s="374"/>
      <c r="CG309" s="374"/>
      <c r="CH309" s="374"/>
      <c r="CI309" s="374"/>
      <c r="CJ309" s="374"/>
      <c r="CK309" s="374"/>
      <c r="CL309" s="374"/>
      <c r="CM309" s="374"/>
      <c r="CN309" s="374"/>
      <c r="CO309" s="374"/>
      <c r="CP309" s="374"/>
      <c r="CQ309" s="374"/>
      <c r="CR309" s="374"/>
      <c r="CS309" s="374"/>
      <c r="CT309" s="374"/>
      <c r="CU309" s="374"/>
      <c r="CV309" s="374"/>
      <c r="CW309" s="374"/>
      <c r="CX309" s="374"/>
      <c r="CY309" s="374"/>
      <c r="CZ309" s="374"/>
      <c r="DA309" s="374"/>
      <c r="DB309" s="374"/>
      <c r="DC309" s="374"/>
      <c r="DD309" s="374"/>
      <c r="DE309" s="374"/>
      <c r="DF309" s="374"/>
      <c r="DG309" s="374"/>
      <c r="DH309" s="374"/>
      <c r="DI309" s="374"/>
      <c r="DJ309" s="374"/>
      <c r="DK309" s="374"/>
    </row>
    <row r="310" spans="3:115">
      <c r="C310" s="367"/>
      <c r="N310" s="374"/>
      <c r="O310" s="374"/>
      <c r="P310" s="374"/>
      <c r="Q310" s="374"/>
      <c r="R310" s="374"/>
      <c r="S310" s="374"/>
      <c r="T310" s="374"/>
      <c r="U310" s="374"/>
      <c r="V310" s="374"/>
      <c r="W310" s="374"/>
      <c r="X310" s="374"/>
      <c r="Y310" s="374"/>
      <c r="Z310" s="374"/>
      <c r="AA310" s="374"/>
      <c r="AB310" s="374"/>
      <c r="AC310" s="374"/>
      <c r="AD310" s="374"/>
      <c r="AE310" s="374"/>
      <c r="AF310" s="374"/>
      <c r="AG310" s="374"/>
      <c r="AH310" s="374"/>
      <c r="AI310" s="374"/>
      <c r="AJ310" s="374"/>
      <c r="AK310" s="374"/>
      <c r="AL310" s="374"/>
      <c r="AM310" s="374"/>
      <c r="AN310" s="374"/>
      <c r="AO310" s="374"/>
      <c r="AP310" s="374"/>
      <c r="AQ310" s="374"/>
      <c r="AR310" s="374"/>
      <c r="AS310" s="374"/>
      <c r="AT310" s="374"/>
      <c r="AU310" s="374"/>
      <c r="AV310" s="374"/>
      <c r="AW310" s="415"/>
      <c r="AX310" s="415"/>
      <c r="AY310" s="397" t="s">
        <v>1162</v>
      </c>
      <c r="AZ310" s="582" t="s">
        <v>873</v>
      </c>
      <c r="BA310" s="400" t="s">
        <v>924</v>
      </c>
      <c r="BB310" s="400"/>
      <c r="BC310" s="400"/>
      <c r="BD310" s="400" t="s">
        <v>879</v>
      </c>
      <c r="BE310" s="402">
        <f t="shared" si="183"/>
        <v>305</v>
      </c>
      <c r="BF310" s="374"/>
      <c r="BG310" s="374"/>
      <c r="BH310" s="374"/>
      <c r="BI310" s="374"/>
      <c r="BJ310" s="374"/>
      <c r="BK310" s="374"/>
      <c r="BL310" s="374"/>
      <c r="BM310" s="374"/>
      <c r="BN310" s="374"/>
      <c r="BO310" s="374"/>
      <c r="BP310" s="374"/>
      <c r="BQ310" s="374"/>
      <c r="BR310" s="374"/>
      <c r="BS310" s="374"/>
      <c r="BT310" s="374"/>
      <c r="BU310" s="374"/>
      <c r="BV310" s="374"/>
      <c r="BW310" s="374"/>
      <c r="BX310" s="374"/>
      <c r="BY310" s="374"/>
      <c r="BZ310" s="374"/>
      <c r="CA310" s="374"/>
      <c r="CB310" s="374"/>
      <c r="CC310" s="374"/>
      <c r="CD310" s="374"/>
      <c r="CE310" s="374"/>
      <c r="CF310" s="374"/>
      <c r="CG310" s="374"/>
      <c r="CH310" s="374"/>
      <c r="CI310" s="374"/>
      <c r="CJ310" s="374"/>
      <c r="CK310" s="374"/>
      <c r="CL310" s="374"/>
      <c r="CM310" s="374"/>
      <c r="CN310" s="374"/>
      <c r="CO310" s="374"/>
      <c r="CP310" s="374"/>
      <c r="CQ310" s="374"/>
      <c r="CR310" s="374"/>
      <c r="CS310" s="374"/>
      <c r="CT310" s="374"/>
      <c r="CU310" s="374"/>
      <c r="CV310" s="374"/>
      <c r="CW310" s="374"/>
      <c r="CX310" s="374"/>
      <c r="CY310" s="374"/>
      <c r="CZ310" s="374"/>
      <c r="DA310" s="374"/>
      <c r="DB310" s="374"/>
      <c r="DC310" s="374"/>
      <c r="DD310" s="374"/>
      <c r="DE310" s="374"/>
      <c r="DF310" s="374"/>
      <c r="DG310" s="374"/>
      <c r="DH310" s="374"/>
      <c r="DI310" s="374"/>
      <c r="DJ310" s="374"/>
      <c r="DK310" s="374"/>
    </row>
    <row r="311" spans="3:115">
      <c r="C311" s="367"/>
      <c r="N311" s="374"/>
      <c r="O311" s="374"/>
      <c r="P311" s="374"/>
      <c r="Q311" s="374"/>
      <c r="R311" s="374"/>
      <c r="S311" s="374"/>
      <c r="T311" s="374"/>
      <c r="U311" s="374"/>
      <c r="V311" s="374"/>
      <c r="W311" s="374"/>
      <c r="X311" s="374"/>
      <c r="Y311" s="374"/>
      <c r="Z311" s="374"/>
      <c r="AA311" s="374"/>
      <c r="AB311" s="374"/>
      <c r="AC311" s="374"/>
      <c r="AD311" s="374"/>
      <c r="AE311" s="374"/>
      <c r="AF311" s="374"/>
      <c r="AG311" s="374"/>
      <c r="AH311" s="374"/>
      <c r="AI311" s="374"/>
      <c r="AJ311" s="374"/>
      <c r="AK311" s="374"/>
      <c r="AL311" s="374"/>
      <c r="AM311" s="374"/>
      <c r="AN311" s="374"/>
      <c r="AO311" s="374"/>
      <c r="AP311" s="374"/>
      <c r="AQ311" s="374"/>
      <c r="AR311" s="374"/>
      <c r="AS311" s="374"/>
      <c r="AT311" s="374"/>
      <c r="AU311" s="374"/>
      <c r="AV311" s="374"/>
      <c r="AW311" s="415"/>
      <c r="AX311" s="415"/>
      <c r="AY311" s="397" t="s">
        <v>1165</v>
      </c>
      <c r="AZ311" s="582" t="s">
        <v>874</v>
      </c>
      <c r="BA311" s="400" t="s">
        <v>925</v>
      </c>
      <c r="BB311" s="400"/>
      <c r="BC311" s="400"/>
      <c r="BD311" s="400" t="s">
        <v>885</v>
      </c>
      <c r="BE311" s="402">
        <f t="shared" si="183"/>
        <v>306</v>
      </c>
      <c r="BF311" s="374"/>
      <c r="BG311" s="374"/>
      <c r="BH311" s="374"/>
      <c r="BI311" s="374"/>
      <c r="BJ311" s="374"/>
      <c r="BK311" s="374"/>
      <c r="BL311" s="374"/>
      <c r="BM311" s="374"/>
      <c r="BN311" s="374"/>
      <c r="BO311" s="374"/>
      <c r="BP311" s="374"/>
      <c r="BQ311" s="374"/>
      <c r="BR311" s="374"/>
      <c r="BS311" s="374"/>
      <c r="BT311" s="374"/>
      <c r="BU311" s="374"/>
      <c r="BV311" s="374"/>
      <c r="BW311" s="374"/>
      <c r="BX311" s="374"/>
      <c r="BY311" s="374"/>
      <c r="BZ311" s="374"/>
      <c r="CA311" s="374"/>
      <c r="CB311" s="374"/>
      <c r="CC311" s="374"/>
      <c r="CD311" s="374"/>
      <c r="CE311" s="374"/>
      <c r="CF311" s="374"/>
      <c r="CG311" s="374"/>
      <c r="CH311" s="374"/>
      <c r="CI311" s="374"/>
      <c r="CJ311" s="374"/>
      <c r="CK311" s="374"/>
      <c r="CL311" s="374"/>
      <c r="CM311" s="374"/>
      <c r="CN311" s="374"/>
      <c r="CO311" s="374"/>
      <c r="CP311" s="374"/>
      <c r="CQ311" s="374"/>
      <c r="CR311" s="374"/>
      <c r="CS311" s="374"/>
      <c r="CT311" s="374"/>
      <c r="CU311" s="374"/>
      <c r="CV311" s="374"/>
      <c r="CW311" s="374"/>
      <c r="CX311" s="374"/>
      <c r="CY311" s="374"/>
      <c r="CZ311" s="374"/>
      <c r="DA311" s="374"/>
      <c r="DB311" s="374"/>
      <c r="DC311" s="374"/>
      <c r="DD311" s="374"/>
      <c r="DE311" s="374"/>
      <c r="DF311" s="374"/>
      <c r="DG311" s="374"/>
      <c r="DH311" s="374"/>
      <c r="DI311" s="374"/>
      <c r="DJ311" s="374"/>
      <c r="DK311" s="374"/>
    </row>
    <row r="312" spans="3:115">
      <c r="C312" s="367"/>
      <c r="N312" s="374"/>
      <c r="O312" s="374"/>
      <c r="P312" s="374"/>
      <c r="Q312" s="374"/>
      <c r="R312" s="374"/>
      <c r="S312" s="374"/>
      <c r="T312" s="374"/>
      <c r="U312" s="374"/>
      <c r="V312" s="374"/>
      <c r="W312" s="374"/>
      <c r="X312" s="374"/>
      <c r="Y312" s="374"/>
      <c r="Z312" s="374"/>
      <c r="AA312" s="374"/>
      <c r="AB312" s="374"/>
      <c r="AC312" s="374"/>
      <c r="AD312" s="374"/>
      <c r="AE312" s="374"/>
      <c r="AF312" s="374"/>
      <c r="AG312" s="374"/>
      <c r="AH312" s="374"/>
      <c r="AI312" s="374"/>
      <c r="AJ312" s="374"/>
      <c r="AK312" s="374"/>
      <c r="AL312" s="374"/>
      <c r="AM312" s="374"/>
      <c r="AN312" s="374"/>
      <c r="AO312" s="374"/>
      <c r="AP312" s="374"/>
      <c r="AQ312" s="374"/>
      <c r="AR312" s="374"/>
      <c r="AS312" s="374"/>
      <c r="AT312" s="374"/>
      <c r="AU312" s="374"/>
      <c r="AV312" s="374"/>
      <c r="AW312" s="415"/>
      <c r="AX312" s="415"/>
      <c r="AY312" s="397" t="s">
        <v>1166</v>
      </c>
      <c r="AZ312" s="582" t="s">
        <v>875</v>
      </c>
      <c r="BA312" s="400" t="s">
        <v>1640</v>
      </c>
      <c r="BB312" s="400"/>
      <c r="BC312" s="400"/>
      <c r="BD312" s="400" t="s">
        <v>888</v>
      </c>
      <c r="BE312" s="402">
        <f t="shared" si="183"/>
        <v>307</v>
      </c>
      <c r="BF312" s="374"/>
      <c r="BG312" s="374"/>
      <c r="BH312" s="374"/>
      <c r="BI312" s="374"/>
      <c r="BJ312" s="374"/>
      <c r="BK312" s="374"/>
      <c r="BL312" s="374"/>
      <c r="BM312" s="374"/>
      <c r="BN312" s="374"/>
      <c r="BO312" s="374"/>
      <c r="BP312" s="374"/>
      <c r="BQ312" s="374"/>
      <c r="BR312" s="374"/>
      <c r="BS312" s="374"/>
      <c r="BT312" s="374"/>
      <c r="BU312" s="374"/>
      <c r="BV312" s="374"/>
      <c r="BW312" s="374"/>
      <c r="BX312" s="374"/>
      <c r="BY312" s="374"/>
      <c r="BZ312" s="374"/>
      <c r="CA312" s="374"/>
      <c r="CB312" s="374"/>
      <c r="CC312" s="374"/>
      <c r="CD312" s="374"/>
      <c r="CE312" s="374"/>
      <c r="CF312" s="374"/>
      <c r="CG312" s="374"/>
      <c r="CH312" s="374"/>
      <c r="CI312" s="374"/>
      <c r="CJ312" s="374"/>
      <c r="CK312" s="374"/>
      <c r="CL312" s="374"/>
      <c r="CM312" s="374"/>
      <c r="CN312" s="374"/>
      <c r="CO312" s="374"/>
      <c r="CP312" s="374"/>
      <c r="CQ312" s="374"/>
      <c r="CR312" s="374"/>
      <c r="CS312" s="374"/>
      <c r="CT312" s="374"/>
      <c r="CU312" s="374"/>
      <c r="CV312" s="374"/>
      <c r="CW312" s="374"/>
      <c r="CX312" s="374"/>
      <c r="CY312" s="374"/>
      <c r="CZ312" s="374"/>
      <c r="DA312" s="374"/>
      <c r="DB312" s="374"/>
      <c r="DC312" s="374"/>
      <c r="DD312" s="374"/>
      <c r="DE312" s="374"/>
      <c r="DF312" s="374"/>
      <c r="DG312" s="374"/>
      <c r="DH312" s="374"/>
      <c r="DI312" s="374"/>
      <c r="DJ312" s="374"/>
      <c r="DK312" s="374"/>
    </row>
    <row r="313" spans="3:115">
      <c r="C313" s="367"/>
      <c r="N313" s="374"/>
      <c r="O313" s="374"/>
      <c r="P313" s="374"/>
      <c r="Q313" s="374"/>
      <c r="R313" s="374"/>
      <c r="S313" s="374"/>
      <c r="T313" s="374"/>
      <c r="U313" s="374"/>
      <c r="V313" s="374"/>
      <c r="W313" s="374"/>
      <c r="X313" s="374"/>
      <c r="Y313" s="374"/>
      <c r="Z313" s="374"/>
      <c r="AA313" s="374"/>
      <c r="AB313" s="374"/>
      <c r="AC313" s="374"/>
      <c r="AD313" s="374"/>
      <c r="AE313" s="374"/>
      <c r="AF313" s="374"/>
      <c r="AG313" s="374"/>
      <c r="AH313" s="374"/>
      <c r="AI313" s="374"/>
      <c r="AJ313" s="374"/>
      <c r="AK313" s="374"/>
      <c r="AL313" s="374"/>
      <c r="AM313" s="374"/>
      <c r="AN313" s="374"/>
      <c r="AO313" s="374"/>
      <c r="AP313" s="374"/>
      <c r="AQ313" s="374"/>
      <c r="AR313" s="374"/>
      <c r="AS313" s="374"/>
      <c r="AT313" s="374"/>
      <c r="AU313" s="374"/>
      <c r="AV313" s="374"/>
      <c r="AW313" s="415"/>
      <c r="AX313" s="415"/>
      <c r="AY313" s="397" t="s">
        <v>1169</v>
      </c>
      <c r="AZ313" s="582" t="s">
        <v>876</v>
      </c>
      <c r="BA313" s="400" t="s">
        <v>931</v>
      </c>
      <c r="BB313" s="399"/>
      <c r="BC313" s="399"/>
      <c r="BD313" s="400" t="s">
        <v>889</v>
      </c>
      <c r="BE313" s="402">
        <f t="shared" si="183"/>
        <v>308</v>
      </c>
      <c r="BF313" s="374"/>
      <c r="BG313" s="374"/>
      <c r="BH313" s="374"/>
      <c r="BI313" s="374"/>
      <c r="BJ313" s="374"/>
      <c r="BK313" s="374"/>
      <c r="BL313" s="374"/>
      <c r="BM313" s="374"/>
      <c r="BN313" s="374"/>
      <c r="BO313" s="374"/>
      <c r="BP313" s="374"/>
      <c r="BQ313" s="374"/>
      <c r="BR313" s="374"/>
      <c r="BS313" s="374"/>
      <c r="BT313" s="374"/>
      <c r="BU313" s="374"/>
      <c r="BV313" s="374"/>
      <c r="BW313" s="374"/>
      <c r="BX313" s="374"/>
      <c r="BY313" s="374"/>
      <c r="BZ313" s="374"/>
      <c r="CA313" s="374"/>
      <c r="CB313" s="374"/>
      <c r="CC313" s="374"/>
      <c r="CD313" s="374"/>
      <c r="CE313" s="374"/>
      <c r="CF313" s="374"/>
      <c r="CG313" s="374"/>
      <c r="CH313" s="374"/>
      <c r="CI313" s="374"/>
      <c r="CJ313" s="374"/>
      <c r="CK313" s="374"/>
      <c r="CL313" s="374"/>
      <c r="CM313" s="374"/>
      <c r="CN313" s="374"/>
      <c r="CO313" s="374"/>
      <c r="CP313" s="374"/>
      <c r="CQ313" s="374"/>
      <c r="CR313" s="374"/>
      <c r="CS313" s="374"/>
      <c r="CT313" s="374"/>
      <c r="CU313" s="374"/>
      <c r="CV313" s="374"/>
      <c r="CW313" s="374"/>
      <c r="CX313" s="374"/>
      <c r="CY313" s="374"/>
      <c r="CZ313" s="374"/>
      <c r="DA313" s="374"/>
      <c r="DB313" s="374"/>
      <c r="DC313" s="374"/>
      <c r="DD313" s="374"/>
      <c r="DE313" s="374"/>
      <c r="DF313" s="374"/>
      <c r="DG313" s="374"/>
      <c r="DH313" s="374"/>
      <c r="DI313" s="374"/>
      <c r="DJ313" s="374"/>
      <c r="DK313" s="374"/>
    </row>
    <row r="314" spans="3:115">
      <c r="C314" s="367"/>
      <c r="N314" s="374"/>
      <c r="O314" s="374"/>
      <c r="P314" s="374"/>
      <c r="Q314" s="374"/>
      <c r="R314" s="374"/>
      <c r="S314" s="374"/>
      <c r="T314" s="374"/>
      <c r="U314" s="374"/>
      <c r="V314" s="374"/>
      <c r="W314" s="374"/>
      <c r="X314" s="374"/>
      <c r="Y314" s="374"/>
      <c r="Z314" s="374"/>
      <c r="AA314" s="374"/>
      <c r="AB314" s="374"/>
      <c r="AC314" s="374"/>
      <c r="AD314" s="374"/>
      <c r="AE314" s="374"/>
      <c r="AF314" s="374"/>
      <c r="AG314" s="374"/>
      <c r="AH314" s="374"/>
      <c r="AI314" s="374"/>
      <c r="AJ314" s="374"/>
      <c r="AK314" s="374"/>
      <c r="AL314" s="374"/>
      <c r="AM314" s="374"/>
      <c r="AN314" s="374"/>
      <c r="AO314" s="374"/>
      <c r="AP314" s="374"/>
      <c r="AQ314" s="374"/>
      <c r="AR314" s="374"/>
      <c r="AS314" s="374"/>
      <c r="AT314" s="374"/>
      <c r="AU314" s="374"/>
      <c r="AV314" s="374"/>
      <c r="AW314" s="415"/>
      <c r="AX314" s="415"/>
      <c r="AY314" s="397" t="s">
        <v>1171</v>
      </c>
      <c r="AZ314" s="582" t="s">
        <v>879</v>
      </c>
      <c r="BA314" s="400" t="s">
        <v>932</v>
      </c>
      <c r="BB314" s="399"/>
      <c r="BC314" s="399"/>
      <c r="BD314" s="400" t="s">
        <v>891</v>
      </c>
      <c r="BE314" s="402">
        <f t="shared" si="183"/>
        <v>309</v>
      </c>
      <c r="BF314" s="374"/>
      <c r="BG314" s="374"/>
      <c r="BH314" s="374"/>
      <c r="BI314" s="374"/>
      <c r="BJ314" s="374"/>
      <c r="BK314" s="374"/>
      <c r="BL314" s="374"/>
      <c r="BM314" s="374"/>
      <c r="BN314" s="374"/>
      <c r="BO314" s="374"/>
      <c r="BP314" s="374"/>
      <c r="BQ314" s="374"/>
      <c r="BR314" s="374"/>
      <c r="BS314" s="374"/>
      <c r="BT314" s="374"/>
      <c r="BU314" s="374"/>
      <c r="BV314" s="374"/>
      <c r="BW314" s="374"/>
      <c r="BX314" s="374"/>
      <c r="BY314" s="374"/>
      <c r="BZ314" s="374"/>
      <c r="CA314" s="374"/>
      <c r="CB314" s="374"/>
      <c r="CC314" s="374"/>
      <c r="CD314" s="374"/>
      <c r="CE314" s="374"/>
      <c r="CF314" s="374"/>
      <c r="CG314" s="374"/>
      <c r="CH314" s="374"/>
      <c r="CI314" s="374"/>
      <c r="CJ314" s="374"/>
      <c r="CK314" s="374"/>
      <c r="CL314" s="374"/>
      <c r="CM314" s="374"/>
      <c r="CN314" s="374"/>
      <c r="CO314" s="374"/>
      <c r="CP314" s="374"/>
      <c r="CQ314" s="374"/>
      <c r="CR314" s="374"/>
      <c r="CS314" s="374"/>
      <c r="CT314" s="374"/>
      <c r="CU314" s="374"/>
      <c r="CV314" s="374"/>
      <c r="CW314" s="374"/>
      <c r="CX314" s="374"/>
      <c r="CY314" s="374"/>
      <c r="CZ314" s="374"/>
      <c r="DA314" s="374"/>
      <c r="DB314" s="374"/>
      <c r="DC314" s="374"/>
      <c r="DD314" s="374"/>
      <c r="DE314" s="374"/>
      <c r="DF314" s="374"/>
      <c r="DG314" s="374"/>
      <c r="DH314" s="374"/>
      <c r="DI314" s="374"/>
      <c r="DJ314" s="374"/>
      <c r="DK314" s="374"/>
    </row>
    <row r="315" spans="3:115">
      <c r="C315" s="367"/>
      <c r="N315" s="374"/>
      <c r="O315" s="374"/>
      <c r="P315" s="374"/>
      <c r="Q315" s="374"/>
      <c r="R315" s="374"/>
      <c r="S315" s="374"/>
      <c r="T315" s="374"/>
      <c r="U315" s="374"/>
      <c r="V315" s="374"/>
      <c r="W315" s="374"/>
      <c r="X315" s="374"/>
      <c r="Y315" s="374"/>
      <c r="Z315" s="374"/>
      <c r="AA315" s="374"/>
      <c r="AB315" s="374"/>
      <c r="AC315" s="374"/>
      <c r="AD315" s="374"/>
      <c r="AE315" s="374"/>
      <c r="AF315" s="374"/>
      <c r="AG315" s="374"/>
      <c r="AH315" s="374"/>
      <c r="AI315" s="374"/>
      <c r="AJ315" s="374"/>
      <c r="AK315" s="374"/>
      <c r="AL315" s="374"/>
      <c r="AM315" s="374"/>
      <c r="AN315" s="374"/>
      <c r="AO315" s="374"/>
      <c r="AP315" s="374"/>
      <c r="AQ315" s="374"/>
      <c r="AR315" s="374"/>
      <c r="AS315" s="374"/>
      <c r="AT315" s="374"/>
      <c r="AU315" s="374"/>
      <c r="AV315" s="374"/>
      <c r="AW315" s="415"/>
      <c r="AX315" s="415"/>
      <c r="AY315" s="397" t="s">
        <v>456</v>
      </c>
      <c r="AZ315" s="582" t="s">
        <v>885</v>
      </c>
      <c r="BA315" s="400" t="s">
        <v>382</v>
      </c>
      <c r="BB315" s="399"/>
      <c r="BC315" s="399"/>
      <c r="BD315" s="400" t="s">
        <v>892</v>
      </c>
      <c r="BE315" s="402">
        <f t="shared" si="183"/>
        <v>310</v>
      </c>
      <c r="BF315" s="374"/>
      <c r="BG315" s="374"/>
      <c r="BH315" s="374"/>
      <c r="BI315" s="374"/>
      <c r="BJ315" s="374"/>
      <c r="BK315" s="374"/>
      <c r="BL315" s="374"/>
      <c r="BM315" s="374"/>
      <c r="BN315" s="374"/>
      <c r="BO315" s="374"/>
      <c r="BP315" s="374"/>
      <c r="BQ315" s="374"/>
      <c r="BR315" s="374"/>
      <c r="BS315" s="374"/>
      <c r="BT315" s="374"/>
      <c r="BU315" s="374"/>
      <c r="BV315" s="374"/>
      <c r="BW315" s="374"/>
      <c r="BX315" s="374"/>
      <c r="BY315" s="374"/>
      <c r="BZ315" s="374"/>
      <c r="CA315" s="374"/>
      <c r="CB315" s="374"/>
      <c r="CC315" s="374"/>
      <c r="CD315" s="374"/>
      <c r="CE315" s="374"/>
      <c r="CF315" s="374"/>
      <c r="CG315" s="374"/>
      <c r="CH315" s="374"/>
      <c r="CI315" s="374"/>
      <c r="CJ315" s="374"/>
      <c r="CK315" s="374"/>
      <c r="CL315" s="374"/>
      <c r="CM315" s="374"/>
      <c r="CN315" s="374"/>
      <c r="CO315" s="374"/>
      <c r="CP315" s="374"/>
      <c r="CQ315" s="374"/>
      <c r="CR315" s="374"/>
      <c r="CS315" s="374"/>
      <c r="CT315" s="374"/>
      <c r="CU315" s="374"/>
      <c r="CV315" s="374"/>
      <c r="CW315" s="374"/>
      <c r="CX315" s="374"/>
      <c r="CY315" s="374"/>
      <c r="CZ315" s="374"/>
      <c r="DA315" s="374"/>
      <c r="DB315" s="374"/>
      <c r="DC315" s="374"/>
      <c r="DD315" s="374"/>
      <c r="DE315" s="374"/>
      <c r="DF315" s="374"/>
      <c r="DG315" s="374"/>
      <c r="DH315" s="374"/>
      <c r="DI315" s="374"/>
      <c r="DJ315" s="374"/>
      <c r="DK315" s="374"/>
    </row>
    <row r="316" spans="3:115">
      <c r="C316" s="367"/>
      <c r="N316" s="374"/>
      <c r="O316" s="374"/>
      <c r="P316" s="374"/>
      <c r="Q316" s="374"/>
      <c r="R316" s="374"/>
      <c r="S316" s="374"/>
      <c r="T316" s="374"/>
      <c r="U316" s="374"/>
      <c r="V316" s="374"/>
      <c r="W316" s="374"/>
      <c r="X316" s="374"/>
      <c r="Y316" s="374"/>
      <c r="Z316" s="374"/>
      <c r="AA316" s="374"/>
      <c r="AB316" s="374"/>
      <c r="AC316" s="374"/>
      <c r="AD316" s="374"/>
      <c r="AE316" s="374"/>
      <c r="AF316" s="374"/>
      <c r="AG316" s="374"/>
      <c r="AH316" s="374"/>
      <c r="AI316" s="374"/>
      <c r="AJ316" s="374"/>
      <c r="AK316" s="374"/>
      <c r="AL316" s="374"/>
      <c r="AM316" s="374"/>
      <c r="AN316" s="374"/>
      <c r="AO316" s="374"/>
      <c r="AP316" s="374"/>
      <c r="AQ316" s="374"/>
      <c r="AR316" s="374"/>
      <c r="AS316" s="374"/>
      <c r="AT316" s="374"/>
      <c r="AU316" s="374"/>
      <c r="AV316" s="374"/>
      <c r="AW316" s="415"/>
      <c r="AX316" s="415"/>
      <c r="AY316" s="397" t="s">
        <v>1175</v>
      </c>
      <c r="AZ316" s="582" t="s">
        <v>888</v>
      </c>
      <c r="BA316" s="400" t="s">
        <v>934</v>
      </c>
      <c r="BB316" s="399"/>
      <c r="BC316" s="399"/>
      <c r="BD316" s="400" t="s">
        <v>894</v>
      </c>
      <c r="BE316" s="402">
        <f t="shared" si="183"/>
        <v>311</v>
      </c>
      <c r="BF316" s="374"/>
      <c r="BG316" s="374"/>
      <c r="BH316" s="374"/>
      <c r="BI316" s="374"/>
      <c r="BJ316" s="374"/>
      <c r="BK316" s="374"/>
      <c r="BL316" s="374"/>
      <c r="BM316" s="374"/>
      <c r="BN316" s="374"/>
      <c r="BO316" s="374"/>
      <c r="BP316" s="374"/>
      <c r="BQ316" s="374"/>
      <c r="BR316" s="374"/>
      <c r="BS316" s="374"/>
      <c r="BT316" s="374"/>
      <c r="BU316" s="374"/>
      <c r="BV316" s="374"/>
      <c r="BW316" s="374"/>
      <c r="BX316" s="374"/>
      <c r="BY316" s="374"/>
      <c r="BZ316" s="374"/>
      <c r="CA316" s="374"/>
      <c r="CB316" s="374"/>
      <c r="CC316" s="374"/>
      <c r="CD316" s="374"/>
      <c r="CE316" s="374"/>
      <c r="CF316" s="374"/>
      <c r="CG316" s="374"/>
      <c r="CH316" s="374"/>
      <c r="CI316" s="374"/>
      <c r="CJ316" s="374"/>
      <c r="CK316" s="374"/>
      <c r="CL316" s="374"/>
      <c r="CM316" s="374"/>
      <c r="CN316" s="374"/>
      <c r="CO316" s="374"/>
      <c r="CP316" s="374"/>
      <c r="CQ316" s="374"/>
      <c r="CR316" s="374"/>
      <c r="CS316" s="374"/>
      <c r="CT316" s="374"/>
      <c r="CU316" s="374"/>
      <c r="CV316" s="374"/>
      <c r="CW316" s="374"/>
      <c r="CX316" s="374"/>
      <c r="CY316" s="374"/>
      <c r="CZ316" s="374"/>
      <c r="DA316" s="374"/>
      <c r="DB316" s="374"/>
      <c r="DC316" s="374"/>
      <c r="DD316" s="374"/>
      <c r="DE316" s="374"/>
      <c r="DF316" s="374"/>
      <c r="DG316" s="374"/>
      <c r="DH316" s="374"/>
      <c r="DI316" s="374"/>
      <c r="DJ316" s="374"/>
      <c r="DK316" s="374"/>
    </row>
    <row r="317" spans="3:115">
      <c r="C317" s="367"/>
      <c r="N317" s="374"/>
      <c r="O317" s="374"/>
      <c r="P317" s="374"/>
      <c r="Q317" s="374"/>
      <c r="R317" s="374"/>
      <c r="S317" s="374"/>
      <c r="T317" s="374"/>
      <c r="U317" s="374"/>
      <c r="V317" s="374"/>
      <c r="W317" s="374"/>
      <c r="X317" s="374"/>
      <c r="Y317" s="374"/>
      <c r="Z317" s="374"/>
      <c r="AA317" s="374"/>
      <c r="AB317" s="374"/>
      <c r="AC317" s="374"/>
      <c r="AD317" s="374"/>
      <c r="AE317" s="374"/>
      <c r="AF317" s="374"/>
      <c r="AG317" s="374"/>
      <c r="AH317" s="374"/>
      <c r="AI317" s="374"/>
      <c r="AJ317" s="374"/>
      <c r="AK317" s="374"/>
      <c r="AL317" s="374"/>
      <c r="AM317" s="374"/>
      <c r="AN317" s="374"/>
      <c r="AO317" s="374"/>
      <c r="AP317" s="374"/>
      <c r="AQ317" s="374"/>
      <c r="AR317" s="374"/>
      <c r="AS317" s="374"/>
      <c r="AT317" s="374"/>
      <c r="AU317" s="374"/>
      <c r="AV317" s="374"/>
      <c r="AW317" s="415"/>
      <c r="AX317" s="415"/>
      <c r="AY317" s="397" t="s">
        <v>1176</v>
      </c>
      <c r="AZ317" s="398" t="s">
        <v>889</v>
      </c>
      <c r="BA317" s="399" t="s">
        <v>935</v>
      </c>
      <c r="BB317" s="399"/>
      <c r="BC317" s="399"/>
      <c r="BD317" s="400" t="s">
        <v>896</v>
      </c>
      <c r="BE317" s="402">
        <f t="shared" si="183"/>
        <v>312</v>
      </c>
      <c r="BF317" s="374"/>
      <c r="BG317" s="374"/>
      <c r="BH317" s="374"/>
      <c r="BI317" s="374"/>
      <c r="BJ317" s="374"/>
      <c r="BK317" s="374"/>
      <c r="BL317" s="374"/>
      <c r="BM317" s="374"/>
      <c r="BN317" s="374"/>
      <c r="BO317" s="374"/>
      <c r="BP317" s="374"/>
      <c r="BQ317" s="374"/>
      <c r="BR317" s="374"/>
      <c r="BS317" s="374"/>
      <c r="BT317" s="374"/>
      <c r="BU317" s="374"/>
      <c r="BV317" s="374"/>
      <c r="BW317" s="374"/>
      <c r="BX317" s="374"/>
      <c r="BY317" s="374"/>
      <c r="BZ317" s="374"/>
      <c r="CA317" s="374"/>
      <c r="CB317" s="374"/>
      <c r="CC317" s="374"/>
      <c r="CD317" s="374"/>
      <c r="CE317" s="374"/>
      <c r="CF317" s="374"/>
      <c r="CG317" s="374"/>
      <c r="CH317" s="374"/>
      <c r="CI317" s="374"/>
      <c r="CJ317" s="374"/>
      <c r="CK317" s="374"/>
      <c r="CL317" s="374"/>
      <c r="CM317" s="374"/>
      <c r="CN317" s="374"/>
      <c r="CO317" s="374"/>
      <c r="CP317" s="374"/>
      <c r="CQ317" s="374"/>
      <c r="CR317" s="374"/>
      <c r="CS317" s="374"/>
      <c r="CT317" s="374"/>
      <c r="CU317" s="374"/>
      <c r="CV317" s="374"/>
      <c r="CW317" s="374"/>
      <c r="CX317" s="374"/>
      <c r="CY317" s="374"/>
      <c r="CZ317" s="374"/>
      <c r="DA317" s="374"/>
      <c r="DB317" s="374"/>
      <c r="DC317" s="374"/>
      <c r="DD317" s="374"/>
      <c r="DE317" s="374"/>
      <c r="DF317" s="374"/>
      <c r="DG317" s="374"/>
      <c r="DH317" s="374"/>
      <c r="DI317" s="374"/>
      <c r="DJ317" s="374"/>
      <c r="DK317" s="374"/>
    </row>
    <row r="318" spans="3:115">
      <c r="C318" s="367"/>
      <c r="N318" s="374"/>
      <c r="O318" s="374"/>
      <c r="P318" s="374"/>
      <c r="Q318" s="374"/>
      <c r="R318" s="374"/>
      <c r="S318" s="374"/>
      <c r="T318" s="374"/>
      <c r="U318" s="374"/>
      <c r="V318" s="374"/>
      <c r="W318" s="374"/>
      <c r="X318" s="374"/>
      <c r="Y318" s="374"/>
      <c r="Z318" s="374"/>
      <c r="AA318" s="374"/>
      <c r="AB318" s="374"/>
      <c r="AC318" s="374"/>
      <c r="AD318" s="374"/>
      <c r="AE318" s="374"/>
      <c r="AF318" s="374"/>
      <c r="AG318" s="374"/>
      <c r="AH318" s="374"/>
      <c r="AI318" s="374"/>
      <c r="AJ318" s="374"/>
      <c r="AK318" s="374"/>
      <c r="AL318" s="374"/>
      <c r="AM318" s="374"/>
      <c r="AN318" s="374"/>
      <c r="AO318" s="374"/>
      <c r="AP318" s="374"/>
      <c r="AQ318" s="374"/>
      <c r="AR318" s="374"/>
      <c r="AS318" s="374"/>
      <c r="AT318" s="374"/>
      <c r="AU318" s="374"/>
      <c r="AV318" s="374"/>
      <c r="AW318" s="415"/>
      <c r="AX318" s="415"/>
      <c r="AY318" s="397" t="s">
        <v>1186</v>
      </c>
      <c r="AZ318" s="398" t="s">
        <v>891</v>
      </c>
      <c r="BA318" s="399" t="s">
        <v>938</v>
      </c>
      <c r="BB318" s="399"/>
      <c r="BC318" s="399"/>
      <c r="BD318" s="400" t="s">
        <v>898</v>
      </c>
      <c r="BE318" s="402">
        <f t="shared" si="183"/>
        <v>313</v>
      </c>
      <c r="BF318" s="374"/>
      <c r="BG318" s="374"/>
      <c r="BH318" s="374"/>
      <c r="BI318" s="374"/>
      <c r="BJ318" s="374"/>
      <c r="BK318" s="374"/>
      <c r="BL318" s="374"/>
      <c r="BM318" s="374"/>
      <c r="BN318" s="374"/>
      <c r="BO318" s="374"/>
      <c r="BP318" s="374"/>
      <c r="BQ318" s="374"/>
      <c r="BR318" s="374"/>
      <c r="BS318" s="374"/>
      <c r="BT318" s="374"/>
      <c r="BU318" s="374"/>
      <c r="BV318" s="374"/>
      <c r="BW318" s="374"/>
      <c r="BX318" s="374"/>
      <c r="BY318" s="374"/>
      <c r="BZ318" s="374"/>
      <c r="CA318" s="374"/>
      <c r="CB318" s="374"/>
      <c r="CC318" s="374"/>
      <c r="CD318" s="374"/>
      <c r="CE318" s="374"/>
      <c r="CF318" s="374"/>
      <c r="CG318" s="374"/>
      <c r="CH318" s="374"/>
      <c r="CI318" s="374"/>
      <c r="CJ318" s="374"/>
      <c r="CK318" s="374"/>
      <c r="CL318" s="374"/>
      <c r="CM318" s="374"/>
      <c r="CN318" s="374"/>
      <c r="CO318" s="374"/>
      <c r="CP318" s="374"/>
      <c r="CQ318" s="374"/>
      <c r="CR318" s="374"/>
      <c r="CS318" s="374"/>
      <c r="CT318" s="374"/>
      <c r="CU318" s="374"/>
      <c r="CV318" s="374"/>
      <c r="CW318" s="374"/>
      <c r="CX318" s="374"/>
      <c r="CY318" s="374"/>
      <c r="CZ318" s="374"/>
      <c r="DA318" s="374"/>
      <c r="DB318" s="374"/>
      <c r="DC318" s="374"/>
      <c r="DD318" s="374"/>
      <c r="DE318" s="374"/>
      <c r="DF318" s="374"/>
      <c r="DG318" s="374"/>
      <c r="DH318" s="374"/>
      <c r="DI318" s="374"/>
      <c r="DJ318" s="374"/>
      <c r="DK318" s="374"/>
    </row>
    <row r="319" spans="3:115">
      <c r="C319" s="367"/>
      <c r="N319" s="374"/>
      <c r="O319" s="374"/>
      <c r="P319" s="374"/>
      <c r="Q319" s="374"/>
      <c r="R319" s="374"/>
      <c r="S319" s="374"/>
      <c r="T319" s="374"/>
      <c r="U319" s="374"/>
      <c r="V319" s="374"/>
      <c r="W319" s="374"/>
      <c r="X319" s="374"/>
      <c r="Y319" s="374"/>
      <c r="Z319" s="374"/>
      <c r="AA319" s="374"/>
      <c r="AB319" s="374"/>
      <c r="AC319" s="374"/>
      <c r="AD319" s="374"/>
      <c r="AE319" s="374"/>
      <c r="AF319" s="374"/>
      <c r="AG319" s="374"/>
      <c r="AH319" s="374"/>
      <c r="AI319" s="374"/>
      <c r="AJ319" s="374"/>
      <c r="AK319" s="374"/>
      <c r="AL319" s="374"/>
      <c r="AM319" s="374"/>
      <c r="AN319" s="374"/>
      <c r="AO319" s="374"/>
      <c r="AP319" s="374"/>
      <c r="AQ319" s="374"/>
      <c r="AR319" s="374"/>
      <c r="AS319" s="374"/>
      <c r="AT319" s="374"/>
      <c r="AU319" s="374"/>
      <c r="AV319" s="374"/>
      <c r="AW319" s="415"/>
      <c r="AX319" s="415"/>
      <c r="AY319" s="397" t="s">
        <v>1193</v>
      </c>
      <c r="AZ319" s="398" t="s">
        <v>892</v>
      </c>
      <c r="BA319" s="399" t="s">
        <v>940</v>
      </c>
      <c r="BB319" s="399"/>
      <c r="BC319" s="399"/>
      <c r="BD319" s="400" t="s">
        <v>1639</v>
      </c>
      <c r="BE319" s="402">
        <f t="shared" si="183"/>
        <v>314</v>
      </c>
      <c r="BF319" s="374"/>
      <c r="BG319" s="374"/>
      <c r="BH319" s="374"/>
      <c r="BI319" s="374"/>
      <c r="BJ319" s="374"/>
      <c r="BK319" s="374"/>
      <c r="BL319" s="374"/>
      <c r="BM319" s="374"/>
      <c r="BN319" s="374"/>
      <c r="BO319" s="374"/>
      <c r="BP319" s="374"/>
      <c r="BQ319" s="374"/>
      <c r="BR319" s="374"/>
      <c r="BS319" s="374"/>
      <c r="BT319" s="374"/>
      <c r="BU319" s="374"/>
      <c r="BV319" s="374"/>
      <c r="BW319" s="374"/>
      <c r="BX319" s="374"/>
      <c r="BY319" s="374"/>
      <c r="BZ319" s="374"/>
      <c r="CA319" s="374"/>
      <c r="CB319" s="374"/>
      <c r="CC319" s="374"/>
      <c r="CD319" s="374"/>
      <c r="CE319" s="374"/>
      <c r="CF319" s="374"/>
      <c r="CG319" s="374"/>
      <c r="CH319" s="374"/>
      <c r="CI319" s="374"/>
      <c r="CJ319" s="374"/>
      <c r="CK319" s="374"/>
      <c r="CL319" s="374"/>
      <c r="CM319" s="374"/>
      <c r="CN319" s="374"/>
      <c r="CO319" s="374"/>
      <c r="CP319" s="374"/>
      <c r="CQ319" s="374"/>
      <c r="CR319" s="374"/>
      <c r="CS319" s="374"/>
      <c r="CT319" s="374"/>
      <c r="CU319" s="374"/>
      <c r="CV319" s="374"/>
      <c r="CW319" s="374"/>
      <c r="CX319" s="374"/>
      <c r="CY319" s="374"/>
      <c r="CZ319" s="374"/>
      <c r="DA319" s="374"/>
      <c r="DB319" s="374"/>
      <c r="DC319" s="374"/>
      <c r="DD319" s="374"/>
      <c r="DE319" s="374"/>
      <c r="DF319" s="374"/>
      <c r="DG319" s="374"/>
      <c r="DH319" s="374"/>
      <c r="DI319" s="374"/>
      <c r="DJ319" s="374"/>
      <c r="DK319" s="374"/>
    </row>
    <row r="320" spans="3:115">
      <c r="C320" s="367"/>
      <c r="N320" s="374"/>
      <c r="O320" s="374"/>
      <c r="P320" s="374"/>
      <c r="Q320" s="374"/>
      <c r="R320" s="374"/>
      <c r="S320" s="374"/>
      <c r="T320" s="374"/>
      <c r="U320" s="374"/>
      <c r="V320" s="374"/>
      <c r="W320" s="374"/>
      <c r="X320" s="374"/>
      <c r="Y320" s="374"/>
      <c r="Z320" s="374"/>
      <c r="AA320" s="374"/>
      <c r="AB320" s="374"/>
      <c r="AC320" s="374"/>
      <c r="AD320" s="374"/>
      <c r="AE320" s="374"/>
      <c r="AF320" s="374"/>
      <c r="AG320" s="374"/>
      <c r="AH320" s="374"/>
      <c r="AI320" s="374"/>
      <c r="AJ320" s="374"/>
      <c r="AK320" s="374"/>
      <c r="AL320" s="374"/>
      <c r="AM320" s="374"/>
      <c r="AN320" s="374"/>
      <c r="AO320" s="374"/>
      <c r="AP320" s="374"/>
      <c r="AQ320" s="374"/>
      <c r="AR320" s="374"/>
      <c r="AS320" s="374"/>
      <c r="AT320" s="374"/>
      <c r="AU320" s="374"/>
      <c r="AV320" s="374"/>
      <c r="AW320" s="415"/>
      <c r="AX320" s="415"/>
      <c r="AY320" s="397" t="s">
        <v>1195</v>
      </c>
      <c r="AZ320" s="398" t="s">
        <v>894</v>
      </c>
      <c r="BA320" s="399" t="s">
        <v>942</v>
      </c>
      <c r="BB320" s="399"/>
      <c r="BC320" s="399"/>
      <c r="BD320" s="400" t="s">
        <v>365</v>
      </c>
      <c r="BE320" s="402">
        <f t="shared" si="183"/>
        <v>315</v>
      </c>
      <c r="BF320" s="374"/>
      <c r="BG320" s="374"/>
      <c r="BH320" s="374"/>
      <c r="BI320" s="374"/>
      <c r="BJ320" s="374"/>
      <c r="BK320" s="374"/>
      <c r="BL320" s="374"/>
      <c r="BM320" s="374"/>
      <c r="BN320" s="374"/>
      <c r="BO320" s="374"/>
      <c r="BP320" s="374"/>
      <c r="BQ320" s="374"/>
      <c r="BR320" s="374"/>
      <c r="BS320" s="374"/>
      <c r="BT320" s="374"/>
      <c r="BU320" s="374"/>
      <c r="BV320" s="374"/>
      <c r="BW320" s="374"/>
      <c r="BX320" s="374"/>
      <c r="BY320" s="374"/>
      <c r="BZ320" s="374"/>
      <c r="CA320" s="374"/>
      <c r="CB320" s="374"/>
      <c r="CC320" s="374"/>
      <c r="CD320" s="374"/>
      <c r="CE320" s="374"/>
      <c r="CF320" s="374"/>
      <c r="CG320" s="374"/>
      <c r="CH320" s="374"/>
      <c r="CI320" s="374"/>
      <c r="CJ320" s="374"/>
      <c r="CK320" s="374"/>
      <c r="CL320" s="374"/>
      <c r="CM320" s="374"/>
      <c r="CN320" s="374"/>
      <c r="CO320" s="374"/>
      <c r="CP320" s="374"/>
      <c r="CQ320" s="374"/>
      <c r="CR320" s="374"/>
      <c r="CS320" s="374"/>
      <c r="CT320" s="374"/>
      <c r="CU320" s="374"/>
      <c r="CV320" s="374"/>
      <c r="CW320" s="374"/>
      <c r="CX320" s="374"/>
      <c r="CY320" s="374"/>
      <c r="CZ320" s="374"/>
      <c r="DA320" s="374"/>
      <c r="DB320" s="374"/>
      <c r="DC320" s="374"/>
      <c r="DD320" s="374"/>
      <c r="DE320" s="374"/>
      <c r="DF320" s="374"/>
      <c r="DG320" s="374"/>
      <c r="DH320" s="374"/>
      <c r="DI320" s="374"/>
      <c r="DJ320" s="374"/>
      <c r="DK320" s="374"/>
    </row>
    <row r="321" spans="3:115">
      <c r="C321" s="367"/>
      <c r="N321" s="374"/>
      <c r="O321" s="374"/>
      <c r="P321" s="374"/>
      <c r="Q321" s="374"/>
      <c r="R321" s="374"/>
      <c r="S321" s="374"/>
      <c r="T321" s="374"/>
      <c r="U321" s="374"/>
      <c r="V321" s="374"/>
      <c r="W321" s="374"/>
      <c r="X321" s="374"/>
      <c r="Y321" s="374"/>
      <c r="Z321" s="374"/>
      <c r="AA321" s="374"/>
      <c r="AB321" s="374"/>
      <c r="AC321" s="374"/>
      <c r="AD321" s="374"/>
      <c r="AE321" s="374"/>
      <c r="AF321" s="374"/>
      <c r="AG321" s="374"/>
      <c r="AH321" s="374"/>
      <c r="AI321" s="374"/>
      <c r="AJ321" s="374"/>
      <c r="AK321" s="374"/>
      <c r="AL321" s="374"/>
      <c r="AM321" s="374"/>
      <c r="AN321" s="374"/>
      <c r="AO321" s="374"/>
      <c r="AP321" s="374"/>
      <c r="AQ321" s="374"/>
      <c r="AR321" s="374"/>
      <c r="AS321" s="374"/>
      <c r="AT321" s="374"/>
      <c r="AU321" s="374"/>
      <c r="AV321" s="374"/>
      <c r="AW321" s="415"/>
      <c r="AX321" s="415"/>
      <c r="AY321" s="397" t="s">
        <v>1197</v>
      </c>
      <c r="AZ321" s="398" t="s">
        <v>896</v>
      </c>
      <c r="BA321" s="399" t="s">
        <v>947</v>
      </c>
      <c r="BB321" s="399"/>
      <c r="BC321" s="399"/>
      <c r="BD321" s="400" t="s">
        <v>903</v>
      </c>
      <c r="BE321" s="402">
        <f t="shared" si="183"/>
        <v>316</v>
      </c>
      <c r="BF321" s="374"/>
      <c r="BG321" s="374"/>
      <c r="BH321" s="374"/>
      <c r="BI321" s="374"/>
      <c r="BJ321" s="374"/>
      <c r="BK321" s="374"/>
      <c r="BL321" s="374"/>
      <c r="BM321" s="374"/>
      <c r="BN321" s="374"/>
      <c r="BO321" s="374"/>
      <c r="BP321" s="374"/>
      <c r="BQ321" s="374"/>
      <c r="BR321" s="374"/>
      <c r="BS321" s="374"/>
      <c r="BT321" s="374"/>
      <c r="BU321" s="374"/>
      <c r="BV321" s="374"/>
      <c r="BW321" s="374"/>
      <c r="BX321" s="374"/>
      <c r="BY321" s="374"/>
      <c r="BZ321" s="374"/>
      <c r="CA321" s="374"/>
      <c r="CB321" s="374"/>
      <c r="CC321" s="374"/>
      <c r="CD321" s="374"/>
      <c r="CE321" s="374"/>
      <c r="CF321" s="374"/>
      <c r="CG321" s="374"/>
      <c r="CH321" s="374"/>
      <c r="CI321" s="374"/>
      <c r="CJ321" s="374"/>
      <c r="CK321" s="374"/>
      <c r="CL321" s="374"/>
      <c r="CM321" s="374"/>
      <c r="CN321" s="374"/>
      <c r="CO321" s="374"/>
      <c r="CP321" s="374"/>
      <c r="CQ321" s="374"/>
      <c r="CR321" s="374"/>
      <c r="CS321" s="374"/>
      <c r="CT321" s="374"/>
      <c r="CU321" s="374"/>
      <c r="CV321" s="374"/>
      <c r="CW321" s="374"/>
      <c r="CX321" s="374"/>
      <c r="CY321" s="374"/>
      <c r="CZ321" s="374"/>
      <c r="DA321" s="374"/>
      <c r="DB321" s="374"/>
      <c r="DC321" s="374"/>
      <c r="DD321" s="374"/>
      <c r="DE321" s="374"/>
      <c r="DF321" s="374"/>
      <c r="DG321" s="374"/>
      <c r="DH321" s="374"/>
      <c r="DI321" s="374"/>
      <c r="DJ321" s="374"/>
      <c r="DK321" s="374"/>
    </row>
    <row r="322" spans="3:115">
      <c r="C322" s="367"/>
      <c r="N322" s="374"/>
      <c r="O322" s="374"/>
      <c r="P322" s="374"/>
      <c r="Q322" s="374"/>
      <c r="R322" s="374"/>
      <c r="S322" s="374"/>
      <c r="T322" s="374"/>
      <c r="U322" s="374"/>
      <c r="V322" s="374"/>
      <c r="W322" s="374"/>
      <c r="X322" s="374"/>
      <c r="Y322" s="374"/>
      <c r="Z322" s="374"/>
      <c r="AA322" s="374"/>
      <c r="AB322" s="374"/>
      <c r="AC322" s="374"/>
      <c r="AD322" s="374"/>
      <c r="AE322" s="374"/>
      <c r="AF322" s="374"/>
      <c r="AG322" s="374"/>
      <c r="AH322" s="374"/>
      <c r="AI322" s="374"/>
      <c r="AJ322" s="374"/>
      <c r="AK322" s="374"/>
      <c r="AL322" s="374"/>
      <c r="AM322" s="374"/>
      <c r="AN322" s="374"/>
      <c r="AO322" s="374"/>
      <c r="AP322" s="374"/>
      <c r="AQ322" s="374"/>
      <c r="AR322" s="374"/>
      <c r="AS322" s="374"/>
      <c r="AT322" s="374"/>
      <c r="AU322" s="374"/>
      <c r="AV322" s="374"/>
      <c r="AW322" s="415"/>
      <c r="AX322" s="415"/>
      <c r="AY322" s="397" t="s">
        <v>1200</v>
      </c>
      <c r="AZ322" s="398" t="s">
        <v>898</v>
      </c>
      <c r="BA322" s="399" t="s">
        <v>949</v>
      </c>
      <c r="BB322" s="399"/>
      <c r="BC322" s="399"/>
      <c r="BD322" s="400" t="s">
        <v>904</v>
      </c>
      <c r="BE322" s="402">
        <f t="shared" si="183"/>
        <v>317</v>
      </c>
      <c r="BF322" s="374"/>
      <c r="BG322" s="374"/>
      <c r="BH322" s="374"/>
      <c r="BI322" s="374"/>
      <c r="BJ322" s="374"/>
      <c r="BK322" s="374"/>
      <c r="BL322" s="374"/>
      <c r="BM322" s="374"/>
      <c r="BN322" s="374"/>
      <c r="BO322" s="374"/>
      <c r="BP322" s="374"/>
      <c r="BQ322" s="374"/>
      <c r="BR322" s="374"/>
      <c r="BS322" s="374"/>
      <c r="BT322" s="374"/>
      <c r="BU322" s="374"/>
      <c r="BV322" s="374"/>
      <c r="BW322" s="374"/>
      <c r="BX322" s="374"/>
      <c r="BY322" s="374"/>
      <c r="BZ322" s="374"/>
      <c r="CA322" s="374"/>
      <c r="CB322" s="374"/>
      <c r="CC322" s="374"/>
      <c r="CD322" s="374"/>
      <c r="CE322" s="374"/>
      <c r="CF322" s="374"/>
      <c r="CG322" s="374"/>
      <c r="CH322" s="374"/>
      <c r="CI322" s="374"/>
      <c r="CJ322" s="374"/>
      <c r="CK322" s="374"/>
      <c r="CL322" s="374"/>
      <c r="CM322" s="374"/>
      <c r="CN322" s="374"/>
      <c r="CO322" s="374"/>
      <c r="CP322" s="374"/>
      <c r="CQ322" s="374"/>
      <c r="CR322" s="374"/>
      <c r="CS322" s="374"/>
      <c r="CT322" s="374"/>
      <c r="CU322" s="374"/>
      <c r="CV322" s="374"/>
      <c r="CW322" s="374"/>
      <c r="CX322" s="374"/>
      <c r="CY322" s="374"/>
      <c r="CZ322" s="374"/>
      <c r="DA322" s="374"/>
      <c r="DB322" s="374"/>
      <c r="DC322" s="374"/>
      <c r="DD322" s="374"/>
      <c r="DE322" s="374"/>
      <c r="DF322" s="374"/>
      <c r="DG322" s="374"/>
      <c r="DH322" s="374"/>
      <c r="DI322" s="374"/>
      <c r="DJ322" s="374"/>
      <c r="DK322" s="374"/>
    </row>
    <row r="323" spans="3:115">
      <c r="C323" s="367"/>
      <c r="N323" s="374"/>
      <c r="O323" s="374"/>
      <c r="P323" s="374"/>
      <c r="Q323" s="374"/>
      <c r="R323" s="374"/>
      <c r="S323" s="374"/>
      <c r="T323" s="374"/>
      <c r="U323" s="374"/>
      <c r="V323" s="374"/>
      <c r="W323" s="374"/>
      <c r="X323" s="374"/>
      <c r="Y323" s="374"/>
      <c r="Z323" s="374"/>
      <c r="AA323" s="374"/>
      <c r="AB323" s="374"/>
      <c r="AC323" s="374"/>
      <c r="AD323" s="374"/>
      <c r="AE323" s="374"/>
      <c r="AF323" s="374"/>
      <c r="AG323" s="374"/>
      <c r="AH323" s="374"/>
      <c r="AI323" s="374"/>
      <c r="AJ323" s="374"/>
      <c r="AK323" s="374"/>
      <c r="AL323" s="374"/>
      <c r="AM323" s="374"/>
      <c r="AN323" s="374"/>
      <c r="AO323" s="374"/>
      <c r="AP323" s="374"/>
      <c r="AQ323" s="374"/>
      <c r="AR323" s="374"/>
      <c r="AS323" s="374"/>
      <c r="AT323" s="374"/>
      <c r="AU323" s="374"/>
      <c r="AV323" s="374"/>
      <c r="AW323" s="415"/>
      <c r="AX323" s="415"/>
      <c r="AY323" s="397" t="s">
        <v>1647</v>
      </c>
      <c r="AZ323" s="398" t="s">
        <v>1639</v>
      </c>
      <c r="BA323" s="399" t="s">
        <v>954</v>
      </c>
      <c r="BB323" s="399"/>
      <c r="BC323" s="399"/>
      <c r="BD323" s="400" t="s">
        <v>905</v>
      </c>
      <c r="BE323" s="402">
        <f t="shared" si="183"/>
        <v>318</v>
      </c>
      <c r="BF323" s="374"/>
      <c r="BG323" s="374"/>
      <c r="BH323" s="374"/>
      <c r="BI323" s="374"/>
      <c r="BJ323" s="374"/>
      <c r="BK323" s="374"/>
      <c r="BL323" s="374"/>
      <c r="BM323" s="374"/>
      <c r="BN323" s="374"/>
      <c r="BO323" s="374"/>
      <c r="BP323" s="374"/>
      <c r="BQ323" s="374"/>
      <c r="BR323" s="374"/>
      <c r="BS323" s="374"/>
      <c r="BT323" s="374"/>
      <c r="BU323" s="374"/>
      <c r="BV323" s="374"/>
      <c r="BW323" s="374"/>
      <c r="BX323" s="374"/>
      <c r="BY323" s="374"/>
      <c r="BZ323" s="374"/>
      <c r="CA323" s="374"/>
      <c r="CB323" s="374"/>
      <c r="CC323" s="374"/>
      <c r="CD323" s="374"/>
      <c r="CE323" s="374"/>
      <c r="CF323" s="374"/>
      <c r="CG323" s="374"/>
      <c r="CH323" s="374"/>
      <c r="CI323" s="374"/>
      <c r="CJ323" s="374"/>
      <c r="CK323" s="374"/>
      <c r="CL323" s="374"/>
      <c r="CM323" s="374"/>
      <c r="CN323" s="374"/>
      <c r="CO323" s="374"/>
      <c r="CP323" s="374"/>
      <c r="CQ323" s="374"/>
      <c r="CR323" s="374"/>
      <c r="CS323" s="374"/>
      <c r="CT323" s="374"/>
      <c r="CU323" s="374"/>
      <c r="CV323" s="374"/>
      <c r="CW323" s="374"/>
      <c r="CX323" s="374"/>
      <c r="CY323" s="374"/>
      <c r="CZ323" s="374"/>
      <c r="DA323" s="374"/>
      <c r="DB323" s="374"/>
      <c r="DC323" s="374"/>
      <c r="DD323" s="374"/>
      <c r="DE323" s="374"/>
      <c r="DF323" s="374"/>
      <c r="DG323" s="374"/>
      <c r="DH323" s="374"/>
      <c r="DI323" s="374"/>
      <c r="DJ323" s="374"/>
      <c r="DK323" s="374"/>
    </row>
    <row r="324" spans="3:115">
      <c r="C324" s="367"/>
      <c r="N324" s="374"/>
      <c r="O324" s="374"/>
      <c r="P324" s="374"/>
      <c r="Q324" s="374"/>
      <c r="R324" s="374"/>
      <c r="S324" s="374"/>
      <c r="T324" s="374"/>
      <c r="U324" s="374"/>
      <c r="V324" s="374"/>
      <c r="W324" s="374"/>
      <c r="X324" s="374"/>
      <c r="Y324" s="374"/>
      <c r="Z324" s="374"/>
      <c r="AA324" s="374"/>
      <c r="AB324" s="374"/>
      <c r="AC324" s="374"/>
      <c r="AD324" s="374"/>
      <c r="AE324" s="374"/>
      <c r="AF324" s="374"/>
      <c r="AG324" s="374"/>
      <c r="AH324" s="374"/>
      <c r="AI324" s="374"/>
      <c r="AJ324" s="374"/>
      <c r="AK324" s="374"/>
      <c r="AL324" s="374"/>
      <c r="AM324" s="374"/>
      <c r="AN324" s="374"/>
      <c r="AO324" s="374"/>
      <c r="AP324" s="374"/>
      <c r="AQ324" s="374"/>
      <c r="AR324" s="374"/>
      <c r="AS324" s="374"/>
      <c r="AT324" s="374"/>
      <c r="AU324" s="374"/>
      <c r="AV324" s="374"/>
      <c r="AW324" s="415"/>
      <c r="AX324" s="415"/>
      <c r="AY324" s="397" t="s">
        <v>1207</v>
      </c>
      <c r="AZ324" s="398" t="s">
        <v>365</v>
      </c>
      <c r="BA324" s="399" t="s">
        <v>959</v>
      </c>
      <c r="BB324" s="399"/>
      <c r="BC324" s="399"/>
      <c r="BD324" s="400" t="s">
        <v>906</v>
      </c>
      <c r="BE324" s="402">
        <f t="shared" si="183"/>
        <v>319</v>
      </c>
      <c r="BF324" s="374"/>
      <c r="BG324" s="374"/>
      <c r="BH324" s="374"/>
      <c r="BI324" s="374"/>
      <c r="BJ324" s="374"/>
      <c r="BK324" s="374"/>
      <c r="BL324" s="374"/>
      <c r="BM324" s="374"/>
      <c r="BN324" s="374"/>
      <c r="BO324" s="374"/>
      <c r="BP324" s="374"/>
      <c r="BQ324" s="374"/>
      <c r="BR324" s="374"/>
      <c r="BS324" s="374"/>
      <c r="BT324" s="374"/>
      <c r="BU324" s="374"/>
      <c r="BV324" s="374"/>
      <c r="BW324" s="374"/>
      <c r="BX324" s="374"/>
      <c r="BY324" s="374"/>
      <c r="BZ324" s="374"/>
      <c r="CA324" s="374"/>
      <c r="CB324" s="374"/>
      <c r="CC324" s="374"/>
      <c r="CD324" s="374"/>
      <c r="CE324" s="374"/>
      <c r="CF324" s="374"/>
      <c r="CG324" s="374"/>
      <c r="CH324" s="374"/>
      <c r="CI324" s="374"/>
      <c r="CJ324" s="374"/>
      <c r="CK324" s="374"/>
      <c r="CL324" s="374"/>
      <c r="CM324" s="374"/>
      <c r="CN324" s="374"/>
      <c r="CO324" s="374"/>
      <c r="CP324" s="374"/>
      <c r="CQ324" s="374"/>
      <c r="CR324" s="374"/>
      <c r="CS324" s="374"/>
      <c r="CT324" s="374"/>
      <c r="CU324" s="374"/>
      <c r="CV324" s="374"/>
      <c r="CW324" s="374"/>
      <c r="CX324" s="374"/>
      <c r="CY324" s="374"/>
      <c r="CZ324" s="374"/>
      <c r="DA324" s="374"/>
      <c r="DB324" s="374"/>
      <c r="DC324" s="374"/>
      <c r="DD324" s="374"/>
      <c r="DE324" s="374"/>
      <c r="DF324" s="374"/>
      <c r="DG324" s="374"/>
      <c r="DH324" s="374"/>
      <c r="DI324" s="374"/>
      <c r="DJ324" s="374"/>
      <c r="DK324" s="374"/>
    </row>
    <row r="325" spans="3:115">
      <c r="C325" s="367"/>
      <c r="N325" s="374"/>
      <c r="O325" s="374"/>
      <c r="P325" s="374"/>
      <c r="Q325" s="374"/>
      <c r="R325" s="374"/>
      <c r="S325" s="374"/>
      <c r="T325" s="374"/>
      <c r="U325" s="374"/>
      <c r="V325" s="374"/>
      <c r="W325" s="374"/>
      <c r="X325" s="374"/>
      <c r="Y325" s="374"/>
      <c r="Z325" s="374"/>
      <c r="AA325" s="374"/>
      <c r="AB325" s="374"/>
      <c r="AC325" s="374"/>
      <c r="AD325" s="374"/>
      <c r="AE325" s="374"/>
      <c r="AF325" s="374"/>
      <c r="AG325" s="374"/>
      <c r="AH325" s="374"/>
      <c r="AI325" s="374"/>
      <c r="AJ325" s="374"/>
      <c r="AK325" s="374"/>
      <c r="AL325" s="374"/>
      <c r="AM325" s="374"/>
      <c r="AN325" s="374"/>
      <c r="AO325" s="374"/>
      <c r="AP325" s="374"/>
      <c r="AQ325" s="374"/>
      <c r="AR325" s="374"/>
      <c r="AS325" s="374"/>
      <c r="AT325" s="374"/>
      <c r="AU325" s="374"/>
      <c r="AV325" s="374"/>
      <c r="AW325" s="415"/>
      <c r="AX325" s="415"/>
      <c r="AY325" s="397" t="s">
        <v>1218</v>
      </c>
      <c r="AZ325" s="398" t="s">
        <v>903</v>
      </c>
      <c r="BA325" s="399" t="s">
        <v>961</v>
      </c>
      <c r="BB325" s="399"/>
      <c r="BC325" s="399"/>
      <c r="BD325" s="400" t="s">
        <v>910</v>
      </c>
      <c r="BE325" s="402" t="e">
        <f t="shared" si="183"/>
        <v>#N/A</v>
      </c>
      <c r="BF325" s="374"/>
      <c r="BG325" s="374"/>
      <c r="BH325" s="374"/>
      <c r="BI325" s="374"/>
      <c r="BJ325" s="374"/>
      <c r="BK325" s="374"/>
      <c r="BL325" s="374"/>
      <c r="BM325" s="374"/>
      <c r="BN325" s="374"/>
      <c r="BO325" s="374"/>
      <c r="BP325" s="374"/>
      <c r="BQ325" s="374"/>
      <c r="BR325" s="374"/>
      <c r="BS325" s="374"/>
      <c r="BT325" s="374"/>
      <c r="BU325" s="374"/>
      <c r="BV325" s="374"/>
      <c r="BW325" s="374"/>
      <c r="BX325" s="374"/>
      <c r="BY325" s="374"/>
      <c r="BZ325" s="374"/>
      <c r="CA325" s="374"/>
      <c r="CB325" s="374"/>
      <c r="CC325" s="374"/>
      <c r="CD325" s="374"/>
      <c r="CE325" s="374"/>
      <c r="CF325" s="374"/>
      <c r="CG325" s="374"/>
      <c r="CH325" s="374"/>
      <c r="CI325" s="374"/>
      <c r="CJ325" s="374"/>
      <c r="CK325" s="374"/>
      <c r="CL325" s="374"/>
      <c r="CM325" s="374"/>
      <c r="CN325" s="374"/>
      <c r="CO325" s="374"/>
      <c r="CP325" s="374"/>
      <c r="CQ325" s="374"/>
      <c r="CR325" s="374"/>
      <c r="CS325" s="374"/>
      <c r="CT325" s="374"/>
      <c r="CU325" s="374"/>
      <c r="CV325" s="374"/>
      <c r="CW325" s="374"/>
      <c r="CX325" s="374"/>
      <c r="CY325" s="374"/>
      <c r="CZ325" s="374"/>
      <c r="DA325" s="374"/>
      <c r="DB325" s="374"/>
      <c r="DC325" s="374"/>
      <c r="DD325" s="374"/>
      <c r="DE325" s="374"/>
      <c r="DF325" s="374"/>
      <c r="DG325" s="374"/>
      <c r="DH325" s="374"/>
      <c r="DI325" s="374"/>
      <c r="DJ325" s="374"/>
      <c r="DK325" s="374"/>
    </row>
    <row r="326" spans="3:115">
      <c r="C326" s="367"/>
      <c r="N326" s="374"/>
      <c r="O326" s="374"/>
      <c r="P326" s="374"/>
      <c r="Q326" s="374"/>
      <c r="R326" s="374"/>
      <c r="S326" s="374"/>
      <c r="T326" s="374"/>
      <c r="U326" s="374"/>
      <c r="V326" s="374"/>
      <c r="W326" s="374"/>
      <c r="X326" s="374"/>
      <c r="Y326" s="374"/>
      <c r="Z326" s="374"/>
      <c r="AA326" s="374"/>
      <c r="AB326" s="374"/>
      <c r="AC326" s="374"/>
      <c r="AD326" s="374"/>
      <c r="AE326" s="374"/>
      <c r="AF326" s="374"/>
      <c r="AG326" s="374"/>
      <c r="AH326" s="374"/>
      <c r="AI326" s="374"/>
      <c r="AJ326" s="374"/>
      <c r="AK326" s="374"/>
      <c r="AL326" s="374"/>
      <c r="AM326" s="374"/>
      <c r="AN326" s="374"/>
      <c r="AO326" s="374"/>
      <c r="AP326" s="374"/>
      <c r="AQ326" s="374"/>
      <c r="AR326" s="374"/>
      <c r="AS326" s="374"/>
      <c r="AT326" s="374"/>
      <c r="AU326" s="374"/>
      <c r="AV326" s="374"/>
      <c r="AW326" s="415"/>
      <c r="AX326" s="415"/>
      <c r="AY326" s="397" t="s">
        <v>1220</v>
      </c>
      <c r="AZ326" s="398" t="s">
        <v>904</v>
      </c>
      <c r="BA326" s="399" t="s">
        <v>963</v>
      </c>
      <c r="BB326" s="399"/>
      <c r="BC326" s="399"/>
      <c r="BD326" s="400" t="s">
        <v>911</v>
      </c>
      <c r="BE326" s="402">
        <f t="shared" si="183"/>
        <v>320</v>
      </c>
      <c r="BF326" s="374"/>
      <c r="BG326" s="374"/>
      <c r="BH326" s="374"/>
      <c r="BI326" s="374"/>
      <c r="BJ326" s="374"/>
      <c r="BK326" s="374"/>
      <c r="BL326" s="374"/>
      <c r="BM326" s="374"/>
      <c r="BN326" s="374"/>
      <c r="BO326" s="374"/>
      <c r="BP326" s="374"/>
      <c r="BQ326" s="374"/>
      <c r="BR326" s="374"/>
      <c r="BS326" s="374"/>
      <c r="BT326" s="374"/>
      <c r="BU326" s="374"/>
      <c r="BV326" s="374"/>
      <c r="BW326" s="374"/>
      <c r="BX326" s="374"/>
      <c r="BY326" s="374"/>
      <c r="BZ326" s="374"/>
      <c r="CA326" s="374"/>
      <c r="CB326" s="374"/>
      <c r="CC326" s="374"/>
      <c r="CD326" s="374"/>
      <c r="CE326" s="374"/>
      <c r="CF326" s="374"/>
      <c r="CG326" s="374"/>
      <c r="CH326" s="374"/>
      <c r="CI326" s="374"/>
      <c r="CJ326" s="374"/>
      <c r="CK326" s="374"/>
      <c r="CL326" s="374"/>
      <c r="CM326" s="374"/>
      <c r="CN326" s="374"/>
      <c r="CO326" s="374"/>
      <c r="CP326" s="374"/>
      <c r="CQ326" s="374"/>
      <c r="CR326" s="374"/>
      <c r="CS326" s="374"/>
      <c r="CT326" s="374"/>
      <c r="CU326" s="374"/>
      <c r="CV326" s="374"/>
      <c r="CW326" s="374"/>
      <c r="CX326" s="374"/>
      <c r="CY326" s="374"/>
      <c r="CZ326" s="374"/>
      <c r="DA326" s="374"/>
      <c r="DB326" s="374"/>
      <c r="DC326" s="374"/>
      <c r="DD326" s="374"/>
      <c r="DE326" s="374"/>
      <c r="DF326" s="374"/>
      <c r="DG326" s="374"/>
      <c r="DH326" s="374"/>
      <c r="DI326" s="374"/>
      <c r="DJ326" s="374"/>
      <c r="DK326" s="374"/>
    </row>
    <row r="327" spans="3:115">
      <c r="C327" s="367"/>
      <c r="N327" s="374"/>
      <c r="O327" s="374"/>
      <c r="P327" s="374"/>
      <c r="Q327" s="374"/>
      <c r="R327" s="374"/>
      <c r="S327" s="374"/>
      <c r="T327" s="374"/>
      <c r="U327" s="374"/>
      <c r="V327" s="374"/>
      <c r="W327" s="374"/>
      <c r="X327" s="374"/>
      <c r="Y327" s="374"/>
      <c r="Z327" s="374"/>
      <c r="AA327" s="374"/>
      <c r="AB327" s="374"/>
      <c r="AC327" s="374"/>
      <c r="AD327" s="374"/>
      <c r="AE327" s="374"/>
      <c r="AF327" s="374"/>
      <c r="AG327" s="374"/>
      <c r="AH327" s="374"/>
      <c r="AI327" s="374"/>
      <c r="AJ327" s="374"/>
      <c r="AK327" s="374"/>
      <c r="AL327" s="374"/>
      <c r="AM327" s="374"/>
      <c r="AN327" s="374"/>
      <c r="AO327" s="374"/>
      <c r="AP327" s="374"/>
      <c r="AQ327" s="374"/>
      <c r="AR327" s="374"/>
      <c r="AS327" s="374"/>
      <c r="AT327" s="374"/>
      <c r="AU327" s="374"/>
      <c r="AV327" s="374"/>
      <c r="AW327" s="415"/>
      <c r="AX327" s="415"/>
      <c r="AY327" s="397" t="s">
        <v>1222</v>
      </c>
      <c r="AZ327" s="398" t="s">
        <v>905</v>
      </c>
      <c r="BA327" s="399" t="s">
        <v>967</v>
      </c>
      <c r="BB327" s="399"/>
      <c r="BC327" s="399"/>
      <c r="BD327" s="400" t="s">
        <v>912</v>
      </c>
      <c r="BE327" s="402">
        <f t="shared" si="183"/>
        <v>321</v>
      </c>
      <c r="BF327" s="374"/>
      <c r="BG327" s="374"/>
      <c r="BH327" s="374"/>
      <c r="BI327" s="374"/>
      <c r="BJ327" s="374"/>
      <c r="BK327" s="374"/>
      <c r="BL327" s="374"/>
      <c r="BM327" s="374"/>
      <c r="BN327" s="374"/>
      <c r="BO327" s="374"/>
      <c r="BP327" s="374"/>
      <c r="BQ327" s="374"/>
      <c r="BR327" s="374"/>
      <c r="BS327" s="374"/>
      <c r="BT327" s="374"/>
      <c r="BU327" s="374"/>
      <c r="BV327" s="374"/>
      <c r="BW327" s="374"/>
      <c r="BX327" s="374"/>
      <c r="BY327" s="374"/>
      <c r="BZ327" s="374"/>
      <c r="CA327" s="374"/>
      <c r="CB327" s="374"/>
      <c r="CC327" s="374"/>
      <c r="CD327" s="374"/>
      <c r="CE327" s="374"/>
      <c r="CF327" s="374"/>
      <c r="CG327" s="374"/>
      <c r="CH327" s="374"/>
      <c r="CI327" s="374"/>
      <c r="CJ327" s="374"/>
      <c r="CK327" s="374"/>
      <c r="CL327" s="374"/>
      <c r="CM327" s="374"/>
      <c r="CN327" s="374"/>
      <c r="CO327" s="374"/>
      <c r="CP327" s="374"/>
      <c r="CQ327" s="374"/>
      <c r="CR327" s="374"/>
      <c r="CS327" s="374"/>
      <c r="CT327" s="374"/>
      <c r="CU327" s="374"/>
      <c r="CV327" s="374"/>
      <c r="CW327" s="374"/>
      <c r="CX327" s="374"/>
      <c r="CY327" s="374"/>
      <c r="CZ327" s="374"/>
      <c r="DA327" s="374"/>
      <c r="DB327" s="374"/>
      <c r="DC327" s="374"/>
      <c r="DD327" s="374"/>
      <c r="DE327" s="374"/>
      <c r="DF327" s="374"/>
      <c r="DG327" s="374"/>
      <c r="DH327" s="374"/>
      <c r="DI327" s="374"/>
      <c r="DJ327" s="374"/>
      <c r="DK327" s="374"/>
    </row>
    <row r="328" spans="3:115">
      <c r="C328" s="367"/>
      <c r="N328" s="374"/>
      <c r="O328" s="374"/>
      <c r="P328" s="374"/>
      <c r="Q328" s="374"/>
      <c r="R328" s="374"/>
      <c r="S328" s="374"/>
      <c r="T328" s="374"/>
      <c r="U328" s="374"/>
      <c r="V328" s="374"/>
      <c r="W328" s="374"/>
      <c r="X328" s="374"/>
      <c r="Y328" s="374"/>
      <c r="Z328" s="374"/>
      <c r="AA328" s="374"/>
      <c r="AB328" s="374"/>
      <c r="AC328" s="374"/>
      <c r="AD328" s="374"/>
      <c r="AE328" s="374"/>
      <c r="AF328" s="374"/>
      <c r="AG328" s="374"/>
      <c r="AH328" s="374"/>
      <c r="AI328" s="374"/>
      <c r="AJ328" s="374"/>
      <c r="AK328" s="374"/>
      <c r="AL328" s="374"/>
      <c r="AM328" s="374"/>
      <c r="AN328" s="374"/>
      <c r="AO328" s="374"/>
      <c r="AP328" s="374"/>
      <c r="AQ328" s="374"/>
      <c r="AR328" s="374"/>
      <c r="AS328" s="374"/>
      <c r="AT328" s="374"/>
      <c r="AU328" s="374"/>
      <c r="AV328" s="374"/>
      <c r="AW328" s="415"/>
      <c r="AX328" s="415"/>
      <c r="AY328" s="397" t="s">
        <v>1231</v>
      </c>
      <c r="AZ328" s="398" t="s">
        <v>906</v>
      </c>
      <c r="BA328" s="399" t="s">
        <v>971</v>
      </c>
      <c r="BB328" s="399"/>
      <c r="BC328" s="399"/>
      <c r="BD328" s="400" t="s">
        <v>913</v>
      </c>
      <c r="BE328" s="402">
        <f t="shared" si="183"/>
        <v>322</v>
      </c>
      <c r="BF328" s="374"/>
      <c r="BG328" s="374"/>
      <c r="BH328" s="374"/>
      <c r="BI328" s="374"/>
      <c r="BJ328" s="374"/>
      <c r="BK328" s="374"/>
      <c r="BL328" s="374"/>
      <c r="BM328" s="374"/>
      <c r="BN328" s="374"/>
      <c r="BO328" s="374"/>
      <c r="BP328" s="374"/>
      <c r="BQ328" s="374"/>
      <c r="BR328" s="374"/>
      <c r="BS328" s="374"/>
      <c r="BT328" s="374"/>
      <c r="BU328" s="374"/>
      <c r="BV328" s="374"/>
      <c r="BW328" s="374"/>
      <c r="BX328" s="374"/>
      <c r="BY328" s="374"/>
      <c r="BZ328" s="374"/>
      <c r="CA328" s="374"/>
      <c r="CB328" s="374"/>
      <c r="CC328" s="374"/>
      <c r="CD328" s="374"/>
      <c r="CE328" s="374"/>
      <c r="CF328" s="374"/>
      <c r="CG328" s="374"/>
      <c r="CH328" s="374"/>
      <c r="CI328" s="374"/>
      <c r="CJ328" s="374"/>
      <c r="CK328" s="374"/>
      <c r="CL328" s="374"/>
      <c r="CM328" s="374"/>
      <c r="CN328" s="374"/>
      <c r="CO328" s="374"/>
      <c r="CP328" s="374"/>
      <c r="CQ328" s="374"/>
      <c r="CR328" s="374"/>
      <c r="CS328" s="374"/>
      <c r="CT328" s="374"/>
      <c r="CU328" s="374"/>
      <c r="CV328" s="374"/>
      <c r="CW328" s="374"/>
      <c r="CX328" s="374"/>
      <c r="CY328" s="374"/>
      <c r="CZ328" s="374"/>
      <c r="DA328" s="374"/>
      <c r="DB328" s="374"/>
      <c r="DC328" s="374"/>
      <c r="DD328" s="374"/>
      <c r="DE328" s="374"/>
      <c r="DF328" s="374"/>
      <c r="DG328" s="374"/>
      <c r="DH328" s="374"/>
      <c r="DI328" s="374"/>
      <c r="DJ328" s="374"/>
      <c r="DK328" s="374"/>
    </row>
    <row r="329" spans="3:115">
      <c r="C329" s="367"/>
      <c r="N329" s="374"/>
      <c r="O329" s="374"/>
      <c r="P329" s="374"/>
      <c r="Q329" s="374"/>
      <c r="R329" s="374"/>
      <c r="S329" s="374"/>
      <c r="T329" s="374"/>
      <c r="U329" s="374"/>
      <c r="V329" s="374"/>
      <c r="W329" s="374"/>
      <c r="X329" s="374"/>
      <c r="Y329" s="374"/>
      <c r="Z329" s="374"/>
      <c r="AA329" s="374"/>
      <c r="AB329" s="374"/>
      <c r="AC329" s="374"/>
      <c r="AD329" s="374"/>
      <c r="AE329" s="374"/>
      <c r="AF329" s="374"/>
      <c r="AG329" s="374"/>
      <c r="AH329" s="374"/>
      <c r="AI329" s="374"/>
      <c r="AJ329" s="374"/>
      <c r="AK329" s="374"/>
      <c r="AL329" s="374"/>
      <c r="AM329" s="374"/>
      <c r="AN329" s="374"/>
      <c r="AO329" s="374"/>
      <c r="AP329" s="374"/>
      <c r="AQ329" s="374"/>
      <c r="AR329" s="374"/>
      <c r="AS329" s="374"/>
      <c r="AT329" s="374"/>
      <c r="AU329" s="374"/>
      <c r="AV329" s="374"/>
      <c r="AW329" s="415"/>
      <c r="AX329" s="415"/>
      <c r="AY329" s="397" t="s">
        <v>1234</v>
      </c>
      <c r="AZ329" s="398" t="s">
        <v>911</v>
      </c>
      <c r="BA329" s="399" t="s">
        <v>976</v>
      </c>
      <c r="BB329" s="399"/>
      <c r="BC329" s="399"/>
      <c r="BD329" s="400" t="s">
        <v>916</v>
      </c>
      <c r="BE329" s="402">
        <f t="shared" si="183"/>
        <v>323</v>
      </c>
      <c r="BF329" s="374"/>
      <c r="BG329" s="374"/>
      <c r="BH329" s="374"/>
      <c r="BI329" s="374"/>
      <c r="BJ329" s="374"/>
      <c r="BK329" s="374"/>
      <c r="BL329" s="374"/>
      <c r="BM329" s="374"/>
      <c r="BN329" s="374"/>
      <c r="BO329" s="374"/>
      <c r="BP329" s="374"/>
      <c r="BQ329" s="374"/>
      <c r="BR329" s="374"/>
      <c r="BS329" s="374"/>
      <c r="BT329" s="374"/>
      <c r="BU329" s="374"/>
      <c r="BV329" s="374"/>
      <c r="BW329" s="374"/>
      <c r="BX329" s="374"/>
      <c r="BY329" s="374"/>
      <c r="BZ329" s="374"/>
      <c r="CA329" s="374"/>
      <c r="CB329" s="374"/>
      <c r="CC329" s="374"/>
      <c r="CD329" s="374"/>
      <c r="CE329" s="374"/>
      <c r="CF329" s="374"/>
      <c r="CG329" s="374"/>
      <c r="CH329" s="374"/>
      <c r="CI329" s="374"/>
      <c r="CJ329" s="374"/>
      <c r="CK329" s="374"/>
      <c r="CL329" s="374"/>
      <c r="CM329" s="374"/>
      <c r="CN329" s="374"/>
      <c r="CO329" s="374"/>
      <c r="CP329" s="374"/>
      <c r="CQ329" s="374"/>
      <c r="CR329" s="374"/>
      <c r="CS329" s="374"/>
      <c r="CT329" s="374"/>
      <c r="CU329" s="374"/>
      <c r="CV329" s="374"/>
      <c r="CW329" s="374"/>
      <c r="CX329" s="374"/>
      <c r="CY329" s="374"/>
      <c r="CZ329" s="374"/>
      <c r="DA329" s="374"/>
      <c r="DB329" s="374"/>
      <c r="DC329" s="374"/>
      <c r="DD329" s="374"/>
      <c r="DE329" s="374"/>
      <c r="DF329" s="374"/>
      <c r="DG329" s="374"/>
      <c r="DH329" s="374"/>
      <c r="DI329" s="374"/>
      <c r="DJ329" s="374"/>
      <c r="DK329" s="374"/>
    </row>
    <row r="330" spans="3:115">
      <c r="C330" s="367"/>
      <c r="N330" s="374"/>
      <c r="O330" s="374"/>
      <c r="P330" s="374"/>
      <c r="Q330" s="374"/>
      <c r="R330" s="374"/>
      <c r="S330" s="374"/>
      <c r="T330" s="374"/>
      <c r="U330" s="374"/>
      <c r="V330" s="374"/>
      <c r="W330" s="374"/>
      <c r="X330" s="374"/>
      <c r="Y330" s="374"/>
      <c r="Z330" s="374"/>
      <c r="AA330" s="374"/>
      <c r="AB330" s="374"/>
      <c r="AC330" s="374"/>
      <c r="AD330" s="374"/>
      <c r="AE330" s="374"/>
      <c r="AF330" s="374"/>
      <c r="AG330" s="374"/>
      <c r="AH330" s="374"/>
      <c r="AI330" s="374"/>
      <c r="AJ330" s="374"/>
      <c r="AK330" s="374"/>
      <c r="AL330" s="374"/>
      <c r="AM330" s="374"/>
      <c r="AN330" s="374"/>
      <c r="AO330" s="374"/>
      <c r="AP330" s="374"/>
      <c r="AQ330" s="374"/>
      <c r="AR330" s="374"/>
      <c r="AS330" s="374"/>
      <c r="AT330" s="374"/>
      <c r="AU330" s="374"/>
      <c r="AV330" s="374"/>
      <c r="AW330" s="415"/>
      <c r="AX330" s="415"/>
      <c r="AY330" s="397" t="s">
        <v>1235</v>
      </c>
      <c r="AZ330" s="398" t="s">
        <v>912</v>
      </c>
      <c r="BA330" s="399" t="s">
        <v>978</v>
      </c>
      <c r="BB330" s="399"/>
      <c r="BC330" s="399"/>
      <c r="BD330" s="400" t="s">
        <v>918</v>
      </c>
      <c r="BE330" s="402">
        <f t="shared" si="183"/>
        <v>324</v>
      </c>
      <c r="BF330" s="374"/>
      <c r="BG330" s="374"/>
      <c r="BH330" s="374"/>
      <c r="BI330" s="374"/>
      <c r="BJ330" s="374"/>
      <c r="BK330" s="374"/>
      <c r="BL330" s="374"/>
      <c r="BM330" s="374"/>
      <c r="BN330" s="374"/>
      <c r="BO330" s="374"/>
      <c r="BP330" s="374"/>
      <c r="BQ330" s="374"/>
      <c r="BR330" s="374"/>
      <c r="BS330" s="374"/>
      <c r="BT330" s="374"/>
      <c r="BU330" s="374"/>
      <c r="BV330" s="374"/>
      <c r="BW330" s="374"/>
      <c r="BX330" s="374"/>
      <c r="BY330" s="374"/>
      <c r="BZ330" s="374"/>
      <c r="CA330" s="374"/>
      <c r="CB330" s="374"/>
      <c r="CC330" s="374"/>
      <c r="CD330" s="374"/>
      <c r="CE330" s="374"/>
      <c r="CF330" s="374"/>
      <c r="CG330" s="374"/>
      <c r="CH330" s="374"/>
      <c r="CI330" s="374"/>
      <c r="CJ330" s="374"/>
      <c r="CK330" s="374"/>
      <c r="CL330" s="374"/>
      <c r="CM330" s="374"/>
      <c r="CN330" s="374"/>
      <c r="CO330" s="374"/>
      <c r="CP330" s="374"/>
      <c r="CQ330" s="374"/>
      <c r="CR330" s="374"/>
      <c r="CS330" s="374"/>
      <c r="CT330" s="374"/>
      <c r="CU330" s="374"/>
      <c r="CV330" s="374"/>
      <c r="CW330" s="374"/>
      <c r="CX330" s="374"/>
      <c r="CY330" s="374"/>
      <c r="CZ330" s="374"/>
      <c r="DA330" s="374"/>
      <c r="DB330" s="374"/>
      <c r="DC330" s="374"/>
      <c r="DD330" s="374"/>
      <c r="DE330" s="374"/>
      <c r="DF330" s="374"/>
      <c r="DG330" s="374"/>
      <c r="DH330" s="374"/>
      <c r="DI330" s="374"/>
      <c r="DJ330" s="374"/>
      <c r="DK330" s="374"/>
    </row>
    <row r="331" spans="3:115">
      <c r="C331" s="367"/>
      <c r="N331" s="374"/>
      <c r="O331" s="374"/>
      <c r="P331" s="374"/>
      <c r="Q331" s="374"/>
      <c r="R331" s="374"/>
      <c r="S331" s="374"/>
      <c r="T331" s="374"/>
      <c r="U331" s="374"/>
      <c r="V331" s="374"/>
      <c r="W331" s="374"/>
      <c r="X331" s="374"/>
      <c r="Y331" s="374"/>
      <c r="Z331" s="374"/>
      <c r="AA331" s="374"/>
      <c r="AB331" s="374"/>
      <c r="AC331" s="374"/>
      <c r="AD331" s="374"/>
      <c r="AE331" s="374"/>
      <c r="AF331" s="374"/>
      <c r="AG331" s="374"/>
      <c r="AH331" s="374"/>
      <c r="AI331" s="374"/>
      <c r="AJ331" s="374"/>
      <c r="AK331" s="374"/>
      <c r="AL331" s="374"/>
      <c r="AM331" s="374"/>
      <c r="AN331" s="374"/>
      <c r="AO331" s="374"/>
      <c r="AP331" s="374"/>
      <c r="AQ331" s="374"/>
      <c r="AR331" s="374"/>
      <c r="AS331" s="374"/>
      <c r="AT331" s="374"/>
      <c r="AU331" s="374"/>
      <c r="AV331" s="374"/>
      <c r="AW331" s="415"/>
      <c r="AX331" s="415"/>
      <c r="AY331" s="397" t="s">
        <v>1236</v>
      </c>
      <c r="AZ331" s="398" t="s">
        <v>913</v>
      </c>
      <c r="BA331" s="399" t="s">
        <v>979</v>
      </c>
      <c r="BB331" s="399"/>
      <c r="BC331" s="399"/>
      <c r="BD331" s="400" t="s">
        <v>923</v>
      </c>
      <c r="BE331" s="402">
        <f t="shared" si="183"/>
        <v>325</v>
      </c>
      <c r="BF331" s="374"/>
      <c r="BG331" s="374"/>
      <c r="BH331" s="374"/>
      <c r="BI331" s="374"/>
      <c r="BJ331" s="374"/>
      <c r="BK331" s="374"/>
      <c r="BL331" s="374"/>
      <c r="BM331" s="374"/>
      <c r="BN331" s="374"/>
      <c r="BO331" s="374"/>
      <c r="BP331" s="374"/>
      <c r="BQ331" s="374"/>
      <c r="BR331" s="374"/>
      <c r="BS331" s="374"/>
      <c r="BT331" s="374"/>
      <c r="BU331" s="374"/>
      <c r="BV331" s="374"/>
      <c r="BW331" s="374"/>
      <c r="BX331" s="374"/>
      <c r="BY331" s="374"/>
      <c r="BZ331" s="374"/>
      <c r="CA331" s="374"/>
      <c r="CB331" s="374"/>
      <c r="CC331" s="374"/>
      <c r="CD331" s="374"/>
      <c r="CE331" s="374"/>
      <c r="CF331" s="374"/>
      <c r="CG331" s="374"/>
      <c r="CH331" s="374"/>
      <c r="CI331" s="374"/>
      <c r="CJ331" s="374"/>
      <c r="CK331" s="374"/>
      <c r="CL331" s="374"/>
      <c r="CM331" s="374"/>
      <c r="CN331" s="374"/>
      <c r="CO331" s="374"/>
      <c r="CP331" s="374"/>
      <c r="CQ331" s="374"/>
      <c r="CR331" s="374"/>
      <c r="CS331" s="374"/>
      <c r="CT331" s="374"/>
      <c r="CU331" s="374"/>
      <c r="CV331" s="374"/>
      <c r="CW331" s="374"/>
      <c r="CX331" s="374"/>
      <c r="CY331" s="374"/>
      <c r="CZ331" s="374"/>
      <c r="DA331" s="374"/>
      <c r="DB331" s="374"/>
      <c r="DC331" s="374"/>
      <c r="DD331" s="374"/>
      <c r="DE331" s="374"/>
      <c r="DF331" s="374"/>
      <c r="DG331" s="374"/>
      <c r="DH331" s="374"/>
      <c r="DI331" s="374"/>
      <c r="DJ331" s="374"/>
      <c r="DK331" s="374"/>
    </row>
    <row r="332" spans="3:115">
      <c r="C332" s="367"/>
      <c r="N332" s="374"/>
      <c r="O332" s="374"/>
      <c r="P332" s="374"/>
      <c r="Q332" s="374"/>
      <c r="R332" s="374"/>
      <c r="S332" s="374"/>
      <c r="T332" s="374"/>
      <c r="U332" s="374"/>
      <c r="V332" s="374"/>
      <c r="W332" s="374"/>
      <c r="X332" s="374"/>
      <c r="Y332" s="374"/>
      <c r="Z332" s="374"/>
      <c r="AA332" s="374"/>
      <c r="AB332" s="374"/>
      <c r="AC332" s="374"/>
      <c r="AD332" s="374"/>
      <c r="AE332" s="374"/>
      <c r="AF332" s="374"/>
      <c r="AG332" s="374"/>
      <c r="AH332" s="374"/>
      <c r="AI332" s="374"/>
      <c r="AJ332" s="374"/>
      <c r="AK332" s="374"/>
      <c r="AL332" s="374"/>
      <c r="AM332" s="374"/>
      <c r="AN332" s="374"/>
      <c r="AO332" s="374"/>
      <c r="AP332" s="374"/>
      <c r="AQ332" s="374"/>
      <c r="AR332" s="374"/>
      <c r="AS332" s="374"/>
      <c r="AT332" s="374"/>
      <c r="AU332" s="374"/>
      <c r="AV332" s="374"/>
      <c r="AW332" s="415"/>
      <c r="AX332" s="415"/>
      <c r="AY332" s="397" t="s">
        <v>1237</v>
      </c>
      <c r="AZ332" s="398" t="s">
        <v>916</v>
      </c>
      <c r="BA332" s="399" t="s">
        <v>980</v>
      </c>
      <c r="BB332" s="399"/>
      <c r="BC332" s="399"/>
      <c r="BD332" s="400" t="s">
        <v>924</v>
      </c>
      <c r="BE332" s="402">
        <f t="shared" si="183"/>
        <v>326</v>
      </c>
      <c r="BF332" s="374"/>
      <c r="BG332" s="374"/>
      <c r="BH332" s="374"/>
      <c r="BI332" s="374"/>
      <c r="BJ332" s="374"/>
      <c r="BK332" s="374"/>
      <c r="BL332" s="374"/>
      <c r="BM332" s="374"/>
      <c r="BN332" s="374"/>
      <c r="BO332" s="374"/>
      <c r="BP332" s="374"/>
      <c r="BQ332" s="374"/>
      <c r="BR332" s="374"/>
      <c r="BS332" s="374"/>
      <c r="BT332" s="374"/>
      <c r="BU332" s="374"/>
      <c r="BV332" s="374"/>
      <c r="BW332" s="374"/>
      <c r="BX332" s="374"/>
      <c r="BY332" s="374"/>
      <c r="BZ332" s="374"/>
      <c r="CA332" s="374"/>
      <c r="CB332" s="374"/>
      <c r="CC332" s="374"/>
      <c r="CD332" s="374"/>
      <c r="CE332" s="374"/>
      <c r="CF332" s="374"/>
      <c r="CG332" s="374"/>
      <c r="CH332" s="374"/>
      <c r="CI332" s="374"/>
      <c r="CJ332" s="374"/>
      <c r="CK332" s="374"/>
      <c r="CL332" s="374"/>
      <c r="CM332" s="374"/>
      <c r="CN332" s="374"/>
      <c r="CO332" s="374"/>
      <c r="CP332" s="374"/>
      <c r="CQ332" s="374"/>
      <c r="CR332" s="374"/>
      <c r="CS332" s="374"/>
      <c r="CT332" s="374"/>
      <c r="CU332" s="374"/>
      <c r="CV332" s="374"/>
      <c r="CW332" s="374"/>
      <c r="CX332" s="374"/>
      <c r="CY332" s="374"/>
      <c r="CZ332" s="374"/>
      <c r="DA332" s="374"/>
      <c r="DB332" s="374"/>
      <c r="DC332" s="374"/>
      <c r="DD332" s="374"/>
      <c r="DE332" s="374"/>
      <c r="DF332" s="374"/>
      <c r="DG332" s="374"/>
      <c r="DH332" s="374"/>
      <c r="DI332" s="374"/>
      <c r="DJ332" s="374"/>
      <c r="DK332" s="374"/>
    </row>
    <row r="333" spans="3:115">
      <c r="C333" s="367"/>
      <c r="N333" s="374"/>
      <c r="O333" s="374"/>
      <c r="P333" s="374"/>
      <c r="Q333" s="374"/>
      <c r="R333" s="374"/>
      <c r="S333" s="374"/>
      <c r="T333" s="374"/>
      <c r="U333" s="374"/>
      <c r="V333" s="374"/>
      <c r="W333" s="374"/>
      <c r="X333" s="374"/>
      <c r="Y333" s="374"/>
      <c r="Z333" s="374"/>
      <c r="AA333" s="374"/>
      <c r="AB333" s="374"/>
      <c r="AC333" s="374"/>
      <c r="AD333" s="374"/>
      <c r="AE333" s="374"/>
      <c r="AF333" s="374"/>
      <c r="AG333" s="374"/>
      <c r="AH333" s="374"/>
      <c r="AI333" s="374"/>
      <c r="AJ333" s="374"/>
      <c r="AK333" s="374"/>
      <c r="AL333" s="374"/>
      <c r="AM333" s="374"/>
      <c r="AN333" s="374"/>
      <c r="AO333" s="374"/>
      <c r="AP333" s="374"/>
      <c r="AQ333" s="374"/>
      <c r="AR333" s="374"/>
      <c r="AS333" s="374"/>
      <c r="AT333" s="374"/>
      <c r="AU333" s="374"/>
      <c r="AV333" s="374"/>
      <c r="AW333" s="415"/>
      <c r="AX333" s="415"/>
      <c r="AY333" s="397" t="s">
        <v>1239</v>
      </c>
      <c r="AZ333" s="398" t="s">
        <v>918</v>
      </c>
      <c r="BA333" s="399" t="s">
        <v>981</v>
      </c>
      <c r="BB333" s="399"/>
      <c r="BC333" s="399"/>
      <c r="BD333" s="400" t="s">
        <v>925</v>
      </c>
      <c r="BE333" s="402">
        <f t="shared" si="183"/>
        <v>327</v>
      </c>
      <c r="BF333" s="374"/>
      <c r="BG333" s="374"/>
      <c r="BH333" s="374"/>
      <c r="BI333" s="374"/>
      <c r="BJ333" s="374"/>
      <c r="BK333" s="374"/>
      <c r="BL333" s="374"/>
      <c r="BM333" s="374"/>
      <c r="BN333" s="374"/>
      <c r="BO333" s="374"/>
      <c r="BP333" s="374"/>
      <c r="BQ333" s="374"/>
      <c r="BR333" s="374"/>
      <c r="BS333" s="374"/>
      <c r="BT333" s="374"/>
      <c r="BU333" s="374"/>
      <c r="BV333" s="374"/>
      <c r="BW333" s="374"/>
      <c r="BX333" s="374"/>
      <c r="BY333" s="374"/>
      <c r="BZ333" s="374"/>
      <c r="CA333" s="374"/>
      <c r="CB333" s="374"/>
      <c r="CC333" s="374"/>
      <c r="CD333" s="374"/>
      <c r="CE333" s="374"/>
      <c r="CF333" s="374"/>
      <c r="CG333" s="374"/>
      <c r="CH333" s="374"/>
      <c r="CI333" s="374"/>
      <c r="CJ333" s="374"/>
      <c r="CK333" s="374"/>
      <c r="CL333" s="374"/>
      <c r="CM333" s="374"/>
      <c r="CN333" s="374"/>
      <c r="CO333" s="374"/>
      <c r="CP333" s="374"/>
      <c r="CQ333" s="374"/>
      <c r="CR333" s="374"/>
      <c r="CS333" s="374"/>
      <c r="CT333" s="374"/>
      <c r="CU333" s="374"/>
      <c r="CV333" s="374"/>
      <c r="CW333" s="374"/>
      <c r="CX333" s="374"/>
      <c r="CY333" s="374"/>
      <c r="CZ333" s="374"/>
      <c r="DA333" s="374"/>
      <c r="DB333" s="374"/>
      <c r="DC333" s="374"/>
      <c r="DD333" s="374"/>
      <c r="DE333" s="374"/>
      <c r="DF333" s="374"/>
      <c r="DG333" s="374"/>
      <c r="DH333" s="374"/>
      <c r="DI333" s="374"/>
      <c r="DJ333" s="374"/>
      <c r="DK333" s="374"/>
    </row>
    <row r="334" spans="3:115">
      <c r="C334" s="367"/>
      <c r="N334" s="374"/>
      <c r="O334" s="374"/>
      <c r="P334" s="374"/>
      <c r="Q334" s="374"/>
      <c r="R334" s="374"/>
      <c r="S334" s="374"/>
      <c r="T334" s="374"/>
      <c r="U334" s="374"/>
      <c r="V334" s="374"/>
      <c r="W334" s="374"/>
      <c r="X334" s="374"/>
      <c r="Y334" s="374"/>
      <c r="Z334" s="374"/>
      <c r="AA334" s="374"/>
      <c r="AB334" s="374"/>
      <c r="AC334" s="374"/>
      <c r="AD334" s="374"/>
      <c r="AE334" s="374"/>
      <c r="AF334" s="374"/>
      <c r="AG334" s="374"/>
      <c r="AH334" s="374"/>
      <c r="AI334" s="374"/>
      <c r="AJ334" s="374"/>
      <c r="AK334" s="374"/>
      <c r="AL334" s="374"/>
      <c r="AM334" s="374"/>
      <c r="AN334" s="374"/>
      <c r="AO334" s="374"/>
      <c r="AP334" s="374"/>
      <c r="AQ334" s="374"/>
      <c r="AR334" s="374"/>
      <c r="AS334" s="374"/>
      <c r="AT334" s="374"/>
      <c r="AU334" s="374"/>
      <c r="AV334" s="374"/>
      <c r="AW334" s="415"/>
      <c r="AX334" s="415"/>
      <c r="AY334" s="397" t="s">
        <v>1241</v>
      </c>
      <c r="AZ334" s="398" t="s">
        <v>923</v>
      </c>
      <c r="BA334" s="399" t="s">
        <v>396</v>
      </c>
      <c r="BB334" s="399"/>
      <c r="BC334" s="399"/>
      <c r="BD334" s="400" t="s">
        <v>1640</v>
      </c>
      <c r="BE334" s="402">
        <f t="shared" si="183"/>
        <v>328</v>
      </c>
      <c r="BF334" s="374"/>
      <c r="BG334" s="374"/>
      <c r="BH334" s="374"/>
      <c r="BI334" s="374"/>
      <c r="BJ334" s="374"/>
      <c r="BK334" s="374"/>
      <c r="BL334" s="374"/>
      <c r="BM334" s="374"/>
      <c r="BN334" s="374"/>
      <c r="BO334" s="374"/>
      <c r="BP334" s="374"/>
      <c r="BQ334" s="374"/>
      <c r="BR334" s="374"/>
      <c r="BS334" s="374"/>
      <c r="BT334" s="374"/>
      <c r="BU334" s="374"/>
      <c r="BV334" s="374"/>
      <c r="BW334" s="374"/>
      <c r="BX334" s="374"/>
      <c r="BY334" s="374"/>
      <c r="BZ334" s="374"/>
      <c r="CA334" s="374"/>
      <c r="CB334" s="374"/>
      <c r="CC334" s="374"/>
      <c r="CD334" s="374"/>
      <c r="CE334" s="374"/>
      <c r="CF334" s="374"/>
      <c r="CG334" s="374"/>
      <c r="CH334" s="374"/>
      <c r="CI334" s="374"/>
      <c r="CJ334" s="374"/>
      <c r="CK334" s="374"/>
      <c r="CL334" s="374"/>
      <c r="CM334" s="374"/>
      <c r="CN334" s="374"/>
      <c r="CO334" s="374"/>
      <c r="CP334" s="374"/>
      <c r="CQ334" s="374"/>
      <c r="CR334" s="374"/>
      <c r="CS334" s="374"/>
      <c r="CT334" s="374"/>
      <c r="CU334" s="374"/>
      <c r="CV334" s="374"/>
      <c r="CW334" s="374"/>
      <c r="CX334" s="374"/>
      <c r="CY334" s="374"/>
      <c r="CZ334" s="374"/>
      <c r="DA334" s="374"/>
      <c r="DB334" s="374"/>
      <c r="DC334" s="374"/>
      <c r="DD334" s="374"/>
      <c r="DE334" s="374"/>
      <c r="DF334" s="374"/>
      <c r="DG334" s="374"/>
      <c r="DH334" s="374"/>
      <c r="DI334" s="374"/>
      <c r="DJ334" s="374"/>
      <c r="DK334" s="374"/>
    </row>
    <row r="335" spans="3:115">
      <c r="C335" s="367"/>
      <c r="N335" s="374"/>
      <c r="O335" s="374"/>
      <c r="P335" s="374"/>
      <c r="Q335" s="374"/>
      <c r="R335" s="374"/>
      <c r="S335" s="374"/>
      <c r="T335" s="374"/>
      <c r="U335" s="374"/>
      <c r="V335" s="374"/>
      <c r="W335" s="374"/>
      <c r="X335" s="374"/>
      <c r="Y335" s="374"/>
      <c r="Z335" s="374"/>
      <c r="AA335" s="374"/>
      <c r="AB335" s="374"/>
      <c r="AC335" s="374"/>
      <c r="AD335" s="374"/>
      <c r="AE335" s="374"/>
      <c r="AF335" s="374"/>
      <c r="AG335" s="374"/>
      <c r="AH335" s="374"/>
      <c r="AI335" s="374"/>
      <c r="AJ335" s="374"/>
      <c r="AK335" s="374"/>
      <c r="AL335" s="374"/>
      <c r="AM335" s="374"/>
      <c r="AN335" s="374"/>
      <c r="AO335" s="374"/>
      <c r="AP335" s="374"/>
      <c r="AQ335" s="374"/>
      <c r="AR335" s="374"/>
      <c r="AS335" s="374"/>
      <c r="AT335" s="374"/>
      <c r="AU335" s="374"/>
      <c r="AV335" s="374"/>
      <c r="AW335" s="415"/>
      <c r="AX335" s="415"/>
      <c r="AY335" s="397" t="s">
        <v>1242</v>
      </c>
      <c r="AZ335" s="398" t="s">
        <v>924</v>
      </c>
      <c r="BA335" s="399" t="s">
        <v>985</v>
      </c>
      <c r="BB335" s="399"/>
      <c r="BC335" s="399"/>
      <c r="BD335" s="400" t="s">
        <v>929</v>
      </c>
      <c r="BE335" s="402">
        <f t="shared" si="183"/>
        <v>329</v>
      </c>
      <c r="BF335" s="374"/>
      <c r="BG335" s="374"/>
      <c r="BH335" s="374"/>
      <c r="BI335" s="374"/>
      <c r="BJ335" s="374"/>
      <c r="BK335" s="374"/>
      <c r="BL335" s="374"/>
      <c r="BM335" s="374"/>
      <c r="BN335" s="374"/>
      <c r="BO335" s="374"/>
      <c r="BP335" s="374"/>
      <c r="BQ335" s="374"/>
      <c r="BR335" s="374"/>
      <c r="BS335" s="374"/>
      <c r="BT335" s="374"/>
      <c r="BU335" s="374"/>
      <c r="BV335" s="374"/>
      <c r="BW335" s="374"/>
      <c r="BX335" s="374"/>
      <c r="BY335" s="374"/>
      <c r="BZ335" s="374"/>
      <c r="CA335" s="374"/>
      <c r="CB335" s="374"/>
      <c r="CC335" s="374"/>
      <c r="CD335" s="374"/>
      <c r="CE335" s="374"/>
      <c r="CF335" s="374"/>
      <c r="CG335" s="374"/>
      <c r="CH335" s="374"/>
      <c r="CI335" s="374"/>
      <c r="CJ335" s="374"/>
      <c r="CK335" s="374"/>
      <c r="CL335" s="374"/>
      <c r="CM335" s="374"/>
      <c r="CN335" s="374"/>
      <c r="CO335" s="374"/>
      <c r="CP335" s="374"/>
      <c r="CQ335" s="374"/>
      <c r="CR335" s="374"/>
      <c r="CS335" s="374"/>
      <c r="CT335" s="374"/>
      <c r="CU335" s="374"/>
      <c r="CV335" s="374"/>
      <c r="CW335" s="374"/>
      <c r="CX335" s="374"/>
      <c r="CY335" s="374"/>
      <c r="CZ335" s="374"/>
      <c r="DA335" s="374"/>
      <c r="DB335" s="374"/>
      <c r="DC335" s="374"/>
      <c r="DD335" s="374"/>
      <c r="DE335" s="374"/>
      <c r="DF335" s="374"/>
      <c r="DG335" s="374"/>
      <c r="DH335" s="374"/>
      <c r="DI335" s="374"/>
      <c r="DJ335" s="374"/>
      <c r="DK335" s="374"/>
    </row>
    <row r="336" spans="3:115">
      <c r="C336" s="367"/>
      <c r="N336" s="374"/>
      <c r="O336" s="374"/>
      <c r="P336" s="374"/>
      <c r="Q336" s="374"/>
      <c r="R336" s="374"/>
      <c r="S336" s="374"/>
      <c r="T336" s="374"/>
      <c r="U336" s="374"/>
      <c r="V336" s="374"/>
      <c r="W336" s="374"/>
      <c r="X336" s="374"/>
      <c r="Y336" s="374"/>
      <c r="Z336" s="374"/>
      <c r="AA336" s="374"/>
      <c r="AB336" s="374"/>
      <c r="AC336" s="374"/>
      <c r="AD336" s="374"/>
      <c r="AE336" s="374"/>
      <c r="AF336" s="374"/>
      <c r="AG336" s="374"/>
      <c r="AH336" s="374"/>
      <c r="AI336" s="374"/>
      <c r="AJ336" s="374"/>
      <c r="AK336" s="374"/>
      <c r="AL336" s="374"/>
      <c r="AM336" s="374"/>
      <c r="AN336" s="374"/>
      <c r="AO336" s="374"/>
      <c r="AP336" s="374"/>
      <c r="AQ336" s="374"/>
      <c r="AR336" s="374"/>
      <c r="AS336" s="374"/>
      <c r="AT336" s="374"/>
      <c r="AU336" s="374"/>
      <c r="AV336" s="374"/>
      <c r="AW336" s="415"/>
      <c r="AX336" s="415"/>
      <c r="AY336" s="397" t="s">
        <v>1248</v>
      </c>
      <c r="AZ336" s="398" t="s">
        <v>925</v>
      </c>
      <c r="BA336" s="399" t="s">
        <v>989</v>
      </c>
      <c r="BB336" s="399"/>
      <c r="BC336" s="399"/>
      <c r="BD336" s="400" t="s">
        <v>931</v>
      </c>
      <c r="BE336" s="402">
        <f t="shared" si="183"/>
        <v>330</v>
      </c>
      <c r="BF336" s="374"/>
      <c r="BG336" s="374"/>
      <c r="BH336" s="374"/>
      <c r="BI336" s="374"/>
      <c r="BJ336" s="374"/>
      <c r="BK336" s="374"/>
      <c r="BL336" s="374"/>
      <c r="BM336" s="374"/>
      <c r="BN336" s="374"/>
      <c r="BO336" s="374"/>
      <c r="BP336" s="374"/>
      <c r="BQ336" s="374"/>
      <c r="BR336" s="374"/>
      <c r="BS336" s="374"/>
      <c r="BT336" s="374"/>
      <c r="BU336" s="374"/>
      <c r="BV336" s="374"/>
      <c r="BW336" s="374"/>
      <c r="BX336" s="374"/>
      <c r="BY336" s="374"/>
      <c r="BZ336" s="374"/>
      <c r="CA336" s="374"/>
      <c r="CB336" s="374"/>
      <c r="CC336" s="374"/>
      <c r="CD336" s="374"/>
      <c r="CE336" s="374"/>
      <c r="CF336" s="374"/>
      <c r="CG336" s="374"/>
      <c r="CH336" s="374"/>
      <c r="CI336" s="374"/>
      <c r="CJ336" s="374"/>
      <c r="CK336" s="374"/>
      <c r="CL336" s="374"/>
      <c r="CM336" s="374"/>
      <c r="CN336" s="374"/>
      <c r="CO336" s="374"/>
      <c r="CP336" s="374"/>
      <c r="CQ336" s="374"/>
      <c r="CR336" s="374"/>
      <c r="CS336" s="374"/>
      <c r="CT336" s="374"/>
      <c r="CU336" s="374"/>
      <c r="CV336" s="374"/>
      <c r="CW336" s="374"/>
      <c r="CX336" s="374"/>
      <c r="CY336" s="374"/>
      <c r="CZ336" s="374"/>
      <c r="DA336" s="374"/>
      <c r="DB336" s="374"/>
      <c r="DC336" s="374"/>
      <c r="DD336" s="374"/>
      <c r="DE336" s="374"/>
      <c r="DF336" s="374"/>
      <c r="DG336" s="374"/>
      <c r="DH336" s="374"/>
      <c r="DI336" s="374"/>
      <c r="DJ336" s="374"/>
      <c r="DK336" s="374"/>
    </row>
    <row r="337" spans="3:115">
      <c r="C337" s="367"/>
      <c r="N337" s="374"/>
      <c r="O337" s="374"/>
      <c r="P337" s="374"/>
      <c r="Q337" s="374"/>
      <c r="R337" s="374"/>
      <c r="S337" s="374"/>
      <c r="T337" s="374"/>
      <c r="U337" s="374"/>
      <c r="V337" s="374"/>
      <c r="W337" s="374"/>
      <c r="X337" s="374"/>
      <c r="Y337" s="374"/>
      <c r="Z337" s="374"/>
      <c r="AA337" s="374"/>
      <c r="AB337" s="374"/>
      <c r="AC337" s="374"/>
      <c r="AD337" s="374"/>
      <c r="AE337" s="374"/>
      <c r="AF337" s="374"/>
      <c r="AG337" s="374"/>
      <c r="AH337" s="374"/>
      <c r="AI337" s="374"/>
      <c r="AJ337" s="374"/>
      <c r="AK337" s="374"/>
      <c r="AL337" s="374"/>
      <c r="AM337" s="374"/>
      <c r="AN337" s="374"/>
      <c r="AO337" s="374"/>
      <c r="AP337" s="374"/>
      <c r="AQ337" s="374"/>
      <c r="AR337" s="374"/>
      <c r="AS337" s="374"/>
      <c r="AT337" s="374"/>
      <c r="AU337" s="374"/>
      <c r="AV337" s="374"/>
      <c r="AW337" s="415"/>
      <c r="AX337" s="415"/>
      <c r="AY337" s="397" t="s">
        <v>1251</v>
      </c>
      <c r="AZ337" s="398" t="s">
        <v>1640</v>
      </c>
      <c r="BA337" s="399" t="s">
        <v>990</v>
      </c>
      <c r="BB337" s="399"/>
      <c r="BC337" s="399"/>
      <c r="BD337" s="400" t="s">
        <v>932</v>
      </c>
      <c r="BE337" s="402">
        <f t="shared" si="183"/>
        <v>331</v>
      </c>
      <c r="BF337" s="374"/>
      <c r="BG337" s="374"/>
      <c r="BH337" s="374"/>
      <c r="BI337" s="374"/>
      <c r="BJ337" s="374"/>
      <c r="BK337" s="374"/>
      <c r="BL337" s="374"/>
      <c r="BM337" s="374"/>
      <c r="BN337" s="374"/>
      <c r="BO337" s="374"/>
      <c r="BP337" s="374"/>
      <c r="BQ337" s="374"/>
      <c r="BR337" s="374"/>
      <c r="BS337" s="374"/>
      <c r="BT337" s="374"/>
      <c r="BU337" s="374"/>
      <c r="BV337" s="374"/>
      <c r="BW337" s="374"/>
      <c r="BX337" s="374"/>
      <c r="BY337" s="374"/>
      <c r="BZ337" s="374"/>
      <c r="CA337" s="374"/>
      <c r="CB337" s="374"/>
      <c r="CC337" s="374"/>
      <c r="CD337" s="374"/>
      <c r="CE337" s="374"/>
      <c r="CF337" s="374"/>
      <c r="CG337" s="374"/>
      <c r="CH337" s="374"/>
      <c r="CI337" s="374"/>
      <c r="CJ337" s="374"/>
      <c r="CK337" s="374"/>
      <c r="CL337" s="374"/>
      <c r="CM337" s="374"/>
      <c r="CN337" s="374"/>
      <c r="CO337" s="374"/>
      <c r="CP337" s="374"/>
      <c r="CQ337" s="374"/>
      <c r="CR337" s="374"/>
      <c r="CS337" s="374"/>
      <c r="CT337" s="374"/>
      <c r="CU337" s="374"/>
      <c r="CV337" s="374"/>
      <c r="CW337" s="374"/>
      <c r="CX337" s="374"/>
      <c r="CY337" s="374"/>
      <c r="CZ337" s="374"/>
      <c r="DA337" s="374"/>
      <c r="DB337" s="374"/>
      <c r="DC337" s="374"/>
      <c r="DD337" s="374"/>
      <c r="DE337" s="374"/>
      <c r="DF337" s="374"/>
      <c r="DG337" s="374"/>
      <c r="DH337" s="374"/>
      <c r="DI337" s="374"/>
      <c r="DJ337" s="374"/>
      <c r="DK337" s="374"/>
    </row>
    <row r="338" spans="3:115">
      <c r="C338" s="367"/>
      <c r="N338" s="374"/>
      <c r="O338" s="374"/>
      <c r="P338" s="374"/>
      <c r="Q338" s="374"/>
      <c r="R338" s="374"/>
      <c r="S338" s="374"/>
      <c r="T338" s="374"/>
      <c r="U338" s="374"/>
      <c r="V338" s="374"/>
      <c r="W338" s="374"/>
      <c r="X338" s="374"/>
      <c r="Y338" s="374"/>
      <c r="Z338" s="374"/>
      <c r="AA338" s="374"/>
      <c r="AB338" s="374"/>
      <c r="AC338" s="374"/>
      <c r="AD338" s="374"/>
      <c r="AE338" s="374"/>
      <c r="AF338" s="374"/>
      <c r="AG338" s="374"/>
      <c r="AH338" s="374"/>
      <c r="AI338" s="374"/>
      <c r="AJ338" s="374"/>
      <c r="AK338" s="374"/>
      <c r="AL338" s="374"/>
      <c r="AM338" s="374"/>
      <c r="AN338" s="374"/>
      <c r="AO338" s="374"/>
      <c r="AP338" s="374"/>
      <c r="AQ338" s="374"/>
      <c r="AR338" s="374"/>
      <c r="AS338" s="374"/>
      <c r="AT338" s="374"/>
      <c r="AU338" s="374"/>
      <c r="AV338" s="374"/>
      <c r="AW338" s="415"/>
      <c r="AX338" s="415"/>
      <c r="AY338" s="397" t="s">
        <v>1267</v>
      </c>
      <c r="AZ338" s="398" t="s">
        <v>929</v>
      </c>
      <c r="BA338" s="399" t="s">
        <v>995</v>
      </c>
      <c r="BB338" s="399"/>
      <c r="BC338" s="399"/>
      <c r="BD338" s="400" t="s">
        <v>382</v>
      </c>
      <c r="BE338" s="402">
        <f t="shared" si="183"/>
        <v>332</v>
      </c>
      <c r="BF338" s="374"/>
      <c r="BG338" s="374"/>
      <c r="BH338" s="374"/>
      <c r="BI338" s="374"/>
      <c r="BJ338" s="374"/>
      <c r="BK338" s="374"/>
      <c r="BL338" s="374"/>
      <c r="BM338" s="374"/>
      <c r="BN338" s="374"/>
      <c r="BO338" s="374"/>
      <c r="BP338" s="374"/>
      <c r="BQ338" s="374"/>
      <c r="BR338" s="374"/>
      <c r="BS338" s="374"/>
      <c r="BT338" s="374"/>
      <c r="BU338" s="374"/>
      <c r="BV338" s="374"/>
      <c r="BW338" s="374"/>
      <c r="BX338" s="374"/>
      <c r="BY338" s="374"/>
      <c r="BZ338" s="374"/>
      <c r="CA338" s="374"/>
      <c r="CB338" s="374"/>
      <c r="CC338" s="374"/>
      <c r="CD338" s="374"/>
      <c r="CE338" s="374"/>
      <c r="CF338" s="374"/>
      <c r="CG338" s="374"/>
      <c r="CH338" s="374"/>
      <c r="CI338" s="374"/>
      <c r="CJ338" s="374"/>
      <c r="CK338" s="374"/>
      <c r="CL338" s="374"/>
      <c r="CM338" s="374"/>
      <c r="CN338" s="374"/>
      <c r="CO338" s="374"/>
      <c r="CP338" s="374"/>
      <c r="CQ338" s="374"/>
      <c r="CR338" s="374"/>
      <c r="CS338" s="374"/>
      <c r="CT338" s="374"/>
      <c r="CU338" s="374"/>
      <c r="CV338" s="374"/>
      <c r="CW338" s="374"/>
      <c r="CX338" s="374"/>
      <c r="CY338" s="374"/>
      <c r="CZ338" s="374"/>
      <c r="DA338" s="374"/>
      <c r="DB338" s="374"/>
      <c r="DC338" s="374"/>
      <c r="DD338" s="374"/>
      <c r="DE338" s="374"/>
      <c r="DF338" s="374"/>
      <c r="DG338" s="374"/>
      <c r="DH338" s="374"/>
      <c r="DI338" s="374"/>
      <c r="DJ338" s="374"/>
      <c r="DK338" s="374"/>
    </row>
    <row r="339" spans="3:115">
      <c r="C339" s="367"/>
      <c r="N339" s="374"/>
      <c r="O339" s="374"/>
      <c r="P339" s="374"/>
      <c r="Q339" s="374"/>
      <c r="R339" s="374"/>
      <c r="S339" s="374"/>
      <c r="T339" s="374"/>
      <c r="U339" s="374"/>
      <c r="V339" s="374"/>
      <c r="W339" s="374"/>
      <c r="X339" s="374"/>
      <c r="Y339" s="374"/>
      <c r="Z339" s="374"/>
      <c r="AA339" s="374"/>
      <c r="AB339" s="374"/>
      <c r="AC339" s="374"/>
      <c r="AD339" s="374"/>
      <c r="AE339" s="374"/>
      <c r="AF339" s="374"/>
      <c r="AG339" s="374"/>
      <c r="AH339" s="374"/>
      <c r="AI339" s="374"/>
      <c r="AJ339" s="374"/>
      <c r="AK339" s="374"/>
      <c r="AL339" s="374"/>
      <c r="AM339" s="374"/>
      <c r="AN339" s="374"/>
      <c r="AO339" s="374"/>
      <c r="AP339" s="374"/>
      <c r="AQ339" s="374"/>
      <c r="AR339" s="374"/>
      <c r="AS339" s="374"/>
      <c r="AT339" s="374"/>
      <c r="AU339" s="374"/>
      <c r="AV339" s="374"/>
      <c r="AW339" s="415"/>
      <c r="AX339" s="415"/>
      <c r="AY339" s="397" t="s">
        <v>490</v>
      </c>
      <c r="AZ339" s="398" t="s">
        <v>931</v>
      </c>
      <c r="BA339" s="399" t="s">
        <v>997</v>
      </c>
      <c r="BB339" s="399"/>
      <c r="BC339" s="399"/>
      <c r="BD339" s="400" t="s">
        <v>934</v>
      </c>
      <c r="BE339" s="402">
        <f t="shared" si="183"/>
        <v>333</v>
      </c>
      <c r="BF339" s="374"/>
      <c r="BG339" s="374"/>
      <c r="BH339" s="374"/>
      <c r="BI339" s="374"/>
      <c r="BJ339" s="374"/>
      <c r="BK339" s="374"/>
      <c r="BL339" s="374"/>
      <c r="BM339" s="374"/>
      <c r="BN339" s="374"/>
      <c r="BO339" s="374"/>
      <c r="BP339" s="374"/>
      <c r="BQ339" s="374"/>
      <c r="BR339" s="374"/>
      <c r="BS339" s="374"/>
      <c r="BT339" s="374"/>
      <c r="BU339" s="374"/>
      <c r="BV339" s="374"/>
      <c r="BW339" s="374"/>
      <c r="BX339" s="374"/>
      <c r="BY339" s="374"/>
      <c r="BZ339" s="374"/>
      <c r="CA339" s="374"/>
      <c r="CB339" s="374"/>
      <c r="CC339" s="374"/>
      <c r="CD339" s="374"/>
      <c r="CE339" s="374"/>
      <c r="CF339" s="374"/>
      <c r="CG339" s="374"/>
      <c r="CH339" s="374"/>
      <c r="CI339" s="374"/>
      <c r="CJ339" s="374"/>
      <c r="CK339" s="374"/>
      <c r="CL339" s="374"/>
      <c r="CM339" s="374"/>
      <c r="CN339" s="374"/>
      <c r="CO339" s="374"/>
      <c r="CP339" s="374"/>
      <c r="CQ339" s="374"/>
      <c r="CR339" s="374"/>
      <c r="CS339" s="374"/>
      <c r="CT339" s="374"/>
      <c r="CU339" s="374"/>
      <c r="CV339" s="374"/>
      <c r="CW339" s="374"/>
      <c r="CX339" s="374"/>
      <c r="CY339" s="374"/>
      <c r="CZ339" s="374"/>
      <c r="DA339" s="374"/>
      <c r="DB339" s="374"/>
      <c r="DC339" s="374"/>
      <c r="DD339" s="374"/>
      <c r="DE339" s="374"/>
      <c r="DF339" s="374"/>
      <c r="DG339" s="374"/>
      <c r="DH339" s="374"/>
      <c r="DI339" s="374"/>
      <c r="DJ339" s="374"/>
      <c r="DK339" s="374"/>
    </row>
    <row r="340" spans="3:115">
      <c r="C340" s="367"/>
      <c r="N340" s="374"/>
      <c r="O340" s="374"/>
      <c r="P340" s="374"/>
      <c r="Q340" s="374"/>
      <c r="R340" s="374"/>
      <c r="S340" s="374"/>
      <c r="T340" s="374"/>
      <c r="U340" s="374"/>
      <c r="V340" s="374"/>
      <c r="W340" s="374"/>
      <c r="X340" s="374"/>
      <c r="Y340" s="374"/>
      <c r="Z340" s="374"/>
      <c r="AA340" s="374"/>
      <c r="AB340" s="374"/>
      <c r="AC340" s="374"/>
      <c r="AD340" s="374"/>
      <c r="AE340" s="374"/>
      <c r="AF340" s="374"/>
      <c r="AG340" s="374"/>
      <c r="AH340" s="374"/>
      <c r="AI340" s="374"/>
      <c r="AJ340" s="374"/>
      <c r="AK340" s="374"/>
      <c r="AL340" s="374"/>
      <c r="AM340" s="374"/>
      <c r="AN340" s="374"/>
      <c r="AO340" s="374"/>
      <c r="AP340" s="374"/>
      <c r="AQ340" s="374"/>
      <c r="AR340" s="374"/>
      <c r="AS340" s="374"/>
      <c r="AT340" s="374"/>
      <c r="AU340" s="374"/>
      <c r="AV340" s="374"/>
      <c r="AW340" s="415"/>
      <c r="AX340" s="415"/>
      <c r="AY340" s="397" t="s">
        <v>1272</v>
      </c>
      <c r="AZ340" s="398" t="s">
        <v>932</v>
      </c>
      <c r="BA340" s="399" t="s">
        <v>999</v>
      </c>
      <c r="BB340" s="399"/>
      <c r="BC340" s="399"/>
      <c r="BD340" s="400" t="s">
        <v>935</v>
      </c>
      <c r="BE340" s="402">
        <f t="shared" si="183"/>
        <v>334</v>
      </c>
      <c r="BF340" s="374"/>
      <c r="BG340" s="374"/>
      <c r="BH340" s="374"/>
      <c r="BI340" s="374"/>
      <c r="BJ340" s="374"/>
      <c r="BK340" s="374"/>
      <c r="BL340" s="374"/>
      <c r="BM340" s="374"/>
      <c r="BN340" s="374"/>
      <c r="BO340" s="374"/>
      <c r="BP340" s="374"/>
      <c r="BQ340" s="374"/>
      <c r="BR340" s="374"/>
      <c r="BS340" s="374"/>
      <c r="BT340" s="374"/>
      <c r="BU340" s="374"/>
      <c r="BV340" s="374"/>
      <c r="BW340" s="374"/>
      <c r="BX340" s="374"/>
      <c r="BY340" s="374"/>
      <c r="BZ340" s="374"/>
      <c r="CA340" s="374"/>
      <c r="CB340" s="374"/>
      <c r="CC340" s="374"/>
      <c r="CD340" s="374"/>
      <c r="CE340" s="374"/>
      <c r="CF340" s="374"/>
      <c r="CG340" s="374"/>
      <c r="CH340" s="374"/>
      <c r="CI340" s="374"/>
      <c r="CJ340" s="374"/>
      <c r="CK340" s="374"/>
      <c r="CL340" s="374"/>
      <c r="CM340" s="374"/>
      <c r="CN340" s="374"/>
      <c r="CO340" s="374"/>
      <c r="CP340" s="374"/>
      <c r="CQ340" s="374"/>
      <c r="CR340" s="374"/>
      <c r="CS340" s="374"/>
      <c r="CT340" s="374"/>
      <c r="CU340" s="374"/>
      <c r="CV340" s="374"/>
      <c r="CW340" s="374"/>
      <c r="CX340" s="374"/>
      <c r="CY340" s="374"/>
      <c r="CZ340" s="374"/>
      <c r="DA340" s="374"/>
      <c r="DB340" s="374"/>
      <c r="DC340" s="374"/>
      <c r="DD340" s="374"/>
      <c r="DE340" s="374"/>
      <c r="DF340" s="374"/>
      <c r="DG340" s="374"/>
      <c r="DH340" s="374"/>
      <c r="DI340" s="374"/>
      <c r="DJ340" s="374"/>
      <c r="DK340" s="374"/>
    </row>
    <row r="341" spans="3:115">
      <c r="C341" s="367"/>
      <c r="N341" s="374"/>
      <c r="O341" s="374"/>
      <c r="P341" s="374"/>
      <c r="Q341" s="374"/>
      <c r="R341" s="374"/>
      <c r="S341" s="374"/>
      <c r="T341" s="374"/>
      <c r="U341" s="374"/>
      <c r="V341" s="374"/>
      <c r="W341" s="374"/>
      <c r="X341" s="374"/>
      <c r="Y341" s="374"/>
      <c r="Z341" s="374"/>
      <c r="AA341" s="374"/>
      <c r="AB341" s="374"/>
      <c r="AC341" s="374"/>
      <c r="AD341" s="374"/>
      <c r="AE341" s="374"/>
      <c r="AF341" s="374"/>
      <c r="AG341" s="374"/>
      <c r="AH341" s="374"/>
      <c r="AI341" s="374"/>
      <c r="AJ341" s="374"/>
      <c r="AK341" s="374"/>
      <c r="AL341" s="374"/>
      <c r="AM341" s="374"/>
      <c r="AN341" s="374"/>
      <c r="AO341" s="374"/>
      <c r="AP341" s="374"/>
      <c r="AQ341" s="374"/>
      <c r="AR341" s="374"/>
      <c r="AS341" s="374"/>
      <c r="AT341" s="374"/>
      <c r="AU341" s="374"/>
      <c r="AV341" s="374"/>
      <c r="AW341" s="415"/>
      <c r="AX341" s="415"/>
      <c r="AY341" s="397" t="s">
        <v>502</v>
      </c>
      <c r="AZ341" s="398" t="s">
        <v>382</v>
      </c>
      <c r="BA341" s="399" t="s">
        <v>1000</v>
      </c>
      <c r="BB341" s="399"/>
      <c r="BC341" s="399"/>
      <c r="BD341" s="400" t="s">
        <v>938</v>
      </c>
      <c r="BE341" s="402">
        <f t="shared" si="183"/>
        <v>335</v>
      </c>
      <c r="BF341" s="374"/>
      <c r="BG341" s="374"/>
      <c r="BH341" s="374"/>
      <c r="BI341" s="374"/>
      <c r="BJ341" s="374"/>
      <c r="BK341" s="374"/>
      <c r="BL341" s="374"/>
      <c r="BM341" s="374"/>
      <c r="BN341" s="374"/>
      <c r="BO341" s="374"/>
      <c r="BP341" s="374"/>
      <c r="BQ341" s="374"/>
      <c r="BR341" s="374"/>
      <c r="BS341" s="374"/>
      <c r="BT341" s="374"/>
      <c r="BU341" s="374"/>
      <c r="BV341" s="374"/>
      <c r="BW341" s="374"/>
      <c r="BX341" s="374"/>
      <c r="BY341" s="374"/>
      <c r="BZ341" s="374"/>
      <c r="CA341" s="374"/>
      <c r="CB341" s="374"/>
      <c r="CC341" s="374"/>
      <c r="CD341" s="374"/>
      <c r="CE341" s="374"/>
      <c r="CF341" s="374"/>
      <c r="CG341" s="374"/>
      <c r="CH341" s="374"/>
      <c r="CI341" s="374"/>
      <c r="CJ341" s="374"/>
      <c r="CK341" s="374"/>
      <c r="CL341" s="374"/>
      <c r="CM341" s="374"/>
      <c r="CN341" s="374"/>
      <c r="CO341" s="374"/>
      <c r="CP341" s="374"/>
      <c r="CQ341" s="374"/>
      <c r="CR341" s="374"/>
      <c r="CS341" s="374"/>
      <c r="CT341" s="374"/>
      <c r="CU341" s="374"/>
      <c r="CV341" s="374"/>
      <c r="CW341" s="374"/>
      <c r="CX341" s="374"/>
      <c r="CY341" s="374"/>
      <c r="CZ341" s="374"/>
      <c r="DA341" s="374"/>
      <c r="DB341" s="374"/>
      <c r="DC341" s="374"/>
      <c r="DD341" s="374"/>
      <c r="DE341" s="374"/>
      <c r="DF341" s="374"/>
      <c r="DG341" s="374"/>
      <c r="DH341" s="374"/>
      <c r="DI341" s="374"/>
      <c r="DJ341" s="374"/>
      <c r="DK341" s="374"/>
    </row>
    <row r="342" spans="3:115">
      <c r="C342" s="367"/>
      <c r="N342" s="374"/>
      <c r="O342" s="374"/>
      <c r="P342" s="374"/>
      <c r="Q342" s="374"/>
      <c r="R342" s="374"/>
      <c r="S342" s="374"/>
      <c r="T342" s="374"/>
      <c r="U342" s="374"/>
      <c r="V342" s="374"/>
      <c r="W342" s="374"/>
      <c r="X342" s="374"/>
      <c r="Y342" s="374"/>
      <c r="Z342" s="374"/>
      <c r="AA342" s="374"/>
      <c r="AB342" s="374"/>
      <c r="AC342" s="374"/>
      <c r="AD342" s="374"/>
      <c r="AE342" s="374"/>
      <c r="AF342" s="374"/>
      <c r="AG342" s="374"/>
      <c r="AH342" s="374"/>
      <c r="AI342" s="374"/>
      <c r="AJ342" s="374"/>
      <c r="AK342" s="374"/>
      <c r="AL342" s="374"/>
      <c r="AM342" s="374"/>
      <c r="AN342" s="374"/>
      <c r="AO342" s="374"/>
      <c r="AP342" s="374"/>
      <c r="AQ342" s="374"/>
      <c r="AR342" s="374"/>
      <c r="AS342" s="374"/>
      <c r="AT342" s="374"/>
      <c r="AU342" s="374"/>
      <c r="AV342" s="374"/>
      <c r="AW342" s="415"/>
      <c r="AX342" s="415"/>
      <c r="AY342" s="397" t="s">
        <v>1281</v>
      </c>
      <c r="AZ342" s="398" t="s">
        <v>934</v>
      </c>
      <c r="BA342" s="399" t="s">
        <v>1001</v>
      </c>
      <c r="BB342" s="399"/>
      <c r="BC342" s="399"/>
      <c r="BD342" s="400" t="s">
        <v>940</v>
      </c>
      <c r="BE342" s="402">
        <f t="shared" si="183"/>
        <v>336</v>
      </c>
      <c r="BF342" s="374"/>
      <c r="BG342" s="374"/>
      <c r="BH342" s="374"/>
      <c r="BI342" s="374"/>
      <c r="BJ342" s="374"/>
      <c r="BK342" s="374"/>
      <c r="BL342" s="374"/>
      <c r="BM342" s="374"/>
      <c r="BN342" s="374"/>
      <c r="BO342" s="374"/>
      <c r="BP342" s="374"/>
      <c r="BQ342" s="374"/>
      <c r="BR342" s="374"/>
      <c r="BS342" s="374"/>
      <c r="BT342" s="374"/>
      <c r="BU342" s="374"/>
      <c r="BV342" s="374"/>
      <c r="BW342" s="374"/>
      <c r="BX342" s="374"/>
      <c r="BY342" s="374"/>
      <c r="BZ342" s="374"/>
      <c r="CA342" s="374"/>
      <c r="CB342" s="374"/>
      <c r="CC342" s="374"/>
      <c r="CD342" s="374"/>
      <c r="CE342" s="374"/>
      <c r="CF342" s="374"/>
      <c r="CG342" s="374"/>
      <c r="CH342" s="374"/>
      <c r="CI342" s="374"/>
      <c r="CJ342" s="374"/>
      <c r="CK342" s="374"/>
      <c r="CL342" s="374"/>
      <c r="CM342" s="374"/>
      <c r="CN342" s="374"/>
      <c r="CO342" s="374"/>
      <c r="CP342" s="374"/>
      <c r="CQ342" s="374"/>
      <c r="CR342" s="374"/>
      <c r="CS342" s="374"/>
      <c r="CT342" s="374"/>
      <c r="CU342" s="374"/>
      <c r="CV342" s="374"/>
      <c r="CW342" s="374"/>
      <c r="CX342" s="374"/>
      <c r="CY342" s="374"/>
      <c r="CZ342" s="374"/>
      <c r="DA342" s="374"/>
      <c r="DB342" s="374"/>
      <c r="DC342" s="374"/>
      <c r="DD342" s="374"/>
      <c r="DE342" s="374"/>
      <c r="DF342" s="374"/>
      <c r="DG342" s="374"/>
      <c r="DH342" s="374"/>
      <c r="DI342" s="374"/>
      <c r="DJ342" s="374"/>
      <c r="DK342" s="374"/>
    </row>
    <row r="343" spans="3:115">
      <c r="C343" s="367"/>
      <c r="N343" s="374"/>
      <c r="O343" s="374"/>
      <c r="P343" s="374"/>
      <c r="Q343" s="374"/>
      <c r="R343" s="374"/>
      <c r="S343" s="374"/>
      <c r="T343" s="374"/>
      <c r="U343" s="374"/>
      <c r="V343" s="374"/>
      <c r="W343" s="374"/>
      <c r="X343" s="374"/>
      <c r="Y343" s="374"/>
      <c r="Z343" s="374"/>
      <c r="AA343" s="374"/>
      <c r="AB343" s="374"/>
      <c r="AC343" s="374"/>
      <c r="AD343" s="374"/>
      <c r="AE343" s="374"/>
      <c r="AF343" s="374"/>
      <c r="AG343" s="374"/>
      <c r="AH343" s="374"/>
      <c r="AI343" s="374"/>
      <c r="AJ343" s="374"/>
      <c r="AK343" s="374"/>
      <c r="AL343" s="374"/>
      <c r="AM343" s="374"/>
      <c r="AN343" s="374"/>
      <c r="AO343" s="374"/>
      <c r="AP343" s="374"/>
      <c r="AQ343" s="374"/>
      <c r="AR343" s="374"/>
      <c r="AS343" s="374"/>
      <c r="AT343" s="374"/>
      <c r="AU343" s="374"/>
      <c r="AV343" s="374"/>
      <c r="AW343" s="415"/>
      <c r="AX343" s="415"/>
      <c r="AY343" s="397" t="s">
        <v>1282</v>
      </c>
      <c r="AZ343" s="398" t="s">
        <v>935</v>
      </c>
      <c r="BA343" s="399" t="s">
        <v>1002</v>
      </c>
      <c r="BB343" s="399"/>
      <c r="BC343" s="399"/>
      <c r="BD343" s="400" t="s">
        <v>942</v>
      </c>
      <c r="BE343" s="402">
        <f t="shared" si="183"/>
        <v>337</v>
      </c>
      <c r="BF343" s="374"/>
      <c r="BG343" s="374"/>
      <c r="BH343" s="374"/>
      <c r="BI343" s="374"/>
      <c r="BJ343" s="374"/>
      <c r="BK343" s="374"/>
      <c r="BL343" s="374"/>
      <c r="BM343" s="374"/>
      <c r="BN343" s="374"/>
      <c r="BO343" s="374"/>
      <c r="BP343" s="374"/>
      <c r="BQ343" s="374"/>
      <c r="BR343" s="374"/>
      <c r="BS343" s="374"/>
      <c r="BT343" s="374"/>
      <c r="BU343" s="374"/>
      <c r="BV343" s="374"/>
      <c r="BW343" s="374"/>
      <c r="BX343" s="374"/>
      <c r="BY343" s="374"/>
      <c r="BZ343" s="374"/>
      <c r="CA343" s="374"/>
      <c r="CB343" s="374"/>
      <c r="CC343" s="374"/>
      <c r="CD343" s="374"/>
      <c r="CE343" s="374"/>
      <c r="CF343" s="374"/>
      <c r="CG343" s="374"/>
      <c r="CH343" s="374"/>
      <c r="CI343" s="374"/>
      <c r="CJ343" s="374"/>
      <c r="CK343" s="374"/>
      <c r="CL343" s="374"/>
      <c r="CM343" s="374"/>
      <c r="CN343" s="374"/>
      <c r="CO343" s="374"/>
      <c r="CP343" s="374"/>
      <c r="CQ343" s="374"/>
      <c r="CR343" s="374"/>
      <c r="CS343" s="374"/>
      <c r="CT343" s="374"/>
      <c r="CU343" s="374"/>
      <c r="CV343" s="374"/>
      <c r="CW343" s="374"/>
      <c r="CX343" s="374"/>
      <c r="CY343" s="374"/>
      <c r="CZ343" s="374"/>
      <c r="DA343" s="374"/>
      <c r="DB343" s="374"/>
      <c r="DC343" s="374"/>
      <c r="DD343" s="374"/>
      <c r="DE343" s="374"/>
      <c r="DF343" s="374"/>
      <c r="DG343" s="374"/>
      <c r="DH343" s="374"/>
      <c r="DI343" s="374"/>
      <c r="DJ343" s="374"/>
      <c r="DK343" s="374"/>
    </row>
    <row r="344" spans="3:115">
      <c r="C344" s="367"/>
      <c r="N344" s="374"/>
      <c r="O344" s="374"/>
      <c r="P344" s="374"/>
      <c r="Q344" s="374"/>
      <c r="R344" s="374"/>
      <c r="S344" s="374"/>
      <c r="T344" s="374"/>
      <c r="U344" s="374"/>
      <c r="V344" s="374"/>
      <c r="W344" s="374"/>
      <c r="X344" s="374"/>
      <c r="Y344" s="374"/>
      <c r="Z344" s="374"/>
      <c r="AA344" s="374"/>
      <c r="AB344" s="374"/>
      <c r="AC344" s="374"/>
      <c r="AD344" s="374"/>
      <c r="AE344" s="374"/>
      <c r="AF344" s="374"/>
      <c r="AG344" s="374"/>
      <c r="AH344" s="374"/>
      <c r="AI344" s="374"/>
      <c r="AJ344" s="374"/>
      <c r="AK344" s="374"/>
      <c r="AL344" s="374"/>
      <c r="AM344" s="374"/>
      <c r="AN344" s="374"/>
      <c r="AO344" s="374"/>
      <c r="AP344" s="374"/>
      <c r="AQ344" s="374"/>
      <c r="AR344" s="374"/>
      <c r="AS344" s="374"/>
      <c r="AT344" s="374"/>
      <c r="AU344" s="374"/>
      <c r="AV344" s="374"/>
      <c r="AW344" s="415"/>
      <c r="AX344" s="415"/>
      <c r="AY344" s="397" t="s">
        <v>1285</v>
      </c>
      <c r="AZ344" s="398" t="s">
        <v>938</v>
      </c>
      <c r="BA344" s="399" t="s">
        <v>1004</v>
      </c>
      <c r="BB344" s="399"/>
      <c r="BC344" s="399"/>
      <c r="BD344" s="400" t="s">
        <v>945</v>
      </c>
      <c r="BE344" s="402">
        <f t="shared" si="183"/>
        <v>338</v>
      </c>
      <c r="BF344" s="374"/>
      <c r="BG344" s="374"/>
      <c r="BH344" s="374"/>
      <c r="BI344" s="374"/>
      <c r="BJ344" s="374"/>
      <c r="BK344" s="374"/>
      <c r="BL344" s="374"/>
      <c r="BM344" s="374"/>
      <c r="BN344" s="374"/>
      <c r="BO344" s="374"/>
      <c r="BP344" s="374"/>
      <c r="BQ344" s="374"/>
      <c r="BR344" s="374"/>
      <c r="BS344" s="374"/>
      <c r="BT344" s="374"/>
      <c r="BU344" s="374"/>
      <c r="BV344" s="374"/>
      <c r="BW344" s="374"/>
      <c r="BX344" s="374"/>
      <c r="BY344" s="374"/>
      <c r="BZ344" s="374"/>
      <c r="CA344" s="374"/>
      <c r="CB344" s="374"/>
      <c r="CC344" s="374"/>
      <c r="CD344" s="374"/>
      <c r="CE344" s="374"/>
      <c r="CF344" s="374"/>
      <c r="CG344" s="374"/>
      <c r="CH344" s="374"/>
      <c r="CI344" s="374"/>
      <c r="CJ344" s="374"/>
      <c r="CK344" s="374"/>
      <c r="CL344" s="374"/>
      <c r="CM344" s="374"/>
      <c r="CN344" s="374"/>
      <c r="CO344" s="374"/>
      <c r="CP344" s="374"/>
      <c r="CQ344" s="374"/>
      <c r="CR344" s="374"/>
      <c r="CS344" s="374"/>
      <c r="CT344" s="374"/>
      <c r="CU344" s="374"/>
      <c r="CV344" s="374"/>
      <c r="CW344" s="374"/>
      <c r="CX344" s="374"/>
      <c r="CY344" s="374"/>
      <c r="CZ344" s="374"/>
      <c r="DA344" s="374"/>
      <c r="DB344" s="374"/>
      <c r="DC344" s="374"/>
      <c r="DD344" s="374"/>
      <c r="DE344" s="374"/>
      <c r="DF344" s="374"/>
      <c r="DG344" s="374"/>
      <c r="DH344" s="374"/>
      <c r="DI344" s="374"/>
      <c r="DJ344" s="374"/>
      <c r="DK344" s="374"/>
    </row>
    <row r="345" spans="3:115">
      <c r="C345" s="367"/>
      <c r="N345" s="374"/>
      <c r="O345" s="374"/>
      <c r="P345" s="374"/>
      <c r="Q345" s="374"/>
      <c r="R345" s="374"/>
      <c r="S345" s="374"/>
      <c r="T345" s="374"/>
      <c r="U345" s="374"/>
      <c r="V345" s="374"/>
      <c r="W345" s="374"/>
      <c r="X345" s="374"/>
      <c r="Y345" s="374"/>
      <c r="Z345" s="374"/>
      <c r="AA345" s="374"/>
      <c r="AB345" s="374"/>
      <c r="AC345" s="374"/>
      <c r="AD345" s="374"/>
      <c r="AE345" s="374"/>
      <c r="AF345" s="374"/>
      <c r="AG345" s="374"/>
      <c r="AH345" s="374"/>
      <c r="AI345" s="374"/>
      <c r="AJ345" s="374"/>
      <c r="AK345" s="374"/>
      <c r="AL345" s="374"/>
      <c r="AM345" s="374"/>
      <c r="AN345" s="374"/>
      <c r="AO345" s="374"/>
      <c r="AP345" s="374"/>
      <c r="AQ345" s="374"/>
      <c r="AR345" s="374"/>
      <c r="AS345" s="374"/>
      <c r="AT345" s="374"/>
      <c r="AU345" s="374"/>
      <c r="AV345" s="374"/>
      <c r="AW345" s="415"/>
      <c r="AX345" s="415"/>
      <c r="AY345" s="397" t="s">
        <v>1286</v>
      </c>
      <c r="AZ345" s="398" t="s">
        <v>940</v>
      </c>
      <c r="BA345" s="399" t="s">
        <v>1005</v>
      </c>
      <c r="BB345" s="399"/>
      <c r="BC345" s="399"/>
      <c r="BD345" s="400" t="s">
        <v>947</v>
      </c>
      <c r="BE345" s="402">
        <f t="shared" si="183"/>
        <v>339</v>
      </c>
      <c r="BF345" s="374"/>
      <c r="BG345" s="374"/>
      <c r="BH345" s="374"/>
      <c r="BI345" s="374"/>
      <c r="BJ345" s="374"/>
      <c r="BK345" s="374"/>
      <c r="BL345" s="374"/>
      <c r="BM345" s="374"/>
      <c r="BN345" s="374"/>
      <c r="BO345" s="374"/>
      <c r="BP345" s="374"/>
      <c r="BQ345" s="374"/>
      <c r="BR345" s="374"/>
      <c r="BS345" s="374"/>
      <c r="BT345" s="374"/>
      <c r="BU345" s="374"/>
      <c r="BV345" s="374"/>
      <c r="BW345" s="374"/>
      <c r="BX345" s="374"/>
      <c r="BY345" s="374"/>
      <c r="BZ345" s="374"/>
      <c r="CA345" s="374"/>
      <c r="CB345" s="374"/>
      <c r="CC345" s="374"/>
      <c r="CD345" s="374"/>
      <c r="CE345" s="374"/>
      <c r="CF345" s="374"/>
      <c r="CG345" s="374"/>
      <c r="CH345" s="374"/>
      <c r="CI345" s="374"/>
      <c r="CJ345" s="374"/>
      <c r="CK345" s="374"/>
      <c r="CL345" s="374"/>
      <c r="CM345" s="374"/>
      <c r="CN345" s="374"/>
      <c r="CO345" s="374"/>
      <c r="CP345" s="374"/>
      <c r="CQ345" s="374"/>
      <c r="CR345" s="374"/>
      <c r="CS345" s="374"/>
      <c r="CT345" s="374"/>
      <c r="CU345" s="374"/>
      <c r="CV345" s="374"/>
      <c r="CW345" s="374"/>
      <c r="CX345" s="374"/>
      <c r="CY345" s="374"/>
      <c r="CZ345" s="374"/>
      <c r="DA345" s="374"/>
      <c r="DB345" s="374"/>
      <c r="DC345" s="374"/>
      <c r="DD345" s="374"/>
      <c r="DE345" s="374"/>
      <c r="DF345" s="374"/>
      <c r="DG345" s="374"/>
      <c r="DH345" s="374"/>
      <c r="DI345" s="374"/>
      <c r="DJ345" s="374"/>
      <c r="DK345" s="374"/>
    </row>
    <row r="346" spans="3:115">
      <c r="C346" s="367"/>
      <c r="N346" s="374"/>
      <c r="O346" s="374"/>
      <c r="P346" s="374"/>
      <c r="Q346" s="374"/>
      <c r="R346" s="374"/>
      <c r="S346" s="374"/>
      <c r="T346" s="374"/>
      <c r="U346" s="374"/>
      <c r="V346" s="374"/>
      <c r="W346" s="374"/>
      <c r="X346" s="374"/>
      <c r="Y346" s="374"/>
      <c r="Z346" s="374"/>
      <c r="AA346" s="374"/>
      <c r="AB346" s="374"/>
      <c r="AC346" s="374"/>
      <c r="AD346" s="374"/>
      <c r="AE346" s="374"/>
      <c r="AF346" s="374"/>
      <c r="AG346" s="374"/>
      <c r="AH346" s="374"/>
      <c r="AI346" s="374"/>
      <c r="AJ346" s="374"/>
      <c r="AK346" s="374"/>
      <c r="AL346" s="374"/>
      <c r="AM346" s="374"/>
      <c r="AN346" s="374"/>
      <c r="AO346" s="374"/>
      <c r="AP346" s="374"/>
      <c r="AQ346" s="374"/>
      <c r="AR346" s="374"/>
      <c r="AS346" s="374"/>
      <c r="AT346" s="374"/>
      <c r="AU346" s="374"/>
      <c r="AV346" s="374"/>
      <c r="AW346" s="415"/>
      <c r="AX346" s="415"/>
      <c r="AY346" s="397" t="s">
        <v>1289</v>
      </c>
      <c r="AZ346" s="398" t="s">
        <v>942</v>
      </c>
      <c r="BA346" s="399" t="s">
        <v>1007</v>
      </c>
      <c r="BB346" s="399"/>
      <c r="BC346" s="399"/>
      <c r="BD346" s="400" t="s">
        <v>949</v>
      </c>
      <c r="BE346" s="402">
        <f t="shared" si="183"/>
        <v>340</v>
      </c>
      <c r="BF346" s="374"/>
      <c r="BG346" s="374"/>
      <c r="BH346" s="374"/>
      <c r="BI346" s="374"/>
      <c r="BJ346" s="374"/>
      <c r="BK346" s="374"/>
      <c r="BL346" s="374"/>
      <c r="BM346" s="374"/>
      <c r="BN346" s="374"/>
      <c r="BO346" s="374"/>
      <c r="BP346" s="374"/>
      <c r="BQ346" s="374"/>
      <c r="BR346" s="374"/>
      <c r="BS346" s="374"/>
      <c r="BT346" s="374"/>
      <c r="BU346" s="374"/>
      <c r="BV346" s="374"/>
      <c r="BW346" s="374"/>
      <c r="BX346" s="374"/>
      <c r="BY346" s="374"/>
      <c r="BZ346" s="374"/>
      <c r="CA346" s="374"/>
      <c r="CB346" s="374"/>
      <c r="CC346" s="374"/>
      <c r="CD346" s="374"/>
      <c r="CE346" s="374"/>
      <c r="CF346" s="374"/>
      <c r="CG346" s="374"/>
      <c r="CH346" s="374"/>
      <c r="CI346" s="374"/>
      <c r="CJ346" s="374"/>
      <c r="CK346" s="374"/>
      <c r="CL346" s="374"/>
      <c r="CM346" s="374"/>
      <c r="CN346" s="374"/>
      <c r="CO346" s="374"/>
      <c r="CP346" s="374"/>
      <c r="CQ346" s="374"/>
      <c r="CR346" s="374"/>
      <c r="CS346" s="374"/>
      <c r="CT346" s="374"/>
      <c r="CU346" s="374"/>
      <c r="CV346" s="374"/>
      <c r="CW346" s="374"/>
      <c r="CX346" s="374"/>
      <c r="CY346" s="374"/>
      <c r="CZ346" s="374"/>
      <c r="DA346" s="374"/>
      <c r="DB346" s="374"/>
      <c r="DC346" s="374"/>
      <c r="DD346" s="374"/>
      <c r="DE346" s="374"/>
      <c r="DF346" s="374"/>
      <c r="DG346" s="374"/>
      <c r="DH346" s="374"/>
      <c r="DI346" s="374"/>
      <c r="DJ346" s="374"/>
      <c r="DK346" s="374"/>
    </row>
    <row r="347" spans="3:115">
      <c r="C347" s="367"/>
      <c r="N347" s="374"/>
      <c r="O347" s="374"/>
      <c r="P347" s="374"/>
      <c r="Q347" s="374"/>
      <c r="R347" s="374"/>
      <c r="S347" s="374"/>
      <c r="T347" s="374"/>
      <c r="U347" s="374"/>
      <c r="V347" s="374"/>
      <c r="W347" s="374"/>
      <c r="X347" s="374"/>
      <c r="Y347" s="374"/>
      <c r="Z347" s="374"/>
      <c r="AA347" s="374"/>
      <c r="AB347" s="374"/>
      <c r="AC347" s="374"/>
      <c r="AD347" s="374"/>
      <c r="AE347" s="374"/>
      <c r="AF347" s="374"/>
      <c r="AG347" s="374"/>
      <c r="AH347" s="374"/>
      <c r="AI347" s="374"/>
      <c r="AJ347" s="374"/>
      <c r="AK347" s="374"/>
      <c r="AL347" s="374"/>
      <c r="AM347" s="374"/>
      <c r="AN347" s="374"/>
      <c r="AO347" s="374"/>
      <c r="AP347" s="374"/>
      <c r="AQ347" s="374"/>
      <c r="AR347" s="374"/>
      <c r="AS347" s="374"/>
      <c r="AT347" s="374"/>
      <c r="AU347" s="374"/>
      <c r="AV347" s="374"/>
      <c r="AW347" s="415"/>
      <c r="AX347" s="415"/>
      <c r="AY347" s="397" t="s">
        <v>1290</v>
      </c>
      <c r="AZ347" s="398" t="s">
        <v>945</v>
      </c>
      <c r="BA347" s="399" t="s">
        <v>402</v>
      </c>
      <c r="BB347" s="399"/>
      <c r="BC347" s="399"/>
      <c r="BD347" s="400" t="s">
        <v>954</v>
      </c>
      <c r="BE347" s="402">
        <f t="shared" ref="BE347:BE370" si="184">+MATCH(BD$10:BD$548,AZ$10:AZ$540,0)</f>
        <v>341</v>
      </c>
      <c r="BF347" s="374"/>
      <c r="BG347" s="374"/>
      <c r="BH347" s="374"/>
      <c r="BI347" s="374"/>
      <c r="BJ347" s="374"/>
      <c r="BK347" s="374"/>
      <c r="BL347" s="374"/>
      <c r="BM347" s="374"/>
      <c r="BN347" s="374"/>
      <c r="BO347" s="374"/>
      <c r="BP347" s="374"/>
      <c r="BQ347" s="374"/>
      <c r="BR347" s="374"/>
      <c r="BS347" s="374"/>
      <c r="BT347" s="374"/>
      <c r="BU347" s="374"/>
      <c r="BV347" s="374"/>
      <c r="BW347" s="374"/>
      <c r="BX347" s="374"/>
      <c r="BY347" s="374"/>
      <c r="BZ347" s="374"/>
      <c r="CA347" s="374"/>
      <c r="CB347" s="374"/>
      <c r="CC347" s="374"/>
      <c r="CD347" s="374"/>
      <c r="CE347" s="374"/>
      <c r="CF347" s="374"/>
      <c r="CG347" s="374"/>
      <c r="CH347" s="374"/>
      <c r="CI347" s="374"/>
      <c r="CJ347" s="374"/>
      <c r="CK347" s="374"/>
      <c r="CL347" s="374"/>
      <c r="CM347" s="374"/>
      <c r="CN347" s="374"/>
      <c r="CO347" s="374"/>
      <c r="CP347" s="374"/>
      <c r="CQ347" s="374"/>
      <c r="CR347" s="374"/>
      <c r="CS347" s="374"/>
      <c r="CT347" s="374"/>
      <c r="CU347" s="374"/>
      <c r="CV347" s="374"/>
      <c r="CW347" s="374"/>
      <c r="CX347" s="374"/>
      <c r="CY347" s="374"/>
      <c r="CZ347" s="374"/>
      <c r="DA347" s="374"/>
      <c r="DB347" s="374"/>
      <c r="DC347" s="374"/>
      <c r="DD347" s="374"/>
      <c r="DE347" s="374"/>
      <c r="DF347" s="374"/>
      <c r="DG347" s="374"/>
      <c r="DH347" s="374"/>
      <c r="DI347" s="374"/>
      <c r="DJ347" s="374"/>
      <c r="DK347" s="374"/>
    </row>
    <row r="348" spans="3:115">
      <c r="C348" s="367"/>
      <c r="N348" s="374"/>
      <c r="O348" s="374"/>
      <c r="P348" s="374"/>
      <c r="Q348" s="374"/>
      <c r="R348" s="374"/>
      <c r="S348" s="374"/>
      <c r="T348" s="374"/>
      <c r="U348" s="374"/>
      <c r="V348" s="374"/>
      <c r="W348" s="374"/>
      <c r="X348" s="374"/>
      <c r="Y348" s="374"/>
      <c r="Z348" s="374"/>
      <c r="AA348" s="374"/>
      <c r="AB348" s="374"/>
      <c r="AC348" s="374"/>
      <c r="AD348" s="374"/>
      <c r="AE348" s="374"/>
      <c r="AF348" s="374"/>
      <c r="AG348" s="374"/>
      <c r="AH348" s="374"/>
      <c r="AI348" s="374"/>
      <c r="AJ348" s="374"/>
      <c r="AK348" s="374"/>
      <c r="AL348" s="374"/>
      <c r="AM348" s="374"/>
      <c r="AN348" s="374"/>
      <c r="AO348" s="374"/>
      <c r="AP348" s="374"/>
      <c r="AQ348" s="374"/>
      <c r="AR348" s="374"/>
      <c r="AS348" s="374"/>
      <c r="AT348" s="374"/>
      <c r="AU348" s="374"/>
      <c r="AV348" s="374"/>
      <c r="AW348" s="415"/>
      <c r="AX348" s="415"/>
      <c r="AY348" s="397" t="s">
        <v>1291</v>
      </c>
      <c r="AZ348" s="398" t="s">
        <v>947</v>
      </c>
      <c r="BA348" s="399" t="s">
        <v>1008</v>
      </c>
      <c r="BB348" s="399"/>
      <c r="BC348" s="399"/>
      <c r="BD348" s="400" t="s">
        <v>959</v>
      </c>
      <c r="BE348" s="402">
        <f t="shared" si="184"/>
        <v>342</v>
      </c>
      <c r="BF348" s="374"/>
      <c r="BG348" s="374"/>
      <c r="BH348" s="374"/>
      <c r="BI348" s="374"/>
      <c r="BJ348" s="374"/>
      <c r="BK348" s="374"/>
      <c r="BL348" s="374"/>
      <c r="BM348" s="374"/>
      <c r="BN348" s="374"/>
      <c r="BO348" s="374"/>
      <c r="BP348" s="374"/>
      <c r="BQ348" s="374"/>
      <c r="BR348" s="374"/>
      <c r="BS348" s="374"/>
      <c r="BT348" s="374"/>
      <c r="BU348" s="374"/>
      <c r="BV348" s="374"/>
      <c r="BW348" s="374"/>
      <c r="BX348" s="374"/>
      <c r="BY348" s="374"/>
      <c r="BZ348" s="374"/>
      <c r="CA348" s="374"/>
      <c r="CB348" s="374"/>
      <c r="CC348" s="374"/>
      <c r="CD348" s="374"/>
      <c r="CE348" s="374"/>
      <c r="CF348" s="374"/>
      <c r="CG348" s="374"/>
      <c r="CH348" s="374"/>
      <c r="CI348" s="374"/>
      <c r="CJ348" s="374"/>
      <c r="CK348" s="374"/>
      <c r="CL348" s="374"/>
      <c r="CM348" s="374"/>
      <c r="CN348" s="374"/>
      <c r="CO348" s="374"/>
      <c r="CP348" s="374"/>
      <c r="CQ348" s="374"/>
      <c r="CR348" s="374"/>
      <c r="CS348" s="374"/>
      <c r="CT348" s="374"/>
      <c r="CU348" s="374"/>
      <c r="CV348" s="374"/>
      <c r="CW348" s="374"/>
      <c r="CX348" s="374"/>
      <c r="CY348" s="374"/>
      <c r="CZ348" s="374"/>
      <c r="DA348" s="374"/>
      <c r="DB348" s="374"/>
      <c r="DC348" s="374"/>
      <c r="DD348" s="374"/>
      <c r="DE348" s="374"/>
      <c r="DF348" s="374"/>
      <c r="DG348" s="374"/>
      <c r="DH348" s="374"/>
      <c r="DI348" s="374"/>
      <c r="DJ348" s="374"/>
      <c r="DK348" s="374"/>
    </row>
    <row r="349" spans="3:115">
      <c r="C349" s="367"/>
      <c r="N349" s="374"/>
      <c r="O349" s="374"/>
      <c r="P349" s="374"/>
      <c r="Q349" s="374"/>
      <c r="R349" s="374"/>
      <c r="S349" s="374"/>
      <c r="T349" s="374"/>
      <c r="U349" s="374"/>
      <c r="V349" s="374"/>
      <c r="W349" s="374"/>
      <c r="X349" s="374"/>
      <c r="Y349" s="374"/>
      <c r="Z349" s="374"/>
      <c r="AA349" s="374"/>
      <c r="AB349" s="374"/>
      <c r="AC349" s="374"/>
      <c r="AD349" s="374"/>
      <c r="AE349" s="374"/>
      <c r="AF349" s="374"/>
      <c r="AG349" s="374"/>
      <c r="AH349" s="374"/>
      <c r="AI349" s="374"/>
      <c r="AJ349" s="374"/>
      <c r="AK349" s="374"/>
      <c r="AL349" s="374"/>
      <c r="AM349" s="374"/>
      <c r="AN349" s="374"/>
      <c r="AO349" s="374"/>
      <c r="AP349" s="374"/>
      <c r="AQ349" s="374"/>
      <c r="AR349" s="374"/>
      <c r="AS349" s="374"/>
      <c r="AT349" s="374"/>
      <c r="AU349" s="374"/>
      <c r="AV349" s="374"/>
      <c r="AW349" s="415"/>
      <c r="AX349" s="415"/>
      <c r="AY349" s="397" t="s">
        <v>1293</v>
      </c>
      <c r="AZ349" s="398" t="s">
        <v>949</v>
      </c>
      <c r="BA349" s="399" t="s">
        <v>1012</v>
      </c>
      <c r="BB349" s="399"/>
      <c r="BC349" s="399"/>
      <c r="BD349" s="400" t="s">
        <v>961</v>
      </c>
      <c r="BE349" s="402">
        <f t="shared" si="184"/>
        <v>343</v>
      </c>
      <c r="BF349" s="374"/>
      <c r="BG349" s="374"/>
      <c r="BH349" s="374"/>
      <c r="BI349" s="374"/>
      <c r="BJ349" s="374"/>
      <c r="BK349" s="374"/>
      <c r="BL349" s="374"/>
      <c r="BM349" s="374"/>
      <c r="BN349" s="374"/>
      <c r="BO349" s="374"/>
      <c r="BP349" s="374"/>
      <c r="BQ349" s="374"/>
      <c r="BR349" s="374"/>
      <c r="BS349" s="374"/>
      <c r="BT349" s="374"/>
      <c r="BU349" s="374"/>
      <c r="BV349" s="374"/>
      <c r="BW349" s="374"/>
      <c r="BX349" s="374"/>
      <c r="BY349" s="374"/>
      <c r="BZ349" s="374"/>
      <c r="CA349" s="374"/>
      <c r="CB349" s="374"/>
      <c r="CC349" s="374"/>
      <c r="CD349" s="374"/>
      <c r="CE349" s="374"/>
      <c r="CF349" s="374"/>
      <c r="CG349" s="374"/>
      <c r="CH349" s="374"/>
      <c r="CI349" s="374"/>
      <c r="CJ349" s="374"/>
      <c r="CK349" s="374"/>
      <c r="CL349" s="374"/>
      <c r="CM349" s="374"/>
      <c r="CN349" s="374"/>
      <c r="CO349" s="374"/>
      <c r="CP349" s="374"/>
      <c r="CQ349" s="374"/>
      <c r="CR349" s="374"/>
      <c r="CS349" s="374"/>
      <c r="CT349" s="374"/>
      <c r="CU349" s="374"/>
      <c r="CV349" s="374"/>
      <c r="CW349" s="374"/>
      <c r="CX349" s="374"/>
      <c r="CY349" s="374"/>
      <c r="CZ349" s="374"/>
      <c r="DA349" s="374"/>
      <c r="DB349" s="374"/>
      <c r="DC349" s="374"/>
      <c r="DD349" s="374"/>
      <c r="DE349" s="374"/>
      <c r="DF349" s="374"/>
      <c r="DG349" s="374"/>
      <c r="DH349" s="374"/>
      <c r="DI349" s="374"/>
      <c r="DJ349" s="374"/>
      <c r="DK349" s="374"/>
    </row>
    <row r="350" spans="3:115">
      <c r="C350" s="367"/>
      <c r="N350" s="374"/>
      <c r="O350" s="374"/>
      <c r="P350" s="374"/>
      <c r="Q350" s="374"/>
      <c r="R350" s="374"/>
      <c r="S350" s="374"/>
      <c r="T350" s="374"/>
      <c r="U350" s="374"/>
      <c r="V350" s="374"/>
      <c r="W350" s="374"/>
      <c r="X350" s="374"/>
      <c r="Y350" s="374"/>
      <c r="Z350" s="374"/>
      <c r="AA350" s="374"/>
      <c r="AB350" s="374"/>
      <c r="AC350" s="374"/>
      <c r="AD350" s="374"/>
      <c r="AE350" s="374"/>
      <c r="AF350" s="374"/>
      <c r="AG350" s="374"/>
      <c r="AH350" s="374"/>
      <c r="AI350" s="374"/>
      <c r="AJ350" s="374"/>
      <c r="AK350" s="374"/>
      <c r="AL350" s="374"/>
      <c r="AM350" s="374"/>
      <c r="AN350" s="374"/>
      <c r="AO350" s="374"/>
      <c r="AP350" s="374"/>
      <c r="AQ350" s="374"/>
      <c r="AR350" s="374"/>
      <c r="AS350" s="374"/>
      <c r="AT350" s="374"/>
      <c r="AU350" s="374"/>
      <c r="AV350" s="374"/>
      <c r="AW350" s="415"/>
      <c r="AX350" s="415"/>
      <c r="AY350" s="397" t="s">
        <v>1296</v>
      </c>
      <c r="AZ350" s="398" t="s">
        <v>954</v>
      </c>
      <c r="BA350" s="399" t="s">
        <v>1013</v>
      </c>
      <c r="BB350" s="399"/>
      <c r="BC350" s="399"/>
      <c r="BD350" s="400" t="s">
        <v>963</v>
      </c>
      <c r="BE350" s="402">
        <f t="shared" si="184"/>
        <v>344</v>
      </c>
      <c r="BF350" s="374"/>
      <c r="BG350" s="374"/>
      <c r="BH350" s="374"/>
      <c r="BI350" s="374"/>
      <c r="BJ350" s="374"/>
      <c r="BK350" s="374"/>
      <c r="BL350" s="374"/>
      <c r="BM350" s="374"/>
      <c r="BN350" s="374"/>
      <c r="BO350" s="374"/>
      <c r="BP350" s="374"/>
      <c r="BQ350" s="374"/>
      <c r="BR350" s="374"/>
      <c r="BS350" s="374"/>
      <c r="BT350" s="374"/>
      <c r="BU350" s="374"/>
      <c r="BV350" s="374"/>
      <c r="BW350" s="374"/>
      <c r="BX350" s="374"/>
      <c r="BY350" s="374"/>
      <c r="BZ350" s="374"/>
      <c r="CA350" s="374"/>
      <c r="CB350" s="374"/>
      <c r="CC350" s="374"/>
      <c r="CD350" s="374"/>
      <c r="CE350" s="374"/>
      <c r="CF350" s="374"/>
      <c r="CG350" s="374"/>
      <c r="CH350" s="374"/>
      <c r="CI350" s="374"/>
      <c r="CJ350" s="374"/>
      <c r="CK350" s="374"/>
      <c r="CL350" s="374"/>
      <c r="CM350" s="374"/>
      <c r="CN350" s="374"/>
      <c r="CO350" s="374"/>
      <c r="CP350" s="374"/>
      <c r="CQ350" s="374"/>
      <c r="CR350" s="374"/>
      <c r="CS350" s="374"/>
      <c r="CT350" s="374"/>
      <c r="CU350" s="374"/>
      <c r="CV350" s="374"/>
      <c r="CW350" s="374"/>
      <c r="CX350" s="374"/>
      <c r="CY350" s="374"/>
      <c r="CZ350" s="374"/>
      <c r="DA350" s="374"/>
      <c r="DB350" s="374"/>
      <c r="DC350" s="374"/>
      <c r="DD350" s="374"/>
      <c r="DE350" s="374"/>
      <c r="DF350" s="374"/>
      <c r="DG350" s="374"/>
      <c r="DH350" s="374"/>
      <c r="DI350" s="374"/>
      <c r="DJ350" s="374"/>
      <c r="DK350" s="374"/>
    </row>
    <row r="351" spans="3:115">
      <c r="C351" s="367"/>
      <c r="N351" s="374"/>
      <c r="O351" s="374"/>
      <c r="P351" s="374"/>
      <c r="Q351" s="374"/>
      <c r="R351" s="374"/>
      <c r="S351" s="374"/>
      <c r="T351" s="374"/>
      <c r="U351" s="374"/>
      <c r="V351" s="374"/>
      <c r="W351" s="374"/>
      <c r="X351" s="374"/>
      <c r="Y351" s="374"/>
      <c r="Z351" s="374"/>
      <c r="AA351" s="374"/>
      <c r="AB351" s="374"/>
      <c r="AC351" s="374"/>
      <c r="AD351" s="374"/>
      <c r="AE351" s="374"/>
      <c r="AF351" s="374"/>
      <c r="AG351" s="374"/>
      <c r="AH351" s="374"/>
      <c r="AI351" s="374"/>
      <c r="AJ351" s="374"/>
      <c r="AK351" s="374"/>
      <c r="AL351" s="374"/>
      <c r="AM351" s="374"/>
      <c r="AN351" s="374"/>
      <c r="AO351" s="374"/>
      <c r="AP351" s="374"/>
      <c r="AQ351" s="374"/>
      <c r="AR351" s="374"/>
      <c r="AS351" s="374"/>
      <c r="AT351" s="374"/>
      <c r="AU351" s="374"/>
      <c r="AV351" s="374"/>
      <c r="AW351" s="415"/>
      <c r="AX351" s="415"/>
      <c r="AY351" s="397" t="s">
        <v>1297</v>
      </c>
      <c r="AZ351" s="398" t="s">
        <v>959</v>
      </c>
      <c r="BA351" s="399" t="s">
        <v>1015</v>
      </c>
      <c r="BB351" s="399"/>
      <c r="BC351" s="399"/>
      <c r="BD351" s="400" t="s">
        <v>1641</v>
      </c>
      <c r="BE351" s="402" t="e">
        <f t="shared" si="184"/>
        <v>#N/A</v>
      </c>
      <c r="BF351" s="374"/>
      <c r="BG351" s="374"/>
      <c r="BH351" s="374"/>
      <c r="BI351" s="374"/>
      <c r="BJ351" s="374"/>
      <c r="BK351" s="374"/>
      <c r="BL351" s="374"/>
      <c r="BM351" s="374"/>
      <c r="BN351" s="374"/>
      <c r="BO351" s="374"/>
      <c r="BP351" s="374"/>
      <c r="BQ351" s="374"/>
      <c r="BR351" s="374"/>
      <c r="BS351" s="374"/>
      <c r="BT351" s="374"/>
      <c r="BU351" s="374"/>
      <c r="BV351" s="374"/>
      <c r="BW351" s="374"/>
      <c r="BX351" s="374"/>
      <c r="BY351" s="374"/>
      <c r="BZ351" s="374"/>
      <c r="CA351" s="374"/>
      <c r="CB351" s="374"/>
      <c r="CC351" s="374"/>
      <c r="CD351" s="374"/>
      <c r="CE351" s="374"/>
      <c r="CF351" s="374"/>
      <c r="CG351" s="374"/>
      <c r="CH351" s="374"/>
      <c r="CI351" s="374"/>
      <c r="CJ351" s="374"/>
      <c r="CK351" s="374"/>
      <c r="CL351" s="374"/>
      <c r="CM351" s="374"/>
      <c r="CN351" s="374"/>
      <c r="CO351" s="374"/>
      <c r="CP351" s="374"/>
      <c r="CQ351" s="374"/>
      <c r="CR351" s="374"/>
      <c r="CS351" s="374"/>
      <c r="CT351" s="374"/>
      <c r="CU351" s="374"/>
      <c r="CV351" s="374"/>
      <c r="CW351" s="374"/>
      <c r="CX351" s="374"/>
      <c r="CY351" s="374"/>
      <c r="CZ351" s="374"/>
      <c r="DA351" s="374"/>
      <c r="DB351" s="374"/>
      <c r="DC351" s="374"/>
      <c r="DD351" s="374"/>
      <c r="DE351" s="374"/>
      <c r="DF351" s="374"/>
      <c r="DG351" s="374"/>
      <c r="DH351" s="374"/>
      <c r="DI351" s="374"/>
      <c r="DJ351" s="374"/>
      <c r="DK351" s="374"/>
    </row>
    <row r="352" spans="3:115">
      <c r="C352" s="367"/>
      <c r="N352" s="374"/>
      <c r="O352" s="374"/>
      <c r="P352" s="374"/>
      <c r="Q352" s="374"/>
      <c r="R352" s="374"/>
      <c r="S352" s="374"/>
      <c r="T352" s="374"/>
      <c r="U352" s="374"/>
      <c r="V352" s="374"/>
      <c r="W352" s="374"/>
      <c r="X352" s="374"/>
      <c r="Y352" s="374"/>
      <c r="Z352" s="374"/>
      <c r="AA352" s="374"/>
      <c r="AB352" s="374"/>
      <c r="AC352" s="374"/>
      <c r="AD352" s="374"/>
      <c r="AE352" s="374"/>
      <c r="AF352" s="374"/>
      <c r="AG352" s="374"/>
      <c r="AH352" s="374"/>
      <c r="AI352" s="374"/>
      <c r="AJ352" s="374"/>
      <c r="AK352" s="374"/>
      <c r="AL352" s="374"/>
      <c r="AM352" s="374"/>
      <c r="AN352" s="374"/>
      <c r="AO352" s="374"/>
      <c r="AP352" s="374"/>
      <c r="AQ352" s="374"/>
      <c r="AR352" s="374"/>
      <c r="AS352" s="374"/>
      <c r="AT352" s="374"/>
      <c r="AU352" s="374"/>
      <c r="AV352" s="374"/>
      <c r="AW352" s="415"/>
      <c r="AX352" s="415"/>
      <c r="AY352" s="397" t="s">
        <v>1300</v>
      </c>
      <c r="AZ352" s="398" t="s">
        <v>961</v>
      </c>
      <c r="BA352" s="399" t="s">
        <v>1016</v>
      </c>
      <c r="BB352" s="399"/>
      <c r="BC352" s="399"/>
      <c r="BD352" s="400" t="s">
        <v>967</v>
      </c>
      <c r="BE352" s="402">
        <f t="shared" si="184"/>
        <v>345</v>
      </c>
      <c r="BF352" s="374"/>
      <c r="BG352" s="374"/>
      <c r="BH352" s="374"/>
      <c r="BI352" s="374"/>
      <c r="BJ352" s="374"/>
      <c r="BK352" s="374"/>
      <c r="BL352" s="374"/>
      <c r="BM352" s="374"/>
      <c r="BN352" s="374"/>
      <c r="BO352" s="374"/>
      <c r="BP352" s="374"/>
      <c r="BQ352" s="374"/>
      <c r="BR352" s="374"/>
      <c r="BS352" s="374"/>
      <c r="BT352" s="374"/>
      <c r="BU352" s="374"/>
      <c r="BV352" s="374"/>
      <c r="BW352" s="374"/>
      <c r="BX352" s="374"/>
      <c r="BY352" s="374"/>
      <c r="BZ352" s="374"/>
      <c r="CA352" s="374"/>
      <c r="CB352" s="374"/>
      <c r="CC352" s="374"/>
      <c r="CD352" s="374"/>
      <c r="CE352" s="374"/>
      <c r="CF352" s="374"/>
      <c r="CG352" s="374"/>
      <c r="CH352" s="374"/>
      <c r="CI352" s="374"/>
      <c r="CJ352" s="374"/>
      <c r="CK352" s="374"/>
      <c r="CL352" s="374"/>
      <c r="CM352" s="374"/>
      <c r="CN352" s="374"/>
      <c r="CO352" s="374"/>
      <c r="CP352" s="374"/>
      <c r="CQ352" s="374"/>
      <c r="CR352" s="374"/>
      <c r="CS352" s="374"/>
      <c r="CT352" s="374"/>
      <c r="CU352" s="374"/>
      <c r="CV352" s="374"/>
      <c r="CW352" s="374"/>
      <c r="CX352" s="374"/>
      <c r="CY352" s="374"/>
      <c r="CZ352" s="374"/>
      <c r="DA352" s="374"/>
      <c r="DB352" s="374"/>
      <c r="DC352" s="374"/>
      <c r="DD352" s="374"/>
      <c r="DE352" s="374"/>
      <c r="DF352" s="374"/>
      <c r="DG352" s="374"/>
      <c r="DH352" s="374"/>
      <c r="DI352" s="374"/>
      <c r="DJ352" s="374"/>
      <c r="DK352" s="374"/>
    </row>
    <row r="353" spans="3:115">
      <c r="C353" s="367"/>
      <c r="N353" s="374"/>
      <c r="O353" s="374"/>
      <c r="P353" s="374"/>
      <c r="Q353" s="374"/>
      <c r="R353" s="374"/>
      <c r="S353" s="374"/>
      <c r="T353" s="374"/>
      <c r="U353" s="374"/>
      <c r="V353" s="374"/>
      <c r="W353" s="374"/>
      <c r="X353" s="374"/>
      <c r="Y353" s="374"/>
      <c r="Z353" s="374"/>
      <c r="AA353" s="374"/>
      <c r="AB353" s="374"/>
      <c r="AC353" s="374"/>
      <c r="AD353" s="374"/>
      <c r="AE353" s="374"/>
      <c r="AF353" s="374"/>
      <c r="AG353" s="374"/>
      <c r="AH353" s="374"/>
      <c r="AI353" s="374"/>
      <c r="AJ353" s="374"/>
      <c r="AK353" s="374"/>
      <c r="AL353" s="374"/>
      <c r="AM353" s="374"/>
      <c r="AN353" s="374"/>
      <c r="AO353" s="374"/>
      <c r="AP353" s="374"/>
      <c r="AQ353" s="374"/>
      <c r="AR353" s="374"/>
      <c r="AS353" s="374"/>
      <c r="AT353" s="374"/>
      <c r="AU353" s="374"/>
      <c r="AV353" s="374"/>
      <c r="AW353" s="415"/>
      <c r="AX353" s="415"/>
      <c r="AY353" s="397" t="s">
        <v>1301</v>
      </c>
      <c r="AZ353" s="398" t="s">
        <v>963</v>
      </c>
      <c r="BA353" s="399" t="s">
        <v>1018</v>
      </c>
      <c r="BB353" s="399"/>
      <c r="BC353" s="399"/>
      <c r="BD353" s="400" t="s">
        <v>968</v>
      </c>
      <c r="BE353" s="402">
        <f t="shared" si="184"/>
        <v>346</v>
      </c>
      <c r="BF353" s="374"/>
      <c r="BG353" s="374"/>
      <c r="BH353" s="374"/>
      <c r="BI353" s="374"/>
      <c r="BJ353" s="374"/>
      <c r="BK353" s="374"/>
      <c r="BL353" s="374"/>
      <c r="BM353" s="374"/>
      <c r="BN353" s="374"/>
      <c r="BO353" s="374"/>
      <c r="BP353" s="374"/>
      <c r="BQ353" s="374"/>
      <c r="BR353" s="374"/>
      <c r="BS353" s="374"/>
      <c r="BT353" s="374"/>
      <c r="BU353" s="374"/>
      <c r="BV353" s="374"/>
      <c r="BW353" s="374"/>
      <c r="BX353" s="374"/>
      <c r="BY353" s="374"/>
      <c r="BZ353" s="374"/>
      <c r="CA353" s="374"/>
      <c r="CB353" s="374"/>
      <c r="CC353" s="374"/>
      <c r="CD353" s="374"/>
      <c r="CE353" s="374"/>
      <c r="CF353" s="374"/>
      <c r="CG353" s="374"/>
      <c r="CH353" s="374"/>
      <c r="CI353" s="374"/>
      <c r="CJ353" s="374"/>
      <c r="CK353" s="374"/>
      <c r="CL353" s="374"/>
      <c r="CM353" s="374"/>
      <c r="CN353" s="374"/>
      <c r="CO353" s="374"/>
      <c r="CP353" s="374"/>
      <c r="CQ353" s="374"/>
      <c r="CR353" s="374"/>
      <c r="CS353" s="374"/>
      <c r="CT353" s="374"/>
      <c r="CU353" s="374"/>
      <c r="CV353" s="374"/>
      <c r="CW353" s="374"/>
      <c r="CX353" s="374"/>
      <c r="CY353" s="374"/>
      <c r="CZ353" s="374"/>
      <c r="DA353" s="374"/>
      <c r="DB353" s="374"/>
      <c r="DC353" s="374"/>
      <c r="DD353" s="374"/>
      <c r="DE353" s="374"/>
      <c r="DF353" s="374"/>
      <c r="DG353" s="374"/>
      <c r="DH353" s="374"/>
      <c r="DI353" s="374"/>
      <c r="DJ353" s="374"/>
      <c r="DK353" s="374"/>
    </row>
    <row r="354" spans="3:115">
      <c r="C354" s="367"/>
      <c r="N354" s="374"/>
      <c r="O354" s="374"/>
      <c r="P354" s="374"/>
      <c r="Q354" s="374"/>
      <c r="R354" s="374"/>
      <c r="S354" s="374"/>
      <c r="T354" s="374"/>
      <c r="U354" s="374"/>
      <c r="V354" s="374"/>
      <c r="W354" s="374"/>
      <c r="X354" s="374"/>
      <c r="Y354" s="374"/>
      <c r="Z354" s="374"/>
      <c r="AA354" s="374"/>
      <c r="AB354" s="374"/>
      <c r="AC354" s="374"/>
      <c r="AD354" s="374"/>
      <c r="AE354" s="374"/>
      <c r="AF354" s="374"/>
      <c r="AG354" s="374"/>
      <c r="AH354" s="374"/>
      <c r="AI354" s="374"/>
      <c r="AJ354" s="374"/>
      <c r="AK354" s="374"/>
      <c r="AL354" s="374"/>
      <c r="AM354" s="374"/>
      <c r="AN354" s="374"/>
      <c r="AO354" s="374"/>
      <c r="AP354" s="374"/>
      <c r="AQ354" s="374"/>
      <c r="AR354" s="374"/>
      <c r="AS354" s="374"/>
      <c r="AT354" s="374"/>
      <c r="AU354" s="374"/>
      <c r="AV354" s="374"/>
      <c r="AW354" s="415"/>
      <c r="AX354" s="415"/>
      <c r="AY354" s="397" t="s">
        <v>1305</v>
      </c>
      <c r="AZ354" s="398" t="s">
        <v>967</v>
      </c>
      <c r="BA354" s="399" t="s">
        <v>1019</v>
      </c>
      <c r="BB354" s="399"/>
      <c r="BC354" s="399"/>
      <c r="BD354" s="400" t="s">
        <v>1642</v>
      </c>
      <c r="BE354" s="402">
        <f t="shared" si="184"/>
        <v>347</v>
      </c>
      <c r="BF354" s="374"/>
      <c r="BG354" s="374"/>
      <c r="BH354" s="374"/>
      <c r="BI354" s="374"/>
      <c r="BJ354" s="374"/>
      <c r="BK354" s="374"/>
      <c r="BL354" s="374"/>
      <c r="BM354" s="374"/>
      <c r="BN354" s="374"/>
      <c r="BO354" s="374"/>
      <c r="BP354" s="374"/>
      <c r="BQ354" s="374"/>
      <c r="BR354" s="374"/>
      <c r="BS354" s="374"/>
      <c r="BT354" s="374"/>
      <c r="BU354" s="374"/>
      <c r="BV354" s="374"/>
      <c r="BW354" s="374"/>
      <c r="BX354" s="374"/>
      <c r="BY354" s="374"/>
      <c r="BZ354" s="374"/>
      <c r="CA354" s="374"/>
      <c r="CB354" s="374"/>
      <c r="CC354" s="374"/>
      <c r="CD354" s="374"/>
      <c r="CE354" s="374"/>
      <c r="CF354" s="374"/>
      <c r="CG354" s="374"/>
      <c r="CH354" s="374"/>
      <c r="CI354" s="374"/>
      <c r="CJ354" s="374"/>
      <c r="CK354" s="374"/>
      <c r="CL354" s="374"/>
      <c r="CM354" s="374"/>
      <c r="CN354" s="374"/>
      <c r="CO354" s="374"/>
      <c r="CP354" s="374"/>
      <c r="CQ354" s="374"/>
      <c r="CR354" s="374"/>
      <c r="CS354" s="374"/>
      <c r="CT354" s="374"/>
      <c r="CU354" s="374"/>
      <c r="CV354" s="374"/>
      <c r="CW354" s="374"/>
      <c r="CX354" s="374"/>
      <c r="CY354" s="374"/>
      <c r="CZ354" s="374"/>
      <c r="DA354" s="374"/>
      <c r="DB354" s="374"/>
      <c r="DC354" s="374"/>
      <c r="DD354" s="374"/>
      <c r="DE354" s="374"/>
      <c r="DF354" s="374"/>
      <c r="DG354" s="374"/>
      <c r="DH354" s="374"/>
      <c r="DI354" s="374"/>
      <c r="DJ354" s="374"/>
      <c r="DK354" s="374"/>
    </row>
    <row r="355" spans="3:115">
      <c r="C355" s="367"/>
      <c r="N355" s="374"/>
      <c r="O355" s="374"/>
      <c r="P355" s="374"/>
      <c r="Q355" s="374"/>
      <c r="R355" s="374"/>
      <c r="S355" s="374"/>
      <c r="T355" s="374"/>
      <c r="U355" s="374"/>
      <c r="V355" s="374"/>
      <c r="W355" s="374"/>
      <c r="X355" s="374"/>
      <c r="Y355" s="374"/>
      <c r="Z355" s="374"/>
      <c r="AA355" s="374"/>
      <c r="AB355" s="374"/>
      <c r="AC355" s="374"/>
      <c r="AD355" s="374"/>
      <c r="AE355" s="374"/>
      <c r="AF355" s="374"/>
      <c r="AG355" s="374"/>
      <c r="AH355" s="374"/>
      <c r="AI355" s="374"/>
      <c r="AJ355" s="374"/>
      <c r="AK355" s="374"/>
      <c r="AL355" s="374"/>
      <c r="AM355" s="374"/>
      <c r="AN355" s="374"/>
      <c r="AO355" s="374"/>
      <c r="AP355" s="374"/>
      <c r="AQ355" s="374"/>
      <c r="AR355" s="374"/>
      <c r="AS355" s="374"/>
      <c r="AT355" s="374"/>
      <c r="AU355" s="374"/>
      <c r="AV355" s="374"/>
      <c r="AW355" s="415"/>
      <c r="AX355" s="415"/>
      <c r="AY355" s="397" t="s">
        <v>1308</v>
      </c>
      <c r="AZ355" s="398" t="s">
        <v>968</v>
      </c>
      <c r="BA355" s="399" t="s">
        <v>1020</v>
      </c>
      <c r="BB355" s="399"/>
      <c r="BC355" s="399"/>
      <c r="BD355" s="400" t="s">
        <v>971</v>
      </c>
      <c r="BE355" s="402">
        <f t="shared" si="184"/>
        <v>348</v>
      </c>
      <c r="BF355" s="374"/>
      <c r="BG355" s="374"/>
      <c r="BH355" s="374"/>
      <c r="BI355" s="374"/>
      <c r="BJ355" s="374"/>
      <c r="BK355" s="374"/>
      <c r="BL355" s="374"/>
      <c r="BM355" s="374"/>
      <c r="BN355" s="374"/>
      <c r="BO355" s="374"/>
      <c r="BP355" s="374"/>
      <c r="BQ355" s="374"/>
      <c r="BR355" s="374"/>
      <c r="BS355" s="374"/>
      <c r="BT355" s="374"/>
      <c r="BU355" s="374"/>
      <c r="BV355" s="374"/>
      <c r="BW355" s="374"/>
      <c r="BX355" s="374"/>
      <c r="BY355" s="374"/>
      <c r="BZ355" s="374"/>
      <c r="CA355" s="374"/>
      <c r="CB355" s="374"/>
      <c r="CC355" s="374"/>
      <c r="CD355" s="374"/>
      <c r="CE355" s="374"/>
      <c r="CF355" s="374"/>
      <c r="CG355" s="374"/>
      <c r="CH355" s="374"/>
      <c r="CI355" s="374"/>
      <c r="CJ355" s="374"/>
      <c r="CK355" s="374"/>
      <c r="CL355" s="374"/>
      <c r="CM355" s="374"/>
      <c r="CN355" s="374"/>
      <c r="CO355" s="374"/>
      <c r="CP355" s="374"/>
      <c r="CQ355" s="374"/>
      <c r="CR355" s="374"/>
      <c r="CS355" s="374"/>
      <c r="CT355" s="374"/>
      <c r="CU355" s="374"/>
      <c r="CV355" s="374"/>
      <c r="CW355" s="374"/>
      <c r="CX355" s="374"/>
      <c r="CY355" s="374"/>
      <c r="CZ355" s="374"/>
      <c r="DA355" s="374"/>
      <c r="DB355" s="374"/>
      <c r="DC355" s="374"/>
      <c r="DD355" s="374"/>
      <c r="DE355" s="374"/>
      <c r="DF355" s="374"/>
      <c r="DG355" s="374"/>
      <c r="DH355" s="374"/>
      <c r="DI355" s="374"/>
      <c r="DJ355" s="374"/>
      <c r="DK355" s="374"/>
    </row>
    <row r="356" spans="3:115">
      <c r="C356" s="367"/>
      <c r="N356" s="374"/>
      <c r="O356" s="374"/>
      <c r="P356" s="374"/>
      <c r="Q356" s="374"/>
      <c r="R356" s="374"/>
      <c r="S356" s="374"/>
      <c r="T356" s="374"/>
      <c r="U356" s="374"/>
      <c r="V356" s="374"/>
      <c r="W356" s="374"/>
      <c r="X356" s="374"/>
      <c r="Y356" s="374"/>
      <c r="Z356" s="374"/>
      <c r="AA356" s="374"/>
      <c r="AB356" s="374"/>
      <c r="AC356" s="374"/>
      <c r="AD356" s="374"/>
      <c r="AE356" s="374"/>
      <c r="AF356" s="374"/>
      <c r="AG356" s="374"/>
      <c r="AH356" s="374"/>
      <c r="AI356" s="374"/>
      <c r="AJ356" s="374"/>
      <c r="AK356" s="374"/>
      <c r="AL356" s="374"/>
      <c r="AM356" s="374"/>
      <c r="AN356" s="374"/>
      <c r="AO356" s="374"/>
      <c r="AP356" s="374"/>
      <c r="AQ356" s="374"/>
      <c r="AR356" s="374"/>
      <c r="AS356" s="374"/>
      <c r="AT356" s="374"/>
      <c r="AU356" s="374"/>
      <c r="AV356" s="374"/>
      <c r="AW356" s="415"/>
      <c r="AX356" s="415"/>
      <c r="AY356" s="397" t="s">
        <v>1310</v>
      </c>
      <c r="AZ356" s="398" t="s">
        <v>1642</v>
      </c>
      <c r="BA356" s="399" t="s">
        <v>1025</v>
      </c>
      <c r="BB356" s="399"/>
      <c r="BC356" s="399"/>
      <c r="BD356" s="400" t="s">
        <v>976</v>
      </c>
      <c r="BE356" s="402">
        <f t="shared" si="184"/>
        <v>349</v>
      </c>
      <c r="BF356" s="374"/>
      <c r="BG356" s="374"/>
      <c r="BH356" s="374"/>
      <c r="BI356" s="374"/>
      <c r="BJ356" s="374"/>
      <c r="BK356" s="374"/>
      <c r="BL356" s="374"/>
      <c r="BM356" s="374"/>
      <c r="BN356" s="374"/>
      <c r="BO356" s="374"/>
      <c r="BP356" s="374"/>
      <c r="BQ356" s="374"/>
      <c r="BR356" s="374"/>
      <c r="BS356" s="374"/>
      <c r="BT356" s="374"/>
      <c r="BU356" s="374"/>
      <c r="BV356" s="374"/>
      <c r="BW356" s="374"/>
      <c r="BX356" s="374"/>
      <c r="BY356" s="374"/>
      <c r="BZ356" s="374"/>
      <c r="CA356" s="374"/>
      <c r="CB356" s="374"/>
      <c r="CC356" s="374"/>
      <c r="CD356" s="374"/>
      <c r="CE356" s="374"/>
      <c r="CF356" s="374"/>
      <c r="CG356" s="374"/>
      <c r="CH356" s="374"/>
      <c r="CI356" s="374"/>
      <c r="CJ356" s="374"/>
      <c r="CK356" s="374"/>
      <c r="CL356" s="374"/>
      <c r="CM356" s="374"/>
      <c r="CN356" s="374"/>
      <c r="CO356" s="374"/>
      <c r="CP356" s="374"/>
      <c r="CQ356" s="374"/>
      <c r="CR356" s="374"/>
      <c r="CS356" s="374"/>
      <c r="CT356" s="374"/>
      <c r="CU356" s="374"/>
      <c r="CV356" s="374"/>
      <c r="CW356" s="374"/>
      <c r="CX356" s="374"/>
      <c r="CY356" s="374"/>
      <c r="CZ356" s="374"/>
      <c r="DA356" s="374"/>
      <c r="DB356" s="374"/>
      <c r="DC356" s="374"/>
      <c r="DD356" s="374"/>
      <c r="DE356" s="374"/>
      <c r="DF356" s="374"/>
      <c r="DG356" s="374"/>
      <c r="DH356" s="374"/>
      <c r="DI356" s="374"/>
      <c r="DJ356" s="374"/>
      <c r="DK356" s="374"/>
    </row>
    <row r="357" spans="3:115">
      <c r="C357" s="367"/>
      <c r="N357" s="374"/>
      <c r="O357" s="374"/>
      <c r="P357" s="374"/>
      <c r="Q357" s="374"/>
      <c r="R357" s="374"/>
      <c r="S357" s="374"/>
      <c r="T357" s="374"/>
      <c r="U357" s="374"/>
      <c r="V357" s="374"/>
      <c r="W357" s="374"/>
      <c r="X357" s="374"/>
      <c r="Y357" s="374"/>
      <c r="Z357" s="374"/>
      <c r="AA357" s="374"/>
      <c r="AB357" s="374"/>
      <c r="AC357" s="374"/>
      <c r="AD357" s="374"/>
      <c r="AE357" s="374"/>
      <c r="AF357" s="374"/>
      <c r="AG357" s="374"/>
      <c r="AH357" s="374"/>
      <c r="AI357" s="374"/>
      <c r="AJ357" s="374"/>
      <c r="AK357" s="374"/>
      <c r="AL357" s="374"/>
      <c r="AM357" s="374"/>
      <c r="AN357" s="374"/>
      <c r="AO357" s="374"/>
      <c r="AP357" s="374"/>
      <c r="AQ357" s="374"/>
      <c r="AR357" s="374"/>
      <c r="AS357" s="374"/>
      <c r="AT357" s="374"/>
      <c r="AU357" s="374"/>
      <c r="AV357" s="374"/>
      <c r="AW357" s="415"/>
      <c r="AX357" s="415"/>
      <c r="AY357" s="397" t="s">
        <v>1312</v>
      </c>
      <c r="AZ357" s="398" t="s">
        <v>971</v>
      </c>
      <c r="BA357" s="399" t="s">
        <v>1026</v>
      </c>
      <c r="BB357" s="399"/>
      <c r="BC357" s="399"/>
      <c r="BD357" s="400" t="s">
        <v>978</v>
      </c>
      <c r="BE357" s="402">
        <f t="shared" si="184"/>
        <v>350</v>
      </c>
      <c r="BF357" s="374"/>
      <c r="BG357" s="374"/>
      <c r="BH357" s="374"/>
      <c r="BI357" s="374"/>
      <c r="BJ357" s="374"/>
      <c r="BK357" s="374"/>
      <c r="BL357" s="374"/>
      <c r="BM357" s="374"/>
      <c r="BN357" s="374"/>
      <c r="BO357" s="374"/>
      <c r="BP357" s="374"/>
      <c r="BQ357" s="374"/>
      <c r="BR357" s="374"/>
      <c r="BS357" s="374"/>
      <c r="BT357" s="374"/>
      <c r="BU357" s="374"/>
      <c r="BV357" s="374"/>
      <c r="BW357" s="374"/>
      <c r="BX357" s="374"/>
      <c r="BY357" s="374"/>
      <c r="BZ357" s="374"/>
      <c r="CA357" s="374"/>
      <c r="CB357" s="374"/>
      <c r="CC357" s="374"/>
      <c r="CD357" s="374"/>
      <c r="CE357" s="374"/>
      <c r="CF357" s="374"/>
      <c r="CG357" s="374"/>
      <c r="CH357" s="374"/>
      <c r="CI357" s="374"/>
      <c r="CJ357" s="374"/>
      <c r="CK357" s="374"/>
      <c r="CL357" s="374"/>
      <c r="CM357" s="374"/>
      <c r="CN357" s="374"/>
      <c r="CO357" s="374"/>
      <c r="CP357" s="374"/>
      <c r="CQ357" s="374"/>
      <c r="CR357" s="374"/>
      <c r="CS357" s="374"/>
      <c r="CT357" s="374"/>
      <c r="CU357" s="374"/>
      <c r="CV357" s="374"/>
      <c r="CW357" s="374"/>
      <c r="CX357" s="374"/>
      <c r="CY357" s="374"/>
      <c r="CZ357" s="374"/>
      <c r="DA357" s="374"/>
      <c r="DB357" s="374"/>
      <c r="DC357" s="374"/>
      <c r="DD357" s="374"/>
      <c r="DE357" s="374"/>
      <c r="DF357" s="374"/>
      <c r="DG357" s="374"/>
      <c r="DH357" s="374"/>
      <c r="DI357" s="374"/>
      <c r="DJ357" s="374"/>
      <c r="DK357" s="374"/>
    </row>
    <row r="358" spans="3:115">
      <c r="C358" s="367"/>
      <c r="N358" s="374"/>
      <c r="O358" s="374"/>
      <c r="P358" s="374"/>
      <c r="Q358" s="374"/>
      <c r="R358" s="374"/>
      <c r="S358" s="374"/>
      <c r="T358" s="374"/>
      <c r="U358" s="374"/>
      <c r="V358" s="374"/>
      <c r="W358" s="374"/>
      <c r="X358" s="374"/>
      <c r="Y358" s="374"/>
      <c r="Z358" s="374"/>
      <c r="AA358" s="374"/>
      <c r="AB358" s="374"/>
      <c r="AC358" s="374"/>
      <c r="AD358" s="374"/>
      <c r="AE358" s="374"/>
      <c r="AF358" s="374"/>
      <c r="AG358" s="374"/>
      <c r="AH358" s="374"/>
      <c r="AI358" s="374"/>
      <c r="AJ358" s="374"/>
      <c r="AK358" s="374"/>
      <c r="AL358" s="374"/>
      <c r="AM358" s="374"/>
      <c r="AN358" s="374"/>
      <c r="AO358" s="374"/>
      <c r="AP358" s="374"/>
      <c r="AQ358" s="374"/>
      <c r="AR358" s="374"/>
      <c r="AS358" s="374"/>
      <c r="AT358" s="374"/>
      <c r="AU358" s="374"/>
      <c r="AV358" s="374"/>
      <c r="AW358" s="415"/>
      <c r="AX358" s="415"/>
      <c r="AY358" s="397" t="s">
        <v>1313</v>
      </c>
      <c r="AZ358" s="398" t="s">
        <v>976</v>
      </c>
      <c r="BA358" s="399" t="s">
        <v>1027</v>
      </c>
      <c r="BB358" s="399"/>
      <c r="BC358" s="399"/>
      <c r="BD358" s="400" t="s">
        <v>979</v>
      </c>
      <c r="BE358" s="402">
        <f t="shared" si="184"/>
        <v>351</v>
      </c>
      <c r="BF358" s="374"/>
      <c r="BG358" s="374"/>
      <c r="BH358" s="374"/>
      <c r="BI358" s="374"/>
      <c r="BJ358" s="374"/>
      <c r="BK358" s="374"/>
      <c r="BL358" s="374"/>
      <c r="BM358" s="374"/>
      <c r="BN358" s="374"/>
      <c r="BO358" s="374"/>
      <c r="BP358" s="374"/>
      <c r="BQ358" s="374"/>
      <c r="BR358" s="374"/>
      <c r="BS358" s="374"/>
      <c r="BT358" s="374"/>
      <c r="BU358" s="374"/>
      <c r="BV358" s="374"/>
      <c r="BW358" s="374"/>
      <c r="BX358" s="374"/>
      <c r="BY358" s="374"/>
      <c r="BZ358" s="374"/>
      <c r="CA358" s="374"/>
      <c r="CB358" s="374"/>
      <c r="CC358" s="374"/>
      <c r="CD358" s="374"/>
      <c r="CE358" s="374"/>
      <c r="CF358" s="374"/>
      <c r="CG358" s="374"/>
      <c r="CH358" s="374"/>
      <c r="CI358" s="374"/>
      <c r="CJ358" s="374"/>
      <c r="CK358" s="374"/>
      <c r="CL358" s="374"/>
      <c r="CM358" s="374"/>
      <c r="CN358" s="374"/>
      <c r="CO358" s="374"/>
      <c r="CP358" s="374"/>
      <c r="CQ358" s="374"/>
      <c r="CR358" s="374"/>
      <c r="CS358" s="374"/>
      <c r="CT358" s="374"/>
      <c r="CU358" s="374"/>
      <c r="CV358" s="374"/>
      <c r="CW358" s="374"/>
      <c r="CX358" s="374"/>
      <c r="CY358" s="374"/>
      <c r="CZ358" s="374"/>
      <c r="DA358" s="374"/>
      <c r="DB358" s="374"/>
      <c r="DC358" s="374"/>
      <c r="DD358" s="374"/>
      <c r="DE358" s="374"/>
      <c r="DF358" s="374"/>
      <c r="DG358" s="374"/>
      <c r="DH358" s="374"/>
      <c r="DI358" s="374"/>
      <c r="DJ358" s="374"/>
      <c r="DK358" s="374"/>
    </row>
    <row r="359" spans="3:115">
      <c r="C359" s="367"/>
      <c r="N359" s="374"/>
      <c r="O359" s="374"/>
      <c r="P359" s="374"/>
      <c r="Q359" s="374"/>
      <c r="R359" s="374"/>
      <c r="S359" s="374"/>
      <c r="T359" s="374"/>
      <c r="U359" s="374"/>
      <c r="V359" s="374"/>
      <c r="W359" s="374"/>
      <c r="X359" s="374"/>
      <c r="Y359" s="374"/>
      <c r="Z359" s="374"/>
      <c r="AA359" s="374"/>
      <c r="AB359" s="374"/>
      <c r="AC359" s="374"/>
      <c r="AD359" s="374"/>
      <c r="AE359" s="374"/>
      <c r="AF359" s="374"/>
      <c r="AG359" s="374"/>
      <c r="AH359" s="374"/>
      <c r="AI359" s="374"/>
      <c r="AJ359" s="374"/>
      <c r="AK359" s="374"/>
      <c r="AL359" s="374"/>
      <c r="AM359" s="374"/>
      <c r="AN359" s="374"/>
      <c r="AO359" s="374"/>
      <c r="AP359" s="374"/>
      <c r="AQ359" s="374"/>
      <c r="AR359" s="374"/>
      <c r="AS359" s="374"/>
      <c r="AT359" s="374"/>
      <c r="AU359" s="374"/>
      <c r="AV359" s="374"/>
      <c r="AW359" s="415"/>
      <c r="AX359" s="415"/>
      <c r="AY359" s="397" t="s">
        <v>1314</v>
      </c>
      <c r="AZ359" s="398" t="s">
        <v>978</v>
      </c>
      <c r="BA359" s="399" t="s">
        <v>1033</v>
      </c>
      <c r="BB359" s="399"/>
      <c r="BC359" s="399"/>
      <c r="BD359" s="400" t="s">
        <v>980</v>
      </c>
      <c r="BE359" s="402">
        <f t="shared" si="184"/>
        <v>352</v>
      </c>
      <c r="BF359" s="374"/>
      <c r="BG359" s="374"/>
      <c r="BH359" s="374"/>
      <c r="BI359" s="374"/>
      <c r="BJ359" s="374"/>
      <c r="BK359" s="374"/>
      <c r="BL359" s="374"/>
      <c r="BM359" s="374"/>
      <c r="BN359" s="374"/>
      <c r="BO359" s="374"/>
      <c r="BP359" s="374"/>
      <c r="BQ359" s="374"/>
      <c r="BR359" s="374"/>
      <c r="BS359" s="374"/>
      <c r="BT359" s="374"/>
      <c r="BU359" s="374"/>
      <c r="BV359" s="374"/>
      <c r="BW359" s="374"/>
      <c r="BX359" s="374"/>
      <c r="BY359" s="374"/>
      <c r="BZ359" s="374"/>
      <c r="CA359" s="374"/>
      <c r="CB359" s="374"/>
      <c r="CC359" s="374"/>
      <c r="CD359" s="374"/>
      <c r="CE359" s="374"/>
      <c r="CF359" s="374"/>
      <c r="CG359" s="374"/>
      <c r="CH359" s="374"/>
      <c r="CI359" s="374"/>
      <c r="CJ359" s="374"/>
      <c r="CK359" s="374"/>
      <c r="CL359" s="374"/>
      <c r="CM359" s="374"/>
      <c r="CN359" s="374"/>
      <c r="CO359" s="374"/>
      <c r="CP359" s="374"/>
      <c r="CQ359" s="374"/>
      <c r="CR359" s="374"/>
      <c r="CS359" s="374"/>
      <c r="CT359" s="374"/>
      <c r="CU359" s="374"/>
      <c r="CV359" s="374"/>
      <c r="CW359" s="374"/>
      <c r="CX359" s="374"/>
      <c r="CY359" s="374"/>
      <c r="CZ359" s="374"/>
      <c r="DA359" s="374"/>
      <c r="DB359" s="374"/>
      <c r="DC359" s="374"/>
      <c r="DD359" s="374"/>
      <c r="DE359" s="374"/>
      <c r="DF359" s="374"/>
      <c r="DG359" s="374"/>
      <c r="DH359" s="374"/>
      <c r="DI359" s="374"/>
      <c r="DJ359" s="374"/>
      <c r="DK359" s="374"/>
    </row>
    <row r="360" spans="3:115">
      <c r="C360" s="367"/>
      <c r="N360" s="374"/>
      <c r="O360" s="374"/>
      <c r="P360" s="374"/>
      <c r="Q360" s="374"/>
      <c r="R360" s="374"/>
      <c r="S360" s="374"/>
      <c r="T360" s="374"/>
      <c r="U360" s="374"/>
      <c r="V360" s="374"/>
      <c r="W360" s="374"/>
      <c r="X360" s="374"/>
      <c r="Y360" s="374"/>
      <c r="Z360" s="374"/>
      <c r="AA360" s="374"/>
      <c r="AB360" s="374"/>
      <c r="AC360" s="374"/>
      <c r="AD360" s="374"/>
      <c r="AE360" s="374"/>
      <c r="AF360" s="374"/>
      <c r="AG360" s="374"/>
      <c r="AH360" s="374"/>
      <c r="AI360" s="374"/>
      <c r="AJ360" s="374"/>
      <c r="AK360" s="374"/>
      <c r="AL360" s="374"/>
      <c r="AM360" s="374"/>
      <c r="AN360" s="374"/>
      <c r="AO360" s="374"/>
      <c r="AP360" s="374"/>
      <c r="AQ360" s="374"/>
      <c r="AR360" s="374"/>
      <c r="AS360" s="374"/>
      <c r="AT360" s="374"/>
      <c r="AU360" s="374"/>
      <c r="AV360" s="374"/>
      <c r="AW360" s="415"/>
      <c r="AX360" s="415"/>
      <c r="AY360" s="397" t="s">
        <v>1316</v>
      </c>
      <c r="AZ360" s="398" t="s">
        <v>979</v>
      </c>
      <c r="BA360" s="399" t="s">
        <v>1036</v>
      </c>
      <c r="BB360" s="399"/>
      <c r="BC360" s="399"/>
      <c r="BD360" s="400" t="s">
        <v>981</v>
      </c>
      <c r="BE360" s="402">
        <f t="shared" si="184"/>
        <v>353</v>
      </c>
      <c r="BF360" s="374"/>
      <c r="BG360" s="374"/>
      <c r="BH360" s="374"/>
      <c r="BI360" s="374"/>
      <c r="BJ360" s="374"/>
      <c r="BK360" s="374"/>
      <c r="BL360" s="374"/>
      <c r="BM360" s="374"/>
      <c r="BN360" s="374"/>
      <c r="BO360" s="374"/>
      <c r="BP360" s="374"/>
      <c r="BQ360" s="374"/>
      <c r="BR360" s="374"/>
      <c r="BS360" s="374"/>
      <c r="BT360" s="374"/>
      <c r="BU360" s="374"/>
      <c r="BV360" s="374"/>
      <c r="BW360" s="374"/>
      <c r="BX360" s="374"/>
      <c r="BY360" s="374"/>
      <c r="BZ360" s="374"/>
      <c r="CA360" s="374"/>
      <c r="CB360" s="374"/>
      <c r="CC360" s="374"/>
      <c r="CD360" s="374"/>
      <c r="CE360" s="374"/>
      <c r="CF360" s="374"/>
      <c r="CG360" s="374"/>
      <c r="CH360" s="374"/>
      <c r="CI360" s="374"/>
      <c r="CJ360" s="374"/>
      <c r="CK360" s="374"/>
      <c r="CL360" s="374"/>
      <c r="CM360" s="374"/>
      <c r="CN360" s="374"/>
      <c r="CO360" s="374"/>
      <c r="CP360" s="374"/>
      <c r="CQ360" s="374"/>
      <c r="CR360" s="374"/>
      <c r="CS360" s="374"/>
      <c r="CT360" s="374"/>
      <c r="CU360" s="374"/>
      <c r="CV360" s="374"/>
      <c r="CW360" s="374"/>
      <c r="CX360" s="374"/>
      <c r="CY360" s="374"/>
      <c r="CZ360" s="374"/>
      <c r="DA360" s="374"/>
      <c r="DB360" s="374"/>
      <c r="DC360" s="374"/>
      <c r="DD360" s="374"/>
      <c r="DE360" s="374"/>
      <c r="DF360" s="374"/>
      <c r="DG360" s="374"/>
      <c r="DH360" s="374"/>
      <c r="DI360" s="374"/>
      <c r="DJ360" s="374"/>
      <c r="DK360" s="374"/>
    </row>
    <row r="361" spans="3:115">
      <c r="C361" s="367"/>
      <c r="N361" s="374"/>
      <c r="O361" s="374"/>
      <c r="P361" s="374"/>
      <c r="Q361" s="374"/>
      <c r="R361" s="374"/>
      <c r="S361" s="374"/>
      <c r="T361" s="374"/>
      <c r="U361" s="374"/>
      <c r="V361" s="374"/>
      <c r="W361" s="374"/>
      <c r="X361" s="374"/>
      <c r="Y361" s="374"/>
      <c r="Z361" s="374"/>
      <c r="AA361" s="374"/>
      <c r="AB361" s="374"/>
      <c r="AC361" s="374"/>
      <c r="AD361" s="374"/>
      <c r="AE361" s="374"/>
      <c r="AF361" s="374"/>
      <c r="AG361" s="374"/>
      <c r="AH361" s="374"/>
      <c r="AI361" s="374"/>
      <c r="AJ361" s="374"/>
      <c r="AK361" s="374"/>
      <c r="AL361" s="374"/>
      <c r="AM361" s="374"/>
      <c r="AN361" s="374"/>
      <c r="AO361" s="374"/>
      <c r="AP361" s="374"/>
      <c r="AQ361" s="374"/>
      <c r="AR361" s="374"/>
      <c r="AS361" s="374"/>
      <c r="AT361" s="374"/>
      <c r="AU361" s="374"/>
      <c r="AV361" s="374"/>
      <c r="AW361" s="415"/>
      <c r="AX361" s="415"/>
      <c r="AY361" s="397" t="s">
        <v>1317</v>
      </c>
      <c r="AZ361" s="398" t="s">
        <v>980</v>
      </c>
      <c r="BA361" s="399" t="s">
        <v>1037</v>
      </c>
      <c r="BB361" s="399"/>
      <c r="BC361" s="399"/>
      <c r="BD361" s="400" t="s">
        <v>983</v>
      </c>
      <c r="BE361" s="402" t="e">
        <f t="shared" si="184"/>
        <v>#N/A</v>
      </c>
      <c r="BF361" s="374"/>
      <c r="BG361" s="374"/>
      <c r="BH361" s="374"/>
      <c r="BI361" s="374"/>
      <c r="BJ361" s="374"/>
      <c r="BK361" s="374"/>
      <c r="BL361" s="374"/>
      <c r="BM361" s="374"/>
      <c r="BN361" s="374"/>
      <c r="BO361" s="374"/>
      <c r="BP361" s="374"/>
      <c r="BQ361" s="374"/>
      <c r="BR361" s="374"/>
      <c r="BS361" s="374"/>
      <c r="BT361" s="374"/>
      <c r="BU361" s="374"/>
      <c r="BV361" s="374"/>
      <c r="BW361" s="374"/>
      <c r="BX361" s="374"/>
      <c r="BY361" s="374"/>
      <c r="BZ361" s="374"/>
      <c r="CA361" s="374"/>
      <c r="CB361" s="374"/>
      <c r="CC361" s="374"/>
      <c r="CD361" s="374"/>
      <c r="CE361" s="374"/>
      <c r="CF361" s="374"/>
      <c r="CG361" s="374"/>
      <c r="CH361" s="374"/>
      <c r="CI361" s="374"/>
      <c r="CJ361" s="374"/>
      <c r="CK361" s="374"/>
      <c r="CL361" s="374"/>
      <c r="CM361" s="374"/>
      <c r="CN361" s="374"/>
      <c r="CO361" s="374"/>
      <c r="CP361" s="374"/>
      <c r="CQ361" s="374"/>
      <c r="CR361" s="374"/>
      <c r="CS361" s="374"/>
      <c r="CT361" s="374"/>
      <c r="CU361" s="374"/>
      <c r="CV361" s="374"/>
      <c r="CW361" s="374"/>
      <c r="CX361" s="374"/>
      <c r="CY361" s="374"/>
      <c r="CZ361" s="374"/>
      <c r="DA361" s="374"/>
      <c r="DB361" s="374"/>
      <c r="DC361" s="374"/>
      <c r="DD361" s="374"/>
      <c r="DE361" s="374"/>
      <c r="DF361" s="374"/>
      <c r="DG361" s="374"/>
      <c r="DH361" s="374"/>
      <c r="DI361" s="374"/>
      <c r="DJ361" s="374"/>
      <c r="DK361" s="374"/>
    </row>
    <row r="362" spans="3:115">
      <c r="C362" s="367"/>
      <c r="N362" s="374"/>
      <c r="O362" s="374"/>
      <c r="P362" s="374"/>
      <c r="Q362" s="374"/>
      <c r="R362" s="374"/>
      <c r="S362" s="374"/>
      <c r="T362" s="374"/>
      <c r="U362" s="374"/>
      <c r="V362" s="374"/>
      <c r="W362" s="374"/>
      <c r="X362" s="374"/>
      <c r="Y362" s="374"/>
      <c r="Z362" s="374"/>
      <c r="AA362" s="374"/>
      <c r="AB362" s="374"/>
      <c r="AC362" s="374"/>
      <c r="AD362" s="374"/>
      <c r="AE362" s="374"/>
      <c r="AF362" s="374"/>
      <c r="AG362" s="374"/>
      <c r="AH362" s="374"/>
      <c r="AI362" s="374"/>
      <c r="AJ362" s="374"/>
      <c r="AK362" s="374"/>
      <c r="AL362" s="374"/>
      <c r="AM362" s="374"/>
      <c r="AN362" s="374"/>
      <c r="AO362" s="374"/>
      <c r="AP362" s="374"/>
      <c r="AQ362" s="374"/>
      <c r="AR362" s="374"/>
      <c r="AS362" s="374"/>
      <c r="AT362" s="374"/>
      <c r="AU362" s="374"/>
      <c r="AV362" s="374"/>
      <c r="AW362" s="415"/>
      <c r="AX362" s="415"/>
      <c r="AY362" s="397" t="s">
        <v>1321</v>
      </c>
      <c r="AZ362" s="398" t="s">
        <v>981</v>
      </c>
      <c r="BA362" s="399" t="s">
        <v>1039</v>
      </c>
      <c r="BB362" s="399"/>
      <c r="BC362" s="399"/>
      <c r="BD362" s="400" t="s">
        <v>396</v>
      </c>
      <c r="BE362" s="402">
        <f t="shared" si="184"/>
        <v>354</v>
      </c>
      <c r="BF362" s="374"/>
      <c r="BG362" s="374"/>
      <c r="BH362" s="374"/>
      <c r="BI362" s="374"/>
      <c r="BJ362" s="374"/>
      <c r="BK362" s="374"/>
      <c r="BL362" s="374"/>
      <c r="BM362" s="374"/>
      <c r="BN362" s="374"/>
      <c r="BO362" s="374"/>
      <c r="BP362" s="374"/>
      <c r="BQ362" s="374"/>
      <c r="BR362" s="374"/>
      <c r="BS362" s="374"/>
      <c r="BT362" s="374"/>
      <c r="BU362" s="374"/>
      <c r="BV362" s="374"/>
      <c r="BW362" s="374"/>
      <c r="BX362" s="374"/>
      <c r="BY362" s="374"/>
      <c r="BZ362" s="374"/>
      <c r="CA362" s="374"/>
      <c r="CB362" s="374"/>
      <c r="CC362" s="374"/>
      <c r="CD362" s="374"/>
      <c r="CE362" s="374"/>
      <c r="CF362" s="374"/>
      <c r="CG362" s="374"/>
      <c r="CH362" s="374"/>
      <c r="CI362" s="374"/>
      <c r="CJ362" s="374"/>
      <c r="CK362" s="374"/>
      <c r="CL362" s="374"/>
      <c r="CM362" s="374"/>
      <c r="CN362" s="374"/>
      <c r="CO362" s="374"/>
      <c r="CP362" s="374"/>
      <c r="CQ362" s="374"/>
      <c r="CR362" s="374"/>
      <c r="CS362" s="374"/>
      <c r="CT362" s="374"/>
      <c r="CU362" s="374"/>
      <c r="CV362" s="374"/>
      <c r="CW362" s="374"/>
      <c r="CX362" s="374"/>
      <c r="CY362" s="374"/>
      <c r="CZ362" s="374"/>
      <c r="DA362" s="374"/>
      <c r="DB362" s="374"/>
      <c r="DC362" s="374"/>
      <c r="DD362" s="374"/>
      <c r="DE362" s="374"/>
      <c r="DF362" s="374"/>
      <c r="DG362" s="374"/>
      <c r="DH362" s="374"/>
      <c r="DI362" s="374"/>
      <c r="DJ362" s="374"/>
      <c r="DK362" s="374"/>
    </row>
    <row r="363" spans="3:115">
      <c r="C363" s="367"/>
      <c r="N363" s="374"/>
      <c r="O363" s="374"/>
      <c r="P363" s="374"/>
      <c r="Q363" s="374"/>
      <c r="R363" s="374"/>
      <c r="S363" s="374"/>
      <c r="T363" s="374"/>
      <c r="U363" s="374"/>
      <c r="V363" s="374"/>
      <c r="W363" s="374"/>
      <c r="X363" s="374"/>
      <c r="Y363" s="374"/>
      <c r="Z363" s="374"/>
      <c r="AA363" s="374"/>
      <c r="AB363" s="374"/>
      <c r="AC363" s="374"/>
      <c r="AD363" s="374"/>
      <c r="AE363" s="374"/>
      <c r="AF363" s="374"/>
      <c r="AG363" s="374"/>
      <c r="AH363" s="374"/>
      <c r="AI363" s="374"/>
      <c r="AJ363" s="374"/>
      <c r="AK363" s="374"/>
      <c r="AL363" s="374"/>
      <c r="AM363" s="374"/>
      <c r="AN363" s="374"/>
      <c r="AO363" s="374"/>
      <c r="AP363" s="374"/>
      <c r="AQ363" s="374"/>
      <c r="AR363" s="374"/>
      <c r="AS363" s="374"/>
      <c r="AT363" s="374"/>
      <c r="AU363" s="374"/>
      <c r="AV363" s="374"/>
      <c r="AW363" s="415"/>
      <c r="AX363" s="415"/>
      <c r="AY363" s="397" t="s">
        <v>1329</v>
      </c>
      <c r="AZ363" s="398" t="s">
        <v>396</v>
      </c>
      <c r="BA363" s="399" t="s">
        <v>1047</v>
      </c>
      <c r="BB363" s="399"/>
      <c r="BC363" s="399"/>
      <c r="BD363" s="400" t="s">
        <v>985</v>
      </c>
      <c r="BE363" s="402">
        <f t="shared" si="184"/>
        <v>355</v>
      </c>
      <c r="BF363" s="374"/>
      <c r="BG363" s="374"/>
      <c r="BH363" s="374"/>
      <c r="BI363" s="374"/>
      <c r="BJ363" s="374"/>
      <c r="BK363" s="374"/>
      <c r="BL363" s="374"/>
      <c r="BM363" s="374"/>
      <c r="BN363" s="374"/>
      <c r="BO363" s="374"/>
      <c r="BP363" s="374"/>
      <c r="BQ363" s="374"/>
      <c r="BR363" s="374"/>
      <c r="BS363" s="374"/>
      <c r="BT363" s="374"/>
      <c r="BU363" s="374"/>
      <c r="BV363" s="374"/>
      <c r="BW363" s="374"/>
      <c r="BX363" s="374"/>
      <c r="BY363" s="374"/>
      <c r="BZ363" s="374"/>
      <c r="CA363" s="374"/>
      <c r="CB363" s="374"/>
      <c r="CC363" s="374"/>
      <c r="CD363" s="374"/>
      <c r="CE363" s="374"/>
      <c r="CF363" s="374"/>
      <c r="CG363" s="374"/>
      <c r="CH363" s="374"/>
      <c r="CI363" s="374"/>
      <c r="CJ363" s="374"/>
      <c r="CK363" s="374"/>
      <c r="CL363" s="374"/>
      <c r="CM363" s="374"/>
      <c r="CN363" s="374"/>
      <c r="CO363" s="374"/>
      <c r="CP363" s="374"/>
      <c r="CQ363" s="374"/>
      <c r="CR363" s="374"/>
      <c r="CS363" s="374"/>
      <c r="CT363" s="374"/>
      <c r="CU363" s="374"/>
      <c r="CV363" s="374"/>
      <c r="CW363" s="374"/>
      <c r="CX363" s="374"/>
      <c r="CY363" s="374"/>
      <c r="CZ363" s="374"/>
      <c r="DA363" s="374"/>
      <c r="DB363" s="374"/>
      <c r="DC363" s="374"/>
      <c r="DD363" s="374"/>
      <c r="DE363" s="374"/>
      <c r="DF363" s="374"/>
      <c r="DG363" s="374"/>
      <c r="DH363" s="374"/>
      <c r="DI363" s="374"/>
      <c r="DJ363" s="374"/>
      <c r="DK363" s="374"/>
    </row>
    <row r="364" spans="3:115">
      <c r="C364" s="367"/>
      <c r="N364" s="374"/>
      <c r="O364" s="374"/>
      <c r="P364" s="374"/>
      <c r="Q364" s="374"/>
      <c r="R364" s="374"/>
      <c r="S364" s="374"/>
      <c r="T364" s="374"/>
      <c r="U364" s="374"/>
      <c r="V364" s="374"/>
      <c r="W364" s="374"/>
      <c r="X364" s="374"/>
      <c r="Y364" s="374"/>
      <c r="Z364" s="374"/>
      <c r="AA364" s="374"/>
      <c r="AB364" s="374"/>
      <c r="AC364" s="374"/>
      <c r="AD364" s="374"/>
      <c r="AE364" s="374"/>
      <c r="AF364" s="374"/>
      <c r="AG364" s="374"/>
      <c r="AH364" s="374"/>
      <c r="AI364" s="374"/>
      <c r="AJ364" s="374"/>
      <c r="AK364" s="374"/>
      <c r="AL364" s="374"/>
      <c r="AM364" s="374"/>
      <c r="AN364" s="374"/>
      <c r="AO364" s="374"/>
      <c r="AP364" s="374"/>
      <c r="AQ364" s="374"/>
      <c r="AR364" s="374"/>
      <c r="AS364" s="374"/>
      <c r="AT364" s="374"/>
      <c r="AU364" s="374"/>
      <c r="AV364" s="374"/>
      <c r="AW364" s="415"/>
      <c r="AX364" s="415"/>
      <c r="AY364" s="397" t="s">
        <v>1330</v>
      </c>
      <c r="AZ364" s="398" t="s">
        <v>985</v>
      </c>
      <c r="BA364" s="399" t="s">
        <v>1048</v>
      </c>
      <c r="BB364" s="399"/>
      <c r="BC364" s="399"/>
      <c r="BD364" s="400" t="s">
        <v>989</v>
      </c>
      <c r="BE364" s="402">
        <f t="shared" si="184"/>
        <v>356</v>
      </c>
      <c r="BF364" s="374"/>
      <c r="BG364" s="374"/>
      <c r="BH364" s="374"/>
      <c r="BI364" s="374"/>
      <c r="BJ364" s="374"/>
      <c r="BK364" s="374"/>
      <c r="BL364" s="374"/>
      <c r="BM364" s="374"/>
      <c r="BN364" s="374"/>
      <c r="BO364" s="374"/>
      <c r="BP364" s="374"/>
      <c r="BQ364" s="374"/>
      <c r="BR364" s="374"/>
      <c r="BS364" s="374"/>
      <c r="BT364" s="374"/>
      <c r="BU364" s="374"/>
      <c r="BV364" s="374"/>
      <c r="BW364" s="374"/>
      <c r="BX364" s="374"/>
      <c r="BY364" s="374"/>
      <c r="BZ364" s="374"/>
      <c r="CA364" s="374"/>
      <c r="CB364" s="374"/>
      <c r="CC364" s="374"/>
      <c r="CD364" s="374"/>
      <c r="CE364" s="374"/>
      <c r="CF364" s="374"/>
      <c r="CG364" s="374"/>
      <c r="CH364" s="374"/>
      <c r="CI364" s="374"/>
      <c r="CJ364" s="374"/>
      <c r="CK364" s="374"/>
      <c r="CL364" s="374"/>
      <c r="CM364" s="374"/>
      <c r="CN364" s="374"/>
      <c r="CO364" s="374"/>
      <c r="CP364" s="374"/>
      <c r="CQ364" s="374"/>
      <c r="CR364" s="374"/>
      <c r="CS364" s="374"/>
      <c r="CT364" s="374"/>
      <c r="CU364" s="374"/>
      <c r="CV364" s="374"/>
      <c r="CW364" s="374"/>
      <c r="CX364" s="374"/>
      <c r="CY364" s="374"/>
      <c r="CZ364" s="374"/>
      <c r="DA364" s="374"/>
      <c r="DB364" s="374"/>
      <c r="DC364" s="374"/>
      <c r="DD364" s="374"/>
      <c r="DE364" s="374"/>
      <c r="DF364" s="374"/>
      <c r="DG364" s="374"/>
      <c r="DH364" s="374"/>
      <c r="DI364" s="374"/>
      <c r="DJ364" s="374"/>
      <c r="DK364" s="374"/>
    </row>
    <row r="365" spans="3:115">
      <c r="C365" s="367"/>
      <c r="N365" s="374"/>
      <c r="O365" s="374"/>
      <c r="P365" s="374"/>
      <c r="Q365" s="374"/>
      <c r="R365" s="374"/>
      <c r="S365" s="374"/>
      <c r="T365" s="374"/>
      <c r="U365" s="374"/>
      <c r="V365" s="374"/>
      <c r="W365" s="374"/>
      <c r="X365" s="374"/>
      <c r="Y365" s="374"/>
      <c r="Z365" s="374"/>
      <c r="AA365" s="374"/>
      <c r="AB365" s="374"/>
      <c r="AC365" s="374"/>
      <c r="AD365" s="374"/>
      <c r="AE365" s="374"/>
      <c r="AF365" s="374"/>
      <c r="AG365" s="374"/>
      <c r="AH365" s="374"/>
      <c r="AI365" s="374"/>
      <c r="AJ365" s="374"/>
      <c r="AK365" s="374"/>
      <c r="AL365" s="374"/>
      <c r="AM365" s="374"/>
      <c r="AN365" s="374"/>
      <c r="AO365" s="374"/>
      <c r="AP365" s="374"/>
      <c r="AQ365" s="374"/>
      <c r="AR365" s="374"/>
      <c r="AS365" s="374"/>
      <c r="AT365" s="374"/>
      <c r="AU365" s="374"/>
      <c r="AV365" s="374"/>
      <c r="AW365" s="415"/>
      <c r="AX365" s="415"/>
      <c r="AY365" s="397" t="s">
        <v>1341</v>
      </c>
      <c r="AZ365" s="398" t="s">
        <v>989</v>
      </c>
      <c r="BA365" s="399" t="s">
        <v>1049</v>
      </c>
      <c r="BB365" s="399"/>
      <c r="BC365" s="399"/>
      <c r="BD365" s="400" t="s">
        <v>990</v>
      </c>
      <c r="BE365" s="402">
        <f t="shared" si="184"/>
        <v>357</v>
      </c>
      <c r="BF365" s="374"/>
      <c r="BG365" s="374"/>
      <c r="BH365" s="374"/>
      <c r="BI365" s="374"/>
      <c r="BJ365" s="374"/>
      <c r="BK365" s="374"/>
      <c r="BL365" s="374"/>
      <c r="BM365" s="374"/>
      <c r="BN365" s="374"/>
      <c r="BO365" s="374"/>
      <c r="BP365" s="374"/>
      <c r="BQ365" s="374"/>
      <c r="BR365" s="374"/>
      <c r="BS365" s="374"/>
      <c r="BT365" s="374"/>
      <c r="BU365" s="374"/>
      <c r="BV365" s="374"/>
      <c r="BW365" s="374"/>
      <c r="BX365" s="374"/>
      <c r="BY365" s="374"/>
      <c r="BZ365" s="374"/>
      <c r="CA365" s="374"/>
      <c r="CB365" s="374"/>
      <c r="CC365" s="374"/>
      <c r="CD365" s="374"/>
      <c r="CE365" s="374"/>
      <c r="CF365" s="374"/>
      <c r="CG365" s="374"/>
      <c r="CH365" s="374"/>
      <c r="CI365" s="374"/>
      <c r="CJ365" s="374"/>
      <c r="CK365" s="374"/>
      <c r="CL365" s="374"/>
      <c r="CM365" s="374"/>
      <c r="CN365" s="374"/>
      <c r="CO365" s="374"/>
      <c r="CP365" s="374"/>
      <c r="CQ365" s="374"/>
      <c r="CR365" s="374"/>
      <c r="CS365" s="374"/>
      <c r="CT365" s="374"/>
      <c r="CU365" s="374"/>
      <c r="CV365" s="374"/>
      <c r="CW365" s="374"/>
      <c r="CX365" s="374"/>
      <c r="CY365" s="374"/>
      <c r="CZ365" s="374"/>
      <c r="DA365" s="374"/>
      <c r="DB365" s="374"/>
      <c r="DC365" s="374"/>
      <c r="DD365" s="374"/>
      <c r="DE365" s="374"/>
      <c r="DF365" s="374"/>
      <c r="DG365" s="374"/>
      <c r="DH365" s="374"/>
      <c r="DI365" s="374"/>
      <c r="DJ365" s="374"/>
      <c r="DK365" s="374"/>
    </row>
    <row r="366" spans="3:115">
      <c r="C366" s="367"/>
      <c r="N366" s="374"/>
      <c r="O366" s="374"/>
      <c r="P366" s="374"/>
      <c r="Q366" s="374"/>
      <c r="R366" s="374"/>
      <c r="S366" s="374"/>
      <c r="T366" s="374"/>
      <c r="U366" s="374"/>
      <c r="V366" s="374"/>
      <c r="W366" s="374"/>
      <c r="X366" s="374"/>
      <c r="Y366" s="374"/>
      <c r="Z366" s="374"/>
      <c r="AA366" s="374"/>
      <c r="AB366" s="374"/>
      <c r="AC366" s="374"/>
      <c r="AD366" s="374"/>
      <c r="AE366" s="374"/>
      <c r="AF366" s="374"/>
      <c r="AG366" s="374"/>
      <c r="AH366" s="374"/>
      <c r="AI366" s="374"/>
      <c r="AJ366" s="374"/>
      <c r="AK366" s="374"/>
      <c r="AL366" s="374"/>
      <c r="AM366" s="374"/>
      <c r="AN366" s="374"/>
      <c r="AO366" s="374"/>
      <c r="AP366" s="374"/>
      <c r="AQ366" s="374"/>
      <c r="AR366" s="374"/>
      <c r="AS366" s="374"/>
      <c r="AT366" s="374"/>
      <c r="AU366" s="374"/>
      <c r="AV366" s="374"/>
      <c r="AW366" s="415"/>
      <c r="AX366" s="415"/>
      <c r="AY366" s="397" t="s">
        <v>1344</v>
      </c>
      <c r="AZ366" s="398" t="s">
        <v>990</v>
      </c>
      <c r="BA366" s="399" t="s">
        <v>1051</v>
      </c>
      <c r="BB366" s="399"/>
      <c r="BC366" s="399"/>
      <c r="BD366" s="400" t="s">
        <v>995</v>
      </c>
      <c r="BE366" s="402">
        <f t="shared" si="184"/>
        <v>358</v>
      </c>
      <c r="BF366" s="374"/>
      <c r="BG366" s="374"/>
      <c r="BH366" s="374"/>
      <c r="BI366" s="374"/>
      <c r="BJ366" s="374"/>
      <c r="BK366" s="374"/>
      <c r="BL366" s="374"/>
      <c r="BM366" s="374"/>
      <c r="BN366" s="374"/>
      <c r="BO366" s="374"/>
      <c r="BP366" s="374"/>
      <c r="BQ366" s="374"/>
      <c r="BR366" s="374"/>
      <c r="BS366" s="374"/>
      <c r="BT366" s="374"/>
      <c r="BU366" s="374"/>
      <c r="BV366" s="374"/>
      <c r="BW366" s="374"/>
      <c r="BX366" s="374"/>
      <c r="BY366" s="374"/>
      <c r="BZ366" s="374"/>
      <c r="CA366" s="374"/>
      <c r="CB366" s="374"/>
      <c r="CC366" s="374"/>
      <c r="CD366" s="374"/>
      <c r="CE366" s="374"/>
      <c r="CF366" s="374"/>
      <c r="CG366" s="374"/>
      <c r="CH366" s="374"/>
      <c r="CI366" s="374"/>
      <c r="CJ366" s="374"/>
      <c r="CK366" s="374"/>
      <c r="CL366" s="374"/>
      <c r="CM366" s="374"/>
      <c r="CN366" s="374"/>
      <c r="CO366" s="374"/>
      <c r="CP366" s="374"/>
      <c r="CQ366" s="374"/>
      <c r="CR366" s="374"/>
      <c r="CS366" s="374"/>
      <c r="CT366" s="374"/>
      <c r="CU366" s="374"/>
      <c r="CV366" s="374"/>
      <c r="CW366" s="374"/>
      <c r="CX366" s="374"/>
      <c r="CY366" s="374"/>
      <c r="CZ366" s="374"/>
      <c r="DA366" s="374"/>
      <c r="DB366" s="374"/>
      <c r="DC366" s="374"/>
      <c r="DD366" s="374"/>
      <c r="DE366" s="374"/>
      <c r="DF366" s="374"/>
      <c r="DG366" s="374"/>
      <c r="DH366" s="374"/>
      <c r="DI366" s="374"/>
      <c r="DJ366" s="374"/>
      <c r="DK366" s="374"/>
    </row>
    <row r="367" spans="3:115">
      <c r="C367" s="367"/>
      <c r="AW367" s="415"/>
      <c r="AX367" s="415"/>
      <c r="AY367" s="397"/>
      <c r="AZ367" s="398" t="s">
        <v>995</v>
      </c>
      <c r="BA367" s="399" t="s">
        <v>1054</v>
      </c>
      <c r="BB367" s="399"/>
      <c r="BC367" s="399"/>
      <c r="BD367" s="400" t="s">
        <v>997</v>
      </c>
      <c r="BE367" s="402">
        <f t="shared" si="184"/>
        <v>359</v>
      </c>
    </row>
    <row r="368" spans="3:115">
      <c r="C368" s="367"/>
      <c r="AW368" s="415"/>
      <c r="AX368" s="415"/>
      <c r="AY368" s="397"/>
      <c r="AZ368" s="398" t="s">
        <v>997</v>
      </c>
      <c r="BA368" s="399" t="s">
        <v>1058</v>
      </c>
      <c r="BB368" s="399"/>
      <c r="BC368" s="399"/>
      <c r="BD368" s="400" t="s">
        <v>998</v>
      </c>
      <c r="BE368" s="402" t="e">
        <f t="shared" si="184"/>
        <v>#N/A</v>
      </c>
    </row>
    <row r="369" spans="3:57">
      <c r="C369" s="367"/>
      <c r="AW369" s="415"/>
      <c r="AX369" s="415"/>
      <c r="AY369" s="397"/>
      <c r="AZ369" s="398" t="s">
        <v>999</v>
      </c>
      <c r="BA369" s="399" t="s">
        <v>1061</v>
      </c>
      <c r="BB369" s="399"/>
      <c r="BC369" s="399"/>
      <c r="BD369" s="400" t="s">
        <v>999</v>
      </c>
      <c r="BE369" s="402">
        <f t="shared" si="184"/>
        <v>360</v>
      </c>
    </row>
    <row r="370" spans="3:57">
      <c r="C370" s="367"/>
      <c r="AW370" s="415"/>
      <c r="AX370" s="415"/>
      <c r="AY370" s="397"/>
      <c r="AZ370" s="398" t="s">
        <v>1000</v>
      </c>
      <c r="BA370" s="399" t="s">
        <v>1064</v>
      </c>
      <c r="BB370" s="399"/>
      <c r="BC370" s="399"/>
      <c r="BD370" s="400" t="s">
        <v>1000</v>
      </c>
      <c r="BE370" s="402">
        <f t="shared" si="184"/>
        <v>361</v>
      </c>
    </row>
    <row r="371" spans="3:57">
      <c r="C371" s="367"/>
      <c r="AW371" s="415"/>
      <c r="AX371" s="415"/>
      <c r="AY371" s="397"/>
      <c r="AZ371" s="398" t="s">
        <v>1001</v>
      </c>
      <c r="BA371" s="399" t="s">
        <v>1065</v>
      </c>
      <c r="BB371" s="399"/>
      <c r="BC371" s="399"/>
      <c r="BD371" s="400" t="s">
        <v>1001</v>
      </c>
      <c r="BE371" s="402"/>
    </row>
    <row r="372" spans="3:57">
      <c r="C372" s="367"/>
      <c r="AW372" s="415"/>
      <c r="AX372" s="415"/>
      <c r="AY372" s="415"/>
      <c r="AZ372" s="398" t="s">
        <v>1002</v>
      </c>
      <c r="BA372" s="399" t="s">
        <v>1066</v>
      </c>
      <c r="BB372" s="399"/>
      <c r="BC372" s="399"/>
      <c r="BD372" s="400" t="s">
        <v>1002</v>
      </c>
      <c r="BE372" s="402"/>
    </row>
    <row r="373" spans="3:57">
      <c r="C373" s="367"/>
      <c r="AW373" s="415"/>
      <c r="AX373" s="415"/>
      <c r="AY373" s="415"/>
      <c r="AZ373" s="398" t="s">
        <v>1004</v>
      </c>
      <c r="BA373" s="399" t="s">
        <v>1643</v>
      </c>
      <c r="BB373" s="399"/>
      <c r="BC373" s="399"/>
      <c r="BD373" s="400" t="s">
        <v>1004</v>
      </c>
      <c r="BE373" s="402"/>
    </row>
    <row r="374" spans="3:57">
      <c r="C374" s="367"/>
      <c r="AW374" s="415"/>
      <c r="AX374" s="415"/>
      <c r="AY374" s="415"/>
      <c r="AZ374" s="398" t="s">
        <v>1005</v>
      </c>
      <c r="BA374" s="399" t="s">
        <v>1072</v>
      </c>
      <c r="BB374" s="399"/>
      <c r="BC374" s="399"/>
      <c r="BD374" s="400" t="s">
        <v>1005</v>
      </c>
      <c r="BE374" s="402"/>
    </row>
    <row r="375" spans="3:57">
      <c r="C375" s="367"/>
      <c r="AW375" s="415"/>
      <c r="AX375" s="415"/>
      <c r="AY375" s="415"/>
      <c r="AZ375" s="398" t="s">
        <v>1007</v>
      </c>
      <c r="BA375" s="399" t="s">
        <v>1074</v>
      </c>
      <c r="BB375" s="399"/>
      <c r="BC375" s="399"/>
      <c r="BD375" s="400" t="s">
        <v>1007</v>
      </c>
      <c r="BE375" s="402"/>
    </row>
    <row r="376" spans="3:57">
      <c r="C376" s="367"/>
      <c r="AW376" s="583"/>
      <c r="AX376" s="583"/>
      <c r="AY376" s="583"/>
      <c r="AZ376" s="398" t="s">
        <v>402</v>
      </c>
      <c r="BA376" s="399" t="s">
        <v>1078</v>
      </c>
      <c r="BB376" s="399"/>
      <c r="BC376" s="399"/>
      <c r="BD376" s="400" t="s">
        <v>402</v>
      </c>
      <c r="BE376" s="402"/>
    </row>
    <row r="377" spans="3:57">
      <c r="C377" s="367"/>
      <c r="AW377" s="583"/>
      <c r="AX377" s="583"/>
      <c r="AY377" s="583"/>
      <c r="AZ377" s="398" t="s">
        <v>1008</v>
      </c>
      <c r="BA377" s="399" t="s">
        <v>1079</v>
      </c>
      <c r="BB377" s="399"/>
      <c r="BC377" s="399"/>
      <c r="BD377" s="400" t="s">
        <v>1008</v>
      </c>
      <c r="BE377" s="402"/>
    </row>
    <row r="378" spans="3:57">
      <c r="C378" s="367"/>
      <c r="AW378" s="583"/>
      <c r="AX378" s="583"/>
      <c r="AY378" s="583"/>
      <c r="AZ378" s="398" t="s">
        <v>1012</v>
      </c>
      <c r="BA378" s="399" t="s">
        <v>1082</v>
      </c>
      <c r="BB378" s="399"/>
      <c r="BC378" s="399"/>
      <c r="BD378" s="400" t="s">
        <v>1012</v>
      </c>
      <c r="BE378" s="402"/>
    </row>
    <row r="379" spans="3:57">
      <c r="C379" s="367"/>
      <c r="AW379" s="583"/>
      <c r="AX379" s="583"/>
      <c r="AY379" s="583"/>
      <c r="AZ379" s="398" t="s">
        <v>1013</v>
      </c>
      <c r="BA379" s="399" t="s">
        <v>1083</v>
      </c>
      <c r="BB379" s="399"/>
      <c r="BC379" s="399"/>
      <c r="BD379" s="400" t="s">
        <v>1013</v>
      </c>
      <c r="BE379" s="402"/>
    </row>
    <row r="380" spans="3:57">
      <c r="C380" s="367"/>
      <c r="AW380" s="583"/>
      <c r="AX380" s="583"/>
      <c r="AY380" s="583"/>
      <c r="AZ380" s="398" t="s">
        <v>1015</v>
      </c>
      <c r="BA380" s="399" t="s">
        <v>1084</v>
      </c>
      <c r="BB380" s="399"/>
      <c r="BC380" s="399"/>
      <c r="BD380" s="400" t="s">
        <v>1015</v>
      </c>
      <c r="BE380" s="402"/>
    </row>
    <row r="381" spans="3:57">
      <c r="C381" s="367"/>
      <c r="AW381" s="583"/>
      <c r="AX381" s="583"/>
      <c r="AY381" s="583"/>
      <c r="AZ381" s="398" t="s">
        <v>1016</v>
      </c>
      <c r="BA381" s="399" t="s">
        <v>1086</v>
      </c>
      <c r="BB381" s="399"/>
      <c r="BC381" s="399"/>
      <c r="BD381" s="400" t="s">
        <v>1016</v>
      </c>
      <c r="BE381" s="402"/>
    </row>
    <row r="382" spans="3:57">
      <c r="C382" s="367"/>
      <c r="AW382" s="583"/>
      <c r="AX382" s="583"/>
      <c r="AY382" s="583"/>
      <c r="AZ382" s="398" t="s">
        <v>1018</v>
      </c>
      <c r="BA382" s="399" t="s">
        <v>1087</v>
      </c>
      <c r="BB382" s="399"/>
      <c r="BC382" s="399"/>
      <c r="BD382" s="400" t="s">
        <v>1018</v>
      </c>
      <c r="BE382" s="402"/>
    </row>
    <row r="383" spans="3:57">
      <c r="C383" s="367"/>
      <c r="AW383" s="583"/>
      <c r="AX383" s="583"/>
      <c r="AY383" s="583"/>
      <c r="AZ383" s="398" t="s">
        <v>1019</v>
      </c>
      <c r="BA383" s="399" t="s">
        <v>1645</v>
      </c>
      <c r="BB383" s="399"/>
      <c r="BC383" s="399"/>
      <c r="BD383" s="400" t="s">
        <v>1019</v>
      </c>
      <c r="BE383" s="402"/>
    </row>
    <row r="384" spans="3:57">
      <c r="C384" s="367"/>
      <c r="AW384" s="583"/>
      <c r="AX384" s="583"/>
      <c r="AY384" s="583"/>
      <c r="AZ384" s="398" t="s">
        <v>1020</v>
      </c>
      <c r="BA384" s="399" t="s">
        <v>1089</v>
      </c>
      <c r="BB384" s="399"/>
      <c r="BC384" s="399"/>
      <c r="BD384" s="400" t="s">
        <v>1020</v>
      </c>
      <c r="BE384" s="402"/>
    </row>
    <row r="385" spans="3:57">
      <c r="C385" s="367"/>
      <c r="AW385" s="399"/>
      <c r="AX385" s="399"/>
      <c r="AY385" s="399"/>
      <c r="AZ385" s="398" t="s">
        <v>1025</v>
      </c>
      <c r="BA385" s="399" t="s">
        <v>1090</v>
      </c>
      <c r="BB385" s="399"/>
      <c r="BC385" s="399"/>
      <c r="BD385" s="400" t="s">
        <v>1025</v>
      </c>
      <c r="BE385" s="402"/>
    </row>
    <row r="386" spans="3:57">
      <c r="C386" s="367"/>
      <c r="AW386" s="399"/>
      <c r="AX386" s="399"/>
      <c r="AY386" s="399"/>
      <c r="AZ386" s="398" t="s">
        <v>1026</v>
      </c>
      <c r="BA386" s="399" t="s">
        <v>1091</v>
      </c>
      <c r="BB386" s="399"/>
      <c r="BC386" s="399"/>
      <c r="BD386" s="400" t="s">
        <v>1026</v>
      </c>
      <c r="BE386" s="402"/>
    </row>
    <row r="387" spans="3:57">
      <c r="C387" s="367"/>
      <c r="AW387" s="399"/>
      <c r="AX387" s="399"/>
      <c r="AY387" s="399"/>
      <c r="AZ387" s="398" t="s">
        <v>1027</v>
      </c>
      <c r="BA387" s="399" t="s">
        <v>1092</v>
      </c>
      <c r="BB387" s="399"/>
      <c r="BC387" s="399"/>
      <c r="BD387" s="400" t="s">
        <v>1027</v>
      </c>
      <c r="BE387" s="402"/>
    </row>
    <row r="388" spans="3:57">
      <c r="C388" s="367"/>
      <c r="AW388" s="399"/>
      <c r="AX388" s="399"/>
      <c r="AY388" s="399"/>
      <c r="AZ388" s="398" t="s">
        <v>1033</v>
      </c>
      <c r="BA388" s="399" t="s">
        <v>1093</v>
      </c>
      <c r="BB388" s="399"/>
      <c r="BC388" s="399"/>
      <c r="BD388" s="400" t="s">
        <v>1033</v>
      </c>
      <c r="BE388" s="402"/>
    </row>
    <row r="389" spans="3:57">
      <c r="C389" s="367"/>
      <c r="AW389" s="399"/>
      <c r="AX389" s="399"/>
      <c r="AY389" s="399"/>
      <c r="AZ389" s="398" t="s">
        <v>1036</v>
      </c>
      <c r="BA389" s="399" t="s">
        <v>1095</v>
      </c>
      <c r="BB389" s="399"/>
      <c r="BC389" s="399"/>
      <c r="BD389" s="400" t="s">
        <v>1036</v>
      </c>
      <c r="BE389" s="402"/>
    </row>
    <row r="390" spans="3:57">
      <c r="C390" s="367"/>
      <c r="AW390" s="399"/>
      <c r="AX390" s="399"/>
      <c r="AY390" s="399"/>
      <c r="AZ390" s="398" t="s">
        <v>1037</v>
      </c>
      <c r="BA390" s="399" t="s">
        <v>1097</v>
      </c>
      <c r="BB390" s="399"/>
      <c r="BC390" s="399"/>
      <c r="BD390" s="400" t="s">
        <v>1037</v>
      </c>
      <c r="BE390" s="402"/>
    </row>
    <row r="391" spans="3:57">
      <c r="C391" s="367"/>
      <c r="AW391" s="399"/>
      <c r="AX391" s="399"/>
      <c r="AY391" s="399"/>
      <c r="AZ391" s="398" t="s">
        <v>1039</v>
      </c>
      <c r="BA391" s="399" t="s">
        <v>1099</v>
      </c>
      <c r="BB391" s="399"/>
      <c r="BC391" s="399"/>
      <c r="BD391" s="400" t="s">
        <v>1039</v>
      </c>
      <c r="BE391" s="402"/>
    </row>
    <row r="392" spans="3:57">
      <c r="C392" s="367"/>
      <c r="AW392" s="399"/>
      <c r="AX392" s="399"/>
      <c r="AY392" s="399"/>
      <c r="AZ392" s="398" t="s">
        <v>1047</v>
      </c>
      <c r="BA392" s="399" t="s">
        <v>1101</v>
      </c>
      <c r="BB392" s="399"/>
      <c r="BC392" s="399"/>
      <c r="BD392" s="400" t="s">
        <v>1047</v>
      </c>
      <c r="BE392" s="402"/>
    </row>
    <row r="393" spans="3:57">
      <c r="C393" s="367"/>
      <c r="AW393" s="399"/>
      <c r="AX393" s="399"/>
      <c r="AY393" s="399"/>
      <c r="AZ393" s="398" t="s">
        <v>1048</v>
      </c>
      <c r="BA393" s="399" t="s">
        <v>1102</v>
      </c>
      <c r="BB393" s="399"/>
      <c r="BC393" s="399"/>
      <c r="BD393" s="400" t="s">
        <v>1048</v>
      </c>
      <c r="BE393" s="402"/>
    </row>
    <row r="394" spans="3:57">
      <c r="C394" s="367"/>
      <c r="AW394" s="399"/>
      <c r="AX394" s="399"/>
      <c r="AY394" s="399"/>
      <c r="AZ394" s="398" t="s">
        <v>1050</v>
      </c>
      <c r="BA394" s="399" t="s">
        <v>432</v>
      </c>
      <c r="BB394" s="399"/>
      <c r="BC394" s="399"/>
      <c r="BD394" s="400" t="s">
        <v>1049</v>
      </c>
      <c r="BE394" s="402"/>
    </row>
    <row r="395" spans="3:57">
      <c r="C395" s="367"/>
      <c r="AW395" s="399"/>
      <c r="AX395" s="399"/>
      <c r="AY395" s="399"/>
      <c r="AZ395" s="398" t="s">
        <v>1051</v>
      </c>
      <c r="BA395" s="399" t="s">
        <v>1105</v>
      </c>
      <c r="BB395" s="399"/>
      <c r="BC395" s="399"/>
      <c r="BD395" s="400" t="s">
        <v>1050</v>
      </c>
      <c r="BE395" s="402"/>
    </row>
    <row r="396" spans="3:57">
      <c r="C396" s="367"/>
      <c r="AW396" s="399"/>
      <c r="AX396" s="399"/>
      <c r="AY396" s="399"/>
      <c r="AZ396" s="398" t="s">
        <v>1054</v>
      </c>
      <c r="BA396" s="399" t="s">
        <v>1109</v>
      </c>
      <c r="BB396" s="399"/>
      <c r="BC396" s="399"/>
      <c r="BD396" s="400" t="s">
        <v>1051</v>
      </c>
      <c r="BE396" s="402"/>
    </row>
    <row r="397" spans="3:57">
      <c r="C397" s="367"/>
      <c r="AW397" s="399"/>
      <c r="AX397" s="399"/>
      <c r="AY397" s="399"/>
      <c r="AZ397" s="398" t="s">
        <v>1058</v>
      </c>
      <c r="BA397" s="399" t="s">
        <v>1110</v>
      </c>
      <c r="BB397" s="399"/>
      <c r="BC397" s="399"/>
      <c r="BD397" s="400" t="s">
        <v>1054</v>
      </c>
      <c r="BE397" s="402"/>
    </row>
    <row r="398" spans="3:57">
      <c r="C398" s="367"/>
      <c r="AW398" s="399"/>
      <c r="AX398" s="399"/>
      <c r="AY398" s="399"/>
      <c r="AZ398" s="398" t="s">
        <v>1059</v>
      </c>
      <c r="BA398" s="399" t="s">
        <v>1111</v>
      </c>
      <c r="BB398" s="399"/>
      <c r="BC398" s="399"/>
      <c r="BD398" s="400" t="s">
        <v>1058</v>
      </c>
      <c r="BE398" s="402"/>
    </row>
    <row r="399" spans="3:57">
      <c r="C399" s="367"/>
      <c r="AW399" s="399"/>
      <c r="AX399" s="399"/>
      <c r="AY399" s="399"/>
      <c r="AZ399" s="398" t="s">
        <v>1061</v>
      </c>
      <c r="BA399" s="399" t="s">
        <v>1115</v>
      </c>
      <c r="BB399" s="399"/>
      <c r="BC399" s="399"/>
      <c r="BD399" s="400" t="s">
        <v>1059</v>
      </c>
      <c r="BE399" s="402"/>
    </row>
    <row r="400" spans="3:57">
      <c r="C400" s="367"/>
      <c r="AW400" s="399"/>
      <c r="AX400" s="399"/>
      <c r="AY400" s="399"/>
      <c r="AZ400" s="398" t="s">
        <v>1064</v>
      </c>
      <c r="BA400" s="399" t="s">
        <v>1117</v>
      </c>
      <c r="BB400" s="399"/>
      <c r="BC400" s="399"/>
      <c r="BD400" s="400" t="s">
        <v>1061</v>
      </c>
      <c r="BE400" s="402"/>
    </row>
    <row r="401" spans="3:57">
      <c r="C401" s="367"/>
      <c r="AW401" s="399"/>
      <c r="AX401" s="399"/>
      <c r="AY401" s="399"/>
      <c r="AZ401" s="398" t="s">
        <v>1065</v>
      </c>
      <c r="BA401" s="399" t="s">
        <v>1118</v>
      </c>
      <c r="BB401" s="399"/>
      <c r="BC401" s="399"/>
      <c r="BD401" s="400" t="s">
        <v>1064</v>
      </c>
      <c r="BE401" s="402"/>
    </row>
    <row r="402" spans="3:57">
      <c r="C402" s="367"/>
      <c r="AW402" s="399"/>
      <c r="AX402" s="399"/>
      <c r="AY402" s="399"/>
      <c r="AZ402" s="398" t="s">
        <v>1066</v>
      </c>
      <c r="BA402" s="399" t="s">
        <v>1121</v>
      </c>
      <c r="BB402" s="399"/>
      <c r="BC402" s="399"/>
      <c r="BD402" s="400" t="s">
        <v>1065</v>
      </c>
      <c r="BE402" s="402"/>
    </row>
    <row r="403" spans="3:57">
      <c r="C403" s="367"/>
      <c r="AW403" s="399"/>
      <c r="AX403" s="399"/>
      <c r="AY403" s="399"/>
      <c r="AZ403" s="398" t="s">
        <v>1643</v>
      </c>
      <c r="BA403" s="399" t="s">
        <v>1123</v>
      </c>
      <c r="BB403" s="399"/>
      <c r="BC403" s="399"/>
      <c r="BD403" s="400" t="s">
        <v>1066</v>
      </c>
      <c r="BE403" s="402"/>
    </row>
    <row r="404" spans="3:57">
      <c r="C404" s="367"/>
      <c r="AW404" s="399"/>
      <c r="AX404" s="399"/>
      <c r="AY404" s="399"/>
      <c r="AZ404" s="398" t="s">
        <v>1072</v>
      </c>
      <c r="BA404" s="399" t="s">
        <v>1125</v>
      </c>
      <c r="BB404" s="399"/>
      <c r="BC404" s="399"/>
      <c r="BD404" s="400" t="s">
        <v>1643</v>
      </c>
      <c r="BE404" s="402"/>
    </row>
    <row r="405" spans="3:57">
      <c r="C405" s="367"/>
      <c r="AW405" s="399"/>
      <c r="AX405" s="399"/>
      <c r="AY405" s="399"/>
      <c r="AZ405" s="398" t="s">
        <v>1074</v>
      </c>
      <c r="BA405" s="399" t="s">
        <v>1126</v>
      </c>
      <c r="BB405" s="399"/>
      <c r="BC405" s="399"/>
      <c r="BD405" s="400" t="s">
        <v>1072</v>
      </c>
      <c r="BE405" s="402"/>
    </row>
    <row r="406" spans="3:57">
      <c r="C406" s="367"/>
      <c r="AW406" s="399"/>
      <c r="AX406" s="399"/>
      <c r="AY406" s="399"/>
      <c r="AZ406" s="398" t="s">
        <v>1644</v>
      </c>
      <c r="BA406" s="399" t="s">
        <v>1127</v>
      </c>
      <c r="BB406" s="399"/>
      <c r="BC406" s="399"/>
      <c r="BD406" s="400" t="s">
        <v>1074</v>
      </c>
      <c r="BE406" s="402"/>
    </row>
    <row r="407" spans="3:57">
      <c r="C407" s="367"/>
      <c r="AW407" s="399"/>
      <c r="AX407" s="399"/>
      <c r="AY407" s="399"/>
      <c r="AZ407" s="398" t="s">
        <v>1078</v>
      </c>
      <c r="BA407" s="399" t="s">
        <v>1128</v>
      </c>
      <c r="BB407" s="399"/>
      <c r="BC407" s="399"/>
      <c r="BD407" s="400" t="s">
        <v>1644</v>
      </c>
      <c r="BE407" s="402"/>
    </row>
    <row r="408" spans="3:57">
      <c r="C408" s="367"/>
      <c r="AW408" s="399"/>
      <c r="AX408" s="399"/>
      <c r="AY408" s="399"/>
      <c r="AZ408" s="398" t="s">
        <v>1079</v>
      </c>
      <c r="BA408" s="399" t="s">
        <v>1129</v>
      </c>
      <c r="BB408" s="399"/>
      <c r="BC408" s="399"/>
      <c r="BD408" s="400" t="s">
        <v>1078</v>
      </c>
      <c r="BE408" s="402"/>
    </row>
    <row r="409" spans="3:57">
      <c r="C409" s="367"/>
      <c r="AW409" s="399"/>
      <c r="AX409" s="399"/>
      <c r="AY409" s="399"/>
      <c r="AZ409" s="398" t="s">
        <v>1082</v>
      </c>
      <c r="BA409" s="399" t="s">
        <v>1130</v>
      </c>
      <c r="BB409" s="399"/>
      <c r="BC409" s="399"/>
      <c r="BD409" s="400" t="s">
        <v>1079</v>
      </c>
      <c r="BE409" s="402"/>
    </row>
    <row r="410" spans="3:57">
      <c r="C410" s="367"/>
      <c r="AW410" s="399"/>
      <c r="AX410" s="399"/>
      <c r="AY410" s="399"/>
      <c r="AZ410" s="398" t="s">
        <v>1083</v>
      </c>
      <c r="BA410" s="399" t="s">
        <v>1134</v>
      </c>
      <c r="BB410" s="399"/>
      <c r="BC410" s="399"/>
      <c r="BD410" s="400" t="s">
        <v>1082</v>
      </c>
      <c r="BE410" s="402"/>
    </row>
    <row r="411" spans="3:57">
      <c r="C411" s="367"/>
      <c r="AW411" s="399"/>
      <c r="AX411" s="399"/>
      <c r="AY411" s="399"/>
      <c r="AZ411" s="398" t="s">
        <v>1084</v>
      </c>
      <c r="BA411" s="399" t="s">
        <v>1135</v>
      </c>
      <c r="BB411" s="399"/>
      <c r="BC411" s="399"/>
      <c r="BD411" s="400" t="s">
        <v>1083</v>
      </c>
      <c r="BE411" s="402"/>
    </row>
    <row r="412" spans="3:57">
      <c r="C412" s="367"/>
      <c r="AW412" s="399"/>
      <c r="AX412" s="399"/>
      <c r="AY412" s="399"/>
      <c r="AZ412" s="398" t="s">
        <v>1086</v>
      </c>
      <c r="BA412" s="399" t="s">
        <v>1136</v>
      </c>
      <c r="BB412" s="399"/>
      <c r="BC412" s="399"/>
      <c r="BD412" s="400" t="s">
        <v>1084</v>
      </c>
      <c r="BE412" s="402"/>
    </row>
    <row r="413" spans="3:57">
      <c r="C413" s="367"/>
      <c r="AW413" s="399"/>
      <c r="AX413" s="399"/>
      <c r="AY413" s="399"/>
      <c r="AZ413" s="398" t="s">
        <v>1087</v>
      </c>
      <c r="BA413" s="399" t="s">
        <v>1137</v>
      </c>
      <c r="BB413" s="399"/>
      <c r="BC413" s="399"/>
      <c r="BD413" s="400" t="s">
        <v>1085</v>
      </c>
      <c r="BE413" s="402"/>
    </row>
    <row r="414" spans="3:57">
      <c r="C414" s="367"/>
      <c r="AW414" s="399"/>
      <c r="AX414" s="399"/>
      <c r="AY414" s="399"/>
      <c r="AZ414" s="398" t="s">
        <v>1089</v>
      </c>
      <c r="BA414" s="399" t="s">
        <v>1138</v>
      </c>
      <c r="BB414" s="399"/>
      <c r="BC414" s="399"/>
      <c r="BD414" s="400" t="s">
        <v>1086</v>
      </c>
      <c r="BE414" s="402"/>
    </row>
    <row r="415" spans="3:57">
      <c r="C415" s="367"/>
      <c r="AW415" s="399"/>
      <c r="AX415" s="399"/>
      <c r="AY415" s="399"/>
      <c r="AZ415" s="398" t="s">
        <v>1090</v>
      </c>
      <c r="BA415" s="399" t="s">
        <v>1144</v>
      </c>
      <c r="BB415" s="399"/>
      <c r="BC415" s="399"/>
      <c r="BD415" s="400" t="s">
        <v>1087</v>
      </c>
      <c r="BE415" s="402"/>
    </row>
    <row r="416" spans="3:57">
      <c r="C416" s="367"/>
      <c r="AW416" s="399"/>
      <c r="AX416" s="399"/>
      <c r="AY416" s="399"/>
      <c r="AZ416" s="398" t="s">
        <v>1091</v>
      </c>
      <c r="BA416" s="399" t="s">
        <v>1146</v>
      </c>
      <c r="BB416" s="399"/>
      <c r="BC416" s="399"/>
      <c r="BD416" s="400" t="s">
        <v>1645</v>
      </c>
      <c r="BE416" s="402"/>
    </row>
    <row r="417" spans="3:57">
      <c r="C417" s="367"/>
      <c r="AW417" s="399"/>
      <c r="AX417" s="399"/>
      <c r="AY417" s="399"/>
      <c r="AZ417" s="398" t="s">
        <v>1092</v>
      </c>
      <c r="BA417" s="399" t="s">
        <v>1147</v>
      </c>
      <c r="BB417" s="399"/>
      <c r="BC417" s="399"/>
      <c r="BD417" s="400" t="s">
        <v>1089</v>
      </c>
      <c r="BE417" s="402"/>
    </row>
    <row r="418" spans="3:57">
      <c r="C418" s="367"/>
      <c r="AW418" s="399"/>
      <c r="AX418" s="399"/>
      <c r="AY418" s="399"/>
      <c r="AZ418" s="398" t="s">
        <v>1093</v>
      </c>
      <c r="BA418" s="399" t="s">
        <v>1148</v>
      </c>
      <c r="BB418" s="399"/>
      <c r="BC418" s="399"/>
      <c r="BD418" s="400" t="s">
        <v>1090</v>
      </c>
      <c r="BE418" s="402"/>
    </row>
    <row r="419" spans="3:57">
      <c r="C419" s="367"/>
      <c r="AW419" s="399"/>
      <c r="AX419" s="399"/>
      <c r="AY419" s="399"/>
      <c r="AZ419" s="398" t="s">
        <v>1095</v>
      </c>
      <c r="BA419" s="399" t="s">
        <v>1149</v>
      </c>
      <c r="BB419" s="399"/>
      <c r="BC419" s="399"/>
      <c r="BD419" s="400" t="s">
        <v>1091</v>
      </c>
      <c r="BE419" s="402"/>
    </row>
    <row r="420" spans="3:57">
      <c r="C420" s="367"/>
      <c r="AW420" s="399"/>
      <c r="AX420" s="399"/>
      <c r="AY420" s="399"/>
      <c r="AZ420" s="398" t="s">
        <v>1097</v>
      </c>
      <c r="BA420" s="399" t="s">
        <v>1150</v>
      </c>
      <c r="BB420" s="399"/>
      <c r="BC420" s="399"/>
      <c r="BD420" s="400" t="s">
        <v>1092</v>
      </c>
      <c r="BE420" s="402"/>
    </row>
    <row r="421" spans="3:57">
      <c r="C421" s="367"/>
      <c r="AW421" s="399"/>
      <c r="AX421" s="399"/>
      <c r="AY421" s="399"/>
      <c r="AZ421" s="398" t="s">
        <v>1099</v>
      </c>
      <c r="BA421" s="399" t="s">
        <v>1152</v>
      </c>
      <c r="BB421" s="399"/>
      <c r="BC421" s="399"/>
      <c r="BD421" s="400" t="s">
        <v>1093</v>
      </c>
      <c r="BE421" s="402"/>
    </row>
    <row r="422" spans="3:57">
      <c r="C422" s="367"/>
      <c r="AW422" s="399"/>
      <c r="AX422" s="399"/>
      <c r="AY422" s="399"/>
      <c r="AZ422" s="398" t="s">
        <v>1101</v>
      </c>
      <c r="BA422" s="399" t="s">
        <v>1154</v>
      </c>
      <c r="BB422" s="399"/>
      <c r="BC422" s="399"/>
      <c r="BD422" s="400" t="s">
        <v>1095</v>
      </c>
      <c r="BE422" s="402"/>
    </row>
    <row r="423" spans="3:57">
      <c r="C423" s="367"/>
      <c r="AW423" s="399"/>
      <c r="AX423" s="399"/>
      <c r="AY423" s="399"/>
      <c r="AZ423" s="398" t="s">
        <v>1102</v>
      </c>
      <c r="BA423" s="399" t="s">
        <v>1156</v>
      </c>
      <c r="BB423" s="399"/>
      <c r="BC423" s="399"/>
      <c r="BD423" s="400" t="s">
        <v>1097</v>
      </c>
      <c r="BE423" s="402"/>
    </row>
    <row r="424" spans="3:57">
      <c r="C424" s="367"/>
      <c r="AW424" s="399"/>
      <c r="AX424" s="399"/>
      <c r="AY424" s="399"/>
      <c r="AZ424" s="398" t="s">
        <v>432</v>
      </c>
      <c r="BA424" s="399" t="s">
        <v>1159</v>
      </c>
      <c r="BB424" s="399"/>
      <c r="BC424" s="399"/>
      <c r="BD424" s="400" t="s">
        <v>1099</v>
      </c>
      <c r="BE424" s="402"/>
    </row>
    <row r="425" spans="3:57">
      <c r="C425" s="367"/>
      <c r="AW425" s="399"/>
      <c r="AX425" s="399"/>
      <c r="AY425" s="399"/>
      <c r="AZ425" s="398" t="s">
        <v>1105</v>
      </c>
      <c r="BA425" s="399" t="s">
        <v>1160</v>
      </c>
      <c r="BB425" s="399"/>
      <c r="BC425" s="399"/>
      <c r="BD425" s="400" t="s">
        <v>1101</v>
      </c>
      <c r="BE425" s="402"/>
    </row>
    <row r="426" spans="3:57">
      <c r="C426" s="367"/>
      <c r="AW426" s="399"/>
      <c r="AX426" s="399"/>
      <c r="AY426" s="399"/>
      <c r="AZ426" s="398" t="s">
        <v>1109</v>
      </c>
      <c r="BA426" s="399" t="s">
        <v>1162</v>
      </c>
      <c r="BB426" s="399"/>
      <c r="BC426" s="399"/>
      <c r="BD426" s="400" t="s">
        <v>1102</v>
      </c>
      <c r="BE426" s="402"/>
    </row>
    <row r="427" spans="3:57">
      <c r="C427" s="367"/>
      <c r="AW427" s="399"/>
      <c r="AX427" s="399"/>
      <c r="AY427" s="399"/>
      <c r="AZ427" s="398" t="s">
        <v>1110</v>
      </c>
      <c r="BA427" s="399" t="s">
        <v>1165</v>
      </c>
      <c r="BB427" s="399"/>
      <c r="BC427" s="399"/>
      <c r="BD427" s="400" t="s">
        <v>432</v>
      </c>
      <c r="BE427" s="402"/>
    </row>
    <row r="428" spans="3:57">
      <c r="C428" s="367"/>
      <c r="AW428" s="399"/>
      <c r="AX428" s="399"/>
      <c r="AY428" s="399"/>
      <c r="AZ428" s="398" t="s">
        <v>1111</v>
      </c>
      <c r="BA428" s="399" t="s">
        <v>1166</v>
      </c>
      <c r="BB428" s="399"/>
      <c r="BC428" s="399"/>
      <c r="BD428" s="400" t="s">
        <v>1105</v>
      </c>
      <c r="BE428" s="402"/>
    </row>
    <row r="429" spans="3:57">
      <c r="C429" s="367"/>
      <c r="AW429" s="399"/>
      <c r="AX429" s="399"/>
      <c r="AY429" s="399"/>
      <c r="AZ429" s="398" t="s">
        <v>1115</v>
      </c>
      <c r="BA429" s="399" t="s">
        <v>1169</v>
      </c>
      <c r="BB429" s="399"/>
      <c r="BC429" s="399"/>
      <c r="BD429" s="400" t="s">
        <v>1109</v>
      </c>
      <c r="BE429" s="402"/>
    </row>
    <row r="430" spans="3:57">
      <c r="C430" s="367"/>
      <c r="AW430" s="399"/>
      <c r="AX430" s="399"/>
      <c r="AY430" s="399"/>
      <c r="AZ430" s="398" t="s">
        <v>1117</v>
      </c>
      <c r="BA430" s="399" t="s">
        <v>1171</v>
      </c>
      <c r="BB430" s="399"/>
      <c r="BC430" s="399"/>
      <c r="BD430" s="400" t="s">
        <v>1110</v>
      </c>
      <c r="BE430" s="402"/>
    </row>
    <row r="431" spans="3:57">
      <c r="C431" s="367"/>
      <c r="AW431" s="399"/>
      <c r="AX431" s="399"/>
      <c r="AY431" s="399"/>
      <c r="AZ431" s="398" t="s">
        <v>1118</v>
      </c>
      <c r="BA431" s="399" t="s">
        <v>456</v>
      </c>
      <c r="BB431" s="399"/>
      <c r="BC431" s="399"/>
      <c r="BD431" s="400" t="s">
        <v>1111</v>
      </c>
      <c r="BE431" s="402"/>
    </row>
    <row r="432" spans="3:57">
      <c r="C432" s="367"/>
      <c r="AW432" s="399"/>
      <c r="AX432" s="399"/>
      <c r="AY432" s="399"/>
      <c r="AZ432" s="398" t="s">
        <v>1121</v>
      </c>
      <c r="BA432" s="399" t="s">
        <v>1175</v>
      </c>
      <c r="BB432" s="399"/>
      <c r="BC432" s="399"/>
      <c r="BD432" s="400" t="s">
        <v>1115</v>
      </c>
      <c r="BE432" s="402"/>
    </row>
    <row r="433" spans="3:57">
      <c r="C433" s="367"/>
      <c r="AW433" s="399"/>
      <c r="AX433" s="399"/>
      <c r="AY433" s="399"/>
      <c r="AZ433" s="398" t="s">
        <v>1123</v>
      </c>
      <c r="BA433" s="399" t="s">
        <v>1176</v>
      </c>
      <c r="BB433" s="399"/>
      <c r="BC433" s="399"/>
      <c r="BD433" s="400" t="s">
        <v>1117</v>
      </c>
      <c r="BE433" s="402"/>
    </row>
    <row r="434" spans="3:57">
      <c r="C434" s="367"/>
      <c r="AW434" s="399"/>
      <c r="AX434" s="399"/>
      <c r="AY434" s="399"/>
      <c r="AZ434" s="398" t="s">
        <v>1125</v>
      </c>
      <c r="BA434" s="399" t="s">
        <v>1186</v>
      </c>
      <c r="BB434" s="399"/>
      <c r="BC434" s="399"/>
      <c r="BD434" s="400" t="s">
        <v>1118</v>
      </c>
      <c r="BE434" s="402"/>
    </row>
    <row r="435" spans="3:57">
      <c r="C435" s="367"/>
      <c r="AW435" s="399"/>
      <c r="AX435" s="399"/>
      <c r="AY435" s="399"/>
      <c r="AZ435" s="398" t="s">
        <v>1126</v>
      </c>
      <c r="BA435" s="399" t="s">
        <v>1187</v>
      </c>
      <c r="BB435" s="399"/>
      <c r="BC435" s="399"/>
      <c r="BD435" s="400" t="s">
        <v>1121</v>
      </c>
      <c r="BE435" s="402"/>
    </row>
    <row r="436" spans="3:57">
      <c r="C436" s="367"/>
      <c r="AW436" s="399"/>
      <c r="AX436" s="399"/>
      <c r="AY436" s="399"/>
      <c r="AZ436" s="398" t="s">
        <v>1127</v>
      </c>
      <c r="BA436" s="399" t="s">
        <v>1192</v>
      </c>
      <c r="BB436" s="399"/>
      <c r="BC436" s="399"/>
      <c r="BD436" s="400" t="s">
        <v>1123</v>
      </c>
      <c r="BE436" s="402"/>
    </row>
    <row r="437" spans="3:57">
      <c r="C437" s="367"/>
      <c r="AW437" s="399"/>
      <c r="AX437" s="399"/>
      <c r="AY437" s="399"/>
      <c r="AZ437" s="398" t="s">
        <v>1128</v>
      </c>
      <c r="BA437" s="399" t="s">
        <v>1193</v>
      </c>
      <c r="BB437" s="399"/>
      <c r="BC437" s="399"/>
      <c r="BD437" s="400" t="s">
        <v>1125</v>
      </c>
      <c r="BE437" s="402"/>
    </row>
    <row r="438" spans="3:57">
      <c r="C438" s="367"/>
      <c r="AW438" s="399"/>
      <c r="AX438" s="399"/>
      <c r="AY438" s="399"/>
      <c r="AZ438" s="398" t="s">
        <v>1129</v>
      </c>
      <c r="BA438" s="399" t="s">
        <v>1195</v>
      </c>
      <c r="BB438" s="399"/>
      <c r="BC438" s="399"/>
      <c r="BD438" s="400" t="s">
        <v>1126</v>
      </c>
      <c r="BE438" s="402"/>
    </row>
    <row r="439" spans="3:57">
      <c r="C439" s="367"/>
      <c r="AW439" s="399"/>
      <c r="AX439" s="399"/>
      <c r="AY439" s="399"/>
      <c r="AZ439" s="398" t="s">
        <v>1130</v>
      </c>
      <c r="BA439" s="399" t="s">
        <v>1197</v>
      </c>
      <c r="BB439" s="399"/>
      <c r="BC439" s="399"/>
      <c r="BD439" s="400" t="s">
        <v>1127</v>
      </c>
      <c r="BE439" s="402"/>
    </row>
    <row r="440" spans="3:57">
      <c r="C440" s="367"/>
      <c r="AW440" s="399"/>
      <c r="AX440" s="399"/>
      <c r="AY440" s="399"/>
      <c r="AZ440" s="398" t="s">
        <v>1646</v>
      </c>
      <c r="BA440" s="399" t="s">
        <v>1198</v>
      </c>
      <c r="BB440" s="399"/>
      <c r="BC440" s="399"/>
      <c r="BD440" s="400" t="s">
        <v>1128</v>
      </c>
      <c r="BE440" s="402"/>
    </row>
    <row r="441" spans="3:57">
      <c r="C441" s="367"/>
      <c r="AW441" s="399"/>
      <c r="AX441" s="399"/>
      <c r="AY441" s="399"/>
      <c r="AZ441" s="398" t="s">
        <v>1133</v>
      </c>
      <c r="BA441" s="399" t="s">
        <v>1202</v>
      </c>
      <c r="BB441" s="399"/>
      <c r="BC441" s="399"/>
      <c r="BD441" s="400" t="s">
        <v>1129</v>
      </c>
      <c r="BE441" s="402"/>
    </row>
    <row r="442" spans="3:57">
      <c r="C442" s="367"/>
      <c r="AW442" s="399"/>
      <c r="AX442" s="399"/>
      <c r="AY442" s="399"/>
      <c r="AZ442" s="398" t="s">
        <v>1135</v>
      </c>
      <c r="BA442" s="399" t="s">
        <v>1207</v>
      </c>
      <c r="BB442" s="399"/>
      <c r="BC442" s="399"/>
      <c r="BD442" s="400" t="s">
        <v>1130</v>
      </c>
      <c r="BE442" s="402"/>
    </row>
    <row r="443" spans="3:57">
      <c r="C443" s="367"/>
      <c r="AW443" s="399"/>
      <c r="AX443" s="399"/>
      <c r="AY443" s="399"/>
      <c r="AZ443" s="398" t="s">
        <v>1136</v>
      </c>
      <c r="BA443" s="399" t="s">
        <v>1218</v>
      </c>
      <c r="BB443" s="399"/>
      <c r="BC443" s="399"/>
      <c r="BD443" s="400" t="s">
        <v>1646</v>
      </c>
      <c r="BE443" s="402"/>
    </row>
    <row r="444" spans="3:57">
      <c r="C444" s="367"/>
      <c r="AW444" s="399"/>
      <c r="AX444" s="399"/>
      <c r="AY444" s="399"/>
      <c r="AZ444" s="398" t="s">
        <v>444</v>
      </c>
      <c r="BA444" s="399" t="s">
        <v>1220</v>
      </c>
      <c r="BB444" s="399"/>
      <c r="BC444" s="399"/>
      <c r="BD444" s="400" t="s">
        <v>1133</v>
      </c>
      <c r="BE444" s="402"/>
    </row>
    <row r="445" spans="3:57">
      <c r="C445" s="367"/>
      <c r="AW445" s="399"/>
      <c r="AX445" s="399"/>
      <c r="AY445" s="399"/>
      <c r="AZ445" s="398" t="s">
        <v>1137</v>
      </c>
      <c r="BA445" s="399" t="s">
        <v>1222</v>
      </c>
      <c r="BB445" s="399"/>
      <c r="BC445" s="399"/>
      <c r="BD445" s="400" t="s">
        <v>1134</v>
      </c>
      <c r="BE445" s="402"/>
    </row>
    <row r="446" spans="3:57">
      <c r="C446" s="367"/>
      <c r="AW446" s="399"/>
      <c r="AX446" s="399"/>
      <c r="AY446" s="399"/>
      <c r="AZ446" s="398" t="s">
        <v>1140</v>
      </c>
      <c r="BA446" s="399" t="s">
        <v>1223</v>
      </c>
      <c r="BB446" s="399"/>
      <c r="BC446" s="399"/>
      <c r="BD446" s="400" t="s">
        <v>1135</v>
      </c>
      <c r="BE446" s="402"/>
    </row>
    <row r="447" spans="3:57">
      <c r="C447" s="367"/>
      <c r="AW447" s="399"/>
      <c r="AX447" s="399"/>
      <c r="AY447" s="399"/>
      <c r="AZ447" s="398" t="s">
        <v>1144</v>
      </c>
      <c r="BA447" s="399" t="s">
        <v>1228</v>
      </c>
      <c r="BB447" s="399"/>
      <c r="BC447" s="399"/>
      <c r="BD447" s="400" t="s">
        <v>1136</v>
      </c>
      <c r="BE447" s="402"/>
    </row>
    <row r="448" spans="3:57">
      <c r="C448" s="367"/>
      <c r="AW448" s="399"/>
      <c r="AX448" s="399"/>
      <c r="AY448" s="399"/>
      <c r="AZ448" s="398" t="s">
        <v>1146</v>
      </c>
      <c r="BA448" s="399" t="s">
        <v>1228</v>
      </c>
      <c r="BB448" s="399"/>
      <c r="BC448" s="399"/>
      <c r="BD448" s="400" t="s">
        <v>444</v>
      </c>
      <c r="BE448" s="402"/>
    </row>
    <row r="449" spans="3:57">
      <c r="C449" s="367"/>
      <c r="AW449" s="399"/>
      <c r="AX449" s="399"/>
      <c r="AY449" s="399"/>
      <c r="AZ449" s="398" t="s">
        <v>1147</v>
      </c>
      <c r="BA449" s="399" t="s">
        <v>476</v>
      </c>
      <c r="BB449" s="399"/>
      <c r="BC449" s="399"/>
      <c r="BD449" s="400" t="s">
        <v>1137</v>
      </c>
      <c r="BE449" s="402"/>
    </row>
    <row r="450" spans="3:57">
      <c r="C450" s="367"/>
      <c r="AW450" s="399"/>
      <c r="AX450" s="399"/>
      <c r="AY450" s="399"/>
      <c r="AZ450" s="398" t="s">
        <v>1148</v>
      </c>
      <c r="BA450" s="399" t="s">
        <v>1231</v>
      </c>
      <c r="BB450" s="399"/>
      <c r="BC450" s="399"/>
      <c r="BD450" s="400" t="s">
        <v>1138</v>
      </c>
      <c r="BE450" s="402"/>
    </row>
    <row r="451" spans="3:57">
      <c r="C451" s="367"/>
      <c r="AW451" s="399"/>
      <c r="AX451" s="399"/>
      <c r="AY451" s="399"/>
      <c r="AZ451" s="398" t="s">
        <v>1149</v>
      </c>
      <c r="BA451" s="399" t="s">
        <v>1234</v>
      </c>
      <c r="BB451" s="399"/>
      <c r="BC451" s="399"/>
      <c r="BD451" s="400" t="s">
        <v>1140</v>
      </c>
      <c r="BE451" s="402"/>
    </row>
    <row r="452" spans="3:57">
      <c r="C452" s="367"/>
      <c r="AW452" s="399"/>
      <c r="AX452" s="399"/>
      <c r="AY452" s="399"/>
      <c r="AZ452" s="398" t="s">
        <v>1150</v>
      </c>
      <c r="BA452" s="399" t="s">
        <v>478</v>
      </c>
      <c r="BB452" s="399"/>
      <c r="BC452" s="399"/>
      <c r="BD452" s="400" t="s">
        <v>1144</v>
      </c>
      <c r="BE452" s="402"/>
    </row>
    <row r="453" spans="3:57">
      <c r="C453" s="367"/>
      <c r="AW453" s="399"/>
      <c r="AX453" s="399"/>
      <c r="AY453" s="399"/>
      <c r="AZ453" s="398" t="s">
        <v>1152</v>
      </c>
      <c r="BA453" s="399" t="s">
        <v>1235</v>
      </c>
      <c r="BB453" s="399"/>
      <c r="BC453" s="399"/>
      <c r="BD453" s="400" t="s">
        <v>1146</v>
      </c>
      <c r="BE453" s="402"/>
    </row>
    <row r="454" spans="3:57">
      <c r="C454" s="367"/>
      <c r="AW454" s="399"/>
      <c r="AX454" s="399"/>
      <c r="AY454" s="399"/>
      <c r="AZ454" s="398" t="s">
        <v>1154</v>
      </c>
      <c r="BA454" s="399" t="s">
        <v>1236</v>
      </c>
      <c r="BB454" s="399"/>
      <c r="BC454" s="399"/>
      <c r="BD454" s="400" t="s">
        <v>1147</v>
      </c>
      <c r="BE454" s="402"/>
    </row>
    <row r="455" spans="3:57">
      <c r="C455" s="367"/>
      <c r="AW455" s="399"/>
      <c r="AX455" s="399"/>
      <c r="AY455" s="399"/>
      <c r="AZ455" s="398" t="s">
        <v>1156</v>
      </c>
      <c r="BA455" s="399" t="s">
        <v>1237</v>
      </c>
      <c r="BB455" s="399"/>
      <c r="BC455" s="399"/>
      <c r="BD455" s="400" t="s">
        <v>1148</v>
      </c>
      <c r="BE455" s="402"/>
    </row>
    <row r="456" spans="3:57">
      <c r="C456" s="367"/>
      <c r="AW456" s="399"/>
      <c r="AX456" s="399"/>
      <c r="AY456" s="399"/>
      <c r="AZ456" s="398" t="s">
        <v>1159</v>
      </c>
      <c r="BA456" s="399" t="s">
        <v>1239</v>
      </c>
      <c r="BB456" s="399"/>
      <c r="BC456" s="399"/>
      <c r="BD456" s="400" t="s">
        <v>1149</v>
      </c>
      <c r="BE456" s="402"/>
    </row>
    <row r="457" spans="3:57">
      <c r="C457" s="367"/>
      <c r="AW457" s="399"/>
      <c r="AX457" s="399"/>
      <c r="AY457" s="399"/>
      <c r="AZ457" s="398" t="s">
        <v>1160</v>
      </c>
      <c r="BA457" s="399" t="s">
        <v>1241</v>
      </c>
      <c r="BB457" s="399"/>
      <c r="BC457" s="399"/>
      <c r="BD457" s="400" t="s">
        <v>1150</v>
      </c>
      <c r="BE457" s="402"/>
    </row>
    <row r="458" spans="3:57">
      <c r="C458" s="367"/>
      <c r="AW458" s="399"/>
      <c r="AX458" s="399"/>
      <c r="AY458" s="399"/>
      <c r="AZ458" s="398" t="s">
        <v>1162</v>
      </c>
      <c r="BA458" s="399" t="s">
        <v>1649</v>
      </c>
      <c r="BB458" s="399"/>
      <c r="BC458" s="399"/>
      <c r="BD458" s="400" t="s">
        <v>1152</v>
      </c>
      <c r="BE458" s="402"/>
    </row>
    <row r="459" spans="3:57">
      <c r="C459" s="367"/>
      <c r="AW459" s="399"/>
      <c r="AX459" s="399"/>
      <c r="AY459" s="399"/>
      <c r="AZ459" s="398" t="s">
        <v>1165</v>
      </c>
      <c r="BA459" s="399" t="s">
        <v>1251</v>
      </c>
      <c r="BB459" s="399"/>
      <c r="BC459" s="399"/>
      <c r="BD459" s="400" t="s">
        <v>1154</v>
      </c>
      <c r="BE459" s="402"/>
    </row>
    <row r="460" spans="3:57">
      <c r="C460" s="367"/>
      <c r="AW460" s="399"/>
      <c r="AX460" s="399"/>
      <c r="AY460" s="399"/>
      <c r="AZ460" s="398" t="s">
        <v>1166</v>
      </c>
      <c r="BA460" s="399" t="s">
        <v>1256</v>
      </c>
      <c r="BB460" s="399"/>
      <c r="BC460" s="399"/>
      <c r="BD460" s="400" t="s">
        <v>1156</v>
      </c>
      <c r="BE460" s="402"/>
    </row>
    <row r="461" spans="3:57">
      <c r="C461" s="367"/>
      <c r="AW461" s="399"/>
      <c r="AX461" s="399"/>
      <c r="AY461" s="399"/>
      <c r="AZ461" s="398" t="s">
        <v>1169</v>
      </c>
      <c r="BA461" s="399" t="s">
        <v>1259</v>
      </c>
      <c r="BB461" s="399"/>
      <c r="BC461" s="399"/>
      <c r="BD461" s="400" t="s">
        <v>1159</v>
      </c>
      <c r="BE461" s="402"/>
    </row>
    <row r="462" spans="3:57">
      <c r="C462" s="367"/>
      <c r="AW462" s="399"/>
      <c r="AX462" s="399"/>
      <c r="AY462" s="399"/>
      <c r="AZ462" s="398" t="s">
        <v>1171</v>
      </c>
      <c r="BA462" s="399" t="s">
        <v>1263</v>
      </c>
      <c r="BB462" s="399"/>
      <c r="BC462" s="399"/>
      <c r="BD462" s="400" t="s">
        <v>1160</v>
      </c>
      <c r="BE462" s="402"/>
    </row>
    <row r="463" spans="3:57">
      <c r="C463" s="367"/>
      <c r="AW463" s="399"/>
      <c r="AX463" s="399"/>
      <c r="AY463" s="399"/>
      <c r="AZ463" s="398" t="s">
        <v>456</v>
      </c>
      <c r="BA463" s="399" t="s">
        <v>1267</v>
      </c>
      <c r="BB463" s="399"/>
      <c r="BC463" s="399"/>
      <c r="BD463" s="400" t="s">
        <v>1162</v>
      </c>
      <c r="BE463" s="402"/>
    </row>
    <row r="464" spans="3:57">
      <c r="C464" s="367"/>
      <c r="AW464" s="399"/>
      <c r="AX464" s="399"/>
      <c r="AY464" s="399"/>
      <c r="AZ464" s="398" t="s">
        <v>1175</v>
      </c>
      <c r="BA464" s="399" t="s">
        <v>490</v>
      </c>
      <c r="BB464" s="399"/>
      <c r="BC464" s="399"/>
      <c r="BD464" s="400" t="s">
        <v>1165</v>
      </c>
      <c r="BE464" s="402"/>
    </row>
    <row r="465" spans="3:57">
      <c r="C465" s="367"/>
      <c r="AW465" s="399"/>
      <c r="AX465" s="399"/>
      <c r="AY465" s="399"/>
      <c r="AZ465" s="398" t="s">
        <v>1176</v>
      </c>
      <c r="BA465" s="399" t="s">
        <v>1650</v>
      </c>
      <c r="BB465" s="399"/>
      <c r="BC465" s="399"/>
      <c r="BD465" s="400" t="s">
        <v>1166</v>
      </c>
      <c r="BE465" s="402"/>
    </row>
    <row r="466" spans="3:57">
      <c r="C466" s="367"/>
      <c r="AW466" s="399"/>
      <c r="AX466" s="399"/>
      <c r="AY466" s="399"/>
      <c r="AZ466" s="398" t="s">
        <v>1186</v>
      </c>
      <c r="BA466" s="399" t="s">
        <v>1272</v>
      </c>
      <c r="BB466" s="399"/>
      <c r="BC466" s="399"/>
      <c r="BD466" s="400" t="s">
        <v>1169</v>
      </c>
      <c r="BE466" s="402"/>
    </row>
    <row r="467" spans="3:57">
      <c r="C467" s="367"/>
      <c r="AW467" s="399"/>
      <c r="AX467" s="399"/>
      <c r="AY467" s="399"/>
      <c r="AZ467" s="398" t="s">
        <v>1187</v>
      </c>
      <c r="BA467" s="399" t="s">
        <v>1276</v>
      </c>
      <c r="BB467" s="399"/>
      <c r="BC467" s="399"/>
      <c r="BD467" s="400" t="s">
        <v>1171</v>
      </c>
      <c r="BE467" s="402"/>
    </row>
    <row r="468" spans="3:57">
      <c r="C468" s="367"/>
      <c r="AW468" s="399"/>
      <c r="AX468" s="399"/>
      <c r="AY468" s="399"/>
      <c r="AZ468" s="398" t="s">
        <v>1192</v>
      </c>
      <c r="BA468" s="399" t="s">
        <v>1279</v>
      </c>
      <c r="BB468" s="399"/>
      <c r="BC468" s="399"/>
      <c r="BD468" s="400" t="s">
        <v>456</v>
      </c>
      <c r="BE468" s="402"/>
    </row>
    <row r="469" spans="3:57">
      <c r="C469" s="367"/>
      <c r="AW469" s="399"/>
      <c r="AX469" s="399"/>
      <c r="AY469" s="399"/>
      <c r="AZ469" s="398" t="s">
        <v>1193</v>
      </c>
      <c r="BA469" s="399" t="s">
        <v>502</v>
      </c>
      <c r="BB469" s="399"/>
      <c r="BC469" s="399"/>
      <c r="BD469" s="400" t="s">
        <v>1175</v>
      </c>
      <c r="BE469" s="402"/>
    </row>
    <row r="470" spans="3:57">
      <c r="C470" s="367"/>
      <c r="AW470" s="399"/>
      <c r="AX470" s="399"/>
      <c r="AY470" s="399"/>
      <c r="AZ470" s="398" t="s">
        <v>1195</v>
      </c>
      <c r="BA470" s="399" t="s">
        <v>1280</v>
      </c>
      <c r="BB470" s="399"/>
      <c r="BC470" s="399"/>
      <c r="BD470" s="400" t="s">
        <v>1176</v>
      </c>
      <c r="BE470" s="402"/>
    </row>
    <row r="471" spans="3:57">
      <c r="C471" s="367"/>
      <c r="AW471" s="399"/>
      <c r="AX471" s="399"/>
      <c r="AY471" s="399"/>
      <c r="AZ471" s="398" t="s">
        <v>1197</v>
      </c>
      <c r="BA471" s="399" t="s">
        <v>1281</v>
      </c>
      <c r="BB471" s="399"/>
      <c r="BC471" s="399"/>
      <c r="BD471" s="400" t="s">
        <v>1186</v>
      </c>
      <c r="BE471" s="402"/>
    </row>
    <row r="472" spans="3:57">
      <c r="C472" s="367"/>
      <c r="AW472" s="399"/>
      <c r="AX472" s="399"/>
      <c r="AY472" s="399"/>
      <c r="AZ472" s="398" t="s">
        <v>1198</v>
      </c>
      <c r="BA472" s="399" t="s">
        <v>1282</v>
      </c>
      <c r="BB472" s="399"/>
      <c r="BC472" s="399"/>
      <c r="BD472" s="400" t="s">
        <v>1187</v>
      </c>
      <c r="BE472" s="402"/>
    </row>
    <row r="473" spans="3:57">
      <c r="C473" s="367"/>
      <c r="AW473" s="399"/>
      <c r="AX473" s="399"/>
      <c r="AY473" s="399"/>
      <c r="AZ473" s="398" t="s">
        <v>1200</v>
      </c>
      <c r="BA473" s="399" t="s">
        <v>1651</v>
      </c>
      <c r="BB473" s="399"/>
      <c r="BC473" s="399"/>
      <c r="BD473" s="400" t="s">
        <v>1192</v>
      </c>
      <c r="BE473" s="402"/>
    </row>
    <row r="474" spans="3:57">
      <c r="C474" s="367"/>
      <c r="AW474" s="399"/>
      <c r="AX474" s="399"/>
      <c r="AY474" s="399"/>
      <c r="AZ474" s="398" t="s">
        <v>1647</v>
      </c>
      <c r="BA474" s="399" t="s">
        <v>1284</v>
      </c>
      <c r="BB474" s="399"/>
      <c r="BC474" s="399"/>
      <c r="BD474" s="400" t="s">
        <v>1193</v>
      </c>
      <c r="BE474" s="402"/>
    </row>
    <row r="475" spans="3:57">
      <c r="C475" s="367"/>
      <c r="AW475" s="399"/>
      <c r="AX475" s="399"/>
      <c r="AY475" s="399"/>
      <c r="AZ475" s="398" t="s">
        <v>1648</v>
      </c>
      <c r="BA475" s="399" t="s">
        <v>1285</v>
      </c>
      <c r="BB475" s="399"/>
      <c r="BC475" s="399"/>
      <c r="BD475" s="400" t="s">
        <v>1195</v>
      </c>
      <c r="BE475" s="402"/>
    </row>
    <row r="476" spans="3:57">
      <c r="C476" s="367"/>
      <c r="AW476" s="399"/>
      <c r="AX476" s="399"/>
      <c r="AY476" s="399"/>
      <c r="AZ476" s="398" t="s">
        <v>1207</v>
      </c>
      <c r="BA476" s="399" t="s">
        <v>1286</v>
      </c>
      <c r="BB476" s="399"/>
      <c r="BC476" s="399"/>
      <c r="BD476" s="400" t="s">
        <v>1197</v>
      </c>
      <c r="BE476" s="402"/>
    </row>
    <row r="477" spans="3:57">
      <c r="C477" s="367"/>
      <c r="AW477" s="399"/>
      <c r="AX477" s="399"/>
      <c r="AY477" s="399"/>
      <c r="AZ477" s="398" t="s">
        <v>1218</v>
      </c>
      <c r="BA477" s="399" t="s">
        <v>1652</v>
      </c>
      <c r="BB477" s="399"/>
      <c r="BC477" s="399"/>
      <c r="BD477" s="400" t="s">
        <v>1198</v>
      </c>
      <c r="BE477" s="402"/>
    </row>
    <row r="478" spans="3:57">
      <c r="C478" s="367"/>
      <c r="AW478" s="399"/>
      <c r="AX478" s="399"/>
      <c r="AY478" s="399"/>
      <c r="AZ478" s="398" t="s">
        <v>1220</v>
      </c>
      <c r="BA478" s="399" t="s">
        <v>1289</v>
      </c>
      <c r="BB478" s="399"/>
      <c r="BC478" s="399"/>
      <c r="BD478" s="400" t="s">
        <v>1200</v>
      </c>
      <c r="BE478" s="402"/>
    </row>
    <row r="479" spans="3:57">
      <c r="C479" s="367"/>
      <c r="AW479" s="399"/>
      <c r="AX479" s="399"/>
      <c r="AY479" s="399"/>
      <c r="AZ479" s="398" t="s">
        <v>1222</v>
      </c>
      <c r="BA479" s="399" t="s">
        <v>1290</v>
      </c>
      <c r="BB479" s="399"/>
      <c r="BC479" s="399"/>
      <c r="BD479" s="400" t="s">
        <v>1647</v>
      </c>
      <c r="BE479" s="402"/>
    </row>
    <row r="480" spans="3:57">
      <c r="C480" s="367"/>
      <c r="AW480" s="399"/>
      <c r="AX480" s="399"/>
      <c r="AY480" s="399"/>
      <c r="AZ480" s="398" t="s">
        <v>1223</v>
      </c>
      <c r="BA480" s="399" t="s">
        <v>1291</v>
      </c>
      <c r="BB480" s="399"/>
      <c r="BC480" s="399"/>
      <c r="BD480" s="400" t="s">
        <v>1202</v>
      </c>
      <c r="BE480" s="402"/>
    </row>
    <row r="481" spans="3:57">
      <c r="C481" s="367"/>
      <c r="AW481" s="399"/>
      <c r="AX481" s="399"/>
      <c r="AY481" s="399"/>
      <c r="AZ481" s="398" t="s">
        <v>1228</v>
      </c>
      <c r="BA481" s="399" t="s">
        <v>1293</v>
      </c>
      <c r="BB481" s="399"/>
      <c r="BC481" s="399"/>
      <c r="BD481" s="400" t="s">
        <v>1648</v>
      </c>
      <c r="BE481" s="402"/>
    </row>
    <row r="482" spans="3:57">
      <c r="C482" s="367"/>
      <c r="AW482" s="399"/>
      <c r="AX482" s="399"/>
      <c r="AY482" s="399"/>
      <c r="AZ482" s="398" t="s">
        <v>1229</v>
      </c>
      <c r="BA482" s="399" t="s">
        <v>1296</v>
      </c>
      <c r="BB482" s="399"/>
      <c r="BC482" s="399"/>
      <c r="BD482" s="400" t="s">
        <v>1207</v>
      </c>
      <c r="BE482" s="402"/>
    </row>
    <row r="483" spans="3:57">
      <c r="C483" s="367"/>
      <c r="AW483" s="399"/>
      <c r="AX483" s="399"/>
      <c r="AY483" s="399"/>
      <c r="AZ483" s="398" t="s">
        <v>476</v>
      </c>
      <c r="BA483" s="399" t="s">
        <v>1297</v>
      </c>
      <c r="BB483" s="399"/>
      <c r="BC483" s="399"/>
      <c r="BD483" s="400" t="s">
        <v>1218</v>
      </c>
      <c r="BE483" s="402"/>
    </row>
    <row r="484" spans="3:57">
      <c r="C484" s="367"/>
      <c r="AW484" s="399"/>
      <c r="AX484" s="399"/>
      <c r="AY484" s="399"/>
      <c r="AZ484" s="398" t="s">
        <v>1231</v>
      </c>
      <c r="BA484" s="399" t="s">
        <v>1300</v>
      </c>
      <c r="BB484" s="399"/>
      <c r="BC484" s="399"/>
      <c r="BD484" s="400" t="s">
        <v>1220</v>
      </c>
      <c r="BE484" s="402"/>
    </row>
    <row r="485" spans="3:57">
      <c r="C485" s="367"/>
      <c r="AW485" s="399"/>
      <c r="AX485" s="399"/>
      <c r="AY485" s="399"/>
      <c r="AZ485" s="398" t="s">
        <v>1234</v>
      </c>
      <c r="BA485" s="399" t="s">
        <v>1301</v>
      </c>
      <c r="BB485" s="399"/>
      <c r="BC485" s="399"/>
      <c r="BD485" s="400" t="s">
        <v>1222</v>
      </c>
      <c r="BE485" s="402"/>
    </row>
    <row r="486" spans="3:57">
      <c r="C486" s="367"/>
      <c r="AW486" s="399"/>
      <c r="AX486" s="399"/>
      <c r="AY486" s="399"/>
      <c r="AZ486" s="398" t="s">
        <v>478</v>
      </c>
      <c r="BA486" s="399" t="s">
        <v>1303</v>
      </c>
      <c r="BB486" s="399"/>
      <c r="BC486" s="399"/>
      <c r="BD486" s="400" t="s">
        <v>1223</v>
      </c>
      <c r="BE486" s="402"/>
    </row>
    <row r="487" spans="3:57">
      <c r="C487" s="367"/>
      <c r="AW487" s="399"/>
      <c r="AX487" s="399"/>
      <c r="AY487" s="399"/>
      <c r="AZ487" s="398" t="s">
        <v>1235</v>
      </c>
      <c r="BA487" s="399" t="s">
        <v>1305</v>
      </c>
      <c r="BB487" s="399"/>
      <c r="BC487" s="399"/>
      <c r="BD487" s="400" t="s">
        <v>1228</v>
      </c>
      <c r="BE487" s="402"/>
    </row>
    <row r="488" spans="3:57">
      <c r="C488" s="367"/>
      <c r="AW488" s="399"/>
      <c r="AX488" s="399"/>
      <c r="AY488" s="399"/>
      <c r="AZ488" s="398" t="s">
        <v>1236</v>
      </c>
      <c r="BA488" s="399" t="s">
        <v>1308</v>
      </c>
      <c r="BB488" s="399"/>
      <c r="BC488" s="399"/>
      <c r="BD488" s="400" t="s">
        <v>1229</v>
      </c>
      <c r="BE488" s="402"/>
    </row>
    <row r="489" spans="3:57">
      <c r="C489" s="367"/>
      <c r="AW489" s="399"/>
      <c r="AX489" s="399"/>
      <c r="AY489" s="399"/>
      <c r="AZ489" s="398" t="s">
        <v>1237</v>
      </c>
      <c r="BA489" s="399" t="s">
        <v>1309</v>
      </c>
      <c r="BB489" s="399"/>
      <c r="BC489" s="399"/>
      <c r="BD489" s="400" t="s">
        <v>476</v>
      </c>
      <c r="BE489" s="402"/>
    </row>
    <row r="490" spans="3:57">
      <c r="C490" s="367"/>
      <c r="AW490" s="399"/>
      <c r="AX490" s="399"/>
      <c r="AY490" s="399"/>
      <c r="AZ490" s="398" t="s">
        <v>1239</v>
      </c>
      <c r="BA490" s="399" t="s">
        <v>1310</v>
      </c>
      <c r="BB490" s="399"/>
      <c r="BC490" s="399"/>
      <c r="BD490" s="400" t="s">
        <v>1231</v>
      </c>
      <c r="BE490" s="402"/>
    </row>
    <row r="491" spans="3:57">
      <c r="C491" s="367"/>
      <c r="AW491" s="399"/>
      <c r="AX491" s="399"/>
      <c r="AY491" s="399"/>
      <c r="AZ491" s="398" t="s">
        <v>1241</v>
      </c>
      <c r="BA491" s="399" t="s">
        <v>1312</v>
      </c>
      <c r="BB491" s="399"/>
      <c r="BC491" s="399"/>
      <c r="BD491" s="400" t="s">
        <v>1234</v>
      </c>
      <c r="BE491" s="402"/>
    </row>
    <row r="492" spans="3:57">
      <c r="C492" s="367"/>
      <c r="AW492" s="399"/>
      <c r="AX492" s="399"/>
      <c r="AY492" s="399"/>
      <c r="AZ492" s="398" t="s">
        <v>1242</v>
      </c>
      <c r="BA492" s="399" t="s">
        <v>1313</v>
      </c>
      <c r="BB492" s="399"/>
      <c r="BC492" s="399"/>
      <c r="BD492" s="400" t="s">
        <v>478</v>
      </c>
      <c r="BE492" s="402"/>
    </row>
    <row r="493" spans="3:57">
      <c r="C493" s="367"/>
      <c r="AW493" s="399"/>
      <c r="AX493" s="399"/>
      <c r="AY493" s="399"/>
      <c r="AZ493" s="398" t="s">
        <v>1248</v>
      </c>
      <c r="BA493" s="399" t="s">
        <v>1314</v>
      </c>
      <c r="BB493" s="399"/>
      <c r="BC493" s="399"/>
      <c r="BD493" s="400" t="s">
        <v>1235</v>
      </c>
      <c r="BE493" s="402"/>
    </row>
    <row r="494" spans="3:57">
      <c r="C494" s="367"/>
      <c r="AW494" s="399"/>
      <c r="AX494" s="399"/>
      <c r="AY494" s="399"/>
      <c r="AZ494" s="398" t="s">
        <v>1251</v>
      </c>
      <c r="BA494" s="399" t="s">
        <v>1316</v>
      </c>
      <c r="BB494" s="399"/>
      <c r="BC494" s="399"/>
      <c r="BD494" s="400" t="s">
        <v>1236</v>
      </c>
      <c r="BE494" s="402"/>
    </row>
    <row r="495" spans="3:57">
      <c r="C495" s="367"/>
      <c r="AW495" s="399"/>
      <c r="AX495" s="399"/>
      <c r="AY495" s="399"/>
      <c r="AZ495" s="398" t="s">
        <v>1256</v>
      </c>
      <c r="BA495" s="399" t="s">
        <v>1317</v>
      </c>
      <c r="BB495" s="399"/>
      <c r="BC495" s="399"/>
      <c r="BD495" s="400" t="s">
        <v>1237</v>
      </c>
      <c r="BE495" s="402"/>
    </row>
    <row r="496" spans="3:57">
      <c r="C496" s="367"/>
      <c r="AW496" s="399"/>
      <c r="AX496" s="399"/>
      <c r="AY496" s="399"/>
      <c r="AZ496" s="398" t="s">
        <v>1259</v>
      </c>
      <c r="BA496" s="399" t="s">
        <v>1321</v>
      </c>
      <c r="BB496" s="399"/>
      <c r="BC496" s="399"/>
      <c r="BD496" s="400" t="s">
        <v>1239</v>
      </c>
      <c r="BE496" s="402"/>
    </row>
    <row r="497" spans="3:57">
      <c r="C497" s="367"/>
      <c r="AW497" s="399"/>
      <c r="AX497" s="399"/>
      <c r="AY497" s="399"/>
      <c r="AZ497" s="398" t="s">
        <v>1263</v>
      </c>
      <c r="BA497" s="399" t="s">
        <v>1327</v>
      </c>
      <c r="BB497" s="399"/>
      <c r="BC497" s="399"/>
      <c r="BD497" s="400" t="s">
        <v>1241</v>
      </c>
      <c r="BE497" s="402"/>
    </row>
    <row r="498" spans="3:57">
      <c r="C498" s="367"/>
      <c r="AW498" s="399"/>
      <c r="AX498" s="399"/>
      <c r="AY498" s="399"/>
      <c r="AZ498" s="398" t="s">
        <v>1267</v>
      </c>
      <c r="BA498" s="399" t="s">
        <v>1329</v>
      </c>
      <c r="BB498" s="399"/>
      <c r="BC498" s="399"/>
      <c r="BD498" s="400" t="s">
        <v>1242</v>
      </c>
      <c r="BE498" s="402"/>
    </row>
    <row r="499" spans="3:57">
      <c r="C499" s="367"/>
      <c r="AW499" s="399"/>
      <c r="AX499" s="399"/>
      <c r="AY499" s="399"/>
      <c r="AZ499" s="398" t="s">
        <v>490</v>
      </c>
      <c r="BA499" s="399" t="s">
        <v>1330</v>
      </c>
      <c r="BB499" s="399"/>
      <c r="BC499" s="399"/>
      <c r="BD499" s="400" t="s">
        <v>1248</v>
      </c>
      <c r="BE499" s="402"/>
    </row>
    <row r="500" spans="3:57">
      <c r="C500" s="367"/>
      <c r="AW500" s="399"/>
      <c r="AX500" s="399"/>
      <c r="AY500" s="399"/>
      <c r="AZ500" s="398" t="s">
        <v>1650</v>
      </c>
      <c r="BA500" s="399" t="s">
        <v>1337</v>
      </c>
      <c r="BB500" s="399"/>
      <c r="BC500" s="399"/>
      <c r="BD500" s="400" t="s">
        <v>1649</v>
      </c>
      <c r="BE500" s="402"/>
    </row>
    <row r="501" spans="3:57">
      <c r="C501" s="367"/>
      <c r="AW501" s="399"/>
      <c r="AX501" s="399"/>
      <c r="AY501" s="399"/>
      <c r="AZ501" s="398" t="s">
        <v>1272</v>
      </c>
      <c r="BA501" s="399" t="s">
        <v>1341</v>
      </c>
      <c r="BB501" s="399"/>
      <c r="BC501" s="399"/>
      <c r="BD501" s="400" t="s">
        <v>1251</v>
      </c>
      <c r="BE501" s="402"/>
    </row>
    <row r="502" spans="3:57">
      <c r="C502" s="367"/>
      <c r="AW502" s="399"/>
      <c r="AX502" s="399"/>
      <c r="AY502" s="399"/>
      <c r="AZ502" s="398" t="s">
        <v>1275</v>
      </c>
      <c r="BA502" s="399" t="s">
        <v>1344</v>
      </c>
      <c r="BB502" s="399"/>
      <c r="BC502" s="399"/>
      <c r="BD502" s="400" t="s">
        <v>1256</v>
      </c>
      <c r="BE502" s="402"/>
    </row>
    <row r="503" spans="3:57">
      <c r="C503" s="367"/>
      <c r="AW503" s="399"/>
      <c r="AX503" s="399"/>
      <c r="AY503" s="399"/>
      <c r="AZ503" s="398" t="s">
        <v>1276</v>
      </c>
      <c r="BA503" s="398" t="s">
        <v>1577</v>
      </c>
      <c r="BB503" s="398"/>
      <c r="BC503" s="398"/>
      <c r="BD503" s="400" t="s">
        <v>1259</v>
      </c>
      <c r="BE503" s="402"/>
    </row>
    <row r="504" spans="3:57">
      <c r="C504" s="367"/>
      <c r="AW504" s="399"/>
      <c r="AX504" s="399"/>
      <c r="AY504" s="399"/>
      <c r="AZ504" s="398" t="s">
        <v>1279</v>
      </c>
      <c r="BA504" s="398" t="s">
        <v>1637</v>
      </c>
      <c r="BB504" s="398"/>
      <c r="BC504" s="398"/>
      <c r="BD504" s="400" t="s">
        <v>1263</v>
      </c>
      <c r="BE504" s="402"/>
    </row>
    <row r="505" spans="3:57">
      <c r="C505" s="367"/>
      <c r="AW505" s="399"/>
      <c r="AX505" s="399"/>
      <c r="AY505" s="399"/>
      <c r="AZ505" s="398" t="s">
        <v>502</v>
      </c>
      <c r="BA505" s="398" t="s">
        <v>1639</v>
      </c>
      <c r="BB505" s="398"/>
      <c r="BC505" s="398"/>
      <c r="BD505" s="400" t="s">
        <v>1267</v>
      </c>
      <c r="BE505" s="402"/>
    </row>
    <row r="506" spans="3:57">
      <c r="C506" s="367"/>
      <c r="AW506" s="399"/>
      <c r="AX506" s="399"/>
      <c r="AY506" s="399"/>
      <c r="AZ506" s="398" t="s">
        <v>1280</v>
      </c>
      <c r="BA506" s="398" t="s">
        <v>1644</v>
      </c>
      <c r="BB506" s="398"/>
      <c r="BC506" s="398"/>
      <c r="BD506" s="400" t="s">
        <v>490</v>
      </c>
      <c r="BE506" s="402"/>
    </row>
    <row r="507" spans="3:57">
      <c r="C507" s="367"/>
      <c r="AW507" s="399"/>
      <c r="AX507" s="399"/>
      <c r="AY507" s="399"/>
      <c r="AZ507" s="398" t="s">
        <v>1281</v>
      </c>
      <c r="BA507" s="398" t="s">
        <v>1646</v>
      </c>
      <c r="BB507" s="398"/>
      <c r="BC507" s="398"/>
      <c r="BD507" s="400" t="s">
        <v>1650</v>
      </c>
      <c r="BE507" s="402"/>
    </row>
    <row r="508" spans="3:57">
      <c r="C508" s="367"/>
      <c r="AW508" s="399"/>
      <c r="AX508" s="399"/>
      <c r="AY508" s="399"/>
      <c r="AZ508" s="398" t="s">
        <v>1282</v>
      </c>
      <c r="BA508" s="398" t="s">
        <v>1200</v>
      </c>
      <c r="BB508" s="398"/>
      <c r="BC508" s="398"/>
      <c r="BD508" s="400" t="s">
        <v>1272</v>
      </c>
      <c r="BE508" s="402"/>
    </row>
    <row r="509" spans="3:57">
      <c r="C509" s="367"/>
      <c r="AW509" s="399"/>
      <c r="AX509" s="399"/>
      <c r="AY509" s="399"/>
      <c r="AZ509" s="398" t="s">
        <v>1651</v>
      </c>
      <c r="BA509" s="398" t="s">
        <v>1648</v>
      </c>
      <c r="BB509" s="398"/>
      <c r="BC509" s="398"/>
      <c r="BD509" s="400" t="s">
        <v>1275</v>
      </c>
      <c r="BE509" s="402"/>
    </row>
    <row r="510" spans="3:57">
      <c r="C510" s="367"/>
      <c r="AW510" s="399"/>
      <c r="AX510" s="399"/>
      <c r="AY510" s="399"/>
      <c r="AZ510" s="398" t="s">
        <v>1284</v>
      </c>
      <c r="BA510" s="398"/>
      <c r="BB510" s="398"/>
      <c r="BC510" s="398"/>
      <c r="BD510" s="400" t="s">
        <v>1276</v>
      </c>
      <c r="BE510" s="402"/>
    </row>
    <row r="511" spans="3:57">
      <c r="C511" s="367"/>
      <c r="AW511" s="399"/>
      <c r="AX511" s="399"/>
      <c r="AY511" s="399"/>
      <c r="AZ511" s="398" t="s">
        <v>1285</v>
      </c>
      <c r="BA511" s="398"/>
      <c r="BB511" s="398"/>
      <c r="BC511" s="398"/>
      <c r="BD511" s="400" t="s">
        <v>1279</v>
      </c>
      <c r="BE511" s="402"/>
    </row>
    <row r="512" spans="3:57">
      <c r="C512" s="367"/>
      <c r="AW512" s="399"/>
      <c r="AX512" s="399"/>
      <c r="AY512" s="399"/>
      <c r="AZ512" s="398" t="s">
        <v>1286</v>
      </c>
      <c r="BA512" s="398"/>
      <c r="BB512" s="398"/>
      <c r="BC512" s="398"/>
      <c r="BD512" s="400" t="s">
        <v>502</v>
      </c>
      <c r="BE512" s="402"/>
    </row>
    <row r="513" spans="3:57">
      <c r="C513" s="367"/>
      <c r="AW513" s="399"/>
      <c r="AX513" s="399"/>
      <c r="AY513" s="399"/>
      <c r="AZ513" s="398" t="s">
        <v>1652</v>
      </c>
      <c r="BA513" s="398"/>
      <c r="BB513" s="398"/>
      <c r="BC513" s="398"/>
      <c r="BD513" s="400" t="s">
        <v>1280</v>
      </c>
      <c r="BE513" s="402"/>
    </row>
    <row r="514" spans="3:57">
      <c r="C514" s="367"/>
      <c r="AW514" s="399"/>
      <c r="AX514" s="399"/>
      <c r="AY514" s="399"/>
      <c r="AZ514" s="398" t="s">
        <v>1289</v>
      </c>
      <c r="BA514" s="398"/>
      <c r="BB514" s="398"/>
      <c r="BC514" s="398"/>
      <c r="BD514" s="400" t="s">
        <v>1281</v>
      </c>
      <c r="BE514" s="402"/>
    </row>
    <row r="515" spans="3:57">
      <c r="C515" s="367"/>
      <c r="AW515" s="399"/>
      <c r="AX515" s="399"/>
      <c r="AY515" s="399"/>
      <c r="AZ515" s="398" t="s">
        <v>1290</v>
      </c>
      <c r="BA515" s="398"/>
      <c r="BB515" s="398"/>
      <c r="BC515" s="398"/>
      <c r="BD515" s="400" t="s">
        <v>1282</v>
      </c>
      <c r="BE515" s="402"/>
    </row>
    <row r="516" spans="3:57">
      <c r="C516" s="367"/>
      <c r="AW516" s="399"/>
      <c r="AX516" s="399"/>
      <c r="AY516" s="399"/>
      <c r="AZ516" s="398" t="s">
        <v>1291</v>
      </c>
      <c r="BA516" s="398"/>
      <c r="BB516" s="398"/>
      <c r="BC516" s="398"/>
      <c r="BD516" s="400" t="s">
        <v>1651</v>
      </c>
      <c r="BE516" s="402"/>
    </row>
    <row r="517" spans="3:57">
      <c r="C517" s="367"/>
      <c r="AW517" s="399"/>
      <c r="AX517" s="399"/>
      <c r="AY517" s="399"/>
      <c r="AZ517" s="398" t="s">
        <v>1653</v>
      </c>
      <c r="BA517" s="398"/>
      <c r="BB517" s="398"/>
      <c r="BC517" s="398"/>
      <c r="BD517" s="400" t="s">
        <v>1284</v>
      </c>
      <c r="BE517" s="402"/>
    </row>
    <row r="518" spans="3:57">
      <c r="C518" s="367"/>
      <c r="AW518" s="399"/>
      <c r="AX518" s="399"/>
      <c r="AY518" s="399"/>
      <c r="AZ518" s="398" t="s">
        <v>1293</v>
      </c>
      <c r="BA518" s="398"/>
      <c r="BB518" s="398"/>
      <c r="BC518" s="398"/>
      <c r="BD518" s="400" t="s">
        <v>1285</v>
      </c>
      <c r="BE518" s="402"/>
    </row>
    <row r="519" spans="3:57">
      <c r="C519" s="367"/>
      <c r="AW519" s="399"/>
      <c r="AX519" s="399"/>
      <c r="AY519" s="399"/>
      <c r="AZ519" s="398" t="s">
        <v>1295</v>
      </c>
      <c r="BA519" s="398"/>
      <c r="BB519" s="398"/>
      <c r="BC519" s="398"/>
      <c r="BD519" s="400" t="s">
        <v>1286</v>
      </c>
      <c r="BE519" s="402"/>
    </row>
    <row r="520" spans="3:57">
      <c r="C520" s="367"/>
      <c r="AW520" s="399"/>
      <c r="AX520" s="399"/>
      <c r="AY520" s="399"/>
      <c r="AZ520" s="398" t="s">
        <v>1296</v>
      </c>
      <c r="BA520" s="398"/>
      <c r="BB520" s="398"/>
      <c r="BC520" s="398"/>
      <c r="BD520" s="400" t="s">
        <v>1652</v>
      </c>
      <c r="BE520" s="402"/>
    </row>
    <row r="521" spans="3:57">
      <c r="C521" s="367"/>
      <c r="AW521" s="399"/>
      <c r="AX521" s="399"/>
      <c r="AY521" s="399"/>
      <c r="AZ521" s="398" t="s">
        <v>1297</v>
      </c>
      <c r="BA521" s="398"/>
      <c r="BB521" s="398"/>
      <c r="BC521" s="398"/>
      <c r="BD521" s="400" t="s">
        <v>1289</v>
      </c>
      <c r="BE521" s="402"/>
    </row>
    <row r="522" spans="3:57">
      <c r="C522" s="367"/>
      <c r="AW522" s="399"/>
      <c r="AX522" s="399"/>
      <c r="AY522" s="399"/>
      <c r="AZ522" s="398" t="s">
        <v>1300</v>
      </c>
      <c r="BA522" s="398"/>
      <c r="BB522" s="398"/>
      <c r="BC522" s="398"/>
      <c r="BD522" s="400" t="s">
        <v>1290</v>
      </c>
      <c r="BE522" s="402"/>
    </row>
    <row r="523" spans="3:57">
      <c r="C523" s="367"/>
      <c r="AW523" s="399"/>
      <c r="AX523" s="399"/>
      <c r="AY523" s="399"/>
      <c r="AZ523" s="398" t="s">
        <v>1301</v>
      </c>
      <c r="BA523" s="398"/>
      <c r="BB523" s="398"/>
      <c r="BC523" s="398"/>
      <c r="BD523" s="400" t="s">
        <v>1291</v>
      </c>
      <c r="BE523" s="402"/>
    </row>
    <row r="524" spans="3:57">
      <c r="C524" s="367"/>
      <c r="AW524" s="399"/>
      <c r="AX524" s="399"/>
      <c r="AY524" s="399"/>
      <c r="AZ524" s="398" t="s">
        <v>1303</v>
      </c>
      <c r="BA524" s="398"/>
      <c r="BB524" s="398"/>
      <c r="BC524" s="398"/>
      <c r="BD524" s="400" t="s">
        <v>1653</v>
      </c>
      <c r="BE524" s="402"/>
    </row>
    <row r="525" spans="3:57">
      <c r="C525" s="367"/>
      <c r="AW525" s="399"/>
      <c r="AX525" s="399"/>
      <c r="AY525" s="399"/>
      <c r="AZ525" s="398" t="s">
        <v>1305</v>
      </c>
      <c r="BA525" s="398"/>
      <c r="BB525" s="398"/>
      <c r="BC525" s="398"/>
      <c r="BD525" s="400" t="s">
        <v>1293</v>
      </c>
      <c r="BE525" s="402"/>
    </row>
    <row r="526" spans="3:57">
      <c r="C526" s="367"/>
      <c r="AW526" s="399"/>
      <c r="AX526" s="399"/>
      <c r="AY526" s="399"/>
      <c r="AZ526" s="398" t="s">
        <v>1308</v>
      </c>
      <c r="BA526" s="398"/>
      <c r="BB526" s="398"/>
      <c r="BC526" s="398"/>
      <c r="BD526" s="400" t="s">
        <v>1295</v>
      </c>
      <c r="BE526" s="402"/>
    </row>
    <row r="527" spans="3:57">
      <c r="C527" s="367"/>
      <c r="AW527" s="399"/>
      <c r="AX527" s="399"/>
      <c r="AY527" s="399"/>
      <c r="AZ527" s="398" t="s">
        <v>1309</v>
      </c>
      <c r="BA527" s="398"/>
      <c r="BB527" s="398"/>
      <c r="BC527" s="398"/>
      <c r="BD527" s="400" t="s">
        <v>1296</v>
      </c>
      <c r="BE527" s="402"/>
    </row>
    <row r="528" spans="3:57">
      <c r="C528" s="367"/>
      <c r="AW528" s="399"/>
      <c r="AX528" s="399"/>
      <c r="AY528" s="399"/>
      <c r="AZ528" s="398" t="s">
        <v>1310</v>
      </c>
      <c r="BA528" s="398"/>
      <c r="BB528" s="398"/>
      <c r="BC528" s="398"/>
      <c r="BD528" s="400" t="s">
        <v>1297</v>
      </c>
      <c r="BE528" s="402"/>
    </row>
    <row r="529" spans="3:57">
      <c r="C529" s="367"/>
      <c r="AW529" s="399"/>
      <c r="AX529" s="399"/>
      <c r="AY529" s="399"/>
      <c r="AZ529" s="398" t="s">
        <v>1312</v>
      </c>
      <c r="BA529" s="398"/>
      <c r="BB529" s="398"/>
      <c r="BC529" s="398"/>
      <c r="BD529" s="400" t="s">
        <v>1300</v>
      </c>
      <c r="BE529" s="402"/>
    </row>
    <row r="530" spans="3:57">
      <c r="C530" s="367"/>
      <c r="AW530" s="399"/>
      <c r="AX530" s="399"/>
      <c r="AY530" s="399"/>
      <c r="AZ530" s="398" t="s">
        <v>1313</v>
      </c>
      <c r="BA530" s="398"/>
      <c r="BB530" s="398"/>
      <c r="BC530" s="398"/>
      <c r="BD530" s="400" t="s">
        <v>1301</v>
      </c>
      <c r="BE530" s="402"/>
    </row>
    <row r="531" spans="3:57">
      <c r="C531" s="367"/>
      <c r="AW531" s="399"/>
      <c r="AX531" s="399"/>
      <c r="AY531" s="399"/>
      <c r="AZ531" s="398" t="s">
        <v>1314</v>
      </c>
      <c r="BA531" s="398"/>
      <c r="BB531" s="398"/>
      <c r="BC531" s="398"/>
      <c r="BD531" s="400" t="s">
        <v>1303</v>
      </c>
      <c r="BE531" s="402"/>
    </row>
    <row r="532" spans="3:57">
      <c r="C532" s="367"/>
      <c r="AW532" s="399"/>
      <c r="AX532" s="399"/>
      <c r="AY532" s="399"/>
      <c r="AZ532" s="398" t="s">
        <v>1316</v>
      </c>
      <c r="BA532" s="398"/>
      <c r="BB532" s="398"/>
      <c r="BC532" s="398"/>
      <c r="BD532" s="400" t="s">
        <v>1305</v>
      </c>
      <c r="BE532" s="402"/>
    </row>
    <row r="533" spans="3:57">
      <c r="C533" s="367"/>
      <c r="AW533" s="399"/>
      <c r="AX533" s="399"/>
      <c r="AY533" s="399"/>
      <c r="AZ533" s="398" t="s">
        <v>1317</v>
      </c>
      <c r="BA533" s="398"/>
      <c r="BB533" s="398"/>
      <c r="BC533" s="398"/>
      <c r="BD533" s="400" t="s">
        <v>1308</v>
      </c>
      <c r="BE533" s="402"/>
    </row>
    <row r="534" spans="3:57">
      <c r="C534" s="367"/>
      <c r="AW534" s="399"/>
      <c r="AX534" s="399"/>
      <c r="AY534" s="399"/>
      <c r="AZ534" s="398" t="s">
        <v>1321</v>
      </c>
      <c r="BA534" s="398"/>
      <c r="BB534" s="398"/>
      <c r="BC534" s="398"/>
      <c r="BD534" s="400" t="s">
        <v>1309</v>
      </c>
      <c r="BE534" s="402"/>
    </row>
    <row r="535" spans="3:57">
      <c r="C535" s="367"/>
      <c r="AW535" s="399"/>
      <c r="AX535" s="399"/>
      <c r="AY535" s="399"/>
      <c r="AZ535" s="398" t="s">
        <v>1327</v>
      </c>
      <c r="BA535" s="398"/>
      <c r="BB535" s="398"/>
      <c r="BC535" s="398"/>
      <c r="BD535" s="400" t="s">
        <v>1310</v>
      </c>
      <c r="BE535" s="402"/>
    </row>
    <row r="536" spans="3:57">
      <c r="C536" s="367"/>
      <c r="AW536" s="399"/>
      <c r="AX536" s="399"/>
      <c r="AY536" s="399"/>
      <c r="AZ536" s="398" t="s">
        <v>1329</v>
      </c>
      <c r="BA536" s="398"/>
      <c r="BB536" s="398"/>
      <c r="BC536" s="398"/>
      <c r="BD536" s="400" t="s">
        <v>1312</v>
      </c>
      <c r="BE536" s="402"/>
    </row>
    <row r="537" spans="3:57">
      <c r="C537" s="367"/>
      <c r="AW537" s="399"/>
      <c r="AX537" s="399"/>
      <c r="AY537" s="399"/>
      <c r="AZ537" s="398" t="s">
        <v>1330</v>
      </c>
      <c r="BA537" s="398"/>
      <c r="BB537" s="398"/>
      <c r="BC537" s="398"/>
      <c r="BD537" s="400" t="s">
        <v>1313</v>
      </c>
      <c r="BE537" s="402"/>
    </row>
    <row r="538" spans="3:57">
      <c r="C538" s="367"/>
      <c r="AW538" s="399"/>
      <c r="AX538" s="399"/>
      <c r="AY538" s="399"/>
      <c r="AZ538" s="398" t="s">
        <v>1337</v>
      </c>
      <c r="BA538" s="398"/>
      <c r="BB538" s="398"/>
      <c r="BC538" s="398"/>
      <c r="BD538" s="400" t="s">
        <v>1314</v>
      </c>
      <c r="BE538" s="402"/>
    </row>
    <row r="539" spans="3:57">
      <c r="C539" s="367"/>
      <c r="AW539" s="399"/>
      <c r="AX539" s="399"/>
      <c r="AY539" s="399"/>
      <c r="AZ539" s="398" t="s">
        <v>1341</v>
      </c>
      <c r="BA539" s="398"/>
      <c r="BB539" s="398"/>
      <c r="BC539" s="398"/>
      <c r="BD539" s="400" t="s">
        <v>1316</v>
      </c>
      <c r="BE539" s="402"/>
    </row>
    <row r="540" spans="3:57">
      <c r="C540" s="367"/>
      <c r="AW540" s="399"/>
      <c r="AX540" s="399"/>
      <c r="AY540" s="399"/>
      <c r="AZ540" s="398" t="s">
        <v>1344</v>
      </c>
      <c r="BA540" s="398"/>
      <c r="BB540" s="398"/>
      <c r="BC540" s="398"/>
      <c r="BD540" s="400" t="s">
        <v>1317</v>
      </c>
      <c r="BE540" s="402"/>
    </row>
    <row r="541" spans="3:57">
      <c r="C541" s="367"/>
      <c r="AW541" s="399"/>
      <c r="AX541" s="399"/>
      <c r="AY541" s="399"/>
      <c r="AZ541" s="398"/>
      <c r="BA541" s="398"/>
      <c r="BB541" s="398"/>
      <c r="BC541" s="398"/>
      <c r="BD541" s="400" t="s">
        <v>1321</v>
      </c>
      <c r="BE541" s="402"/>
    </row>
    <row r="542" spans="3:57">
      <c r="C542" s="367"/>
      <c r="AW542" s="399"/>
      <c r="AX542" s="399"/>
      <c r="AY542" s="399"/>
      <c r="AZ542" s="398"/>
      <c r="BA542" s="398"/>
      <c r="BB542" s="398"/>
      <c r="BC542" s="398"/>
      <c r="BD542" s="400" t="s">
        <v>1327</v>
      </c>
      <c r="BE542" s="402"/>
    </row>
    <row r="543" spans="3:57">
      <c r="C543" s="367"/>
      <c r="AW543" s="399"/>
      <c r="AX543" s="399"/>
      <c r="AY543" s="399"/>
      <c r="AZ543" s="398"/>
      <c r="BA543" s="398"/>
      <c r="BB543" s="398"/>
      <c r="BC543" s="398"/>
      <c r="BD543" s="400" t="s">
        <v>1329</v>
      </c>
      <c r="BE543" s="402"/>
    </row>
    <row r="544" spans="3:57">
      <c r="C544" s="367"/>
      <c r="AW544" s="399"/>
      <c r="AX544" s="399"/>
      <c r="AY544" s="399"/>
      <c r="AZ544" s="398"/>
      <c r="BA544" s="398"/>
      <c r="BB544" s="398"/>
      <c r="BC544" s="398"/>
      <c r="BD544" s="400" t="s">
        <v>1330</v>
      </c>
      <c r="BE544" s="402"/>
    </row>
    <row r="545" spans="3:57">
      <c r="C545" s="367"/>
      <c r="AW545" s="399"/>
      <c r="AX545" s="399"/>
      <c r="AY545" s="399"/>
      <c r="AZ545" s="398"/>
      <c r="BA545" s="398"/>
      <c r="BB545" s="398"/>
      <c r="BC545" s="398"/>
      <c r="BD545" s="400" t="s">
        <v>1337</v>
      </c>
      <c r="BE545" s="402"/>
    </row>
    <row r="546" spans="3:57">
      <c r="C546" s="367"/>
      <c r="AW546" s="399"/>
      <c r="AX546" s="399"/>
      <c r="AY546" s="399"/>
      <c r="AZ546" s="583"/>
      <c r="BA546" s="583"/>
      <c r="BB546" s="583"/>
      <c r="BC546" s="583"/>
      <c r="BD546" s="400" t="s">
        <v>1341</v>
      </c>
      <c r="BE546" s="402"/>
    </row>
    <row r="547" spans="3:57">
      <c r="C547" s="367"/>
      <c r="AW547" s="399"/>
      <c r="AX547" s="399"/>
      <c r="AY547" s="399"/>
      <c r="AZ547" s="583"/>
      <c r="BA547" s="583"/>
      <c r="BB547" s="583"/>
      <c r="BC547" s="583"/>
      <c r="BD547" s="400" t="s">
        <v>1344</v>
      </c>
      <c r="BE547" s="402"/>
    </row>
    <row r="548" spans="3:57">
      <c r="C548" s="367"/>
      <c r="AW548" s="399"/>
      <c r="AX548" s="399"/>
      <c r="AY548" s="399"/>
      <c r="AZ548" s="583"/>
      <c r="BA548" s="583"/>
      <c r="BB548" s="583"/>
      <c r="BC548" s="583"/>
      <c r="BD548" s="400"/>
      <c r="BE548" s="402"/>
    </row>
    <row r="549" spans="3:57">
      <c r="C549" s="367"/>
      <c r="AW549" s="399"/>
      <c r="AX549" s="399"/>
      <c r="AY549" s="399"/>
      <c r="AZ549" s="583"/>
      <c r="BA549" s="583"/>
      <c r="BB549" s="583"/>
      <c r="BC549" s="583"/>
      <c r="BD549" s="401"/>
      <c r="BE549" s="402"/>
    </row>
    <row r="550" spans="3:57">
      <c r="C550" s="367"/>
      <c r="AW550" s="399"/>
      <c r="AX550" s="399"/>
      <c r="AY550" s="399"/>
      <c r="AZ550" s="399"/>
      <c r="BA550" s="399"/>
      <c r="BB550" s="399"/>
      <c r="BC550" s="399"/>
      <c r="BD550" s="401"/>
      <c r="BE550" s="402"/>
    </row>
    <row r="551" spans="3:57">
      <c r="C551" s="367"/>
      <c r="AW551" s="399"/>
      <c r="AX551" s="399"/>
      <c r="AY551" s="399"/>
      <c r="AZ551" s="399"/>
      <c r="BA551" s="399"/>
      <c r="BB551" s="399"/>
      <c r="BC551" s="399"/>
      <c r="BD551" s="401"/>
      <c r="BE551" s="402"/>
    </row>
    <row r="552" spans="3:57">
      <c r="C552" s="367"/>
      <c r="AW552" s="399"/>
      <c r="AX552" s="399"/>
      <c r="AY552" s="399"/>
      <c r="AZ552" s="399"/>
      <c r="BA552" s="399"/>
      <c r="BB552" s="399"/>
      <c r="BC552" s="399"/>
      <c r="BD552" s="401"/>
      <c r="BE552" s="402"/>
    </row>
    <row r="553" spans="3:57">
      <c r="C553" s="367"/>
      <c r="AW553" s="399"/>
      <c r="AX553" s="399"/>
      <c r="AY553" s="399"/>
      <c r="AZ553" s="399"/>
      <c r="BA553" s="399"/>
      <c r="BB553" s="399"/>
      <c r="BC553" s="399"/>
      <c r="BD553" s="401"/>
      <c r="BE553" s="402"/>
    </row>
    <row r="554" spans="3:57">
      <c r="C554" s="367"/>
      <c r="AW554" s="399"/>
      <c r="AX554" s="399"/>
      <c r="AY554" s="399"/>
      <c r="AZ554" s="399"/>
      <c r="BA554" s="399"/>
      <c r="BB554" s="399"/>
      <c r="BC554" s="399"/>
      <c r="BD554" s="401"/>
      <c r="BE554" s="402"/>
    </row>
    <row r="555" spans="3:57">
      <c r="C555" s="367"/>
      <c r="AW555" s="399"/>
      <c r="AX555" s="399"/>
      <c r="AY555" s="399"/>
      <c r="AZ555" s="399"/>
      <c r="BA555" s="399"/>
      <c r="BB555" s="399"/>
      <c r="BC555" s="399"/>
      <c r="BD555" s="401"/>
      <c r="BE555" s="402"/>
    </row>
    <row r="556" spans="3:57">
      <c r="C556" s="367"/>
      <c r="AW556" s="399"/>
      <c r="AX556" s="399"/>
      <c r="AY556" s="399"/>
      <c r="AZ556" s="399"/>
      <c r="BA556" s="399"/>
      <c r="BB556" s="399"/>
      <c r="BC556" s="399"/>
      <c r="BD556" s="401"/>
      <c r="BE556" s="402"/>
    </row>
    <row r="557" spans="3:57">
      <c r="C557" s="367"/>
      <c r="AW557" s="399"/>
      <c r="AX557" s="399"/>
      <c r="AY557" s="399"/>
      <c r="AZ557" s="399"/>
      <c r="BA557" s="399"/>
      <c r="BB557" s="399"/>
      <c r="BC557" s="399"/>
      <c r="BD557" s="401"/>
      <c r="BE557" s="402"/>
    </row>
    <row r="558" spans="3:57">
      <c r="C558" s="367"/>
      <c r="AW558" s="399"/>
      <c r="AX558" s="399"/>
      <c r="AY558" s="399"/>
      <c r="AZ558" s="399"/>
      <c r="BA558" s="399"/>
      <c r="BB558" s="399"/>
      <c r="BC558" s="399"/>
      <c r="BD558" s="401"/>
      <c r="BE558" s="402"/>
    </row>
    <row r="559" spans="3:57">
      <c r="C559" s="367"/>
      <c r="AW559" s="399"/>
      <c r="AX559" s="399"/>
      <c r="AY559" s="399"/>
      <c r="AZ559" s="399"/>
      <c r="BA559" s="399"/>
      <c r="BB559" s="399"/>
      <c r="BC559" s="399"/>
      <c r="BD559" s="401"/>
      <c r="BE559" s="402"/>
    </row>
    <row r="560" spans="3:57">
      <c r="C560" s="367"/>
      <c r="AW560" s="399"/>
      <c r="AX560" s="399"/>
      <c r="AY560" s="399"/>
      <c r="AZ560" s="399"/>
      <c r="BA560" s="399"/>
      <c r="BB560" s="399"/>
      <c r="BC560" s="399"/>
      <c r="BD560" s="401"/>
      <c r="BE560" s="402"/>
    </row>
    <row r="561" spans="3:57">
      <c r="C561" s="367"/>
      <c r="AW561" s="399"/>
      <c r="AX561" s="399"/>
      <c r="AY561" s="399"/>
      <c r="AZ561" s="399"/>
      <c r="BA561" s="399"/>
      <c r="BB561" s="399"/>
      <c r="BC561" s="399"/>
      <c r="BD561" s="401"/>
      <c r="BE561" s="402"/>
    </row>
    <row r="562" spans="3:57">
      <c r="C562" s="367"/>
      <c r="AW562" s="399"/>
      <c r="AX562" s="399"/>
      <c r="AY562" s="399"/>
      <c r="AZ562" s="399"/>
      <c r="BA562" s="399"/>
      <c r="BB562" s="399"/>
      <c r="BC562" s="399"/>
      <c r="BD562" s="401"/>
      <c r="BE562" s="402"/>
    </row>
    <row r="563" spans="3:57">
      <c r="C563" s="367"/>
      <c r="AW563" s="399"/>
      <c r="AX563" s="399"/>
      <c r="AY563" s="399"/>
      <c r="AZ563" s="399"/>
      <c r="BA563" s="399"/>
      <c r="BB563" s="399"/>
      <c r="BC563" s="399"/>
      <c r="BD563" s="401"/>
      <c r="BE563" s="402"/>
    </row>
    <row r="564" spans="3:57">
      <c r="C564" s="367"/>
      <c r="AW564" s="399"/>
      <c r="AX564" s="399"/>
      <c r="AY564" s="399"/>
      <c r="AZ564" s="399"/>
      <c r="BA564" s="399"/>
      <c r="BB564" s="399"/>
      <c r="BC564" s="399"/>
      <c r="BD564" s="401"/>
      <c r="BE564" s="402"/>
    </row>
    <row r="565" spans="3:57">
      <c r="C565" s="367"/>
      <c r="AW565" s="399"/>
      <c r="AX565" s="399"/>
      <c r="AY565" s="399"/>
      <c r="AZ565" s="399"/>
      <c r="BA565" s="399"/>
      <c r="BB565" s="399"/>
      <c r="BC565" s="399"/>
      <c r="BD565" s="401"/>
      <c r="BE565" s="402"/>
    </row>
    <row r="566" spans="3:57">
      <c r="C566" s="367"/>
      <c r="AW566" s="399"/>
      <c r="AX566" s="399"/>
      <c r="AY566" s="399"/>
      <c r="AZ566" s="399"/>
      <c r="BA566" s="399"/>
      <c r="BB566" s="399"/>
      <c r="BC566" s="399"/>
      <c r="BD566" s="516"/>
      <c r="BE566" s="402"/>
    </row>
    <row r="567" spans="3:57">
      <c r="AW567" s="402"/>
      <c r="AX567" s="402"/>
      <c r="AY567" s="402"/>
      <c r="AZ567" s="402"/>
      <c r="BA567" s="402"/>
      <c r="BB567" s="402"/>
      <c r="BC567" s="402"/>
      <c r="BD567" s="516"/>
      <c r="BE567" s="402"/>
    </row>
    <row r="568" spans="3:57">
      <c r="AW568" s="402"/>
      <c r="AX568" s="402"/>
      <c r="AY568" s="402"/>
      <c r="AZ568" s="402"/>
      <c r="BA568" s="402"/>
      <c r="BB568" s="402"/>
      <c r="BC568" s="402"/>
      <c r="BD568" s="516"/>
      <c r="BE568" s="402"/>
    </row>
    <row r="587" spans="3:59">
      <c r="C587" s="367"/>
      <c r="BD587" s="367"/>
      <c r="BG587" s="584"/>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D33">
    <cfRule type="cellIs" dxfId="89" priority="24" stopIfTrue="1" operator="equal">
      <formula>""</formula>
    </cfRule>
  </conditionalFormatting>
  <conditionalFormatting sqref="A28:A31">
    <cfRule type="expression" dxfId="88" priority="22">
      <formula>$B$16=$AS$14</formula>
    </cfRule>
    <cfRule type="expression" dxfId="87" priority="23">
      <formula>$B$16=$AS$13</formula>
    </cfRule>
  </conditionalFormatting>
  <conditionalFormatting sqref="AT9:AT268">
    <cfRule type="duplicateValues" dxfId="86" priority="25"/>
  </conditionalFormatting>
  <conditionalFormatting sqref="BD313:BD548">
    <cfRule type="duplicateValues" dxfId="85" priority="26"/>
  </conditionalFormatting>
  <conditionalFormatting sqref="K11">
    <cfRule type="expression" dxfId="84" priority="15">
      <formula>($B$16=$AS$12)</formula>
    </cfRule>
    <cfRule type="expression" dxfId="83" priority="19">
      <formula>($B$16=$AS$15)</formula>
    </cfRule>
    <cfRule type="expression" dxfId="82" priority="20">
      <formula>($B$16=$AS$11)</formula>
    </cfRule>
    <cfRule type="expression" dxfId="81" priority="21">
      <formula>($B$16=$AS$10)</formula>
    </cfRule>
  </conditionalFormatting>
  <conditionalFormatting sqref="H11">
    <cfRule type="expression" dxfId="80" priority="8">
      <formula>($B$16=$AS$12)</formula>
    </cfRule>
    <cfRule type="expression" dxfId="79" priority="9">
      <formula>($B$16=$AS$15)</formula>
    </cfRule>
    <cfRule type="expression" dxfId="78" priority="10">
      <formula>($B$16=$AS$11)</formula>
    </cfRule>
    <cfRule type="expression" dxfId="77" priority="11">
      <formula>($B$16=$AS$10)</formula>
    </cfRule>
  </conditionalFormatting>
  <conditionalFormatting sqref="I11">
    <cfRule type="expression" dxfId="76" priority="4">
      <formula>($B$16=$AS$12)</formula>
    </cfRule>
    <cfRule type="expression" dxfId="75" priority="5">
      <formula>($B$16=$AS$15)</formula>
    </cfRule>
    <cfRule type="expression" dxfId="74" priority="6">
      <formula>($B$16=$AS$11)</formula>
    </cfRule>
    <cfRule type="expression" dxfId="73" priority="7">
      <formula>($B$16=$AS$10)</formula>
    </cfRule>
  </conditionalFormatting>
  <conditionalFormatting sqref="E35:J35">
    <cfRule type="cellIs" dxfId="72" priority="2" stopIfTrue="1" operator="equal">
      <formula>0</formula>
    </cfRule>
  </conditionalFormatting>
  <conditionalFormatting sqref="E33:J33">
    <cfRule type="expression" dxfId="71" priority="1">
      <formula>$B$16=$AS$15</formula>
    </cfRule>
  </conditionalFormatting>
  <hyperlinks>
    <hyperlink ref="N4" location="'Income-Rent Tool'!A33" display="Goto footnotes"/>
    <hyperlink ref="A43"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4/1/2016</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3EEFB"/>
    <pageSetUpPr fitToPage="1"/>
  </sheetPr>
  <dimension ref="A1:BH587"/>
  <sheetViews>
    <sheetView topLeftCell="A2" workbookViewId="0">
      <selection activeCell="E28" sqref="E28"/>
    </sheetView>
  </sheetViews>
  <sheetFormatPr defaultColWidth="9.33203125" defaultRowHeight="14.4"/>
  <cols>
    <col min="1" max="1" width="19.6640625" style="367" customWidth="1"/>
    <col min="2" max="2" width="27.33203125" style="367" customWidth="1"/>
    <col min="3" max="3" width="8.44140625" style="368" bestFit="1" customWidth="1"/>
    <col min="4" max="4" width="5.6640625" style="367" customWidth="1"/>
    <col min="5" max="5" width="11" style="367" bestFit="1" customWidth="1"/>
    <col min="6" max="9" width="10.6640625" style="367" bestFit="1" customWidth="1"/>
    <col min="10" max="12" width="10.33203125" style="367" customWidth="1"/>
    <col min="13" max="13" width="1.5546875" style="367" customWidth="1"/>
    <col min="14" max="14" width="36.33203125" style="367" customWidth="1"/>
    <col min="15" max="15" width="9.33203125" style="367" customWidth="1"/>
    <col min="16" max="16" width="9" style="367" customWidth="1"/>
    <col min="17" max="23" width="9.33203125" style="367" customWidth="1"/>
    <col min="24" max="24" width="2.5546875" style="367" customWidth="1"/>
    <col min="25" max="32" width="9.33203125" style="367" customWidth="1"/>
    <col min="33" max="33" width="2.6640625" style="367" customWidth="1"/>
    <col min="34" max="34" width="10.6640625" style="367" customWidth="1"/>
    <col min="35" max="36" width="9.33203125" style="367" customWidth="1"/>
    <col min="37" max="37" width="10" style="367" customWidth="1"/>
    <col min="38" max="38" width="10.6640625" style="367" customWidth="1"/>
    <col min="39" max="39" width="9.5546875" style="367" customWidth="1"/>
    <col min="40" max="45" width="9.33203125" style="367" customWidth="1"/>
    <col min="46" max="46" width="12" style="367" customWidth="1"/>
    <col min="47" max="47" width="27.33203125" style="367" customWidth="1"/>
    <col min="48" max="48" width="12.44140625" style="367" customWidth="1"/>
    <col min="49" max="49" width="30.33203125" style="367" customWidth="1"/>
    <col min="50" max="50" width="24.5546875" style="367" customWidth="1"/>
    <col min="51" max="51" width="15.44140625" style="367" customWidth="1"/>
    <col min="52" max="55" width="35.5546875" style="367" customWidth="1"/>
    <col min="56" max="56" width="28.5546875" style="370" customWidth="1"/>
    <col min="57" max="60" width="9.33203125" style="367" customWidth="1"/>
    <col min="61" max="61" width="35.5546875" style="367" customWidth="1"/>
    <col min="62" max="96" width="9.33203125" style="367" customWidth="1"/>
    <col min="97" max="16384" width="9.33203125" style="367"/>
  </cols>
  <sheetData>
    <row r="1" spans="1:60" ht="17.25" hidden="1" customHeight="1" thickBot="1">
      <c r="N1" s="369"/>
      <c r="O1" s="369"/>
      <c r="P1" s="369"/>
      <c r="Q1" s="369"/>
      <c r="R1" s="369"/>
      <c r="S1" s="369"/>
      <c r="T1" s="369"/>
      <c r="U1" s="369"/>
      <c r="V1" s="369"/>
      <c r="W1" s="369"/>
      <c r="X1" s="369"/>
      <c r="Y1" s="369"/>
      <c r="Z1" s="369"/>
    </row>
    <row r="2" spans="1:60" ht="75.75" customHeight="1" thickBot="1">
      <c r="A2" s="371" t="s">
        <v>1659</v>
      </c>
      <c r="B2" s="372"/>
      <c r="C2" s="1547" t="s">
        <v>2055</v>
      </c>
      <c r="D2" s="1547"/>
      <c r="E2" s="1547"/>
      <c r="F2" s="1547"/>
      <c r="G2" s="1547"/>
      <c r="H2" s="1547"/>
      <c r="I2" s="1547"/>
      <c r="J2" s="1547"/>
      <c r="K2" s="1547"/>
      <c r="L2" s="1547"/>
      <c r="M2" s="1547"/>
      <c r="N2" s="629" t="s">
        <v>1660</v>
      </c>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630"/>
      <c r="AV2" s="630"/>
      <c r="AW2" s="516"/>
      <c r="AX2" s="516"/>
      <c r="AY2" s="516"/>
      <c r="AZ2" s="516"/>
      <c r="BA2" s="516"/>
      <c r="BB2" s="516"/>
      <c r="BC2" s="516"/>
      <c r="BD2" s="516"/>
      <c r="BE2" s="516"/>
      <c r="BF2" s="516"/>
      <c r="BG2" s="516"/>
      <c r="BH2" s="516"/>
    </row>
    <row r="3" spans="1:60" ht="27" hidden="1" customHeight="1">
      <c r="A3" s="377" t="s">
        <v>1661</v>
      </c>
      <c r="B3" s="1549"/>
      <c r="C3" s="1550"/>
      <c r="D3" s="1550"/>
      <c r="E3" s="1550"/>
      <c r="F3" s="1550"/>
      <c r="G3" s="1550"/>
      <c r="H3" s="378"/>
      <c r="I3" s="378"/>
      <c r="J3" s="378"/>
      <c r="K3" s="378"/>
      <c r="L3" s="378"/>
      <c r="M3" s="378"/>
      <c r="N3" s="631" t="s">
        <v>1662</v>
      </c>
      <c r="O3" s="516"/>
      <c r="P3" s="516"/>
      <c r="Q3" s="516"/>
      <c r="R3" s="516"/>
      <c r="S3" s="516"/>
      <c r="T3" s="516"/>
      <c r="U3" s="516"/>
      <c r="V3" s="516"/>
      <c r="W3" s="516"/>
      <c r="X3" s="516"/>
      <c r="Y3" s="516"/>
      <c r="Z3" s="516"/>
      <c r="AA3" s="516"/>
      <c r="AB3" s="516"/>
      <c r="AC3" s="516"/>
      <c r="AD3" s="516"/>
      <c r="AE3" s="516"/>
      <c r="AF3" s="516"/>
      <c r="AG3" s="516"/>
      <c r="AH3" s="516"/>
      <c r="AI3" s="516"/>
      <c r="AJ3" s="516"/>
      <c r="AK3" s="630"/>
      <c r="AL3" s="516"/>
      <c r="AM3" s="516"/>
      <c r="AN3" s="516"/>
      <c r="AO3" s="516"/>
      <c r="AP3" s="516"/>
      <c r="AQ3" s="516"/>
      <c r="AR3" s="516"/>
      <c r="AS3" s="516"/>
      <c r="AT3" s="516"/>
      <c r="AU3" s="516"/>
      <c r="AV3" s="516"/>
      <c r="AW3" s="516"/>
      <c r="AX3" s="516"/>
      <c r="AY3" s="516"/>
      <c r="AZ3" s="516"/>
      <c r="BA3" s="516"/>
      <c r="BB3" s="516"/>
      <c r="BC3" s="516"/>
      <c r="BD3" s="516"/>
      <c r="BE3" s="516"/>
      <c r="BF3" s="516"/>
      <c r="BG3" s="516"/>
      <c r="BH3" s="516"/>
    </row>
    <row r="4" spans="1:60" s="388" customFormat="1" ht="12" hidden="1">
      <c r="A4" s="381" t="s">
        <v>1663</v>
      </c>
      <c r="B4" s="382"/>
      <c r="C4" s="382"/>
      <c r="D4" s="382"/>
      <c r="E4" s="382"/>
      <c r="F4" s="382"/>
      <c r="G4" s="382"/>
      <c r="H4" s="382"/>
      <c r="I4" s="382"/>
      <c r="J4" s="382"/>
      <c r="K4" s="382"/>
      <c r="L4" s="382"/>
      <c r="M4" s="632"/>
      <c r="N4" s="588" t="s">
        <v>1664</v>
      </c>
      <c r="O4" s="633"/>
      <c r="P4" s="633"/>
      <c r="Q4" s="633"/>
      <c r="R4" s="633"/>
      <c r="S4" s="633"/>
      <c r="T4" s="633"/>
      <c r="U4" s="633"/>
      <c r="V4" s="633"/>
      <c r="W4" s="633"/>
      <c r="X4" s="633"/>
      <c r="Y4" s="633"/>
      <c r="Z4" s="633"/>
      <c r="AA4" s="633"/>
      <c r="AB4" s="633"/>
      <c r="AC4" s="633"/>
      <c r="AD4" s="633"/>
      <c r="AE4" s="633"/>
      <c r="AF4" s="633"/>
      <c r="AG4" s="633"/>
      <c r="AH4" s="633"/>
      <c r="AI4" s="633"/>
      <c r="AJ4" s="633"/>
      <c r="AK4" s="634"/>
      <c r="AL4" s="633"/>
      <c r="AM4" s="633"/>
      <c r="AN4" s="633"/>
      <c r="AO4" s="633"/>
      <c r="AP4" s="633"/>
      <c r="AQ4" s="633"/>
      <c r="AR4" s="633"/>
      <c r="AS4" s="633"/>
      <c r="AT4" s="633"/>
      <c r="AU4" s="633"/>
      <c r="AV4" s="633"/>
      <c r="AW4" s="633"/>
      <c r="AX4" s="633"/>
      <c r="AY4" s="633"/>
      <c r="AZ4" s="633"/>
      <c r="BA4" s="633"/>
      <c r="BB4" s="633"/>
      <c r="BC4" s="633"/>
      <c r="BD4" s="633"/>
      <c r="BE4" s="633"/>
      <c r="BF4" s="633"/>
      <c r="BG4" s="633"/>
      <c r="BH4" s="633"/>
    </row>
    <row r="5" spans="1:60" s="388" customFormat="1" ht="12" hidden="1">
      <c r="A5" s="1551" t="s">
        <v>1665</v>
      </c>
      <c r="B5" s="1552"/>
      <c r="C5" s="1552"/>
      <c r="D5" s="1552"/>
      <c r="E5" s="1552"/>
      <c r="F5" s="1552"/>
      <c r="G5" s="1552"/>
      <c r="H5" s="1552"/>
      <c r="I5" s="1552"/>
      <c r="J5" s="1552"/>
      <c r="K5" s="1552"/>
      <c r="L5" s="1552"/>
      <c r="M5" s="632"/>
      <c r="N5" s="590" t="s">
        <v>1666</v>
      </c>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row>
    <row r="6" spans="1:60" s="388" customFormat="1" ht="26.25" hidden="1" customHeight="1">
      <c r="A6" s="1545" t="s">
        <v>1667</v>
      </c>
      <c r="B6" s="1546"/>
      <c r="C6" s="1546"/>
      <c r="D6" s="1546"/>
      <c r="E6" s="1546"/>
      <c r="F6" s="1546"/>
      <c r="G6" s="1546"/>
      <c r="H6" s="1546"/>
      <c r="I6" s="1546"/>
      <c r="J6" s="1546"/>
      <c r="K6" s="1546"/>
      <c r="L6" s="1546"/>
      <c r="M6" s="632"/>
      <c r="N6" s="591" t="s">
        <v>1668</v>
      </c>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c r="BA6" s="633"/>
      <c r="BB6" s="633"/>
      <c r="BC6" s="633"/>
      <c r="BD6" s="633"/>
      <c r="BE6" s="633"/>
      <c r="BF6" s="633"/>
      <c r="BG6" s="633"/>
      <c r="BH6" s="633"/>
    </row>
    <row r="7" spans="1:60" s="388" customFormat="1" ht="24" hidden="1" customHeight="1">
      <c r="A7" s="1545" t="s">
        <v>1669</v>
      </c>
      <c r="B7" s="1546"/>
      <c r="C7" s="1546"/>
      <c r="D7" s="1546"/>
      <c r="E7" s="1546"/>
      <c r="F7" s="1546"/>
      <c r="G7" s="1546"/>
      <c r="H7" s="1546"/>
      <c r="I7" s="1546"/>
      <c r="J7" s="1546"/>
      <c r="K7" s="1546"/>
      <c r="L7" s="1546"/>
      <c r="M7" s="632"/>
      <c r="N7" s="635"/>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row>
    <row r="8" spans="1:60" s="388" customFormat="1" ht="25.5" hidden="1" customHeight="1">
      <c r="A8" s="1545" t="s">
        <v>1670</v>
      </c>
      <c r="B8" s="1546"/>
      <c r="C8" s="1546"/>
      <c r="D8" s="1546"/>
      <c r="E8" s="1546"/>
      <c r="F8" s="1546"/>
      <c r="G8" s="1546"/>
      <c r="H8" s="1546"/>
      <c r="I8" s="1546"/>
      <c r="J8" s="1546"/>
      <c r="K8" s="1546"/>
      <c r="L8" s="1546"/>
      <c r="M8" s="632"/>
      <c r="N8" s="633"/>
      <c r="O8" s="633"/>
      <c r="P8" s="633"/>
      <c r="Q8" s="633"/>
      <c r="R8" s="633"/>
      <c r="S8" s="633"/>
      <c r="T8" s="633"/>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c r="AT8" s="633"/>
      <c r="AU8" s="633"/>
      <c r="AV8" s="633"/>
      <c r="AW8" s="633" t="s">
        <v>1622</v>
      </c>
      <c r="AX8" s="633"/>
      <c r="AY8" s="633"/>
      <c r="AZ8" s="633"/>
      <c r="BA8" s="633"/>
      <c r="BB8" s="633"/>
      <c r="BC8" s="633"/>
      <c r="BD8" s="633"/>
      <c r="BE8" s="633"/>
      <c r="BF8" s="633"/>
      <c r="BG8" s="633"/>
      <c r="BH8" s="633"/>
    </row>
    <row r="9" spans="1:60" s="388" customFormat="1" ht="25.5" hidden="1" customHeight="1">
      <c r="A9" s="1545" t="s">
        <v>1671</v>
      </c>
      <c r="B9" s="1546"/>
      <c r="C9" s="1546"/>
      <c r="D9" s="1546"/>
      <c r="E9" s="1546"/>
      <c r="F9" s="1546"/>
      <c r="G9" s="1546"/>
      <c r="H9" s="1546"/>
      <c r="I9" s="1546"/>
      <c r="J9" s="1546"/>
      <c r="K9" s="1546"/>
      <c r="L9" s="1546"/>
      <c r="M9" s="632"/>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t="s">
        <v>1672</v>
      </c>
      <c r="AQ9" s="633"/>
      <c r="AR9" s="633"/>
      <c r="AS9" s="633"/>
      <c r="AT9" s="633" t="s">
        <v>1557</v>
      </c>
      <c r="AU9" s="633" t="s">
        <v>1558</v>
      </c>
      <c r="AV9" s="633"/>
      <c r="AW9" s="636" t="s">
        <v>1673</v>
      </c>
      <c r="AX9" s="636" t="s">
        <v>1674</v>
      </c>
      <c r="AY9" s="636" t="s">
        <v>1675</v>
      </c>
      <c r="AZ9" s="636" t="s">
        <v>1676</v>
      </c>
      <c r="BA9" s="636" t="s">
        <v>1677</v>
      </c>
      <c r="BB9" s="636" t="s">
        <v>1678</v>
      </c>
      <c r="BC9" s="636" t="s">
        <v>1679</v>
      </c>
      <c r="BD9" s="636" t="s">
        <v>2</v>
      </c>
      <c r="BE9" s="633"/>
      <c r="BF9" s="633"/>
      <c r="BG9" s="633"/>
      <c r="BH9" s="633"/>
    </row>
    <row r="10" spans="1:60" ht="25.5" hidden="1" customHeight="1">
      <c r="A10" s="1553" t="str">
        <f>IF(OR(B11=0,B1=0,B18=0,B16=0),"PLEASE COMPLETE ALL FIELDS.","")</f>
        <v>PLEASE COMPLETE ALL FIELDS.</v>
      </c>
      <c r="B10" s="1554"/>
      <c r="D10" s="368"/>
      <c r="E10" s="368"/>
      <c r="F10" s="368"/>
      <c r="G10" s="368"/>
      <c r="H10" s="368"/>
      <c r="I10" s="368"/>
      <c r="J10" s="368"/>
      <c r="K10" s="368"/>
      <c r="L10" s="368"/>
      <c r="M10" s="368"/>
      <c r="N10" s="516"/>
      <c r="O10" s="516"/>
      <c r="P10" s="516"/>
      <c r="Q10" s="516"/>
      <c r="R10" s="516"/>
      <c r="S10" s="516"/>
      <c r="T10" s="516"/>
      <c r="U10" s="516"/>
      <c r="V10" s="516"/>
      <c r="W10" s="516"/>
      <c r="X10" s="516"/>
      <c r="Y10" s="516"/>
      <c r="Z10" s="516"/>
      <c r="AA10" s="516"/>
      <c r="AB10" s="516"/>
      <c r="AC10" s="516"/>
      <c r="AD10" s="516"/>
      <c r="AE10" s="516"/>
      <c r="AF10" s="516"/>
      <c r="AG10" s="516"/>
      <c r="AH10" s="516"/>
      <c r="AI10" s="516"/>
      <c r="AJ10" s="516"/>
      <c r="AK10" s="516"/>
      <c r="AL10" s="516"/>
      <c r="AM10" s="516"/>
      <c r="AN10" s="516"/>
      <c r="AO10" s="516"/>
      <c r="AP10" s="516" t="s">
        <v>1680</v>
      </c>
      <c r="AQ10" s="516"/>
      <c r="AR10" s="516"/>
      <c r="AS10" s="516" t="s">
        <v>1560</v>
      </c>
      <c r="AT10" s="637" t="s">
        <v>1</v>
      </c>
      <c r="AU10" s="516" t="s">
        <v>1681</v>
      </c>
      <c r="AV10" s="516"/>
      <c r="AW10" s="594" t="s">
        <v>281</v>
      </c>
      <c r="AX10" s="594" t="s">
        <v>34</v>
      </c>
      <c r="AY10" s="595" t="s">
        <v>12</v>
      </c>
      <c r="AZ10" s="582" t="s">
        <v>12</v>
      </c>
      <c r="BA10" s="400" t="s">
        <v>12</v>
      </c>
      <c r="BB10" s="400" t="s">
        <v>12</v>
      </c>
      <c r="BC10" s="400" t="s">
        <v>12</v>
      </c>
      <c r="BD10" s="401" t="s">
        <v>6</v>
      </c>
      <c r="BE10" s="516" t="e">
        <f t="shared" ref="BE10:BE19" si="0">+MATCH(BD$10:BD$548,AZ$10:AZ$540,0)</f>
        <v>#N/A</v>
      </c>
      <c r="BF10" s="516"/>
      <c r="BG10" s="638" t="s">
        <v>1682</v>
      </c>
      <c r="BH10" s="516"/>
    </row>
    <row r="11" spans="1:60" ht="18.75" hidden="1" customHeight="1">
      <c r="A11" s="404" t="s">
        <v>1683</v>
      </c>
      <c r="B11" s="940">
        <f>'Rent Request'!H14</f>
        <v>0</v>
      </c>
      <c r="D11" s="406" t="s">
        <v>1684</v>
      </c>
      <c r="E11" s="368"/>
      <c r="F11" s="368"/>
      <c r="G11" s="407"/>
      <c r="H11" s="950">
        <f>PropertySummary_Current!I2</f>
        <v>0</v>
      </c>
      <c r="I11" s="950" t="s">
        <v>1789</v>
      </c>
      <c r="J11" s="410"/>
      <c r="K11" s="598"/>
      <c r="L11" s="368"/>
      <c r="M11" s="368"/>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t="s">
        <v>1685</v>
      </c>
      <c r="AQ11" s="516"/>
      <c r="AR11" s="516"/>
      <c r="AS11" s="516" t="s">
        <v>1563</v>
      </c>
      <c r="AT11" s="637" t="s">
        <v>5</v>
      </c>
      <c r="AU11" s="516" t="s">
        <v>1686</v>
      </c>
      <c r="AV11" s="516"/>
      <c r="AW11" s="594" t="s">
        <v>34</v>
      </c>
      <c r="AX11" s="594" t="s">
        <v>102</v>
      </c>
      <c r="AY11" s="595" t="s">
        <v>22</v>
      </c>
      <c r="AZ11" s="582" t="s">
        <v>16</v>
      </c>
      <c r="BA11" s="400" t="s">
        <v>16</v>
      </c>
      <c r="BB11" s="400" t="s">
        <v>22</v>
      </c>
      <c r="BC11" s="400" t="s">
        <v>22</v>
      </c>
      <c r="BD11" s="400" t="s">
        <v>12</v>
      </c>
      <c r="BE11" s="516">
        <f t="shared" si="0"/>
        <v>1</v>
      </c>
      <c r="BF11" s="516"/>
      <c r="BG11" s="516"/>
      <c r="BH11" s="516"/>
    </row>
    <row r="12" spans="1:60" ht="17.399999999999999" hidden="1">
      <c r="A12" s="409"/>
      <c r="B12" s="410"/>
      <c r="D12" s="368"/>
      <c r="E12" s="368"/>
      <c r="F12" s="368"/>
      <c r="G12" s="411"/>
      <c r="H12" s="368"/>
      <c r="I12" s="368"/>
      <c r="J12" s="368"/>
      <c r="K12" s="368"/>
      <c r="L12" s="368"/>
      <c r="M12" s="368"/>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t="s">
        <v>1565</v>
      </c>
      <c r="AT12" s="637" t="s">
        <v>8</v>
      </c>
      <c r="AU12" s="516" t="s">
        <v>1687</v>
      </c>
      <c r="AV12" s="516"/>
      <c r="AW12" s="594" t="s">
        <v>102</v>
      </c>
      <c r="AX12" s="594" t="s">
        <v>215</v>
      </c>
      <c r="AY12" s="595" t="s">
        <v>34</v>
      </c>
      <c r="AZ12" s="582" t="s">
        <v>22</v>
      </c>
      <c r="BA12" s="400" t="s">
        <v>22</v>
      </c>
      <c r="BB12" s="400" t="s">
        <v>1577</v>
      </c>
      <c r="BC12" s="400" t="s">
        <v>1577</v>
      </c>
      <c r="BD12" s="400" t="s">
        <v>16</v>
      </c>
      <c r="BE12" s="516">
        <f t="shared" si="0"/>
        <v>2</v>
      </c>
      <c r="BF12" s="516"/>
      <c r="BG12" s="516"/>
      <c r="BH12" s="516"/>
    </row>
    <row r="13" spans="1:60" ht="17.25" hidden="1" customHeight="1">
      <c r="A13" s="404" t="s">
        <v>1688</v>
      </c>
      <c r="B13" s="405">
        <f>'Rent Request'!P14</f>
        <v>0</v>
      </c>
      <c r="D13" s="1555" t="s">
        <v>1689</v>
      </c>
      <c r="E13" s="1557" t="s">
        <v>1690</v>
      </c>
      <c r="F13" s="1558"/>
      <c r="G13" s="1558"/>
      <c r="H13" s="1558"/>
      <c r="I13" s="1558"/>
      <c r="J13" s="1558"/>
      <c r="K13" s="1558"/>
      <c r="L13" s="1559"/>
      <c r="M13" s="368"/>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t="s">
        <v>1434</v>
      </c>
      <c r="AT13" s="637" t="s">
        <v>11</v>
      </c>
      <c r="AU13" s="516" t="s">
        <v>1691</v>
      </c>
      <c r="AV13" s="516"/>
      <c r="AW13" s="594" t="s">
        <v>215</v>
      </c>
      <c r="AX13" s="594" t="s">
        <v>281</v>
      </c>
      <c r="AY13" s="595" t="s">
        <v>37</v>
      </c>
      <c r="AZ13" s="582" t="s">
        <v>1577</v>
      </c>
      <c r="BA13" s="400" t="s">
        <v>34</v>
      </c>
      <c r="BB13" s="400" t="s">
        <v>34</v>
      </c>
      <c r="BC13" s="400" t="s">
        <v>34</v>
      </c>
      <c r="BD13" s="400" t="s">
        <v>22</v>
      </c>
      <c r="BE13" s="516">
        <f t="shared" si="0"/>
        <v>3</v>
      </c>
      <c r="BF13" s="516"/>
      <c r="BG13" s="516"/>
      <c r="BH13" s="516"/>
    </row>
    <row r="14" spans="1:60" ht="17.25" hidden="1" customHeight="1">
      <c r="A14" s="409"/>
      <c r="B14" s="412"/>
      <c r="C14" s="411"/>
      <c r="D14" s="1556"/>
      <c r="E14" s="413">
        <v>1</v>
      </c>
      <c r="F14" s="413">
        <v>2</v>
      </c>
      <c r="G14" s="413">
        <v>3</v>
      </c>
      <c r="H14" s="413">
        <v>4</v>
      </c>
      <c r="I14" s="413">
        <v>5</v>
      </c>
      <c r="J14" s="413">
        <v>6</v>
      </c>
      <c r="K14" s="413">
        <v>7</v>
      </c>
      <c r="L14" s="414">
        <v>8</v>
      </c>
      <c r="M14" s="368"/>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t="s">
        <v>7</v>
      </c>
      <c r="AT14" s="637" t="s">
        <v>15</v>
      </c>
      <c r="AU14" s="516" t="s">
        <v>1692</v>
      </c>
      <c r="AV14" s="516"/>
      <c r="AW14" s="401" t="s">
        <v>324</v>
      </c>
      <c r="AX14" s="401" t="s">
        <v>324</v>
      </c>
      <c r="AY14" s="595" t="s">
        <v>45</v>
      </c>
      <c r="AZ14" s="582" t="s">
        <v>34</v>
      </c>
      <c r="BA14" s="400" t="s">
        <v>37</v>
      </c>
      <c r="BB14" s="400" t="s">
        <v>37</v>
      </c>
      <c r="BC14" s="400" t="s">
        <v>37</v>
      </c>
      <c r="BD14" s="400" t="s">
        <v>1577</v>
      </c>
      <c r="BE14" s="516">
        <f t="shared" si="0"/>
        <v>4</v>
      </c>
      <c r="BF14" s="516"/>
      <c r="BG14" s="516"/>
      <c r="BH14" s="516"/>
    </row>
    <row r="15" spans="1:60" ht="17.25" hidden="1" customHeight="1">
      <c r="A15" s="409"/>
      <c r="B15" s="410"/>
      <c r="D15" s="416">
        <v>20</v>
      </c>
      <c r="E15" s="951">
        <v>0</v>
      </c>
      <c r="F15" s="951">
        <v>0</v>
      </c>
      <c r="G15" s="951">
        <v>0</v>
      </c>
      <c r="H15" s="951">
        <v>0</v>
      </c>
      <c r="I15" s="951">
        <v>0</v>
      </c>
      <c r="J15" s="951">
        <v>0</v>
      </c>
      <c r="K15" s="951">
        <v>0</v>
      </c>
      <c r="L15" s="952">
        <v>0</v>
      </c>
      <c r="M15" s="368"/>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t="s">
        <v>1610</v>
      </c>
      <c r="AT15" s="637" t="s">
        <v>17</v>
      </c>
      <c r="AU15" s="516" t="s">
        <v>1693</v>
      </c>
      <c r="AV15" s="516"/>
      <c r="AW15" s="594" t="s">
        <v>334</v>
      </c>
      <c r="AX15" s="594" t="s">
        <v>334</v>
      </c>
      <c r="AY15" s="595" t="s">
        <v>52</v>
      </c>
      <c r="AZ15" s="582" t="s">
        <v>37</v>
      </c>
      <c r="BA15" s="400" t="s">
        <v>45</v>
      </c>
      <c r="BB15" s="400" t="s">
        <v>52</v>
      </c>
      <c r="BC15" s="400" t="s">
        <v>52</v>
      </c>
      <c r="BD15" s="400" t="s">
        <v>34</v>
      </c>
      <c r="BE15" s="516">
        <f t="shared" si="0"/>
        <v>5</v>
      </c>
      <c r="BF15" s="516"/>
      <c r="BG15" s="516"/>
      <c r="BH15" s="516"/>
    </row>
    <row r="16" spans="1:60" ht="17.25" hidden="1" customHeight="1">
      <c r="A16" s="404" t="s">
        <v>1694</v>
      </c>
      <c r="B16" s="417">
        <v>0</v>
      </c>
      <c r="D16" s="416">
        <v>30</v>
      </c>
      <c r="E16" s="951"/>
      <c r="F16" s="951"/>
      <c r="G16" s="951"/>
      <c r="H16" s="951"/>
      <c r="I16" s="951"/>
      <c r="J16" s="951"/>
      <c r="K16" s="951"/>
      <c r="L16" s="952"/>
      <c r="M16" s="368"/>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637" t="s">
        <v>21</v>
      </c>
      <c r="AU16" s="516" t="s">
        <v>1561</v>
      </c>
      <c r="AV16" s="516"/>
      <c r="AW16" s="594" t="s">
        <v>370</v>
      </c>
      <c r="AX16" s="594" t="s">
        <v>370</v>
      </c>
      <c r="AY16" s="595" t="s">
        <v>62</v>
      </c>
      <c r="AZ16" s="582" t="s">
        <v>45</v>
      </c>
      <c r="BA16" s="400" t="s">
        <v>52</v>
      </c>
      <c r="BB16" s="400" t="s">
        <v>57</v>
      </c>
      <c r="BC16" s="400" t="s">
        <v>57</v>
      </c>
      <c r="BD16" s="400" t="s">
        <v>37</v>
      </c>
      <c r="BE16" s="516">
        <f t="shared" si="0"/>
        <v>6</v>
      </c>
      <c r="BF16" s="516"/>
      <c r="BG16" s="516"/>
      <c r="BH16" s="516"/>
    </row>
    <row r="17" spans="1:60" ht="17.25" hidden="1" customHeight="1">
      <c r="A17" s="409"/>
      <c r="B17" s="410"/>
      <c r="D17" s="416">
        <v>40</v>
      </c>
      <c r="E17" s="951"/>
      <c r="F17" s="951"/>
      <c r="G17" s="951"/>
      <c r="H17" s="951"/>
      <c r="I17" s="951"/>
      <c r="J17" s="951"/>
      <c r="K17" s="951"/>
      <c r="L17" s="952"/>
      <c r="M17" s="368"/>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637" t="s">
        <v>23</v>
      </c>
      <c r="AU17" s="516" t="s">
        <v>1564</v>
      </c>
      <c r="AV17" s="516"/>
      <c r="AW17" s="401" t="s">
        <v>437</v>
      </c>
      <c r="AX17" s="401" t="s">
        <v>437</v>
      </c>
      <c r="AY17" s="595" t="s">
        <v>69</v>
      </c>
      <c r="AZ17" s="582" t="s">
        <v>52</v>
      </c>
      <c r="BA17" s="400" t="s">
        <v>57</v>
      </c>
      <c r="BB17" s="400" t="s">
        <v>62</v>
      </c>
      <c r="BC17" s="400" t="s">
        <v>62</v>
      </c>
      <c r="BD17" s="400" t="s">
        <v>45</v>
      </c>
      <c r="BE17" s="516">
        <f t="shared" si="0"/>
        <v>7</v>
      </c>
      <c r="BF17" s="516"/>
      <c r="BG17" s="516"/>
      <c r="BH17" s="516"/>
    </row>
    <row r="18" spans="1:60" ht="17.25" hidden="1" customHeight="1">
      <c r="A18" s="418" t="str">
        <f>IF(OR($B$16=$AS$15,$B$16=$AS$13),"(4) LURA Date:","(4) Project PIS Date:")</f>
        <v>(4) Project PIS Date:</v>
      </c>
      <c r="B18" s="405">
        <v>0</v>
      </c>
      <c r="D18" s="416">
        <v>50</v>
      </c>
      <c r="E18" s="951"/>
      <c r="F18" s="951"/>
      <c r="G18" s="951"/>
      <c r="H18" s="951"/>
      <c r="I18" s="951"/>
      <c r="J18" s="951"/>
      <c r="K18" s="951"/>
      <c r="L18" s="952"/>
      <c r="M18" s="368"/>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637" t="s">
        <v>26</v>
      </c>
      <c r="AU18" s="516" t="s">
        <v>1566</v>
      </c>
      <c r="AV18" s="516"/>
      <c r="AW18" s="401" t="s">
        <v>534</v>
      </c>
      <c r="AX18" s="401" t="s">
        <v>534</v>
      </c>
      <c r="AY18" s="595" t="s">
        <v>80</v>
      </c>
      <c r="AZ18" s="582" t="s">
        <v>57</v>
      </c>
      <c r="BA18" s="400" t="s">
        <v>62</v>
      </c>
      <c r="BB18" s="400" t="s">
        <v>69</v>
      </c>
      <c r="BC18" s="400" t="s">
        <v>69</v>
      </c>
      <c r="BD18" s="400" t="s">
        <v>52</v>
      </c>
      <c r="BE18" s="516">
        <f t="shared" si="0"/>
        <v>8</v>
      </c>
      <c r="BF18" s="516"/>
      <c r="BG18" s="516"/>
      <c r="BH18" s="516"/>
    </row>
    <row r="19" spans="1:60" ht="17.25" hidden="1" customHeight="1">
      <c r="A19" s="420"/>
      <c r="B19" s="368"/>
      <c r="D19" s="421">
        <v>60</v>
      </c>
      <c r="E19" s="951"/>
      <c r="F19" s="951"/>
      <c r="G19" s="951"/>
      <c r="H19" s="951"/>
      <c r="I19" s="951"/>
      <c r="J19" s="951"/>
      <c r="K19" s="951"/>
      <c r="L19" s="952"/>
      <c r="M19" s="368"/>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630"/>
      <c r="AM19" s="516"/>
      <c r="AN19" s="516"/>
      <c r="AO19" s="516"/>
      <c r="AP19" s="516"/>
      <c r="AQ19" s="516"/>
      <c r="AR19" s="516"/>
      <c r="AS19" s="516"/>
      <c r="AT19" s="637" t="s">
        <v>29</v>
      </c>
      <c r="AU19" s="516" t="s">
        <v>1568</v>
      </c>
      <c r="AV19" s="516"/>
      <c r="AW19" s="594" t="s">
        <v>549</v>
      </c>
      <c r="AX19" s="594" t="s">
        <v>549</v>
      </c>
      <c r="AY19" s="595" t="s">
        <v>102</v>
      </c>
      <c r="AZ19" s="582" t="s">
        <v>62</v>
      </c>
      <c r="BA19" s="400" t="s">
        <v>69</v>
      </c>
      <c r="BB19" s="400" t="s">
        <v>85</v>
      </c>
      <c r="BC19" s="400" t="s">
        <v>85</v>
      </c>
      <c r="BD19" s="400" t="s">
        <v>57</v>
      </c>
      <c r="BE19" s="516">
        <f t="shared" si="0"/>
        <v>9</v>
      </c>
      <c r="BF19" s="516"/>
      <c r="BG19" s="516"/>
      <c r="BH19" s="516"/>
    </row>
    <row r="20" spans="1:60" ht="17.25" hidden="1" customHeight="1">
      <c r="A20" s="420"/>
      <c r="B20" s="368"/>
      <c r="D20" s="421">
        <v>70</v>
      </c>
      <c r="E20" s="951"/>
      <c r="F20" s="951"/>
      <c r="G20" s="951"/>
      <c r="H20" s="951"/>
      <c r="I20" s="951"/>
      <c r="J20" s="951"/>
      <c r="K20" s="951"/>
      <c r="L20" s="952"/>
      <c r="M20" s="368"/>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630"/>
      <c r="AM20" s="516"/>
      <c r="AN20" s="516"/>
      <c r="AO20" s="516"/>
      <c r="AP20" s="516"/>
      <c r="AQ20" s="516"/>
      <c r="AR20" s="516"/>
      <c r="AS20" s="516"/>
      <c r="AT20" s="637"/>
      <c r="AU20" s="516"/>
      <c r="AV20" s="516"/>
      <c r="AW20" s="594"/>
      <c r="AX20" s="594"/>
      <c r="AY20" s="595"/>
      <c r="AZ20" s="582"/>
      <c r="BA20" s="400"/>
      <c r="BB20" s="400"/>
      <c r="BC20" s="400"/>
      <c r="BD20" s="400"/>
      <c r="BE20" s="516"/>
      <c r="BF20" s="516"/>
      <c r="BG20" s="516"/>
      <c r="BH20" s="516"/>
    </row>
    <row r="21" spans="1:60" ht="17.25" hidden="1" customHeight="1">
      <c r="A21" s="420"/>
      <c r="B21" s="368"/>
      <c r="D21" s="421">
        <v>80</v>
      </c>
      <c r="E21" s="951"/>
      <c r="F21" s="951"/>
      <c r="G21" s="951"/>
      <c r="H21" s="951"/>
      <c r="I21" s="951"/>
      <c r="J21" s="951"/>
      <c r="K21" s="951"/>
      <c r="L21" s="952"/>
      <c r="M21" s="368"/>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630"/>
      <c r="AM21" s="516"/>
      <c r="AN21" s="516"/>
      <c r="AO21" s="516"/>
      <c r="AP21" s="516"/>
      <c r="AQ21" s="516"/>
      <c r="AR21" s="516"/>
      <c r="AS21" s="516"/>
      <c r="AT21" s="637"/>
      <c r="AU21" s="516"/>
      <c r="AV21" s="516"/>
      <c r="AW21" s="594"/>
      <c r="AX21" s="594"/>
      <c r="AY21" s="595"/>
      <c r="AZ21" s="582"/>
      <c r="BA21" s="400"/>
      <c r="BB21" s="400"/>
      <c r="BC21" s="400"/>
      <c r="BD21" s="400"/>
      <c r="BE21" s="516"/>
      <c r="BF21" s="516"/>
      <c r="BG21" s="516"/>
      <c r="BH21" s="516"/>
    </row>
    <row r="22" spans="1:60" ht="17.25" hidden="1" customHeight="1">
      <c r="A22" s="420"/>
      <c r="B22" s="368"/>
      <c r="D22" s="421">
        <v>120</v>
      </c>
      <c r="E22" s="953"/>
      <c r="F22" s="953"/>
      <c r="G22" s="953"/>
      <c r="H22" s="953"/>
      <c r="I22" s="953"/>
      <c r="J22" s="953"/>
      <c r="K22" s="953"/>
      <c r="L22" s="954"/>
      <c r="M22" s="368"/>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630"/>
      <c r="AM22" s="516"/>
      <c r="AN22" s="516"/>
      <c r="AO22" s="516"/>
      <c r="AP22" s="516"/>
      <c r="AQ22" s="516"/>
      <c r="AR22" s="516"/>
      <c r="AS22" s="516"/>
      <c r="AT22" s="637" t="s">
        <v>33</v>
      </c>
      <c r="AU22" s="630" t="s">
        <v>1576</v>
      </c>
      <c r="AV22" s="516"/>
      <c r="AW22" s="594" t="s">
        <v>566</v>
      </c>
      <c r="AX22" s="594" t="s">
        <v>566</v>
      </c>
      <c r="AY22" s="595" t="s">
        <v>114</v>
      </c>
      <c r="AZ22" s="582" t="s">
        <v>69</v>
      </c>
      <c r="BA22" s="400" t="s">
        <v>85</v>
      </c>
      <c r="BB22" s="400" t="s">
        <v>102</v>
      </c>
      <c r="BC22" s="400" t="s">
        <v>102</v>
      </c>
      <c r="BD22" s="400" t="s">
        <v>62</v>
      </c>
      <c r="BE22" s="516">
        <f t="shared" ref="BE22:BE29" si="1">+MATCH(BD$10:BD$548,AZ$10:AZ$540,0)</f>
        <v>10</v>
      </c>
      <c r="BF22" s="516"/>
      <c r="BG22" s="516"/>
      <c r="BH22" s="516"/>
    </row>
    <row r="23" spans="1:60" ht="17.25" hidden="1" customHeight="1">
      <c r="A23" s="420"/>
      <c r="B23" s="368"/>
      <c r="D23" s="368"/>
      <c r="E23" s="368"/>
      <c r="F23" s="368"/>
      <c r="G23" s="368"/>
      <c r="H23" s="368"/>
      <c r="I23" s="368"/>
      <c r="J23" s="368"/>
      <c r="K23" s="368"/>
      <c r="L23" s="368"/>
      <c r="M23" s="368"/>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637" t="s">
        <v>36</v>
      </c>
      <c r="AU23" s="516" t="s">
        <v>1611</v>
      </c>
      <c r="AV23" s="516"/>
      <c r="AW23" s="594" t="s">
        <v>180</v>
      </c>
      <c r="AX23" s="594" t="s">
        <v>180</v>
      </c>
      <c r="AY23" s="595" t="s">
        <v>117</v>
      </c>
      <c r="AZ23" s="582" t="s">
        <v>71</v>
      </c>
      <c r="BA23" s="400" t="s">
        <v>87</v>
      </c>
      <c r="BB23" s="400" t="s">
        <v>108</v>
      </c>
      <c r="BC23" s="400" t="s">
        <v>108</v>
      </c>
      <c r="BD23" s="400" t="s">
        <v>69</v>
      </c>
      <c r="BE23" s="516">
        <f t="shared" si="1"/>
        <v>13</v>
      </c>
      <c r="BF23" s="516"/>
      <c r="BG23" s="516"/>
      <c r="BH23" s="516"/>
    </row>
    <row r="24" spans="1:60" ht="17.25" hidden="1" customHeight="1">
      <c r="A24" s="422"/>
      <c r="B24" s="423"/>
      <c r="D24" s="368"/>
      <c r="E24" s="368"/>
      <c r="F24" s="368"/>
      <c r="G24" s="368"/>
      <c r="H24" s="368"/>
      <c r="I24" s="368"/>
      <c r="J24" s="368"/>
      <c r="K24" s="368"/>
      <c r="L24" s="368"/>
      <c r="M24" s="368"/>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637" t="s">
        <v>41</v>
      </c>
      <c r="AU24" s="516" t="s">
        <v>1612</v>
      </c>
      <c r="AV24" s="516"/>
      <c r="AW24" s="594" t="s">
        <v>595</v>
      </c>
      <c r="AX24" s="594" t="s">
        <v>595</v>
      </c>
      <c r="AY24" s="595" t="s">
        <v>124</v>
      </c>
      <c r="AZ24" s="582" t="s">
        <v>85</v>
      </c>
      <c r="BA24" s="400" t="s">
        <v>102</v>
      </c>
      <c r="BB24" s="400" t="s">
        <v>117</v>
      </c>
      <c r="BC24" s="400" t="s">
        <v>117</v>
      </c>
      <c r="BD24" s="400" t="s">
        <v>71</v>
      </c>
      <c r="BE24" s="516">
        <f t="shared" si="1"/>
        <v>14</v>
      </c>
      <c r="BF24" s="516"/>
      <c r="BG24" s="516"/>
      <c r="BH24" s="516"/>
    </row>
    <row r="25" spans="1:60" ht="30.75" customHeight="1">
      <c r="A25" s="1560" t="str">
        <f>IF(OR($B$16=$AS$15,$B$16=$AS$13),"(5) LURA Date (should be same selection as above):","(5) Carryover / Determination Notice / Subaward Agreement Date:")</f>
        <v>(5) Carryover / Determination Notice / Subaward Agreement Date:</v>
      </c>
      <c r="B25" s="1561"/>
      <c r="D25" s="424" t="s">
        <v>1695</v>
      </c>
      <c r="E25" s="368"/>
      <c r="F25" s="1562"/>
      <c r="G25" s="1562"/>
      <c r="H25" s="1562"/>
      <c r="I25" s="1562"/>
      <c r="J25" s="1562"/>
      <c r="K25" s="1562"/>
      <c r="L25" s="1562"/>
      <c r="M25" s="368"/>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637" t="s">
        <v>44</v>
      </c>
      <c r="AU25" s="400" t="s">
        <v>1613</v>
      </c>
      <c r="AV25" s="516"/>
      <c r="AW25" s="611" t="s">
        <v>606</v>
      </c>
      <c r="AX25" s="611" t="s">
        <v>606</v>
      </c>
      <c r="AY25" s="595" t="s">
        <v>23</v>
      </c>
      <c r="AZ25" s="582" t="s">
        <v>87</v>
      </c>
      <c r="BA25" s="400" t="s">
        <v>108</v>
      </c>
      <c r="BB25" s="400" t="s">
        <v>124</v>
      </c>
      <c r="BC25" s="400" t="s">
        <v>124</v>
      </c>
      <c r="BD25" s="400" t="s">
        <v>80</v>
      </c>
      <c r="BE25" s="516" t="e">
        <f t="shared" si="1"/>
        <v>#N/A</v>
      </c>
      <c r="BF25" s="516"/>
      <c r="BG25" s="516"/>
      <c r="BH25" s="516"/>
    </row>
    <row r="26" spans="1:60" ht="17.25" customHeight="1">
      <c r="A26" s="1587">
        <v>0</v>
      </c>
      <c r="B26" s="1588"/>
      <c r="D26" s="1555" t="s">
        <v>1689</v>
      </c>
      <c r="E26" s="1558" t="s">
        <v>1696</v>
      </c>
      <c r="F26" s="1558"/>
      <c r="G26" s="1558"/>
      <c r="H26" s="1558"/>
      <c r="I26" s="1558"/>
      <c r="J26" s="1558"/>
      <c r="K26" s="1565"/>
      <c r="L26" s="1566"/>
      <c r="M26" s="368"/>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637" t="s">
        <v>48</v>
      </c>
      <c r="AU26" s="400" t="s">
        <v>1614</v>
      </c>
      <c r="AV26" s="516"/>
      <c r="AW26" s="594" t="s">
        <v>652</v>
      </c>
      <c r="AX26" s="594" t="s">
        <v>652</v>
      </c>
      <c r="AY26" s="595" t="s">
        <v>135</v>
      </c>
      <c r="AZ26" s="582" t="s">
        <v>102</v>
      </c>
      <c r="BA26" s="400" t="s">
        <v>112</v>
      </c>
      <c r="BB26" s="400" t="s">
        <v>23</v>
      </c>
      <c r="BC26" s="400" t="s">
        <v>23</v>
      </c>
      <c r="BD26" s="400" t="s">
        <v>85</v>
      </c>
      <c r="BE26" s="516">
        <f t="shared" si="1"/>
        <v>15</v>
      </c>
      <c r="BF26" s="516"/>
      <c r="BG26" s="516"/>
      <c r="BH26" s="516"/>
    </row>
    <row r="27" spans="1:60" ht="17.25" customHeight="1">
      <c r="A27" s="981"/>
      <c r="B27" s="982"/>
      <c r="D27" s="1556"/>
      <c r="E27" s="427">
        <v>0</v>
      </c>
      <c r="F27" s="427">
        <v>1</v>
      </c>
      <c r="G27" s="427">
        <v>2</v>
      </c>
      <c r="H27" s="427">
        <v>3</v>
      </c>
      <c r="I27" s="427">
        <v>4</v>
      </c>
      <c r="J27" s="427">
        <v>5</v>
      </c>
      <c r="K27" s="428"/>
      <c r="L27" s="429"/>
      <c r="M27" s="368"/>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637" t="s">
        <v>51</v>
      </c>
      <c r="AU27" s="400" t="s">
        <v>1697</v>
      </c>
      <c r="AV27" s="516"/>
      <c r="AW27" s="401" t="s">
        <v>671</v>
      </c>
      <c r="AX27" s="401" t="s">
        <v>671</v>
      </c>
      <c r="AY27" s="595" t="s">
        <v>138</v>
      </c>
      <c r="AZ27" s="582" t="s">
        <v>108</v>
      </c>
      <c r="BA27" s="400" t="s">
        <v>114</v>
      </c>
      <c r="BB27" s="400" t="s">
        <v>135</v>
      </c>
      <c r="BC27" s="400" t="s">
        <v>135</v>
      </c>
      <c r="BD27" s="400" t="s">
        <v>87</v>
      </c>
      <c r="BE27" s="516">
        <f t="shared" si="1"/>
        <v>16</v>
      </c>
      <c r="BF27" s="516"/>
      <c r="BG27" s="516"/>
      <c r="BH27" s="516"/>
    </row>
    <row r="28" spans="1:60" ht="17.25" customHeight="1">
      <c r="A28" s="430" t="s">
        <v>1698</v>
      </c>
      <c r="B28" s="431"/>
      <c r="D28" s="416">
        <v>20</v>
      </c>
      <c r="E28" s="992"/>
      <c r="F28" s="993"/>
      <c r="G28" s="993"/>
      <c r="H28" s="993"/>
      <c r="I28" s="993"/>
      <c r="J28" s="994"/>
      <c r="K28" s="432"/>
      <c r="L28" s="433"/>
      <c r="M28" s="368"/>
      <c r="N28" s="1589"/>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637" t="s">
        <v>54</v>
      </c>
      <c r="AU28" s="400" t="s">
        <v>1699</v>
      </c>
      <c r="AV28" s="516"/>
      <c r="AW28" s="401" t="s">
        <v>765</v>
      </c>
      <c r="AX28" s="401" t="s">
        <v>765</v>
      </c>
      <c r="AY28" s="595" t="s">
        <v>145</v>
      </c>
      <c r="AZ28" s="582" t="s">
        <v>112</v>
      </c>
      <c r="BA28" s="400" t="s">
        <v>117</v>
      </c>
      <c r="BB28" s="400" t="s">
        <v>138</v>
      </c>
      <c r="BC28" s="400" t="s">
        <v>138</v>
      </c>
      <c r="BD28" s="400" t="s">
        <v>102</v>
      </c>
      <c r="BE28" s="516">
        <f t="shared" si="1"/>
        <v>17</v>
      </c>
      <c r="BF28" s="516"/>
      <c r="BG28" s="516"/>
      <c r="BH28" s="516"/>
    </row>
    <row r="29" spans="1:60" ht="17.25" customHeight="1">
      <c r="A29" s="1568" t="s">
        <v>1700</v>
      </c>
      <c r="B29" s="1569"/>
      <c r="D29" s="416">
        <v>30</v>
      </c>
      <c r="E29" s="1001"/>
      <c r="F29" s="1002"/>
      <c r="G29" s="1002"/>
      <c r="H29" s="1002"/>
      <c r="I29" s="1002"/>
      <c r="J29" s="1003"/>
      <c r="K29" s="432"/>
      <c r="L29" s="433"/>
      <c r="M29" s="368"/>
      <c r="N29" s="1589"/>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637" t="s">
        <v>56</v>
      </c>
      <c r="AU29" s="516"/>
      <c r="AV29" s="516"/>
      <c r="AW29" s="594" t="s">
        <v>777</v>
      </c>
      <c r="AX29" s="594" t="s">
        <v>777</v>
      </c>
      <c r="AY29" s="595" t="s">
        <v>148</v>
      </c>
      <c r="AZ29" s="582" t="s">
        <v>114</v>
      </c>
      <c r="BA29" s="400" t="s">
        <v>124</v>
      </c>
      <c r="BB29" s="400" t="s">
        <v>145</v>
      </c>
      <c r="BC29" s="400" t="s">
        <v>145</v>
      </c>
      <c r="BD29" s="400" t="s">
        <v>108</v>
      </c>
      <c r="BE29" s="516">
        <f t="shared" si="1"/>
        <v>18</v>
      </c>
      <c r="BF29" s="516"/>
      <c r="BG29" s="516"/>
      <c r="BH29" s="516"/>
    </row>
    <row r="30" spans="1:60" ht="17.25" customHeight="1">
      <c r="A30" s="1568"/>
      <c r="B30" s="1569"/>
      <c r="D30" s="416">
        <v>40</v>
      </c>
      <c r="E30" s="1001"/>
      <c r="F30" s="1002"/>
      <c r="G30" s="1002"/>
      <c r="H30" s="1002"/>
      <c r="I30" s="1002"/>
      <c r="J30" s="1003"/>
      <c r="K30" s="432"/>
      <c r="L30" s="433"/>
      <c r="M30" s="368"/>
      <c r="N30" s="612"/>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637"/>
      <c r="AU30" s="516"/>
      <c r="AV30" s="516"/>
      <c r="AW30" s="594"/>
      <c r="AX30" s="594"/>
      <c r="AY30" s="595"/>
      <c r="AZ30" s="582"/>
      <c r="BA30" s="400"/>
      <c r="BB30" s="400"/>
      <c r="BC30" s="400"/>
      <c r="BD30" s="400"/>
      <c r="BE30" s="516"/>
      <c r="BF30" s="516"/>
      <c r="BG30" s="516"/>
      <c r="BH30" s="516"/>
    </row>
    <row r="31" spans="1:60" ht="17.25" customHeight="1">
      <c r="A31" s="1568"/>
      <c r="B31" s="1569"/>
      <c r="D31" s="416" t="s">
        <v>1656</v>
      </c>
      <c r="E31" s="1001"/>
      <c r="F31" s="1002"/>
      <c r="G31" s="1002"/>
      <c r="H31" s="1002"/>
      <c r="I31" s="1002"/>
      <c r="J31" s="1003"/>
      <c r="K31" s="432"/>
      <c r="L31" s="433"/>
      <c r="M31" s="368"/>
      <c r="N31" s="612"/>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637"/>
      <c r="AU31" s="516"/>
      <c r="AV31" s="516"/>
      <c r="AW31" s="594"/>
      <c r="AX31" s="594"/>
      <c r="AY31" s="595"/>
      <c r="AZ31" s="582"/>
      <c r="BA31" s="400"/>
      <c r="BB31" s="400"/>
      <c r="BC31" s="400"/>
      <c r="BD31" s="400"/>
      <c r="BE31" s="516"/>
      <c r="BF31" s="516"/>
      <c r="BG31" s="516"/>
      <c r="BH31" s="516"/>
    </row>
    <row r="32" spans="1:60" ht="17.25" customHeight="1">
      <c r="A32" s="1568"/>
      <c r="B32" s="1569"/>
      <c r="D32" s="421" t="s">
        <v>1657</v>
      </c>
      <c r="E32" s="1001"/>
      <c r="F32" s="1002"/>
      <c r="G32" s="1002"/>
      <c r="H32" s="1002"/>
      <c r="I32" s="1002"/>
      <c r="J32" s="1003"/>
      <c r="K32" s="432"/>
      <c r="L32" s="433"/>
      <c r="M32" s="368"/>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637" t="s">
        <v>59</v>
      </c>
      <c r="AU32" s="516"/>
      <c r="AV32" s="516"/>
      <c r="AW32" s="611" t="s">
        <v>817</v>
      </c>
      <c r="AX32" s="611" t="s">
        <v>817</v>
      </c>
      <c r="AY32" s="595" t="s">
        <v>162</v>
      </c>
      <c r="AZ32" s="582" t="s">
        <v>117</v>
      </c>
      <c r="BA32" s="400" t="s">
        <v>128</v>
      </c>
      <c r="BB32" s="400" t="s">
        <v>148</v>
      </c>
      <c r="BC32" s="400" t="s">
        <v>148</v>
      </c>
      <c r="BD32" s="400" t="s">
        <v>112</v>
      </c>
      <c r="BE32" s="516">
        <f>+MATCH(BD$10:BD$548,AZ$10:AZ$540,0)</f>
        <v>19</v>
      </c>
      <c r="BF32" s="516"/>
      <c r="BG32" s="516"/>
      <c r="BH32" s="516"/>
    </row>
    <row r="33" spans="1:60" ht="17.25" customHeight="1">
      <c r="A33" s="422"/>
      <c r="B33" s="423"/>
      <c r="D33" s="421">
        <v>65</v>
      </c>
      <c r="E33" s="995" t="s">
        <v>1655</v>
      </c>
      <c r="F33" s="996" t="s">
        <v>1655</v>
      </c>
      <c r="G33" s="996" t="s">
        <v>1655</v>
      </c>
      <c r="H33" s="996" t="s">
        <v>1655</v>
      </c>
      <c r="I33" s="996" t="s">
        <v>1655</v>
      </c>
      <c r="J33" s="997" t="s">
        <v>1655</v>
      </c>
      <c r="K33" s="432"/>
      <c r="L33" s="433"/>
      <c r="M33" s="368"/>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637" t="s">
        <v>66</v>
      </c>
      <c r="AU33" s="516"/>
      <c r="AV33" s="516"/>
      <c r="AW33" s="401" t="s">
        <v>822</v>
      </c>
      <c r="AX33" s="401" t="s">
        <v>822</v>
      </c>
      <c r="AY33" s="595" t="s">
        <v>1625</v>
      </c>
      <c r="AZ33" s="582" t="s">
        <v>124</v>
      </c>
      <c r="BA33" s="400" t="s">
        <v>23</v>
      </c>
      <c r="BB33" s="400" t="s">
        <v>169</v>
      </c>
      <c r="BC33" s="400" t="s">
        <v>169</v>
      </c>
      <c r="BD33" s="400" t="s">
        <v>117</v>
      </c>
      <c r="BE33" s="516">
        <f>+MATCH(BD$10:BD$548,AZ$10:AZ$540,0)</f>
        <v>23</v>
      </c>
      <c r="BF33" s="516"/>
      <c r="BG33" s="516"/>
      <c r="BH33" s="516"/>
    </row>
    <row r="34" spans="1:60" ht="17.25" customHeight="1">
      <c r="A34" s="422"/>
      <c r="B34" s="423"/>
      <c r="D34" s="421">
        <v>70</v>
      </c>
      <c r="E34" s="995" t="s">
        <v>1655</v>
      </c>
      <c r="F34" s="996" t="s">
        <v>1655</v>
      </c>
      <c r="G34" s="996" t="s">
        <v>1655</v>
      </c>
      <c r="H34" s="996" t="s">
        <v>1655</v>
      </c>
      <c r="I34" s="996" t="s">
        <v>1655</v>
      </c>
      <c r="J34" s="996" t="s">
        <v>1655</v>
      </c>
      <c r="K34" s="432"/>
      <c r="L34" s="433"/>
      <c r="M34" s="368"/>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637" t="s">
        <v>68</v>
      </c>
      <c r="AU34" s="516"/>
      <c r="AV34" s="516"/>
      <c r="AW34" s="594" t="s">
        <v>844</v>
      </c>
      <c r="AX34" s="594" t="s">
        <v>844</v>
      </c>
      <c r="AY34" s="595" t="s">
        <v>179</v>
      </c>
      <c r="AZ34" s="582" t="s">
        <v>128</v>
      </c>
      <c r="BA34" s="400" t="s">
        <v>135</v>
      </c>
      <c r="BB34" s="400" t="s">
        <v>179</v>
      </c>
      <c r="BC34" s="400" t="s">
        <v>179</v>
      </c>
      <c r="BD34" s="400" t="s">
        <v>1624</v>
      </c>
      <c r="BE34" s="516" t="e">
        <f>+MATCH(BD$10:BD$548,AZ$10:AZ$540,0)</f>
        <v>#N/A</v>
      </c>
      <c r="BF34" s="516"/>
      <c r="BG34" s="516"/>
      <c r="BH34" s="516"/>
    </row>
    <row r="35" spans="1:60" ht="17.850000000000001" customHeight="1">
      <c r="A35" s="420"/>
      <c r="B35" s="368"/>
      <c r="D35" s="435">
        <v>80</v>
      </c>
      <c r="E35" s="998">
        <v>0</v>
      </c>
      <c r="F35" s="999">
        <v>0</v>
      </c>
      <c r="G35" s="999">
        <v>0</v>
      </c>
      <c r="H35" s="999">
        <v>0</v>
      </c>
      <c r="I35" s="999">
        <v>0</v>
      </c>
      <c r="J35" s="1000">
        <v>0</v>
      </c>
      <c r="K35" s="436"/>
      <c r="L35" s="437"/>
      <c r="M35" s="368"/>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637" t="s">
        <v>70</v>
      </c>
      <c r="AU35" s="516"/>
      <c r="AV35" s="516"/>
      <c r="AW35" s="594" t="s">
        <v>853</v>
      </c>
      <c r="AX35" s="594" t="s">
        <v>853</v>
      </c>
      <c r="AY35" s="595" t="s">
        <v>183</v>
      </c>
      <c r="AZ35" s="582" t="s">
        <v>130</v>
      </c>
      <c r="BA35" s="400" t="s">
        <v>138</v>
      </c>
      <c r="BB35" s="400" t="s">
        <v>183</v>
      </c>
      <c r="BC35" s="400" t="s">
        <v>183</v>
      </c>
      <c r="BD35" s="400" t="s">
        <v>124</v>
      </c>
      <c r="BE35" s="516">
        <f>+MATCH(BD$10:BD$548,AZ$10:AZ$540,0)</f>
        <v>24</v>
      </c>
      <c r="BF35" s="516"/>
      <c r="BG35" s="516"/>
      <c r="BH35" s="516"/>
    </row>
    <row r="36" spans="1:60" ht="17.850000000000001" customHeight="1">
      <c r="A36" s="368"/>
      <c r="B36" s="368"/>
      <c r="D36" s="438"/>
      <c r="E36" s="368"/>
      <c r="F36" s="368"/>
      <c r="G36" s="368"/>
      <c r="H36" s="368"/>
      <c r="I36" s="368"/>
      <c r="J36" s="368"/>
      <c r="K36" s="368"/>
      <c r="L36" s="368"/>
      <c r="M36" s="368"/>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637"/>
      <c r="AU36" s="516"/>
      <c r="AV36" s="516"/>
      <c r="AW36" s="594"/>
      <c r="AX36" s="594"/>
      <c r="AY36" s="595"/>
      <c r="AZ36" s="582"/>
      <c r="BA36" s="400"/>
      <c r="BB36" s="400"/>
      <c r="BC36" s="400"/>
      <c r="BD36" s="400"/>
      <c r="BE36" s="516"/>
      <c r="BF36" s="516"/>
      <c r="BG36" s="516"/>
      <c r="BH36" s="516"/>
    </row>
    <row r="37" spans="1:60" ht="17.850000000000001" customHeight="1">
      <c r="A37" s="368"/>
      <c r="B37" s="368"/>
      <c r="D37" s="438"/>
      <c r="E37" s="368"/>
      <c r="F37" s="368"/>
      <c r="G37" s="368"/>
      <c r="H37" s="368"/>
      <c r="I37" s="368"/>
      <c r="J37" s="368"/>
      <c r="K37" s="368"/>
      <c r="L37" s="368"/>
      <c r="M37" s="368"/>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637"/>
      <c r="AU37" s="516"/>
      <c r="AV37" s="516"/>
      <c r="AW37" s="594"/>
      <c r="AX37" s="594"/>
      <c r="AY37" s="595"/>
      <c r="AZ37" s="582"/>
      <c r="BA37" s="400"/>
      <c r="BB37" s="400"/>
      <c r="BC37" s="400"/>
      <c r="BD37" s="400"/>
      <c r="BE37" s="516"/>
      <c r="BF37" s="516"/>
      <c r="BG37" s="516"/>
      <c r="BH37" s="516"/>
    </row>
    <row r="38" spans="1:60" ht="87.75" hidden="1" customHeight="1">
      <c r="A38" s="1546" t="s">
        <v>1701</v>
      </c>
      <c r="B38" s="1546"/>
      <c r="C38" s="1546"/>
      <c r="D38" s="1546"/>
      <c r="E38" s="1546"/>
      <c r="F38" s="1546"/>
      <c r="G38" s="1546"/>
      <c r="H38" s="1546"/>
      <c r="I38" s="1546"/>
      <c r="J38" s="1546"/>
      <c r="K38" s="1546"/>
      <c r="L38" s="1546"/>
      <c r="M38" s="154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637" t="s">
        <v>75</v>
      </c>
      <c r="AU38" s="516"/>
      <c r="AV38" s="516"/>
      <c r="AW38" s="594" t="s">
        <v>865</v>
      </c>
      <c r="AX38" s="594" t="s">
        <v>865</v>
      </c>
      <c r="AY38" s="595" t="s">
        <v>189</v>
      </c>
      <c r="AZ38" s="582" t="s">
        <v>23</v>
      </c>
      <c r="BA38" s="400" t="s">
        <v>145</v>
      </c>
      <c r="BB38" s="400" t="s">
        <v>189</v>
      </c>
      <c r="BC38" s="400" t="s">
        <v>189</v>
      </c>
      <c r="BD38" s="400" t="s">
        <v>128</v>
      </c>
      <c r="BE38" s="516">
        <f t="shared" ref="BE38:BE73" si="2">+MATCH(BD$10:BD$548,AZ$10:AZ$540,0)</f>
        <v>25</v>
      </c>
      <c r="BF38" s="516"/>
      <c r="BG38" s="516"/>
      <c r="BH38" s="516"/>
    </row>
    <row r="39" spans="1:60" ht="30.75" hidden="1" customHeight="1">
      <c r="A39" s="1546" t="s">
        <v>1702</v>
      </c>
      <c r="B39" s="1546"/>
      <c r="C39" s="1546"/>
      <c r="D39" s="1546"/>
      <c r="E39" s="1546"/>
      <c r="F39" s="1546"/>
      <c r="G39" s="1546"/>
      <c r="H39" s="1546"/>
      <c r="I39" s="1546"/>
      <c r="J39" s="1546"/>
      <c r="K39" s="1546"/>
      <c r="L39" s="1546"/>
      <c r="M39" s="154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637" t="s">
        <v>77</v>
      </c>
      <c r="AU39" s="516"/>
      <c r="AV39" s="516"/>
      <c r="AW39" s="594" t="s">
        <v>885</v>
      </c>
      <c r="AX39" s="594" t="s">
        <v>885</v>
      </c>
      <c r="AY39" s="595" t="s">
        <v>193</v>
      </c>
      <c r="AZ39" s="582" t="s">
        <v>135</v>
      </c>
      <c r="BA39" s="400" t="s">
        <v>148</v>
      </c>
      <c r="BB39" s="400" t="s">
        <v>193</v>
      </c>
      <c r="BC39" s="400" t="s">
        <v>193</v>
      </c>
      <c r="BD39" s="400" t="s">
        <v>130</v>
      </c>
      <c r="BE39" s="516">
        <f t="shared" si="2"/>
        <v>26</v>
      </c>
      <c r="BF39" s="516"/>
      <c r="BG39" s="516"/>
      <c r="BH39" s="516"/>
    </row>
    <row r="40" spans="1:60" ht="43.5" hidden="1" customHeight="1">
      <c r="A40" s="1546" t="s">
        <v>1703</v>
      </c>
      <c r="B40" s="1546"/>
      <c r="C40" s="1546"/>
      <c r="D40" s="1546"/>
      <c r="E40" s="1546"/>
      <c r="F40" s="1546"/>
      <c r="G40" s="1546"/>
      <c r="H40" s="1546"/>
      <c r="I40" s="1546"/>
      <c r="J40" s="1546"/>
      <c r="K40" s="1546"/>
      <c r="L40" s="1546"/>
      <c r="M40" s="1546"/>
      <c r="N40" s="516"/>
      <c r="O40" s="516"/>
      <c r="P40" s="516"/>
      <c r="Q40" s="516"/>
      <c r="R40" s="516"/>
      <c r="S40" s="516"/>
      <c r="T40" s="516"/>
      <c r="U40" s="516"/>
      <c r="V40" s="516"/>
      <c r="W40" s="516"/>
      <c r="X40" s="516"/>
      <c r="Y40" s="516"/>
      <c r="Z40" s="516"/>
      <c r="AA40" s="516"/>
      <c r="AB40" s="516"/>
      <c r="AC40" s="516"/>
      <c r="AD40" s="516"/>
      <c r="AE40" s="516"/>
      <c r="AF40" s="516"/>
      <c r="AG40" s="516"/>
      <c r="AH40" s="516"/>
      <c r="AI40" s="516"/>
      <c r="AJ40" s="516"/>
      <c r="AK40" s="516"/>
      <c r="AL40" s="516"/>
      <c r="AM40" s="516"/>
      <c r="AN40" s="516"/>
      <c r="AO40" s="516"/>
      <c r="AP40" s="516"/>
      <c r="AQ40" s="516"/>
      <c r="AR40" s="516"/>
      <c r="AS40" s="516"/>
      <c r="AT40" s="637" t="s">
        <v>79</v>
      </c>
      <c r="AU40" s="516"/>
      <c r="AV40" s="516"/>
      <c r="AW40" s="594" t="s">
        <v>904</v>
      </c>
      <c r="AX40" s="594" t="s">
        <v>904</v>
      </c>
      <c r="AY40" s="595" t="s">
        <v>199</v>
      </c>
      <c r="AZ40" s="582" t="s">
        <v>138</v>
      </c>
      <c r="BA40" s="400" t="s">
        <v>162</v>
      </c>
      <c r="BB40" s="400" t="s">
        <v>199</v>
      </c>
      <c r="BC40" s="400" t="s">
        <v>199</v>
      </c>
      <c r="BD40" s="400" t="s">
        <v>23</v>
      </c>
      <c r="BE40" s="516">
        <f t="shared" si="2"/>
        <v>29</v>
      </c>
      <c r="BF40" s="516"/>
      <c r="BG40" s="516"/>
      <c r="BH40" s="516"/>
    </row>
    <row r="41" spans="1:60" ht="26.25" hidden="1" customHeight="1">
      <c r="A41" s="1546" t="s">
        <v>1704</v>
      </c>
      <c r="B41" s="1546"/>
      <c r="C41" s="1546"/>
      <c r="D41" s="1546"/>
      <c r="E41" s="1546"/>
      <c r="F41" s="1546"/>
      <c r="G41" s="1546"/>
      <c r="H41" s="1546"/>
      <c r="I41" s="1546"/>
      <c r="J41" s="1546"/>
      <c r="K41" s="1546"/>
      <c r="L41" s="1546"/>
      <c r="M41" s="154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637" t="s">
        <v>81</v>
      </c>
      <c r="AU41" s="516"/>
      <c r="AV41" s="516"/>
      <c r="AW41" s="594" t="s">
        <v>905</v>
      </c>
      <c r="AX41" s="594" t="s">
        <v>905</v>
      </c>
      <c r="AY41" s="595" t="s">
        <v>201</v>
      </c>
      <c r="AZ41" s="582" t="s">
        <v>140</v>
      </c>
      <c r="BA41" s="400" t="s">
        <v>164</v>
      </c>
      <c r="BB41" s="400" t="s">
        <v>201</v>
      </c>
      <c r="BC41" s="400" t="s">
        <v>201</v>
      </c>
      <c r="BD41" s="400" t="s">
        <v>135</v>
      </c>
      <c r="BE41" s="516">
        <f t="shared" si="2"/>
        <v>30</v>
      </c>
      <c r="BF41" s="516"/>
      <c r="BG41" s="516"/>
      <c r="BH41" s="516"/>
    </row>
    <row r="42" spans="1:60" ht="24.75" hidden="1" customHeight="1">
      <c r="A42" s="1573" t="s">
        <v>1705</v>
      </c>
      <c r="B42" s="1573"/>
      <c r="C42" s="1573"/>
      <c r="D42" s="1573"/>
      <c r="E42" s="1573"/>
      <c r="F42" s="1573"/>
      <c r="G42" s="1573"/>
      <c r="H42" s="1573"/>
      <c r="I42" s="1573"/>
      <c r="J42" s="1573"/>
      <c r="K42" s="1573"/>
      <c r="L42" s="1573"/>
      <c r="M42" s="1573"/>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637" t="s">
        <v>84</v>
      </c>
      <c r="AU42" s="516"/>
      <c r="AV42" s="516"/>
      <c r="AW42" s="594" t="s">
        <v>905</v>
      </c>
      <c r="AX42" s="594" t="s">
        <v>905</v>
      </c>
      <c r="AY42" s="595" t="s">
        <v>201</v>
      </c>
      <c r="AZ42" s="582" t="s">
        <v>140</v>
      </c>
      <c r="BA42" s="400" t="s">
        <v>169</v>
      </c>
      <c r="BB42" s="400" t="s">
        <v>215</v>
      </c>
      <c r="BC42" s="400" t="s">
        <v>215</v>
      </c>
      <c r="BD42" s="400" t="s">
        <v>138</v>
      </c>
      <c r="BE42" s="516">
        <f t="shared" si="2"/>
        <v>31</v>
      </c>
      <c r="BF42" s="516"/>
      <c r="BG42" s="516"/>
      <c r="BH42" s="516"/>
    </row>
    <row r="43" spans="1:60" ht="17.25" hidden="1" customHeight="1">
      <c r="A43" s="440" t="s">
        <v>1706</v>
      </c>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637" t="s">
        <v>86</v>
      </c>
      <c r="AU43" s="516"/>
      <c r="AV43" s="516"/>
      <c r="AW43" s="594" t="s">
        <v>911</v>
      </c>
      <c r="AX43" s="594" t="s">
        <v>911</v>
      </c>
      <c r="AY43" s="595" t="s">
        <v>207</v>
      </c>
      <c r="AZ43" s="582" t="s">
        <v>145</v>
      </c>
      <c r="BA43" s="400" t="s">
        <v>167</v>
      </c>
      <c r="BB43" s="400" t="s">
        <v>261</v>
      </c>
      <c r="BC43" s="400" t="s">
        <v>261</v>
      </c>
      <c r="BD43" s="400" t="s">
        <v>140</v>
      </c>
      <c r="BE43" s="516">
        <f t="shared" si="2"/>
        <v>32</v>
      </c>
      <c r="BF43" s="516"/>
      <c r="BG43" s="516"/>
      <c r="BH43" s="516"/>
    </row>
    <row r="44" spans="1:60" ht="16.5" hidden="1" customHeight="1">
      <c r="A44" s="440"/>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637" t="s">
        <v>90</v>
      </c>
      <c r="AU44" s="516"/>
      <c r="AV44" s="516"/>
      <c r="AW44" s="401" t="s">
        <v>382</v>
      </c>
      <c r="AX44" s="401" t="s">
        <v>382</v>
      </c>
      <c r="AY44" s="595" t="s">
        <v>215</v>
      </c>
      <c r="AZ44" s="582" t="s">
        <v>148</v>
      </c>
      <c r="BA44" s="400" t="s">
        <v>171</v>
      </c>
      <c r="BB44" s="400" t="s">
        <v>281</v>
      </c>
      <c r="BC44" s="400" t="s">
        <v>281</v>
      </c>
      <c r="BD44" s="400" t="s">
        <v>145</v>
      </c>
      <c r="BE44" s="516">
        <f t="shared" si="2"/>
        <v>34</v>
      </c>
      <c r="BF44" s="516"/>
      <c r="BG44" s="516"/>
      <c r="BH44" s="516"/>
    </row>
    <row r="45" spans="1:60" hidden="1">
      <c r="A45" s="440"/>
      <c r="D45" s="1574" t="s">
        <v>1707</v>
      </c>
      <c r="E45" s="1576" t="s">
        <v>1708</v>
      </c>
      <c r="F45" s="1577"/>
      <c r="G45" s="1577"/>
      <c r="H45" s="1577"/>
      <c r="I45" s="1577"/>
      <c r="J45" s="1577"/>
      <c r="K45" s="1577"/>
      <c r="L45" s="1578"/>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637" t="s">
        <v>92</v>
      </c>
      <c r="AU45" s="516"/>
      <c r="AV45" s="516"/>
      <c r="AW45" s="594" t="s">
        <v>959</v>
      </c>
      <c r="AX45" s="401" t="s">
        <v>934</v>
      </c>
      <c r="AY45" s="595" t="s">
        <v>232</v>
      </c>
      <c r="AZ45" s="582" t="s">
        <v>162</v>
      </c>
      <c r="BA45" s="400" t="s">
        <v>1625</v>
      </c>
      <c r="BB45" s="400" t="s">
        <v>285</v>
      </c>
      <c r="BC45" s="400" t="s">
        <v>285</v>
      </c>
      <c r="BD45" s="400" t="s">
        <v>148</v>
      </c>
      <c r="BE45" s="516">
        <f t="shared" si="2"/>
        <v>35</v>
      </c>
      <c r="BF45" s="516"/>
      <c r="BG45" s="516"/>
      <c r="BH45" s="516"/>
    </row>
    <row r="46" spans="1:60" hidden="1">
      <c r="A46" s="440"/>
      <c r="D46" s="1575"/>
      <c r="E46" s="441">
        <v>1</v>
      </c>
      <c r="F46" s="441">
        <v>2</v>
      </c>
      <c r="G46" s="441">
        <v>3</v>
      </c>
      <c r="H46" s="441">
        <v>4</v>
      </c>
      <c r="I46" s="441">
        <v>5</v>
      </c>
      <c r="J46" s="441">
        <v>6</v>
      </c>
      <c r="K46" s="441">
        <v>7</v>
      </c>
      <c r="L46" s="442">
        <v>8</v>
      </c>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637" t="s">
        <v>95</v>
      </c>
      <c r="AU46" s="516"/>
      <c r="AV46" s="516"/>
      <c r="AW46" s="594" t="s">
        <v>1641</v>
      </c>
      <c r="AX46" s="594" t="s">
        <v>959</v>
      </c>
      <c r="AY46" s="595" t="s">
        <v>277</v>
      </c>
      <c r="AZ46" s="582" t="s">
        <v>164</v>
      </c>
      <c r="BA46" s="400" t="s">
        <v>175</v>
      </c>
      <c r="BB46" s="400" t="s">
        <v>287</v>
      </c>
      <c r="BC46" s="400" t="s">
        <v>287</v>
      </c>
      <c r="BD46" s="400" t="s">
        <v>162</v>
      </c>
      <c r="BE46" s="516">
        <f t="shared" si="2"/>
        <v>36</v>
      </c>
      <c r="BF46" s="516"/>
      <c r="BG46" s="516"/>
      <c r="BH46" s="516"/>
    </row>
    <row r="47" spans="1:60" hidden="1">
      <c r="A47" s="440"/>
      <c r="D47" s="443">
        <v>30</v>
      </c>
      <c r="E47" s="444">
        <f t="array" ref="E47">+MAX(IF($B62:$B78=1,E62:E78))</f>
        <v>0</v>
      </c>
      <c r="F47" s="445">
        <f t="array" ref="F47">+MAX(IF($B62:$B78=1,F62:F78))</f>
        <v>0</v>
      </c>
      <c r="G47" s="445">
        <f t="array" ref="G47">+MAX(IF($B62:$B78=1,G62:G78))</f>
        <v>0</v>
      </c>
      <c r="H47" s="445">
        <f t="array" ref="H47">+MAX(IF($B62:$B78=1,H62:H78))</f>
        <v>0</v>
      </c>
      <c r="I47" s="445">
        <f t="array" ref="I47">+MAX(IF($B62:$B78=1,I62:I78))</f>
        <v>0</v>
      </c>
      <c r="J47" s="445">
        <f t="array" ref="J47">+MAX(IF($B62:$B78=1,J62:J78))</f>
        <v>0</v>
      </c>
      <c r="K47" s="445">
        <f t="array" ref="K47">+MAX(IF($B62:$B78=1,K62:K78))</f>
        <v>0</v>
      </c>
      <c r="L47" s="446">
        <f t="array" ref="L47">+MAX(IF($B62:$B78=1,L62:L78))</f>
        <v>0</v>
      </c>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637" t="s">
        <v>97</v>
      </c>
      <c r="AU47" s="516"/>
      <c r="AV47" s="516"/>
      <c r="AW47" s="401" t="s">
        <v>980</v>
      </c>
      <c r="AX47" s="594" t="s">
        <v>1641</v>
      </c>
      <c r="AY47" s="595" t="s">
        <v>281</v>
      </c>
      <c r="AZ47" s="582" t="s">
        <v>167</v>
      </c>
      <c r="BA47" s="400" t="s">
        <v>177</v>
      </c>
      <c r="BB47" s="400" t="s">
        <v>307</v>
      </c>
      <c r="BC47" s="400" t="s">
        <v>307</v>
      </c>
      <c r="BD47" s="400" t="s">
        <v>164</v>
      </c>
      <c r="BE47" s="516">
        <f t="shared" si="2"/>
        <v>37</v>
      </c>
      <c r="BF47" s="516"/>
      <c r="BG47" s="516"/>
      <c r="BH47" s="516"/>
    </row>
    <row r="48" spans="1:60" hidden="1">
      <c r="A48" s="440"/>
      <c r="D48" s="443">
        <v>40</v>
      </c>
      <c r="E48" s="447">
        <f t="array" ref="E48">+MAX(IF($B80:$B96=1,E80:E96))</f>
        <v>0</v>
      </c>
      <c r="F48" s="448">
        <f t="array" ref="F48">+MAX(IF($B80:$B96=1,F80:F96))</f>
        <v>0</v>
      </c>
      <c r="G48" s="448">
        <f t="array" ref="G48">+MAX(IF($B80:$B96=1,G80:G96))</f>
        <v>0</v>
      </c>
      <c r="H48" s="448">
        <f t="array" ref="H48">+MAX(IF($B80:$B96=1,H80:H96))</f>
        <v>0</v>
      </c>
      <c r="I48" s="448">
        <f t="array" ref="I48">+MAX(IF($B80:$B96=1,I80:I96))</f>
        <v>0</v>
      </c>
      <c r="J48" s="448">
        <f t="array" ref="J48">+MAX(IF($B80:$B96=1,J80:J96))</f>
        <v>0</v>
      </c>
      <c r="K48" s="448">
        <f t="array" ref="K48">+MAX(IF($B80:$B96=1,K80:K96))</f>
        <v>0</v>
      </c>
      <c r="L48" s="449">
        <f t="array" ref="L48">+MAX(IF($B80:$B96=1,L80:L96))</f>
        <v>0</v>
      </c>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637" t="s">
        <v>101</v>
      </c>
      <c r="AU48" s="516"/>
      <c r="AV48" s="516"/>
      <c r="AW48" s="594" t="s">
        <v>997</v>
      </c>
      <c r="AX48" s="401" t="s">
        <v>980</v>
      </c>
      <c r="AY48" s="595" t="s">
        <v>285</v>
      </c>
      <c r="AZ48" s="582" t="s">
        <v>169</v>
      </c>
      <c r="BA48" s="400" t="s">
        <v>179</v>
      </c>
      <c r="BB48" s="400" t="s">
        <v>309</v>
      </c>
      <c r="BC48" s="400" t="s">
        <v>309</v>
      </c>
      <c r="BD48" s="400" t="s">
        <v>167</v>
      </c>
      <c r="BE48" s="516">
        <f t="shared" si="2"/>
        <v>38</v>
      </c>
      <c r="BF48" s="516"/>
      <c r="BG48" s="516"/>
      <c r="BH48" s="516"/>
    </row>
    <row r="49" spans="1:60" hidden="1">
      <c r="A49" s="440"/>
      <c r="D49" s="443">
        <v>50</v>
      </c>
      <c r="E49" s="447">
        <f t="array" ref="E49">+MAX(IF($B98:$B114=1,E98:E114))</f>
        <v>0</v>
      </c>
      <c r="F49" s="448">
        <f t="array" ref="F49">+MAX(IF($B98:$B114=1,F98:F114))</f>
        <v>0</v>
      </c>
      <c r="G49" s="448">
        <f t="array" ref="G49">+MAX(IF($B98:$B114=1,G98:G114))</f>
        <v>0</v>
      </c>
      <c r="H49" s="448">
        <f t="array" ref="H49">+MAX(IF($B98:$B114=1,H98:H114))</f>
        <v>0</v>
      </c>
      <c r="I49" s="448">
        <f t="array" ref="I49">+MAX(IF($B98:$B114=1,I98:I114))</f>
        <v>0</v>
      </c>
      <c r="J49" s="448">
        <f t="array" ref="J49">+MAX(IF($B98:$B114=1,J98:J114))</f>
        <v>0</v>
      </c>
      <c r="K49" s="448">
        <f t="array" ref="K49">+MAX(IF($B98:$B114=1,K98:K114))</f>
        <v>0</v>
      </c>
      <c r="L49" s="449">
        <f t="array" ref="L49">+MAX(IF($B98:$B114=1,L98:L114))</f>
        <v>0</v>
      </c>
      <c r="N49" s="516"/>
      <c r="O49" s="516"/>
      <c r="P49" s="516"/>
      <c r="Q49" s="516"/>
      <c r="R49" s="516"/>
      <c r="S49" s="516"/>
      <c r="T49" s="516"/>
      <c r="U49" s="516"/>
      <c r="V49" s="516"/>
      <c r="W49" s="516"/>
      <c r="X49" s="516"/>
      <c r="Y49" s="516"/>
      <c r="Z49" s="516"/>
      <c r="AA49" s="516"/>
      <c r="AB49" s="516"/>
      <c r="AC49" s="516"/>
      <c r="AD49" s="516"/>
      <c r="AE49" s="516"/>
      <c r="AF49" s="516"/>
      <c r="AG49" s="516"/>
      <c r="AH49" s="516"/>
      <c r="AI49" s="516"/>
      <c r="AJ49" s="516"/>
      <c r="AK49" s="516"/>
      <c r="AL49" s="516"/>
      <c r="AM49" s="516"/>
      <c r="AN49" s="516"/>
      <c r="AO49" s="516"/>
      <c r="AP49" s="516"/>
      <c r="AQ49" s="516"/>
      <c r="AR49" s="516"/>
      <c r="AS49" s="516"/>
      <c r="AT49" s="637" t="s">
        <v>103</v>
      </c>
      <c r="AU49" s="516"/>
      <c r="AV49" s="516"/>
      <c r="AW49" s="401" t="s">
        <v>998</v>
      </c>
      <c r="AX49" s="594" t="s">
        <v>997</v>
      </c>
      <c r="AY49" s="595" t="s">
        <v>287</v>
      </c>
      <c r="AZ49" s="582" t="s">
        <v>171</v>
      </c>
      <c r="BA49" s="400" t="s">
        <v>183</v>
      </c>
      <c r="BB49" s="400" t="s">
        <v>79</v>
      </c>
      <c r="BC49" s="400" t="s">
        <v>79</v>
      </c>
      <c r="BD49" s="400" t="s">
        <v>169</v>
      </c>
      <c r="BE49" s="516">
        <f t="shared" si="2"/>
        <v>39</v>
      </c>
      <c r="BF49" s="516"/>
      <c r="BG49" s="516"/>
      <c r="BH49" s="516"/>
    </row>
    <row r="50" spans="1:60" hidden="1">
      <c r="A50" s="440"/>
      <c r="D50" s="443">
        <v>60</v>
      </c>
      <c r="E50" s="447">
        <f t="array" ref="E50">+MAX(IF($B116:$B132=1,E116:E132))</f>
        <v>0</v>
      </c>
      <c r="F50" s="448">
        <f t="array" ref="F50">+MAX(IF($B116:$B132=1,F116:F132))</f>
        <v>0</v>
      </c>
      <c r="G50" s="448">
        <f t="array" ref="G50">+MAX(IF($B116:$B132=1,G116:G132))</f>
        <v>0</v>
      </c>
      <c r="H50" s="448">
        <f t="array" ref="H50">+MAX(IF($B116:$B132=1,H116:H132))</f>
        <v>0</v>
      </c>
      <c r="I50" s="448">
        <f t="array" ref="I50">+MAX(IF($B116:$B132=1,I116:I132))</f>
        <v>0</v>
      </c>
      <c r="J50" s="448">
        <f t="array" ref="J50">+MAX(IF($B116:$B132=1,J116:J132))</f>
        <v>0</v>
      </c>
      <c r="K50" s="448">
        <f t="array" ref="K50">+MAX(IF($B116:$B132=1,K116:K132))</f>
        <v>0</v>
      </c>
      <c r="L50" s="449">
        <f t="array" ref="L50">+MAX(IF($B116:$B132=1,L116:L132))</f>
        <v>0</v>
      </c>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637" t="s">
        <v>107</v>
      </c>
      <c r="AU50" s="516"/>
      <c r="AV50" s="516"/>
      <c r="AW50" s="401" t="s">
        <v>999</v>
      </c>
      <c r="AX50" s="401" t="s">
        <v>998</v>
      </c>
      <c r="AY50" s="595" t="s">
        <v>295</v>
      </c>
      <c r="AZ50" s="582" t="s">
        <v>1625</v>
      </c>
      <c r="BA50" s="400" t="s">
        <v>189</v>
      </c>
      <c r="BB50" s="400" t="s">
        <v>324</v>
      </c>
      <c r="BC50" s="400" t="s">
        <v>324</v>
      </c>
      <c r="BD50" s="400" t="s">
        <v>171</v>
      </c>
      <c r="BE50" s="516">
        <f t="shared" si="2"/>
        <v>40</v>
      </c>
      <c r="BF50" s="516"/>
      <c r="BG50" s="516"/>
      <c r="BH50" s="516"/>
    </row>
    <row r="51" spans="1:60" hidden="1">
      <c r="A51" s="440"/>
      <c r="D51" s="450">
        <v>80</v>
      </c>
      <c r="E51" s="451">
        <f t="array" ref="E51">+MAX(IF($B134:$B150=1,E134:E150))</f>
        <v>0</v>
      </c>
      <c r="F51" s="452">
        <f t="array" ref="F51">+MAX(IF($B134:$B150=1,F134:F150))</f>
        <v>0</v>
      </c>
      <c r="G51" s="452">
        <f t="array" ref="G51">+MAX(IF($B134:$B150=1,G134:G150))</f>
        <v>0</v>
      </c>
      <c r="H51" s="452">
        <f t="array" ref="H51">+MAX(IF($B134:$B150=1,H134:H150))</f>
        <v>0</v>
      </c>
      <c r="I51" s="452">
        <f t="array" ref="I51">+MAX(IF($B134:$B150=1,I134:I150))</f>
        <v>0</v>
      </c>
      <c r="J51" s="452">
        <f t="array" ref="J51">+MAX(IF($B134:$B150=1,J134:J150))</f>
        <v>0</v>
      </c>
      <c r="K51" s="452">
        <f t="array" ref="K51">+MAX(IF($B134:$B150=1,K134:K150))</f>
        <v>0</v>
      </c>
      <c r="L51" s="453">
        <f t="array" ref="L51">+MAX(IF($B134:$B150=1,L134:L150))</f>
        <v>0</v>
      </c>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c r="AS51" s="516"/>
      <c r="AT51" s="637" t="s">
        <v>109</v>
      </c>
      <c r="AU51" s="516"/>
      <c r="AV51" s="516"/>
      <c r="AW51" s="594" t="s">
        <v>1000</v>
      </c>
      <c r="AX51" s="401" t="s">
        <v>999</v>
      </c>
      <c r="AY51" s="595" t="s">
        <v>307</v>
      </c>
      <c r="AZ51" s="582" t="s">
        <v>175</v>
      </c>
      <c r="BA51" s="400" t="s">
        <v>193</v>
      </c>
      <c r="BB51" s="400" t="s">
        <v>334</v>
      </c>
      <c r="BC51" s="400" t="s">
        <v>334</v>
      </c>
      <c r="BD51" s="400" t="s">
        <v>1625</v>
      </c>
      <c r="BE51" s="516">
        <f t="shared" si="2"/>
        <v>41</v>
      </c>
      <c r="BF51" s="516"/>
      <c r="BG51" s="516"/>
      <c r="BH51" s="516"/>
    </row>
    <row r="52" spans="1:60" hidden="1">
      <c r="A52" s="440"/>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516"/>
      <c r="AQ52" s="516"/>
      <c r="AR52" s="516"/>
      <c r="AS52" s="516"/>
      <c r="AT52" s="637" t="s">
        <v>111</v>
      </c>
      <c r="AU52" s="516"/>
      <c r="AV52" s="516"/>
      <c r="AW52" s="594" t="s">
        <v>1007</v>
      </c>
      <c r="AX52" s="594" t="s">
        <v>1000</v>
      </c>
      <c r="AY52" s="595" t="s">
        <v>79</v>
      </c>
      <c r="AZ52" s="582" t="s">
        <v>177</v>
      </c>
      <c r="BA52" s="400" t="s">
        <v>199</v>
      </c>
      <c r="BB52" s="400" t="s">
        <v>336</v>
      </c>
      <c r="BC52" s="400" t="s">
        <v>336</v>
      </c>
      <c r="BD52" s="400" t="s">
        <v>175</v>
      </c>
      <c r="BE52" s="516">
        <f t="shared" si="2"/>
        <v>42</v>
      </c>
      <c r="BF52" s="516"/>
      <c r="BG52" s="516"/>
      <c r="BH52" s="516"/>
    </row>
    <row r="53" spans="1:60" hidden="1">
      <c r="A53" s="440"/>
      <c r="D53" s="1574" t="s">
        <v>1707</v>
      </c>
      <c r="E53" s="1576" t="s">
        <v>1709</v>
      </c>
      <c r="F53" s="1577"/>
      <c r="G53" s="1577"/>
      <c r="H53" s="1577"/>
      <c r="I53" s="1577"/>
      <c r="J53" s="1577"/>
      <c r="K53" s="1577"/>
      <c r="L53" s="1578"/>
      <c r="N53" s="516"/>
      <c r="O53" s="516"/>
      <c r="P53" s="516"/>
      <c r="Q53" s="516"/>
      <c r="R53" s="516"/>
      <c r="S53" s="516"/>
      <c r="T53" s="516"/>
      <c r="U53" s="516"/>
      <c r="V53" s="516"/>
      <c r="W53" s="516"/>
      <c r="X53" s="516"/>
      <c r="Y53" s="516"/>
      <c r="Z53" s="516"/>
      <c r="AA53" s="516"/>
      <c r="AB53" s="516"/>
      <c r="AC53" s="516"/>
      <c r="AD53" s="516"/>
      <c r="AE53" s="516"/>
      <c r="AF53" s="516"/>
      <c r="AG53" s="516"/>
      <c r="AH53" s="516"/>
      <c r="AI53" s="516"/>
      <c r="AJ53" s="516"/>
      <c r="AK53" s="516"/>
      <c r="AL53" s="516"/>
      <c r="AM53" s="516"/>
      <c r="AN53" s="516"/>
      <c r="AO53" s="516"/>
      <c r="AP53" s="516"/>
      <c r="AQ53" s="516"/>
      <c r="AR53" s="516"/>
      <c r="AS53" s="516"/>
      <c r="AT53" s="637" t="s">
        <v>113</v>
      </c>
      <c r="AU53" s="516"/>
      <c r="AV53" s="516"/>
      <c r="AW53" s="594" t="s">
        <v>1026</v>
      </c>
      <c r="AX53" s="594" t="s">
        <v>1007</v>
      </c>
      <c r="AY53" s="595" t="s">
        <v>324</v>
      </c>
      <c r="AZ53" s="582" t="s">
        <v>179</v>
      </c>
      <c r="BA53" s="400" t="s">
        <v>201</v>
      </c>
      <c r="BB53" s="400" t="s">
        <v>348</v>
      </c>
      <c r="BC53" s="400" t="s">
        <v>348</v>
      </c>
      <c r="BD53" s="400" t="s">
        <v>177</v>
      </c>
      <c r="BE53" s="516">
        <f t="shared" si="2"/>
        <v>43</v>
      </c>
      <c r="BF53" s="516"/>
      <c r="BG53" s="516"/>
      <c r="BH53" s="516"/>
    </row>
    <row r="54" spans="1:60" s="369" customFormat="1" hidden="1">
      <c r="A54" s="440"/>
      <c r="B54" s="367"/>
      <c r="C54" s="368"/>
      <c r="D54" s="1575"/>
      <c r="E54" s="441">
        <v>1</v>
      </c>
      <c r="F54" s="441">
        <v>2</v>
      </c>
      <c r="G54" s="441">
        <v>3</v>
      </c>
      <c r="H54" s="441">
        <v>4</v>
      </c>
      <c r="I54" s="441">
        <v>5</v>
      </c>
      <c r="J54" s="441">
        <v>6</v>
      </c>
      <c r="K54" s="441">
        <v>7</v>
      </c>
      <c r="L54" s="442">
        <v>8</v>
      </c>
      <c r="M54" s="367"/>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c r="AO54" s="516"/>
      <c r="AP54" s="516"/>
      <c r="AQ54" s="516"/>
      <c r="AR54" s="516"/>
      <c r="AS54" s="516"/>
      <c r="AT54" s="637" t="s">
        <v>116</v>
      </c>
      <c r="AU54" s="516"/>
      <c r="AV54" s="516"/>
      <c r="AW54" s="611" t="s">
        <v>1061</v>
      </c>
      <c r="AX54" s="594" t="s">
        <v>1026</v>
      </c>
      <c r="AY54" s="595" t="s">
        <v>334</v>
      </c>
      <c r="AZ54" s="582" t="s">
        <v>183</v>
      </c>
      <c r="BA54" s="400" t="s">
        <v>207</v>
      </c>
      <c r="BB54" s="400" t="s">
        <v>354</v>
      </c>
      <c r="BC54" s="400" t="s">
        <v>354</v>
      </c>
      <c r="BD54" s="400" t="s">
        <v>179</v>
      </c>
      <c r="BE54" s="516">
        <f t="shared" si="2"/>
        <v>44</v>
      </c>
      <c r="BF54" s="516"/>
      <c r="BG54" s="516"/>
      <c r="BH54" s="516"/>
    </row>
    <row r="55" spans="1:60" hidden="1">
      <c r="A55" s="440"/>
      <c r="D55" s="443">
        <v>30</v>
      </c>
      <c r="E55" s="444">
        <f t="array" ref="E55">+MAX(IF($C62:$C78=1,E62:E78))</f>
        <v>0</v>
      </c>
      <c r="F55" s="445">
        <f t="array" ref="F55">+MAX(IF($C62:$C78=1,F62:F78))</f>
        <v>0</v>
      </c>
      <c r="G55" s="445">
        <f t="array" ref="G55">+MAX(IF($C62:$C78=1,G62:G78))</f>
        <v>0</v>
      </c>
      <c r="H55" s="445">
        <f t="array" ref="H55">+MAX(IF($C62:$C78=1,H62:H78))</f>
        <v>0</v>
      </c>
      <c r="I55" s="445">
        <f t="array" ref="I55">+MAX(IF($C62:$C78=1,I62:I78))</f>
        <v>0</v>
      </c>
      <c r="J55" s="445">
        <f t="array" ref="J55">+MAX(IF($C62:$C78=1,J62:J78))</f>
        <v>0</v>
      </c>
      <c r="K55" s="445">
        <f t="array" ref="K55">+MAX(IF($C62:$C78=1,K62:K78))</f>
        <v>0</v>
      </c>
      <c r="L55" s="446">
        <f t="array" ref="L55">+MAX(IF($C62:$C78=1,L62:L78))</f>
        <v>0</v>
      </c>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6"/>
      <c r="AN55" s="516"/>
      <c r="AO55" s="516"/>
      <c r="AP55" s="516"/>
      <c r="AQ55" s="516"/>
      <c r="AR55" s="516"/>
      <c r="AS55" s="516"/>
      <c r="AT55" s="637" t="s">
        <v>118</v>
      </c>
      <c r="AU55" s="516"/>
      <c r="AV55" s="516"/>
      <c r="AW55" s="401" t="s">
        <v>1064</v>
      </c>
      <c r="AX55" s="611" t="s">
        <v>1061</v>
      </c>
      <c r="AY55" s="595" t="s">
        <v>348</v>
      </c>
      <c r="AZ55" s="582" t="s">
        <v>189</v>
      </c>
      <c r="BA55" s="400" t="s">
        <v>215</v>
      </c>
      <c r="BB55" s="400" t="s">
        <v>358</v>
      </c>
      <c r="BC55" s="400" t="s">
        <v>358</v>
      </c>
      <c r="BD55" s="400" t="s">
        <v>183</v>
      </c>
      <c r="BE55" s="516">
        <f t="shared" si="2"/>
        <v>45</v>
      </c>
      <c r="BF55" s="516"/>
      <c r="BG55" s="516"/>
      <c r="BH55" s="516"/>
    </row>
    <row r="56" spans="1:60" hidden="1">
      <c r="A56" s="440"/>
      <c r="D56" s="443">
        <v>40</v>
      </c>
      <c r="E56" s="447">
        <f t="array" ref="E56">+MAX(IF($C80:$C96=1,E80:E96))</f>
        <v>0</v>
      </c>
      <c r="F56" s="448">
        <f t="array" ref="F56">+MAX(IF($C80:$C96=1,F80:F96))</f>
        <v>0</v>
      </c>
      <c r="G56" s="448">
        <f t="array" ref="G56">+MAX(IF($C80:$C96=1,G80:G96))</f>
        <v>0</v>
      </c>
      <c r="H56" s="448">
        <f t="array" ref="H56">+MAX(IF($C80:$C96=1,H80:H96))</f>
        <v>0</v>
      </c>
      <c r="I56" s="448">
        <f t="array" ref="I56">+MAX(IF($C80:$C96=1,I80:I96))</f>
        <v>0</v>
      </c>
      <c r="J56" s="448">
        <f t="array" ref="J56">+MAX(IF($C80:$C96=1,J80:J96))</f>
        <v>0</v>
      </c>
      <c r="K56" s="448">
        <f t="array" ref="K56">+MAX(IF($C80:$C96=1,K80:K96))</f>
        <v>0</v>
      </c>
      <c r="L56" s="449">
        <f t="array" ref="L56">+MAX(IF($C80:$C96=1,L80:L96))</f>
        <v>0</v>
      </c>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637" t="s">
        <v>121</v>
      </c>
      <c r="AU56" s="516"/>
      <c r="AV56" s="516"/>
      <c r="AW56" s="401" t="s">
        <v>1644</v>
      </c>
      <c r="AX56" s="401" t="s">
        <v>1064</v>
      </c>
      <c r="AY56" s="595" t="s">
        <v>354</v>
      </c>
      <c r="AZ56" s="582" t="s">
        <v>193</v>
      </c>
      <c r="BA56" s="400" t="s">
        <v>223</v>
      </c>
      <c r="BB56" s="400" t="s">
        <v>360</v>
      </c>
      <c r="BC56" s="400" t="s">
        <v>360</v>
      </c>
      <c r="BD56" s="400" t="s">
        <v>189</v>
      </c>
      <c r="BE56" s="516">
        <f t="shared" si="2"/>
        <v>46</v>
      </c>
      <c r="BF56" s="516"/>
      <c r="BG56" s="516"/>
      <c r="BH56" s="516"/>
    </row>
    <row r="57" spans="1:60" hidden="1">
      <c r="A57" s="440"/>
      <c r="D57" s="443">
        <v>50</v>
      </c>
      <c r="E57" s="447">
        <f t="array" ref="E57">+MAX(IF($C98:$C114=1,E98:E114))</f>
        <v>0</v>
      </c>
      <c r="F57" s="448">
        <f t="array" ref="F57">+MAX(IF($C98:$C114=1,F98:F114))</f>
        <v>0</v>
      </c>
      <c r="G57" s="448">
        <f t="array" ref="G57">+MAX(IF($C98:$C114=1,G98:G114))</f>
        <v>0</v>
      </c>
      <c r="H57" s="448">
        <f t="array" ref="H57">+MAX(IF($C98:$C114=1,H98:H114))</f>
        <v>0</v>
      </c>
      <c r="I57" s="448">
        <f t="array" ref="I57">+MAX(IF($C98:$C114=1,I98:I114))</f>
        <v>0</v>
      </c>
      <c r="J57" s="448">
        <f t="array" ref="J57">+MAX(IF($C98:$C114=1,J98:J114))</f>
        <v>0</v>
      </c>
      <c r="K57" s="448">
        <f t="array" ref="K57">+MAX(IF($C98:$C114=1,K98:K114))</f>
        <v>0</v>
      </c>
      <c r="L57" s="449">
        <f t="array" ref="L57">+MAX(IF($C98:$C114=1,L98:L114))</f>
        <v>0</v>
      </c>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637" t="s">
        <v>123</v>
      </c>
      <c r="AU57" s="516"/>
      <c r="AV57" s="516"/>
      <c r="AW57" s="594" t="s">
        <v>1078</v>
      </c>
      <c r="AX57" s="401" t="s">
        <v>1644</v>
      </c>
      <c r="AY57" s="595" t="s">
        <v>358</v>
      </c>
      <c r="AZ57" s="582" t="s">
        <v>199</v>
      </c>
      <c r="BA57" s="400" t="s">
        <v>230</v>
      </c>
      <c r="BB57" s="400" t="s">
        <v>368</v>
      </c>
      <c r="BC57" s="400" t="s">
        <v>368</v>
      </c>
      <c r="BD57" s="400" t="s">
        <v>193</v>
      </c>
      <c r="BE57" s="516">
        <f t="shared" si="2"/>
        <v>47</v>
      </c>
      <c r="BF57" s="516"/>
      <c r="BG57" s="516"/>
      <c r="BH57" s="516"/>
    </row>
    <row r="58" spans="1:60" hidden="1">
      <c r="A58" s="440"/>
      <c r="D58" s="443">
        <v>60</v>
      </c>
      <c r="E58" s="447">
        <f t="array" ref="E58">+MAX(IF($C116:$C132=1,E116:E132))</f>
        <v>0</v>
      </c>
      <c r="F58" s="448">
        <f t="array" ref="F58">+MAX(IF($C116:$C132=1,F116:F132))</f>
        <v>0</v>
      </c>
      <c r="G58" s="448">
        <f t="array" ref="G58">+MAX(IF($C116:$C132=1,G116:G132))</f>
        <v>0</v>
      </c>
      <c r="H58" s="448">
        <f t="array" ref="H58">+MAX(IF($C116:$C132=1,H116:H132))</f>
        <v>0</v>
      </c>
      <c r="I58" s="448">
        <f t="array" ref="I58">+MAX(IF($C116:$C132=1,I116:I132))</f>
        <v>0</v>
      </c>
      <c r="J58" s="448">
        <f t="array" ref="J58">+MAX(IF($C116:$C132=1,J116:J132))</f>
        <v>0</v>
      </c>
      <c r="K58" s="448">
        <f t="array" ref="K58">+MAX(IF($C116:$C132=1,K116:K132))</f>
        <v>0</v>
      </c>
      <c r="L58" s="449">
        <f t="array" ref="L58">+MAX(IF($C116:$C132=1,L116:L132))</f>
        <v>0</v>
      </c>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637" t="s">
        <v>125</v>
      </c>
      <c r="AU58" s="516"/>
      <c r="AV58" s="516"/>
      <c r="AW58" s="401" t="s">
        <v>1086</v>
      </c>
      <c r="AX58" s="594" t="s">
        <v>1078</v>
      </c>
      <c r="AY58" s="595" t="s">
        <v>360</v>
      </c>
      <c r="AZ58" s="582" t="s">
        <v>201</v>
      </c>
      <c r="BA58" s="400" t="s">
        <v>232</v>
      </c>
      <c r="BB58" s="400" t="s">
        <v>374</v>
      </c>
      <c r="BC58" s="400" t="s">
        <v>374</v>
      </c>
      <c r="BD58" s="400" t="s">
        <v>199</v>
      </c>
      <c r="BE58" s="516">
        <f t="shared" si="2"/>
        <v>48</v>
      </c>
      <c r="BF58" s="516"/>
      <c r="BG58" s="516"/>
      <c r="BH58" s="516"/>
    </row>
    <row r="59" spans="1:60" hidden="1">
      <c r="A59" s="440"/>
      <c r="D59" s="450">
        <v>80</v>
      </c>
      <c r="E59" s="451">
        <f t="array" ref="E59">+MAX(IF($C134:$C150=1,E134:E150))</f>
        <v>0</v>
      </c>
      <c r="F59" s="452">
        <f t="array" ref="F59">+MAX(IF($C134:$C150=1,F134:F150))</f>
        <v>0</v>
      </c>
      <c r="G59" s="452">
        <f t="array" ref="G59">+MAX(IF($C134:$C150=1,G134:G150))</f>
        <v>0</v>
      </c>
      <c r="H59" s="452">
        <f t="array" ref="H59">+MAX(IF($C134:$C150=1,H134:H150))</f>
        <v>0</v>
      </c>
      <c r="I59" s="452">
        <f t="array" ref="I59">+MAX(IF($C134:$C150=1,I134:I150))</f>
        <v>0</v>
      </c>
      <c r="J59" s="452">
        <f t="array" ref="J59">+MAX(IF($C134:$C150=1,J134:J150))</f>
        <v>0</v>
      </c>
      <c r="K59" s="452">
        <f t="array" ref="K59">+MAX(IF($C134:$C150=1,K134:K150))</f>
        <v>0</v>
      </c>
      <c r="L59" s="453">
        <f t="array" ref="L59">+MAX(IF($C134:$C150=1,L134:L150))</f>
        <v>0</v>
      </c>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637" t="s">
        <v>127</v>
      </c>
      <c r="AU59" s="516"/>
      <c r="AV59" s="516"/>
      <c r="AW59" s="594" t="s">
        <v>1095</v>
      </c>
      <c r="AX59" s="401" t="s">
        <v>1086</v>
      </c>
      <c r="AY59" s="595" t="s">
        <v>364</v>
      </c>
      <c r="AZ59" s="582" t="s">
        <v>207</v>
      </c>
      <c r="BA59" s="400" t="s">
        <v>238</v>
      </c>
      <c r="BB59" s="400" t="s">
        <v>397</v>
      </c>
      <c r="BC59" s="400" t="s">
        <v>397</v>
      </c>
      <c r="BD59" s="400" t="s">
        <v>201</v>
      </c>
      <c r="BE59" s="516">
        <f t="shared" si="2"/>
        <v>49</v>
      </c>
      <c r="BF59" s="516"/>
      <c r="BG59" s="516"/>
      <c r="BH59" s="516"/>
    </row>
    <row r="60" spans="1:60" hidden="1">
      <c r="A60" s="440"/>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637" t="s">
        <v>129</v>
      </c>
      <c r="AU60" s="516"/>
      <c r="AV60" s="516"/>
      <c r="AW60" s="401" t="s">
        <v>1127</v>
      </c>
      <c r="AX60" s="594" t="s">
        <v>1095</v>
      </c>
      <c r="AY60" s="595" t="s">
        <v>370</v>
      </c>
      <c r="AZ60" s="582" t="s">
        <v>215</v>
      </c>
      <c r="BA60" s="400" t="s">
        <v>261</v>
      </c>
      <c r="BB60" s="400" t="s">
        <v>407</v>
      </c>
      <c r="BC60" s="400" t="s">
        <v>407</v>
      </c>
      <c r="BD60" s="400" t="s">
        <v>207</v>
      </c>
      <c r="BE60" s="516">
        <f t="shared" si="2"/>
        <v>50</v>
      </c>
      <c r="BF60" s="516"/>
      <c r="BG60" s="516"/>
      <c r="BH60" s="516"/>
    </row>
    <row r="61" spans="1:60" ht="15.6" hidden="1">
      <c r="A61" s="454" t="s">
        <v>1710</v>
      </c>
      <c r="B61" s="455" t="s">
        <v>1711</v>
      </c>
      <c r="C61" s="456" t="s">
        <v>1712</v>
      </c>
      <c r="E61" s="457">
        <v>1</v>
      </c>
      <c r="F61" s="457">
        <v>2</v>
      </c>
      <c r="G61" s="457">
        <v>3</v>
      </c>
      <c r="H61" s="457">
        <v>4</v>
      </c>
      <c r="I61" s="457">
        <v>5</v>
      </c>
      <c r="J61" s="457">
        <v>6</v>
      </c>
      <c r="K61" s="457">
        <v>7</v>
      </c>
      <c r="L61" s="457">
        <v>8</v>
      </c>
      <c r="M61" s="369"/>
      <c r="N61" s="639">
        <v>30</v>
      </c>
      <c r="O61" s="516"/>
      <c r="P61" s="1590" t="s">
        <v>1713</v>
      </c>
      <c r="Q61" s="1590"/>
      <c r="R61" s="1590"/>
      <c r="S61" s="1590"/>
      <c r="T61" s="1590"/>
      <c r="U61" s="1590"/>
      <c r="V61" s="1590"/>
      <c r="W61" s="1590"/>
      <c r="X61" s="516"/>
      <c r="Y61" s="1590" t="s">
        <v>1714</v>
      </c>
      <c r="Z61" s="1590"/>
      <c r="AA61" s="1590"/>
      <c r="AB61" s="1590"/>
      <c r="AC61" s="1590"/>
      <c r="AD61" s="1590"/>
      <c r="AE61" s="1590"/>
      <c r="AF61" s="1590"/>
      <c r="AG61" s="516"/>
      <c r="AH61" s="515" t="s">
        <v>1715</v>
      </c>
      <c r="AI61" s="1590" t="s">
        <v>1716</v>
      </c>
      <c r="AJ61" s="1590"/>
      <c r="AK61" s="1590"/>
      <c r="AL61" s="1590"/>
      <c r="AM61" s="1590"/>
      <c r="AN61" s="1590"/>
      <c r="AO61" s="1590"/>
      <c r="AP61" s="1590"/>
      <c r="AQ61" s="516"/>
      <c r="AR61" s="516"/>
      <c r="AS61" s="516"/>
      <c r="AT61" s="637" t="s">
        <v>132</v>
      </c>
      <c r="AU61" s="516"/>
      <c r="AV61" s="516"/>
      <c r="AW61" s="594" t="s">
        <v>1646</v>
      </c>
      <c r="AX61" s="401" t="s">
        <v>1127</v>
      </c>
      <c r="AY61" s="595" t="s">
        <v>374</v>
      </c>
      <c r="AZ61" s="582" t="s">
        <v>223</v>
      </c>
      <c r="BA61" s="400" t="s">
        <v>277</v>
      </c>
      <c r="BB61" s="400" t="s">
        <v>415</v>
      </c>
      <c r="BC61" s="400" t="s">
        <v>415</v>
      </c>
      <c r="BD61" s="400" t="s">
        <v>215</v>
      </c>
      <c r="BE61" s="516">
        <f t="shared" si="2"/>
        <v>51</v>
      </c>
      <c r="BF61" s="516"/>
      <c r="BG61" s="516"/>
      <c r="BH61" s="516"/>
    </row>
    <row r="62" spans="1:60" hidden="1">
      <c r="A62" s="460">
        <f t="shared" ref="A62:A71" si="3">IF($A$26=$AU10,1,0)</f>
        <v>0</v>
      </c>
      <c r="B62" s="460">
        <f>IF($B$18=$AU10,1,0)</f>
        <v>0</v>
      </c>
      <c r="C62" s="460">
        <f t="shared" ref="C62:C77" si="4">+IF((A62+B62)=2,1,A62+B62)</f>
        <v>0</v>
      </c>
      <c r="E62" s="461">
        <f t="shared" ref="E62:L63" si="5">+MAX(P62,Y62,AI62)</f>
        <v>10230</v>
      </c>
      <c r="F62" s="461">
        <f t="shared" si="5"/>
        <v>11670</v>
      </c>
      <c r="G62" s="461">
        <f t="shared" si="5"/>
        <v>13140</v>
      </c>
      <c r="H62" s="461">
        <f t="shared" si="5"/>
        <v>14580</v>
      </c>
      <c r="I62" s="461">
        <f t="shared" si="5"/>
        <v>15750</v>
      </c>
      <c r="J62" s="461">
        <f t="shared" si="5"/>
        <v>16920</v>
      </c>
      <c r="K62" s="461">
        <f t="shared" si="5"/>
        <v>18090</v>
      </c>
      <c r="L62" s="461">
        <f t="shared" si="5"/>
        <v>19260</v>
      </c>
      <c r="N62" s="515" t="str">
        <f>CONCATENATE($AU$10,$B$11,$N$61)</f>
        <v>Before 12-31-2008030</v>
      </c>
      <c r="O62" s="516"/>
      <c r="P62" s="516">
        <v>10230</v>
      </c>
      <c r="Q62" s="516">
        <v>11670</v>
      </c>
      <c r="R62" s="516">
        <v>13140</v>
      </c>
      <c r="S62" s="516">
        <v>14580</v>
      </c>
      <c r="T62" s="516">
        <v>15750</v>
      </c>
      <c r="U62" s="516">
        <v>16920</v>
      </c>
      <c r="V62" s="516">
        <v>18090</v>
      </c>
      <c r="W62" s="516">
        <v>19260</v>
      </c>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637" t="s">
        <v>134</v>
      </c>
      <c r="AU62" s="516"/>
      <c r="AV62" s="516"/>
      <c r="AW62" s="611" t="s">
        <v>1186</v>
      </c>
      <c r="AX62" s="594" t="s">
        <v>1646</v>
      </c>
      <c r="AY62" s="595" t="s">
        <v>397</v>
      </c>
      <c r="AZ62" s="582" t="s">
        <v>232</v>
      </c>
      <c r="BA62" s="400" t="s">
        <v>281</v>
      </c>
      <c r="BB62" s="400" t="s">
        <v>421</v>
      </c>
      <c r="BC62" s="400" t="s">
        <v>421</v>
      </c>
      <c r="BD62" s="400" t="s">
        <v>223</v>
      </c>
      <c r="BE62" s="516">
        <f t="shared" si="2"/>
        <v>52</v>
      </c>
      <c r="BF62" s="516"/>
      <c r="BG62" s="516"/>
      <c r="BH62" s="516"/>
    </row>
    <row r="63" spans="1:60" ht="18" hidden="1" customHeight="1">
      <c r="A63" s="460">
        <f t="shared" si="3"/>
        <v>0</v>
      </c>
      <c r="B63" s="460">
        <f t="shared" ref="B63:B71" si="6">IF(OR(B62=1,$B$18=$AU11),1,0)</f>
        <v>0</v>
      </c>
      <c r="C63" s="460">
        <f t="shared" si="4"/>
        <v>0</v>
      </c>
      <c r="E63" s="461">
        <f t="shared" si="5"/>
        <v>10230</v>
      </c>
      <c r="F63" s="461">
        <f t="shared" si="5"/>
        <v>11670</v>
      </c>
      <c r="G63" s="461">
        <f t="shared" si="5"/>
        <v>13140</v>
      </c>
      <c r="H63" s="461">
        <f t="shared" si="5"/>
        <v>14580</v>
      </c>
      <c r="I63" s="461">
        <f t="shared" si="5"/>
        <v>15750</v>
      </c>
      <c r="J63" s="461">
        <f t="shared" si="5"/>
        <v>16920</v>
      </c>
      <c r="K63" s="461">
        <f t="shared" si="5"/>
        <v>18090</v>
      </c>
      <c r="L63" s="461">
        <f t="shared" si="5"/>
        <v>19260</v>
      </c>
      <c r="N63" s="515" t="str">
        <f>CONCATENATE($AU$11,$B$11,$N$61)</f>
        <v>1/1/2009 - 5/13/2010030</v>
      </c>
      <c r="O63" s="516"/>
      <c r="P63" s="516">
        <v>10230</v>
      </c>
      <c r="Q63" s="516">
        <v>11670</v>
      </c>
      <c r="R63" s="516">
        <v>13140</v>
      </c>
      <c r="S63" s="516">
        <v>14580</v>
      </c>
      <c r="T63" s="516">
        <v>15750</v>
      </c>
      <c r="U63" s="516">
        <v>16920</v>
      </c>
      <c r="V63" s="516">
        <v>18090</v>
      </c>
      <c r="W63" s="516">
        <v>19260</v>
      </c>
      <c r="X63" s="516"/>
      <c r="Y63" s="516"/>
      <c r="Z63" s="516"/>
      <c r="AA63" s="516"/>
      <c r="AB63" s="516"/>
      <c r="AC63" s="516"/>
      <c r="AD63" s="516"/>
      <c r="AE63" s="516"/>
      <c r="AF63" s="516"/>
      <c r="AG63" s="516"/>
      <c r="AH63" s="516"/>
      <c r="AI63" s="516">
        <f t="shared" ref="AI63:AP63" si="7">+AI99/5*3</f>
        <v>0</v>
      </c>
      <c r="AJ63" s="516">
        <f t="shared" si="7"/>
        <v>0</v>
      </c>
      <c r="AK63" s="516">
        <f t="shared" si="7"/>
        <v>0</v>
      </c>
      <c r="AL63" s="516">
        <f t="shared" si="7"/>
        <v>0</v>
      </c>
      <c r="AM63" s="516">
        <f t="shared" si="7"/>
        <v>0</v>
      </c>
      <c r="AN63" s="516">
        <f t="shared" si="7"/>
        <v>0</v>
      </c>
      <c r="AO63" s="516">
        <f t="shared" si="7"/>
        <v>0</v>
      </c>
      <c r="AP63" s="516">
        <f t="shared" si="7"/>
        <v>0</v>
      </c>
      <c r="AQ63" s="516"/>
      <c r="AR63" s="516"/>
      <c r="AS63" s="516"/>
      <c r="AT63" s="637" t="s">
        <v>137</v>
      </c>
      <c r="AU63" s="516"/>
      <c r="AV63" s="516"/>
      <c r="AW63" s="401" t="s">
        <v>1281</v>
      </c>
      <c r="AX63" s="611" t="s">
        <v>1186</v>
      </c>
      <c r="AY63" s="595" t="s">
        <v>405</v>
      </c>
      <c r="AZ63" s="582" t="s">
        <v>236</v>
      </c>
      <c r="BA63" s="400" t="s">
        <v>285</v>
      </c>
      <c r="BB63" s="400" t="s">
        <v>427</v>
      </c>
      <c r="BC63" s="400" t="s">
        <v>427</v>
      </c>
      <c r="BD63" s="400" t="s">
        <v>230</v>
      </c>
      <c r="BE63" s="516" t="e">
        <f t="shared" si="2"/>
        <v>#N/A</v>
      </c>
      <c r="BF63" s="516"/>
      <c r="BG63" s="516"/>
      <c r="BH63" s="516"/>
    </row>
    <row r="64" spans="1:60" ht="18" hidden="1" customHeight="1">
      <c r="A64" s="460">
        <f t="shared" si="3"/>
        <v>0</v>
      </c>
      <c r="B64" s="460">
        <f t="shared" si="6"/>
        <v>0</v>
      </c>
      <c r="C64" s="460">
        <f t="shared" si="4"/>
        <v>0</v>
      </c>
      <c r="E64" s="471">
        <f t="shared" ref="E64:L64" si="8">+MAX(E63,E65)</f>
        <v>10230</v>
      </c>
      <c r="F64" s="471">
        <f t="shared" si="8"/>
        <v>11670</v>
      </c>
      <c r="G64" s="471">
        <f t="shared" si="8"/>
        <v>13140</v>
      </c>
      <c r="H64" s="471">
        <f t="shared" si="8"/>
        <v>14580</v>
      </c>
      <c r="I64" s="471">
        <f t="shared" si="8"/>
        <v>15750</v>
      </c>
      <c r="J64" s="471">
        <f t="shared" si="8"/>
        <v>16920</v>
      </c>
      <c r="K64" s="471">
        <f t="shared" si="8"/>
        <v>18090</v>
      </c>
      <c r="L64" s="471">
        <f t="shared" si="8"/>
        <v>19260</v>
      </c>
      <c r="N64" s="515" t="s">
        <v>1717</v>
      </c>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637" t="s">
        <v>139</v>
      </c>
      <c r="AU64" s="516"/>
      <c r="AV64" s="516"/>
      <c r="AW64" s="594" t="s">
        <v>1282</v>
      </c>
      <c r="AX64" s="401" t="s">
        <v>1236</v>
      </c>
      <c r="AY64" s="595" t="s">
        <v>407</v>
      </c>
      <c r="AZ64" s="582" t="s">
        <v>238</v>
      </c>
      <c r="BA64" s="400" t="s">
        <v>287</v>
      </c>
      <c r="BB64" s="400" t="s">
        <v>429</v>
      </c>
      <c r="BC64" s="400" t="s">
        <v>429</v>
      </c>
      <c r="BD64" s="400" t="s">
        <v>232</v>
      </c>
      <c r="BE64" s="516">
        <f t="shared" si="2"/>
        <v>53</v>
      </c>
      <c r="BF64" s="516"/>
      <c r="BG64" s="516"/>
      <c r="BH64" s="516"/>
    </row>
    <row r="65" spans="1:60" ht="18" hidden="1" customHeight="1">
      <c r="A65" s="460">
        <f t="shared" si="3"/>
        <v>0</v>
      </c>
      <c r="B65" s="460">
        <f t="shared" si="6"/>
        <v>0</v>
      </c>
      <c r="C65" s="460">
        <f t="shared" si="4"/>
        <v>0</v>
      </c>
      <c r="E65" s="461">
        <f t="shared" ref="E65:L65" si="9">+MAX(P65,Y65,AI65)</f>
        <v>10230</v>
      </c>
      <c r="F65" s="461">
        <f t="shared" si="9"/>
        <v>11670</v>
      </c>
      <c r="G65" s="461">
        <f t="shared" si="9"/>
        <v>13140</v>
      </c>
      <c r="H65" s="461">
        <f t="shared" si="9"/>
        <v>14580</v>
      </c>
      <c r="I65" s="461">
        <f t="shared" si="9"/>
        <v>15750</v>
      </c>
      <c r="J65" s="461">
        <f t="shared" si="9"/>
        <v>16920</v>
      </c>
      <c r="K65" s="461">
        <f t="shared" si="9"/>
        <v>18090</v>
      </c>
      <c r="L65" s="461">
        <f t="shared" si="9"/>
        <v>19260</v>
      </c>
      <c r="N65" s="515" t="str">
        <f>CONCATENATE($AU$13,$B$11,$N$61)</f>
        <v>6/29/2010 - 5/30/2011030</v>
      </c>
      <c r="O65" s="516"/>
      <c r="P65" s="516">
        <v>10230</v>
      </c>
      <c r="Q65" s="516">
        <v>11670</v>
      </c>
      <c r="R65" s="516">
        <v>13140</v>
      </c>
      <c r="S65" s="516">
        <v>14580</v>
      </c>
      <c r="T65" s="516">
        <v>15750</v>
      </c>
      <c r="U65" s="516">
        <v>16920</v>
      </c>
      <c r="V65" s="516">
        <v>18090</v>
      </c>
      <c r="W65" s="516">
        <v>19260</v>
      </c>
      <c r="X65" s="516"/>
      <c r="Y65" s="516"/>
      <c r="Z65" s="516"/>
      <c r="AA65" s="516"/>
      <c r="AB65" s="516"/>
      <c r="AC65" s="516"/>
      <c r="AD65" s="516"/>
      <c r="AE65" s="516"/>
      <c r="AF65" s="516"/>
      <c r="AG65" s="516"/>
      <c r="AH65" s="516"/>
      <c r="AI65" s="516">
        <f t="shared" ref="AI65:AP65" si="10">+AI101/5*3</f>
        <v>0</v>
      </c>
      <c r="AJ65" s="516">
        <f t="shared" si="10"/>
        <v>0</v>
      </c>
      <c r="AK65" s="516">
        <f t="shared" si="10"/>
        <v>0</v>
      </c>
      <c r="AL65" s="516">
        <f t="shared" si="10"/>
        <v>0</v>
      </c>
      <c r="AM65" s="516">
        <f t="shared" si="10"/>
        <v>0</v>
      </c>
      <c r="AN65" s="516">
        <f t="shared" si="10"/>
        <v>0</v>
      </c>
      <c r="AO65" s="516">
        <f t="shared" si="10"/>
        <v>0</v>
      </c>
      <c r="AP65" s="516">
        <f t="shared" si="10"/>
        <v>0</v>
      </c>
      <c r="AQ65" s="516"/>
      <c r="AR65" s="516"/>
      <c r="AS65" s="516"/>
      <c r="AT65" s="637" t="s">
        <v>141</v>
      </c>
      <c r="AU65" s="516"/>
      <c r="AV65" s="516"/>
      <c r="AW65" s="594" t="s">
        <v>1297</v>
      </c>
      <c r="AX65" s="401" t="s">
        <v>1281</v>
      </c>
      <c r="AY65" s="595" t="s">
        <v>413</v>
      </c>
      <c r="AZ65" s="582" t="s">
        <v>261</v>
      </c>
      <c r="BA65" s="400" t="s">
        <v>295</v>
      </c>
      <c r="BB65" s="400" t="s">
        <v>445</v>
      </c>
      <c r="BC65" s="400" t="s">
        <v>445</v>
      </c>
      <c r="BD65" s="400" t="s">
        <v>236</v>
      </c>
      <c r="BE65" s="516">
        <f t="shared" si="2"/>
        <v>54</v>
      </c>
      <c r="BF65" s="516"/>
      <c r="BG65" s="516"/>
      <c r="BH65" s="516"/>
    </row>
    <row r="66" spans="1:60" ht="18" hidden="1" customHeight="1">
      <c r="A66" s="460">
        <f t="shared" si="3"/>
        <v>0</v>
      </c>
      <c r="B66" s="460">
        <f t="shared" si="6"/>
        <v>0</v>
      </c>
      <c r="C66" s="460">
        <f t="shared" si="4"/>
        <v>0</v>
      </c>
      <c r="E66" s="471">
        <f t="shared" ref="E66:L66" si="11">+MAX(E65,E67)</f>
        <v>10680</v>
      </c>
      <c r="F66" s="471">
        <f t="shared" si="11"/>
        <v>12210</v>
      </c>
      <c r="G66" s="471">
        <f t="shared" si="11"/>
        <v>13740</v>
      </c>
      <c r="H66" s="471">
        <f t="shared" si="11"/>
        <v>15240</v>
      </c>
      <c r="I66" s="471">
        <f t="shared" si="11"/>
        <v>16470</v>
      </c>
      <c r="J66" s="471">
        <f t="shared" si="11"/>
        <v>17700</v>
      </c>
      <c r="K66" s="471">
        <f t="shared" si="11"/>
        <v>18900</v>
      </c>
      <c r="L66" s="471">
        <f t="shared" si="11"/>
        <v>20130</v>
      </c>
      <c r="N66" s="515" t="s">
        <v>1717</v>
      </c>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6"/>
      <c r="AM66" s="516"/>
      <c r="AN66" s="516"/>
      <c r="AO66" s="516"/>
      <c r="AP66" s="516"/>
      <c r="AQ66" s="516"/>
      <c r="AR66" s="516"/>
      <c r="AS66" s="516"/>
      <c r="AT66" s="637" t="s">
        <v>144</v>
      </c>
      <c r="AU66" s="516"/>
      <c r="AV66" s="516"/>
      <c r="AW66" s="611" t="s">
        <v>1313</v>
      </c>
      <c r="AX66" s="594" t="s">
        <v>1282</v>
      </c>
      <c r="AY66" s="595" t="s">
        <v>415</v>
      </c>
      <c r="AZ66" s="582" t="s">
        <v>265</v>
      </c>
      <c r="BA66" s="400" t="s">
        <v>307</v>
      </c>
      <c r="BB66" s="400" t="s">
        <v>447</v>
      </c>
      <c r="BC66" s="400" t="s">
        <v>447</v>
      </c>
      <c r="BD66" s="400" t="s">
        <v>238</v>
      </c>
      <c r="BE66" s="516">
        <f t="shared" si="2"/>
        <v>55</v>
      </c>
      <c r="BF66" s="516"/>
      <c r="BG66" s="516"/>
      <c r="BH66" s="516"/>
    </row>
    <row r="67" spans="1:60" hidden="1">
      <c r="A67" s="460">
        <f t="shared" si="3"/>
        <v>0</v>
      </c>
      <c r="B67" s="460">
        <f t="shared" si="6"/>
        <v>0</v>
      </c>
      <c r="C67" s="460">
        <f t="shared" si="4"/>
        <v>0</v>
      </c>
      <c r="E67" s="461">
        <f t="shared" ref="E67:L67" si="12">+MAX(P67,Y67,AI67)</f>
        <v>10680</v>
      </c>
      <c r="F67" s="461">
        <f t="shared" si="12"/>
        <v>12210</v>
      </c>
      <c r="G67" s="461">
        <f t="shared" si="12"/>
        <v>13740</v>
      </c>
      <c r="H67" s="461">
        <f t="shared" si="12"/>
        <v>15240</v>
      </c>
      <c r="I67" s="461">
        <f t="shared" si="12"/>
        <v>16470</v>
      </c>
      <c r="J67" s="461">
        <f t="shared" si="12"/>
        <v>17700</v>
      </c>
      <c r="K67" s="461">
        <f t="shared" si="12"/>
        <v>18900</v>
      </c>
      <c r="L67" s="461">
        <f t="shared" si="12"/>
        <v>20130</v>
      </c>
      <c r="N67" s="640" t="s">
        <v>1693</v>
      </c>
      <c r="O67" s="516"/>
      <c r="P67" s="516">
        <f t="shared" ref="P67:W67" si="13">+P103/5*3</f>
        <v>10680</v>
      </c>
      <c r="Q67" s="516">
        <f t="shared" si="13"/>
        <v>12210</v>
      </c>
      <c r="R67" s="516">
        <f t="shared" si="13"/>
        <v>13740</v>
      </c>
      <c r="S67" s="516">
        <f t="shared" si="13"/>
        <v>15240</v>
      </c>
      <c r="T67" s="516">
        <f t="shared" si="13"/>
        <v>16470</v>
      </c>
      <c r="U67" s="516">
        <f t="shared" si="13"/>
        <v>17700</v>
      </c>
      <c r="V67" s="516">
        <f t="shared" si="13"/>
        <v>18900</v>
      </c>
      <c r="W67" s="516">
        <f t="shared" si="13"/>
        <v>20130</v>
      </c>
      <c r="X67" s="516"/>
      <c r="Y67" s="516">
        <f t="shared" ref="Y67:AF67" si="14">+Y103/5*3</f>
        <v>0</v>
      </c>
      <c r="Z67" s="516">
        <f t="shared" si="14"/>
        <v>0</v>
      </c>
      <c r="AA67" s="516">
        <f t="shared" si="14"/>
        <v>0</v>
      </c>
      <c r="AB67" s="516">
        <f t="shared" si="14"/>
        <v>0</v>
      </c>
      <c r="AC67" s="516">
        <f t="shared" si="14"/>
        <v>0</v>
      </c>
      <c r="AD67" s="516">
        <f t="shared" si="14"/>
        <v>0</v>
      </c>
      <c r="AE67" s="516">
        <f t="shared" si="14"/>
        <v>0</v>
      </c>
      <c r="AF67" s="516">
        <f t="shared" si="14"/>
        <v>0</v>
      </c>
      <c r="AG67" s="516"/>
      <c r="AH67" s="516"/>
      <c r="AI67" s="516">
        <f t="shared" ref="AI67:AP67" si="15">+AI103/5*3</f>
        <v>0</v>
      </c>
      <c r="AJ67" s="516">
        <f t="shared" si="15"/>
        <v>0</v>
      </c>
      <c r="AK67" s="516">
        <f t="shared" si="15"/>
        <v>0</v>
      </c>
      <c r="AL67" s="516">
        <f t="shared" si="15"/>
        <v>0</v>
      </c>
      <c r="AM67" s="516">
        <f t="shared" si="15"/>
        <v>0</v>
      </c>
      <c r="AN67" s="516">
        <f t="shared" si="15"/>
        <v>0</v>
      </c>
      <c r="AO67" s="516">
        <f t="shared" si="15"/>
        <v>0</v>
      </c>
      <c r="AP67" s="516">
        <f t="shared" si="15"/>
        <v>0</v>
      </c>
      <c r="AQ67" s="516"/>
      <c r="AR67" s="516"/>
      <c r="AS67" s="516"/>
      <c r="AT67" s="637" t="s">
        <v>147</v>
      </c>
      <c r="AU67" s="516"/>
      <c r="AV67" s="516"/>
      <c r="AW67" s="401"/>
      <c r="AX67" s="401" t="s">
        <v>1286</v>
      </c>
      <c r="AY67" s="595" t="s">
        <v>421</v>
      </c>
      <c r="AZ67" s="582" t="s">
        <v>277</v>
      </c>
      <c r="BA67" s="400" t="s">
        <v>309</v>
      </c>
      <c r="BB67" s="400" t="s">
        <v>453</v>
      </c>
      <c r="BC67" s="400" t="s">
        <v>453</v>
      </c>
      <c r="BD67" s="400" t="s">
        <v>261</v>
      </c>
      <c r="BE67" s="516">
        <f t="shared" si="2"/>
        <v>56</v>
      </c>
      <c r="BF67" s="516"/>
      <c r="BG67" s="516"/>
      <c r="BH67" s="516"/>
    </row>
    <row r="68" spans="1:60" hidden="1">
      <c r="A68" s="460">
        <f t="shared" si="3"/>
        <v>0</v>
      </c>
      <c r="B68" s="460">
        <f t="shared" si="6"/>
        <v>0</v>
      </c>
      <c r="C68" s="460">
        <f t="shared" si="4"/>
        <v>0</v>
      </c>
      <c r="E68" s="471">
        <f t="shared" ref="E68:L68" si="16">+MAX(E67,E69)</f>
        <v>10830</v>
      </c>
      <c r="F68" s="471">
        <f t="shared" si="16"/>
        <v>12360</v>
      </c>
      <c r="G68" s="471">
        <f t="shared" si="16"/>
        <v>13920</v>
      </c>
      <c r="H68" s="471">
        <f t="shared" si="16"/>
        <v>15450</v>
      </c>
      <c r="I68" s="471">
        <f t="shared" si="16"/>
        <v>16710</v>
      </c>
      <c r="J68" s="471">
        <f t="shared" si="16"/>
        <v>17940</v>
      </c>
      <c r="K68" s="471">
        <f t="shared" si="16"/>
        <v>19170</v>
      </c>
      <c r="L68" s="471">
        <f t="shared" si="16"/>
        <v>20400</v>
      </c>
      <c r="N68" s="515" t="s">
        <v>1717</v>
      </c>
      <c r="O68" s="516"/>
      <c r="P68" s="516"/>
      <c r="Q68" s="516"/>
      <c r="R68" s="516"/>
      <c r="S68" s="516"/>
      <c r="T68" s="516"/>
      <c r="U68" s="516"/>
      <c r="V68" s="516"/>
      <c r="W68" s="516"/>
      <c r="X68" s="516"/>
      <c r="Y68" s="516"/>
      <c r="Z68" s="516"/>
      <c r="AA68" s="516"/>
      <c r="AB68" s="516"/>
      <c r="AC68" s="516"/>
      <c r="AD68" s="516"/>
      <c r="AE68" s="516"/>
      <c r="AF68" s="516"/>
      <c r="AG68" s="516"/>
      <c r="AH68" s="516"/>
      <c r="AI68" s="516"/>
      <c r="AJ68" s="516"/>
      <c r="AK68" s="516"/>
      <c r="AL68" s="516"/>
      <c r="AM68" s="516"/>
      <c r="AN68" s="516"/>
      <c r="AO68" s="516"/>
      <c r="AP68" s="516"/>
      <c r="AQ68" s="516"/>
      <c r="AR68" s="516"/>
      <c r="AS68" s="516"/>
      <c r="AT68" s="637" t="s">
        <v>150</v>
      </c>
      <c r="AU68" s="516"/>
      <c r="AV68" s="516"/>
      <c r="AW68" s="401"/>
      <c r="AX68" s="594" t="s">
        <v>1297</v>
      </c>
      <c r="AY68" s="595" t="s">
        <v>427</v>
      </c>
      <c r="AZ68" s="582" t="s">
        <v>281</v>
      </c>
      <c r="BA68" s="400" t="s">
        <v>79</v>
      </c>
      <c r="BB68" s="400" t="s">
        <v>457</v>
      </c>
      <c r="BC68" s="400" t="s">
        <v>457</v>
      </c>
      <c r="BD68" s="400" t="s">
        <v>265</v>
      </c>
      <c r="BE68" s="516">
        <f t="shared" si="2"/>
        <v>57</v>
      </c>
      <c r="BF68" s="516"/>
      <c r="BG68" s="516"/>
      <c r="BH68" s="516"/>
    </row>
    <row r="69" spans="1:60" hidden="1">
      <c r="A69" s="460">
        <f t="shared" si="3"/>
        <v>0</v>
      </c>
      <c r="B69" s="460">
        <f t="shared" si="6"/>
        <v>0</v>
      </c>
      <c r="C69" s="460">
        <f t="shared" si="4"/>
        <v>0</v>
      </c>
      <c r="E69" s="461">
        <f t="shared" ref="E69:L69" si="17">+MAX(P69,Y69,AI69)</f>
        <v>10830</v>
      </c>
      <c r="F69" s="461">
        <f t="shared" si="17"/>
        <v>12360</v>
      </c>
      <c r="G69" s="461">
        <f t="shared" si="17"/>
        <v>13920</v>
      </c>
      <c r="H69" s="461">
        <f t="shared" si="17"/>
        <v>15450</v>
      </c>
      <c r="I69" s="461">
        <f t="shared" si="17"/>
        <v>16710</v>
      </c>
      <c r="J69" s="461">
        <f t="shared" si="17"/>
        <v>17940</v>
      </c>
      <c r="K69" s="461">
        <f t="shared" si="17"/>
        <v>19170</v>
      </c>
      <c r="L69" s="461">
        <f t="shared" si="17"/>
        <v>20400</v>
      </c>
      <c r="N69" s="640" t="s">
        <v>1718</v>
      </c>
      <c r="O69" s="516"/>
      <c r="P69" s="516">
        <f t="shared" ref="P69:W69" si="18">+P105/5*3</f>
        <v>10830</v>
      </c>
      <c r="Q69" s="516">
        <f t="shared" si="18"/>
        <v>12360</v>
      </c>
      <c r="R69" s="516">
        <f t="shared" si="18"/>
        <v>13920</v>
      </c>
      <c r="S69" s="516">
        <f t="shared" si="18"/>
        <v>15450</v>
      </c>
      <c r="T69" s="516">
        <f t="shared" si="18"/>
        <v>16710</v>
      </c>
      <c r="U69" s="516">
        <f t="shared" si="18"/>
        <v>17940</v>
      </c>
      <c r="V69" s="516">
        <f t="shared" si="18"/>
        <v>19170</v>
      </c>
      <c r="W69" s="516">
        <f t="shared" si="18"/>
        <v>20400</v>
      </c>
      <c r="X69" s="516"/>
      <c r="Y69" s="516">
        <f t="shared" ref="Y69:AF69" si="19">+Y105/5*3</f>
        <v>0</v>
      </c>
      <c r="Z69" s="516">
        <f t="shared" si="19"/>
        <v>0</v>
      </c>
      <c r="AA69" s="516">
        <f t="shared" si="19"/>
        <v>0</v>
      </c>
      <c r="AB69" s="516">
        <f t="shared" si="19"/>
        <v>0</v>
      </c>
      <c r="AC69" s="516">
        <f t="shared" si="19"/>
        <v>0</v>
      </c>
      <c r="AD69" s="516">
        <f t="shared" si="19"/>
        <v>0</v>
      </c>
      <c r="AE69" s="516">
        <f t="shared" si="19"/>
        <v>0</v>
      </c>
      <c r="AF69" s="516">
        <f t="shared" si="19"/>
        <v>0</v>
      </c>
      <c r="AG69" s="516"/>
      <c r="AH69" s="516"/>
      <c r="AI69" s="516">
        <f t="shared" ref="AI69:AP69" si="20">+AI105/5*3</f>
        <v>0</v>
      </c>
      <c r="AJ69" s="516">
        <f t="shared" si="20"/>
        <v>0</v>
      </c>
      <c r="AK69" s="516">
        <f t="shared" si="20"/>
        <v>0</v>
      </c>
      <c r="AL69" s="516">
        <f t="shared" si="20"/>
        <v>0</v>
      </c>
      <c r="AM69" s="516">
        <f t="shared" si="20"/>
        <v>0</v>
      </c>
      <c r="AN69" s="516">
        <f t="shared" si="20"/>
        <v>0</v>
      </c>
      <c r="AO69" s="516">
        <f t="shared" si="20"/>
        <v>0</v>
      </c>
      <c r="AP69" s="516">
        <f t="shared" si="20"/>
        <v>0</v>
      </c>
      <c r="AQ69" s="516"/>
      <c r="AR69" s="516"/>
      <c r="AS69" s="516"/>
      <c r="AT69" s="637" t="s">
        <v>151</v>
      </c>
      <c r="AU69" s="516"/>
      <c r="AV69" s="516"/>
      <c r="AW69" s="401"/>
      <c r="AX69" s="611" t="s">
        <v>1313</v>
      </c>
      <c r="AY69" s="595" t="s">
        <v>429</v>
      </c>
      <c r="AZ69" s="582" t="s">
        <v>285</v>
      </c>
      <c r="BA69" s="400" t="s">
        <v>324</v>
      </c>
      <c r="BB69" s="400" t="s">
        <v>459</v>
      </c>
      <c r="BC69" s="400" t="s">
        <v>459</v>
      </c>
      <c r="BD69" s="400" t="s">
        <v>277</v>
      </c>
      <c r="BE69" s="516">
        <f t="shared" si="2"/>
        <v>58</v>
      </c>
      <c r="BF69" s="516"/>
      <c r="BG69" s="516"/>
      <c r="BH69" s="516"/>
    </row>
    <row r="70" spans="1:60" hidden="1">
      <c r="A70" s="460">
        <f t="shared" si="3"/>
        <v>0</v>
      </c>
      <c r="B70" s="460">
        <f t="shared" si="6"/>
        <v>0</v>
      </c>
      <c r="C70" s="460">
        <f t="shared" si="4"/>
        <v>0</v>
      </c>
      <c r="E70" s="471">
        <f t="shared" ref="E70:L70" si="21">+MAX(E69,E71)</f>
        <v>10980</v>
      </c>
      <c r="F70" s="471">
        <f t="shared" si="21"/>
        <v>12540</v>
      </c>
      <c r="G70" s="471">
        <f t="shared" si="21"/>
        <v>14100</v>
      </c>
      <c r="H70" s="471">
        <f t="shared" si="21"/>
        <v>15660</v>
      </c>
      <c r="I70" s="471">
        <f t="shared" si="21"/>
        <v>16920</v>
      </c>
      <c r="J70" s="471">
        <f t="shared" si="21"/>
        <v>18180</v>
      </c>
      <c r="K70" s="471">
        <f t="shared" si="21"/>
        <v>19440</v>
      </c>
      <c r="L70" s="471">
        <f t="shared" si="21"/>
        <v>20700</v>
      </c>
      <c r="N70" s="515" t="s">
        <v>1717</v>
      </c>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637" t="s">
        <v>153</v>
      </c>
      <c r="AU70" s="516"/>
      <c r="AV70" s="516"/>
      <c r="AW70" s="401"/>
      <c r="AX70" s="401"/>
      <c r="AY70" s="595" t="s">
        <v>437</v>
      </c>
      <c r="AZ70" s="582" t="s">
        <v>287</v>
      </c>
      <c r="BA70" s="400" t="s">
        <v>334</v>
      </c>
      <c r="BB70" s="400" t="s">
        <v>461</v>
      </c>
      <c r="BC70" s="400" t="s">
        <v>461</v>
      </c>
      <c r="BD70" s="400" t="s">
        <v>281</v>
      </c>
      <c r="BE70" s="516">
        <f t="shared" si="2"/>
        <v>59</v>
      </c>
      <c r="BF70" s="516"/>
      <c r="BG70" s="516"/>
      <c r="BH70" s="516"/>
    </row>
    <row r="71" spans="1:60" hidden="1">
      <c r="A71" s="460">
        <f t="shared" si="3"/>
        <v>0</v>
      </c>
      <c r="B71" s="460">
        <f t="shared" si="6"/>
        <v>0</v>
      </c>
      <c r="C71" s="460">
        <f t="shared" si="4"/>
        <v>0</v>
      </c>
      <c r="E71" s="461">
        <f t="shared" ref="E71:L71" si="22">+MAX(P71,Y71,AI71)</f>
        <v>10980</v>
      </c>
      <c r="F71" s="461">
        <f t="shared" si="22"/>
        <v>12540</v>
      </c>
      <c r="G71" s="461">
        <f t="shared" si="22"/>
        <v>14100</v>
      </c>
      <c r="H71" s="461">
        <f t="shared" si="22"/>
        <v>15660</v>
      </c>
      <c r="I71" s="461">
        <f t="shared" si="22"/>
        <v>16920</v>
      </c>
      <c r="J71" s="461">
        <f t="shared" si="22"/>
        <v>18180</v>
      </c>
      <c r="K71" s="461">
        <f t="shared" si="22"/>
        <v>19440</v>
      </c>
      <c r="L71" s="461">
        <f t="shared" si="22"/>
        <v>20700</v>
      </c>
      <c r="N71" s="640" t="s">
        <v>1568</v>
      </c>
      <c r="O71" s="516"/>
      <c r="P71" s="516">
        <f t="shared" ref="P71:W71" si="23">+P107/5*3</f>
        <v>10980</v>
      </c>
      <c r="Q71" s="516">
        <f t="shared" si="23"/>
        <v>12540</v>
      </c>
      <c r="R71" s="516">
        <f t="shared" si="23"/>
        <v>14100</v>
      </c>
      <c r="S71" s="516">
        <f t="shared" si="23"/>
        <v>15660</v>
      </c>
      <c r="T71" s="516">
        <f t="shared" si="23"/>
        <v>16920</v>
      </c>
      <c r="U71" s="516">
        <f t="shared" si="23"/>
        <v>18180</v>
      </c>
      <c r="V71" s="516">
        <f t="shared" si="23"/>
        <v>19440</v>
      </c>
      <c r="W71" s="516">
        <f t="shared" si="23"/>
        <v>20700</v>
      </c>
      <c r="X71" s="516"/>
      <c r="Y71" s="516">
        <f t="shared" ref="Y71:AF71" si="24">+Y107/5*3</f>
        <v>0</v>
      </c>
      <c r="Z71" s="516">
        <f t="shared" si="24"/>
        <v>0</v>
      </c>
      <c r="AA71" s="516">
        <f t="shared" si="24"/>
        <v>0</v>
      </c>
      <c r="AB71" s="516">
        <f t="shared" si="24"/>
        <v>0</v>
      </c>
      <c r="AC71" s="516">
        <f t="shared" si="24"/>
        <v>0</v>
      </c>
      <c r="AD71" s="516">
        <f t="shared" si="24"/>
        <v>0</v>
      </c>
      <c r="AE71" s="516">
        <f t="shared" si="24"/>
        <v>0</v>
      </c>
      <c r="AF71" s="516">
        <f t="shared" si="24"/>
        <v>0</v>
      </c>
      <c r="AG71" s="516"/>
      <c r="AH71" s="516"/>
      <c r="AI71" s="516">
        <f t="shared" ref="AI71:AP71" si="25">+AI107*0.6</f>
        <v>0</v>
      </c>
      <c r="AJ71" s="516">
        <f t="shared" si="25"/>
        <v>0</v>
      </c>
      <c r="AK71" s="516">
        <f t="shared" si="25"/>
        <v>0</v>
      </c>
      <c r="AL71" s="516">
        <f t="shared" si="25"/>
        <v>0</v>
      </c>
      <c r="AM71" s="516">
        <f t="shared" si="25"/>
        <v>0</v>
      </c>
      <c r="AN71" s="516">
        <f t="shared" si="25"/>
        <v>0</v>
      </c>
      <c r="AO71" s="516">
        <f t="shared" si="25"/>
        <v>0</v>
      </c>
      <c r="AP71" s="516">
        <f t="shared" si="25"/>
        <v>0</v>
      </c>
      <c r="AQ71" s="516"/>
      <c r="AR71" s="516"/>
      <c r="AS71" s="516"/>
      <c r="AT71" s="637" t="s">
        <v>155</v>
      </c>
      <c r="AU71" s="516"/>
      <c r="AV71" s="516"/>
      <c r="AW71" s="401"/>
      <c r="AX71" s="401"/>
      <c r="AY71" s="595" t="s">
        <v>445</v>
      </c>
      <c r="AZ71" s="582" t="s">
        <v>295</v>
      </c>
      <c r="BA71" s="400" t="s">
        <v>336</v>
      </c>
      <c r="BB71" s="400" t="s">
        <v>465</v>
      </c>
      <c r="BC71" s="400" t="s">
        <v>465</v>
      </c>
      <c r="BD71" s="400" t="s">
        <v>285</v>
      </c>
      <c r="BE71" s="516">
        <f t="shared" si="2"/>
        <v>60</v>
      </c>
      <c r="BF71" s="516"/>
      <c r="BG71" s="516"/>
      <c r="BH71" s="516"/>
    </row>
    <row r="72" spans="1:60" hidden="1">
      <c r="A72" s="474">
        <f t="shared" ref="A72:A77" si="26">IF($A$26=$AU22,1,0)</f>
        <v>0</v>
      </c>
      <c r="B72" s="474">
        <f t="shared" ref="B72:B77" si="27">IF(OR(B71=1,$B$18=$AU22),1,0)</f>
        <v>0</v>
      </c>
      <c r="C72" s="474">
        <f t="shared" si="4"/>
        <v>0</v>
      </c>
      <c r="E72" s="471">
        <f t="shared" ref="E72:L72" si="28">+MAX(E71,E73)</f>
        <v>11160</v>
      </c>
      <c r="F72" s="471">
        <f t="shared" si="28"/>
        <v>12750</v>
      </c>
      <c r="G72" s="471">
        <f t="shared" si="28"/>
        <v>14340</v>
      </c>
      <c r="H72" s="471">
        <f t="shared" si="28"/>
        <v>15930</v>
      </c>
      <c r="I72" s="471">
        <f t="shared" si="28"/>
        <v>17220</v>
      </c>
      <c r="J72" s="471">
        <f t="shared" si="28"/>
        <v>18480</v>
      </c>
      <c r="K72" s="471">
        <f t="shared" si="28"/>
        <v>19770</v>
      </c>
      <c r="L72" s="471">
        <f t="shared" si="28"/>
        <v>21030</v>
      </c>
      <c r="N72" s="515" t="s">
        <v>1717</v>
      </c>
      <c r="O72" s="516"/>
      <c r="P72" s="516"/>
      <c r="Q72" s="516"/>
      <c r="R72" s="516"/>
      <c r="S72" s="516"/>
      <c r="T72" s="516"/>
      <c r="U72" s="516"/>
      <c r="V72" s="516"/>
      <c r="W72" s="516"/>
      <c r="X72" s="516"/>
      <c r="Y72" s="516"/>
      <c r="Z72" s="516"/>
      <c r="AA72" s="516"/>
      <c r="AB72" s="516"/>
      <c r="AC72" s="516"/>
      <c r="AD72" s="516"/>
      <c r="AE72" s="516"/>
      <c r="AF72" s="516"/>
      <c r="AG72" s="516"/>
      <c r="AH72" s="516"/>
      <c r="AI72" s="516"/>
      <c r="AJ72" s="516"/>
      <c r="AK72" s="516"/>
      <c r="AL72" s="516"/>
      <c r="AM72" s="516"/>
      <c r="AN72" s="516"/>
      <c r="AO72" s="516"/>
      <c r="AP72" s="516"/>
      <c r="AQ72" s="516"/>
      <c r="AR72" s="516"/>
      <c r="AS72" s="516"/>
      <c r="AT72" s="637" t="s">
        <v>157</v>
      </c>
      <c r="AU72" s="516"/>
      <c r="AV72" s="516"/>
      <c r="AW72" s="401"/>
      <c r="AX72" s="401"/>
      <c r="AY72" s="595" t="s">
        <v>447</v>
      </c>
      <c r="AZ72" s="582" t="s">
        <v>305</v>
      </c>
      <c r="BA72" s="400" t="s">
        <v>340</v>
      </c>
      <c r="BB72" s="400" t="s">
        <v>501</v>
      </c>
      <c r="BC72" s="400" t="s">
        <v>501</v>
      </c>
      <c r="BD72" s="400" t="s">
        <v>287</v>
      </c>
      <c r="BE72" s="516">
        <f t="shared" si="2"/>
        <v>61</v>
      </c>
      <c r="BF72" s="516"/>
      <c r="BG72" s="516"/>
      <c r="BH72" s="516"/>
    </row>
    <row r="73" spans="1:60" hidden="1">
      <c r="A73" s="474">
        <f t="shared" si="26"/>
        <v>0</v>
      </c>
      <c r="B73" s="474">
        <f t="shared" si="27"/>
        <v>0</v>
      </c>
      <c r="C73" s="474">
        <f t="shared" si="4"/>
        <v>0</v>
      </c>
      <c r="E73" s="461">
        <f t="shared" ref="E73:L73" si="29">+MAX(P73,Y73,AI73)</f>
        <v>11160</v>
      </c>
      <c r="F73" s="461">
        <f t="shared" si="29"/>
        <v>12750</v>
      </c>
      <c r="G73" s="461">
        <f t="shared" si="29"/>
        <v>14340</v>
      </c>
      <c r="H73" s="461">
        <f t="shared" si="29"/>
        <v>15930</v>
      </c>
      <c r="I73" s="461">
        <f t="shared" si="29"/>
        <v>17220</v>
      </c>
      <c r="J73" s="461">
        <f t="shared" si="29"/>
        <v>18480</v>
      </c>
      <c r="K73" s="461">
        <f t="shared" si="29"/>
        <v>19770</v>
      </c>
      <c r="L73" s="461">
        <f t="shared" si="29"/>
        <v>21030</v>
      </c>
      <c r="N73" s="515" t="s">
        <v>1611</v>
      </c>
      <c r="O73" s="516"/>
      <c r="P73" s="516">
        <f t="shared" ref="P73:W73" si="30">+P109/5*3</f>
        <v>11160</v>
      </c>
      <c r="Q73" s="516">
        <f t="shared" si="30"/>
        <v>12750</v>
      </c>
      <c r="R73" s="516">
        <f t="shared" si="30"/>
        <v>14340</v>
      </c>
      <c r="S73" s="516">
        <f t="shared" si="30"/>
        <v>15930</v>
      </c>
      <c r="T73" s="516">
        <f t="shared" si="30"/>
        <v>17220</v>
      </c>
      <c r="U73" s="516">
        <f t="shared" si="30"/>
        <v>18480</v>
      </c>
      <c r="V73" s="516">
        <f t="shared" si="30"/>
        <v>19770</v>
      </c>
      <c r="W73" s="516">
        <f t="shared" si="30"/>
        <v>21030</v>
      </c>
      <c r="X73" s="516"/>
      <c r="Y73" s="516">
        <f t="shared" ref="Y73:AF73" si="31">+Y109/5*3</f>
        <v>0</v>
      </c>
      <c r="Z73" s="516">
        <f t="shared" si="31"/>
        <v>0</v>
      </c>
      <c r="AA73" s="516">
        <f t="shared" si="31"/>
        <v>0</v>
      </c>
      <c r="AB73" s="516">
        <f t="shared" si="31"/>
        <v>0</v>
      </c>
      <c r="AC73" s="516">
        <f t="shared" si="31"/>
        <v>0</v>
      </c>
      <c r="AD73" s="516">
        <f t="shared" si="31"/>
        <v>0</v>
      </c>
      <c r="AE73" s="516">
        <f t="shared" si="31"/>
        <v>0</v>
      </c>
      <c r="AF73" s="516">
        <f t="shared" si="31"/>
        <v>0</v>
      </c>
      <c r="AG73" s="516"/>
      <c r="AH73" s="516"/>
      <c r="AI73" s="516">
        <f t="shared" ref="AI73:AP73" si="32">+AI109*0.6</f>
        <v>0</v>
      </c>
      <c r="AJ73" s="516">
        <f t="shared" si="32"/>
        <v>0</v>
      </c>
      <c r="AK73" s="516">
        <f t="shared" si="32"/>
        <v>0</v>
      </c>
      <c r="AL73" s="516">
        <f t="shared" si="32"/>
        <v>0</v>
      </c>
      <c r="AM73" s="516">
        <f t="shared" si="32"/>
        <v>0</v>
      </c>
      <c r="AN73" s="516">
        <f t="shared" si="32"/>
        <v>0</v>
      </c>
      <c r="AO73" s="516">
        <f t="shared" si="32"/>
        <v>0</v>
      </c>
      <c r="AP73" s="516">
        <f t="shared" si="32"/>
        <v>0</v>
      </c>
      <c r="AQ73" s="516"/>
      <c r="AR73" s="516"/>
      <c r="AS73" s="516"/>
      <c r="AT73" s="637" t="s">
        <v>159</v>
      </c>
      <c r="AU73" s="516"/>
      <c r="AV73" s="516"/>
      <c r="AW73" s="401"/>
      <c r="AX73" s="401"/>
      <c r="AY73" s="595" t="s">
        <v>453</v>
      </c>
      <c r="AZ73" s="582" t="s">
        <v>307</v>
      </c>
      <c r="BA73" s="400" t="s">
        <v>348</v>
      </c>
      <c r="BB73" s="400" t="s">
        <v>155</v>
      </c>
      <c r="BC73" s="400" t="s">
        <v>155</v>
      </c>
      <c r="BD73" s="400" t="s">
        <v>295</v>
      </c>
      <c r="BE73" s="516">
        <f t="shared" si="2"/>
        <v>62</v>
      </c>
      <c r="BF73" s="516"/>
      <c r="BG73" s="516"/>
      <c r="BH73" s="516"/>
    </row>
    <row r="74" spans="1:60" hidden="1">
      <c r="A74" s="474">
        <f t="shared" si="26"/>
        <v>0</v>
      </c>
      <c r="B74" s="474">
        <f t="shared" si="27"/>
        <v>0</v>
      </c>
      <c r="C74" s="474">
        <f t="shared" si="4"/>
        <v>0</v>
      </c>
      <c r="E74" s="476">
        <f t="shared" ref="E74:L74" si="33">+MAX(E73,E75)</f>
        <v>11250</v>
      </c>
      <c r="F74" s="476">
        <f t="shared" si="33"/>
        <v>12840</v>
      </c>
      <c r="G74" s="476">
        <f t="shared" si="33"/>
        <v>14460</v>
      </c>
      <c r="H74" s="476">
        <f t="shared" si="33"/>
        <v>16050</v>
      </c>
      <c r="I74" s="476">
        <f t="shared" si="33"/>
        <v>17340</v>
      </c>
      <c r="J74" s="476">
        <f t="shared" si="33"/>
        <v>18630</v>
      </c>
      <c r="K74" s="476">
        <f t="shared" si="33"/>
        <v>19920</v>
      </c>
      <c r="L74" s="476">
        <f t="shared" si="33"/>
        <v>21210</v>
      </c>
      <c r="N74" s="515" t="s">
        <v>1717</v>
      </c>
      <c r="O74" s="516"/>
      <c r="P74" s="516"/>
      <c r="Q74" s="516"/>
      <c r="R74" s="516"/>
      <c r="S74" s="516"/>
      <c r="T74" s="516"/>
      <c r="U74" s="516"/>
      <c r="V74" s="516"/>
      <c r="W74" s="516"/>
      <c r="X74" s="516"/>
      <c r="Y74" s="516"/>
      <c r="Z74" s="516"/>
      <c r="AA74" s="516"/>
      <c r="AB74" s="516"/>
      <c r="AC74" s="516"/>
      <c r="AD74" s="516"/>
      <c r="AE74" s="516"/>
      <c r="AF74" s="516"/>
      <c r="AG74" s="516"/>
      <c r="AH74" s="516"/>
      <c r="AI74" s="516"/>
      <c r="AJ74" s="516"/>
      <c r="AK74" s="516"/>
      <c r="AL74" s="516"/>
      <c r="AM74" s="516"/>
      <c r="AN74" s="516"/>
      <c r="AO74" s="516"/>
      <c r="AP74" s="516"/>
      <c r="AQ74" s="516"/>
      <c r="AR74" s="516"/>
      <c r="AS74" s="516"/>
      <c r="AT74" s="637" t="s">
        <v>161</v>
      </c>
      <c r="AU74" s="516"/>
      <c r="AV74" s="516"/>
      <c r="AW74" s="401"/>
      <c r="AX74" s="401"/>
      <c r="AY74" s="595"/>
      <c r="AZ74" s="582"/>
      <c r="BA74" s="400"/>
      <c r="BB74" s="400" t="s">
        <v>530</v>
      </c>
      <c r="BC74" s="400" t="s">
        <v>530</v>
      </c>
      <c r="BD74" s="400" t="s">
        <v>305</v>
      </c>
      <c r="BE74" s="516"/>
      <c r="BF74" s="516"/>
      <c r="BG74" s="516"/>
      <c r="BH74" s="516"/>
    </row>
    <row r="75" spans="1:60" hidden="1">
      <c r="A75" s="474">
        <f t="shared" si="26"/>
        <v>0</v>
      </c>
      <c r="B75" s="474">
        <f t="shared" si="27"/>
        <v>0</v>
      </c>
      <c r="C75" s="474">
        <f t="shared" si="4"/>
        <v>0</v>
      </c>
      <c r="E75" s="478">
        <f t="shared" ref="E75:L75" si="34">+MAX(P75,Y75,AI75)</f>
        <v>11250</v>
      </c>
      <c r="F75" s="478">
        <f t="shared" si="34"/>
        <v>12840</v>
      </c>
      <c r="G75" s="478">
        <f t="shared" si="34"/>
        <v>14460</v>
      </c>
      <c r="H75" s="478">
        <f t="shared" si="34"/>
        <v>16050</v>
      </c>
      <c r="I75" s="478">
        <f t="shared" si="34"/>
        <v>17340</v>
      </c>
      <c r="J75" s="478">
        <f t="shared" si="34"/>
        <v>18630</v>
      </c>
      <c r="K75" s="478">
        <f t="shared" si="34"/>
        <v>19920</v>
      </c>
      <c r="L75" s="478">
        <f t="shared" si="34"/>
        <v>21210</v>
      </c>
      <c r="N75" s="515" t="s">
        <v>1613</v>
      </c>
      <c r="O75" s="516"/>
      <c r="P75" s="516">
        <f t="shared" ref="P75:W75" si="35">+P111/5*3</f>
        <v>11250</v>
      </c>
      <c r="Q75" s="516">
        <f t="shared" si="35"/>
        <v>12840</v>
      </c>
      <c r="R75" s="516">
        <f t="shared" si="35"/>
        <v>14460</v>
      </c>
      <c r="S75" s="516">
        <f t="shared" si="35"/>
        <v>16050</v>
      </c>
      <c r="T75" s="516">
        <f t="shared" si="35"/>
        <v>17340</v>
      </c>
      <c r="U75" s="516">
        <f t="shared" si="35"/>
        <v>18630</v>
      </c>
      <c r="V75" s="516">
        <f t="shared" si="35"/>
        <v>19920</v>
      </c>
      <c r="W75" s="516">
        <f t="shared" si="35"/>
        <v>21210</v>
      </c>
      <c r="X75" s="516"/>
      <c r="Y75" s="516">
        <f t="shared" ref="Y75:AF75" si="36">+Y111/5*3</f>
        <v>0</v>
      </c>
      <c r="Z75" s="516">
        <f t="shared" si="36"/>
        <v>0</v>
      </c>
      <c r="AA75" s="516">
        <f t="shared" si="36"/>
        <v>0</v>
      </c>
      <c r="AB75" s="516">
        <f t="shared" si="36"/>
        <v>0</v>
      </c>
      <c r="AC75" s="516">
        <f t="shared" si="36"/>
        <v>0</v>
      </c>
      <c r="AD75" s="516">
        <f t="shared" si="36"/>
        <v>0</v>
      </c>
      <c r="AE75" s="516">
        <f t="shared" si="36"/>
        <v>0</v>
      </c>
      <c r="AF75" s="516">
        <f t="shared" si="36"/>
        <v>0</v>
      </c>
      <c r="AG75" s="516"/>
      <c r="AH75" s="516"/>
      <c r="AI75" s="516">
        <f t="shared" ref="AI75:AP75" si="37">+AI111*0.6</f>
        <v>0</v>
      </c>
      <c r="AJ75" s="516">
        <f t="shared" si="37"/>
        <v>0</v>
      </c>
      <c r="AK75" s="516">
        <f t="shared" si="37"/>
        <v>0</v>
      </c>
      <c r="AL75" s="516">
        <f t="shared" si="37"/>
        <v>0</v>
      </c>
      <c r="AM75" s="516">
        <f t="shared" si="37"/>
        <v>0</v>
      </c>
      <c r="AN75" s="516">
        <f t="shared" si="37"/>
        <v>0</v>
      </c>
      <c r="AO75" s="516">
        <f t="shared" si="37"/>
        <v>0</v>
      </c>
      <c r="AP75" s="516">
        <f t="shared" si="37"/>
        <v>0</v>
      </c>
      <c r="AQ75" s="516"/>
      <c r="AR75" s="516"/>
      <c r="AS75" s="516"/>
      <c r="AT75" s="637" t="s">
        <v>163</v>
      </c>
      <c r="AU75" s="516"/>
      <c r="AV75" s="516"/>
      <c r="AW75" s="401"/>
      <c r="AX75" s="401"/>
      <c r="AY75" s="595"/>
      <c r="AZ75" s="582"/>
      <c r="BA75" s="400"/>
      <c r="BB75" s="400" t="s">
        <v>534</v>
      </c>
      <c r="BC75" s="400" t="s">
        <v>534</v>
      </c>
      <c r="BD75" s="400" t="s">
        <v>307</v>
      </c>
      <c r="BE75" s="516"/>
      <c r="BF75" s="516"/>
      <c r="BG75" s="516"/>
      <c r="BH75" s="516"/>
    </row>
    <row r="76" spans="1:60" hidden="1">
      <c r="A76" s="479">
        <f t="shared" si="26"/>
        <v>0</v>
      </c>
      <c r="B76" s="479">
        <f t="shared" si="27"/>
        <v>0</v>
      </c>
      <c r="C76" s="479">
        <f t="shared" si="4"/>
        <v>0</v>
      </c>
      <c r="E76" s="476">
        <f t="shared" ref="E76:L76" si="38">+MAX(E75,E77)</f>
        <v>11250</v>
      </c>
      <c r="F76" s="476">
        <f t="shared" si="38"/>
        <v>12840</v>
      </c>
      <c r="G76" s="476">
        <f t="shared" si="38"/>
        <v>14460</v>
      </c>
      <c r="H76" s="476">
        <f t="shared" si="38"/>
        <v>16050</v>
      </c>
      <c r="I76" s="476">
        <f t="shared" si="38"/>
        <v>17340</v>
      </c>
      <c r="J76" s="476">
        <f t="shared" si="38"/>
        <v>18630</v>
      </c>
      <c r="K76" s="476">
        <f t="shared" si="38"/>
        <v>19920</v>
      </c>
      <c r="L76" s="476">
        <f t="shared" si="38"/>
        <v>21210</v>
      </c>
      <c r="N76" s="515" t="s">
        <v>1717</v>
      </c>
      <c r="O76" s="516"/>
      <c r="P76" s="516"/>
      <c r="Q76" s="516"/>
      <c r="R76" s="516"/>
      <c r="S76" s="516"/>
      <c r="T76" s="516"/>
      <c r="U76" s="516"/>
      <c r="V76" s="516"/>
      <c r="W76" s="516"/>
      <c r="X76" s="516"/>
      <c r="Y76" s="516"/>
      <c r="Z76" s="516"/>
      <c r="AA76" s="516"/>
      <c r="AB76" s="516"/>
      <c r="AC76" s="516"/>
      <c r="AD76" s="516"/>
      <c r="AE76" s="516"/>
      <c r="AF76" s="516"/>
      <c r="AG76" s="516"/>
      <c r="AH76" s="516"/>
      <c r="AI76" s="516"/>
      <c r="AJ76" s="516"/>
      <c r="AK76" s="516"/>
      <c r="AL76" s="516"/>
      <c r="AM76" s="516"/>
      <c r="AN76" s="516"/>
      <c r="AO76" s="516"/>
      <c r="AP76" s="516"/>
      <c r="AQ76" s="516"/>
      <c r="AR76" s="516"/>
      <c r="AS76" s="516"/>
      <c r="AT76" s="637" t="s">
        <v>165</v>
      </c>
      <c r="AU76" s="516"/>
      <c r="AV76" s="516"/>
      <c r="AW76" s="401"/>
      <c r="AX76" s="401"/>
      <c r="AY76" s="595" t="s">
        <v>455</v>
      </c>
      <c r="AZ76" s="582" t="s">
        <v>309</v>
      </c>
      <c r="BA76" s="400" t="s">
        <v>354</v>
      </c>
      <c r="BB76" s="400" t="s">
        <v>538</v>
      </c>
      <c r="BC76" s="400" t="s">
        <v>538</v>
      </c>
      <c r="BD76" s="400" t="s">
        <v>309</v>
      </c>
      <c r="BE76" s="516">
        <f t="shared" ref="BE76:BE89" si="39">+MATCH(BD$10:BD$548,AZ$10:AZ$540,0)</f>
        <v>67</v>
      </c>
      <c r="BF76" s="516"/>
      <c r="BG76" s="516"/>
      <c r="BH76" s="516"/>
    </row>
    <row r="77" spans="1:60" hidden="1">
      <c r="A77" s="480">
        <f t="shared" si="26"/>
        <v>0</v>
      </c>
      <c r="B77" s="480">
        <f t="shared" si="27"/>
        <v>0</v>
      </c>
      <c r="C77" s="480">
        <f t="shared" si="4"/>
        <v>0</v>
      </c>
      <c r="E77" s="481">
        <f t="shared" ref="E77:L77" si="40">+MAX(P77,Y77,AI77)</f>
        <v>11010</v>
      </c>
      <c r="F77" s="481">
        <f t="shared" si="40"/>
        <v>12600</v>
      </c>
      <c r="G77" s="481">
        <f t="shared" si="40"/>
        <v>14160</v>
      </c>
      <c r="H77" s="481">
        <f t="shared" si="40"/>
        <v>15720</v>
      </c>
      <c r="I77" s="481">
        <f t="shared" si="40"/>
        <v>16980</v>
      </c>
      <c r="J77" s="481">
        <f t="shared" si="40"/>
        <v>18240</v>
      </c>
      <c r="K77" s="481">
        <f t="shared" si="40"/>
        <v>19500</v>
      </c>
      <c r="L77" s="481">
        <f t="shared" si="40"/>
        <v>20760</v>
      </c>
      <c r="N77" s="515" t="s">
        <v>1719</v>
      </c>
      <c r="O77" s="516"/>
      <c r="P77" s="516">
        <f t="shared" ref="P77:W77" si="41">+P113*0.6</f>
        <v>11010</v>
      </c>
      <c r="Q77" s="516">
        <f t="shared" si="41"/>
        <v>12600</v>
      </c>
      <c r="R77" s="516">
        <f t="shared" si="41"/>
        <v>14160</v>
      </c>
      <c r="S77" s="516">
        <f t="shared" si="41"/>
        <v>15720</v>
      </c>
      <c r="T77" s="516">
        <f t="shared" si="41"/>
        <v>16980</v>
      </c>
      <c r="U77" s="516">
        <f t="shared" si="41"/>
        <v>18240</v>
      </c>
      <c r="V77" s="516">
        <f t="shared" si="41"/>
        <v>19500</v>
      </c>
      <c r="W77" s="516">
        <f t="shared" si="41"/>
        <v>20760</v>
      </c>
      <c r="X77" s="516"/>
      <c r="Y77" s="516">
        <f t="shared" ref="Y77:AF77" si="42">+Y113*0.6</f>
        <v>0</v>
      </c>
      <c r="Z77" s="516">
        <f t="shared" si="42"/>
        <v>0</v>
      </c>
      <c r="AA77" s="516">
        <f t="shared" si="42"/>
        <v>0</v>
      </c>
      <c r="AB77" s="516">
        <f t="shared" si="42"/>
        <v>0</v>
      </c>
      <c r="AC77" s="516">
        <f t="shared" si="42"/>
        <v>0</v>
      </c>
      <c r="AD77" s="516">
        <f t="shared" si="42"/>
        <v>0</v>
      </c>
      <c r="AE77" s="516">
        <f t="shared" si="42"/>
        <v>0</v>
      </c>
      <c r="AF77" s="516">
        <f t="shared" si="42"/>
        <v>0</v>
      </c>
      <c r="AG77" s="516"/>
      <c r="AH77" s="516"/>
      <c r="AI77" s="516">
        <f t="shared" ref="AI77:AP77" si="43">+AI113*0.6</f>
        <v>0</v>
      </c>
      <c r="AJ77" s="516">
        <f t="shared" si="43"/>
        <v>0</v>
      </c>
      <c r="AK77" s="516">
        <f t="shared" si="43"/>
        <v>0</v>
      </c>
      <c r="AL77" s="516">
        <f t="shared" si="43"/>
        <v>0</v>
      </c>
      <c r="AM77" s="516">
        <f t="shared" si="43"/>
        <v>0</v>
      </c>
      <c r="AN77" s="516">
        <f t="shared" si="43"/>
        <v>0</v>
      </c>
      <c r="AO77" s="516">
        <f t="shared" si="43"/>
        <v>0</v>
      </c>
      <c r="AP77" s="516">
        <f t="shared" si="43"/>
        <v>0</v>
      </c>
      <c r="AQ77" s="516"/>
      <c r="AR77" s="516"/>
      <c r="AS77" s="516"/>
      <c r="AT77" s="637" t="s">
        <v>166</v>
      </c>
      <c r="AU77" s="516"/>
      <c r="AV77" s="516"/>
      <c r="AW77" s="401"/>
      <c r="AX77" s="401"/>
      <c r="AY77" s="595" t="s">
        <v>457</v>
      </c>
      <c r="AZ77" s="582" t="s">
        <v>79</v>
      </c>
      <c r="BA77" s="400" t="s">
        <v>358</v>
      </c>
      <c r="BB77" s="400" t="s">
        <v>163</v>
      </c>
      <c r="BC77" s="400" t="s">
        <v>163</v>
      </c>
      <c r="BD77" s="400" t="s">
        <v>79</v>
      </c>
      <c r="BE77" s="516">
        <f t="shared" si="39"/>
        <v>68</v>
      </c>
      <c r="BF77" s="516"/>
      <c r="BG77" s="516"/>
      <c r="BH77" s="516"/>
    </row>
    <row r="78" spans="1:60" hidden="1">
      <c r="A78" s="482"/>
      <c r="B78" s="483"/>
      <c r="C78" s="484"/>
      <c r="D78" s="483"/>
      <c r="E78" s="483"/>
      <c r="F78" s="483"/>
      <c r="G78" s="483"/>
      <c r="H78" s="483"/>
      <c r="I78" s="483"/>
      <c r="J78" s="483"/>
      <c r="K78" s="483"/>
      <c r="L78" s="483"/>
      <c r="M78" s="483"/>
      <c r="N78" s="516"/>
      <c r="O78" s="516"/>
      <c r="P78" s="516"/>
      <c r="Q78" s="516"/>
      <c r="R78" s="516"/>
      <c r="S78" s="516"/>
      <c r="T78" s="516"/>
      <c r="U78" s="516"/>
      <c r="V78" s="516"/>
      <c r="W78" s="516"/>
      <c r="X78" s="516"/>
      <c r="Y78" s="516"/>
      <c r="Z78" s="516"/>
      <c r="AA78" s="516"/>
      <c r="AB78" s="516"/>
      <c r="AC78" s="516"/>
      <c r="AD78" s="516"/>
      <c r="AE78" s="516"/>
      <c r="AF78" s="516"/>
      <c r="AG78" s="516"/>
      <c r="AH78" s="516"/>
      <c r="AI78" s="516"/>
      <c r="AJ78" s="516"/>
      <c r="AK78" s="516"/>
      <c r="AL78" s="516"/>
      <c r="AM78" s="516"/>
      <c r="AN78" s="516"/>
      <c r="AO78" s="516"/>
      <c r="AP78" s="516"/>
      <c r="AQ78" s="641" t="s">
        <v>1720</v>
      </c>
      <c r="AR78" s="516"/>
      <c r="AS78" s="516"/>
      <c r="AT78" s="637" t="s">
        <v>168</v>
      </c>
      <c r="AU78" s="516"/>
      <c r="AV78" s="516"/>
      <c r="AW78" s="401"/>
      <c r="AX78" s="401"/>
      <c r="AY78" s="595" t="s">
        <v>459</v>
      </c>
      <c r="AZ78" s="582" t="s">
        <v>320</v>
      </c>
      <c r="BA78" s="400" t="s">
        <v>360</v>
      </c>
      <c r="BB78" s="400" t="s">
        <v>541</v>
      </c>
      <c r="BC78" s="400" t="s">
        <v>541</v>
      </c>
      <c r="BD78" s="400" t="s">
        <v>320</v>
      </c>
      <c r="BE78" s="516">
        <f t="shared" si="39"/>
        <v>69</v>
      </c>
      <c r="BF78" s="516"/>
      <c r="BG78" s="516"/>
      <c r="BH78" s="516"/>
    </row>
    <row r="79" spans="1:60" ht="15.6" hidden="1">
      <c r="A79" s="454" t="s">
        <v>1710</v>
      </c>
      <c r="B79" s="455" t="s">
        <v>1711</v>
      </c>
      <c r="C79" s="456" t="s">
        <v>1712</v>
      </c>
      <c r="E79" s="457">
        <v>1</v>
      </c>
      <c r="F79" s="457">
        <v>2</v>
      </c>
      <c r="G79" s="457">
        <v>3</v>
      </c>
      <c r="H79" s="457">
        <v>4</v>
      </c>
      <c r="I79" s="457">
        <v>5</v>
      </c>
      <c r="J79" s="457">
        <v>6</v>
      </c>
      <c r="K79" s="457">
        <v>7</v>
      </c>
      <c r="L79" s="457">
        <v>8</v>
      </c>
      <c r="M79" s="369"/>
      <c r="N79" s="639">
        <v>40</v>
      </c>
      <c r="O79" s="516"/>
      <c r="P79" s="1590" t="s">
        <v>1713</v>
      </c>
      <c r="Q79" s="1590"/>
      <c r="R79" s="1590"/>
      <c r="S79" s="1590"/>
      <c r="T79" s="1590"/>
      <c r="U79" s="1590"/>
      <c r="V79" s="1590"/>
      <c r="W79" s="1590"/>
      <c r="X79" s="516"/>
      <c r="Y79" s="1590" t="s">
        <v>1714</v>
      </c>
      <c r="Z79" s="1590"/>
      <c r="AA79" s="1590"/>
      <c r="AB79" s="1590"/>
      <c r="AC79" s="1590"/>
      <c r="AD79" s="1590"/>
      <c r="AE79" s="1590"/>
      <c r="AF79" s="1590"/>
      <c r="AG79" s="516"/>
      <c r="AH79" s="516"/>
      <c r="AI79" s="1590" t="s">
        <v>1716</v>
      </c>
      <c r="AJ79" s="1590"/>
      <c r="AK79" s="1590"/>
      <c r="AL79" s="1590"/>
      <c r="AM79" s="1590"/>
      <c r="AN79" s="1590"/>
      <c r="AO79" s="1590"/>
      <c r="AP79" s="1590"/>
      <c r="AQ79" s="516"/>
      <c r="AR79" s="516"/>
      <c r="AS79" s="516"/>
      <c r="AT79" s="637" t="s">
        <v>170</v>
      </c>
      <c r="AU79" s="516"/>
      <c r="AV79" s="516"/>
      <c r="AW79" s="401"/>
      <c r="AX79" s="401"/>
      <c r="AY79" s="595" t="s">
        <v>461</v>
      </c>
      <c r="AZ79" s="582" t="s">
        <v>324</v>
      </c>
      <c r="BA79" s="400" t="s">
        <v>364</v>
      </c>
      <c r="BB79" s="400" t="s">
        <v>545</v>
      </c>
      <c r="BC79" s="400" t="s">
        <v>545</v>
      </c>
      <c r="BD79" s="400" t="s">
        <v>324</v>
      </c>
      <c r="BE79" s="516">
        <f t="shared" si="39"/>
        <v>70</v>
      </c>
      <c r="BF79" s="516"/>
      <c r="BG79" s="516"/>
      <c r="BH79" s="516"/>
    </row>
    <row r="80" spans="1:60" hidden="1">
      <c r="A80" s="460">
        <f t="shared" ref="A80:A89" si="44">IF($A$26=$AU10,1,0)</f>
        <v>0</v>
      </c>
      <c r="B80" s="460">
        <f>IF($B$18=$AU10,1,0)</f>
        <v>0</v>
      </c>
      <c r="C80" s="460">
        <f t="shared" ref="C80:C95" si="45">+IF((A62+B62)=2,1,A62+B62)</f>
        <v>0</v>
      </c>
      <c r="E80" s="461">
        <f t="shared" ref="E80:L81" si="46">+MAX(P80,Y80,AI80)</f>
        <v>13640</v>
      </c>
      <c r="F80" s="461">
        <f t="shared" si="46"/>
        <v>15560</v>
      </c>
      <c r="G80" s="461">
        <f t="shared" si="46"/>
        <v>17520</v>
      </c>
      <c r="H80" s="461">
        <f t="shared" si="46"/>
        <v>19440</v>
      </c>
      <c r="I80" s="461">
        <f t="shared" si="46"/>
        <v>21000</v>
      </c>
      <c r="J80" s="461">
        <f t="shared" si="46"/>
        <v>22560</v>
      </c>
      <c r="K80" s="461">
        <f t="shared" si="46"/>
        <v>24120</v>
      </c>
      <c r="L80" s="461">
        <f t="shared" si="46"/>
        <v>25680</v>
      </c>
      <c r="N80" s="515" t="str">
        <f>CONCATENATE($AU$10,$B$11,N79)</f>
        <v>Before 12-31-2008040</v>
      </c>
      <c r="O80" s="516"/>
      <c r="P80" s="516">
        <v>13640</v>
      </c>
      <c r="Q80" s="516">
        <v>15560</v>
      </c>
      <c r="R80" s="516">
        <v>17520</v>
      </c>
      <c r="S80" s="516">
        <v>19440</v>
      </c>
      <c r="T80" s="516">
        <v>21000</v>
      </c>
      <c r="U80" s="516">
        <v>22560</v>
      </c>
      <c r="V80" s="516">
        <v>24120</v>
      </c>
      <c r="W80" s="516">
        <v>25680</v>
      </c>
      <c r="X80" s="516"/>
      <c r="Y80" s="516"/>
      <c r="Z80" s="516"/>
      <c r="AA80" s="516"/>
      <c r="AB80" s="516"/>
      <c r="AC80" s="516"/>
      <c r="AD80" s="516"/>
      <c r="AE80" s="516"/>
      <c r="AF80" s="516"/>
      <c r="AG80" s="516"/>
      <c r="AH80" s="516"/>
      <c r="AI80" s="516"/>
      <c r="AJ80" s="516"/>
      <c r="AK80" s="516"/>
      <c r="AL80" s="516"/>
      <c r="AM80" s="516"/>
      <c r="AN80" s="516"/>
      <c r="AO80" s="516"/>
      <c r="AP80" s="516"/>
      <c r="AQ80" s="516"/>
      <c r="AR80" s="516"/>
      <c r="AS80" s="516"/>
      <c r="AT80" s="637" t="s">
        <v>172</v>
      </c>
      <c r="AU80" s="516"/>
      <c r="AV80" s="516"/>
      <c r="AW80" s="401"/>
      <c r="AX80" s="401"/>
      <c r="AY80" s="622" t="s">
        <v>465</v>
      </c>
      <c r="AZ80" s="582" t="s">
        <v>334</v>
      </c>
      <c r="BA80" s="400" t="s">
        <v>368</v>
      </c>
      <c r="BB80" s="400" t="s">
        <v>547</v>
      </c>
      <c r="BC80" s="400" t="s">
        <v>547</v>
      </c>
      <c r="BD80" s="400" t="s">
        <v>334</v>
      </c>
      <c r="BE80" s="516">
        <f t="shared" si="39"/>
        <v>71</v>
      </c>
      <c r="BF80" s="516"/>
      <c r="BG80" s="516"/>
      <c r="BH80" s="516"/>
    </row>
    <row r="81" spans="1:60" hidden="1">
      <c r="A81" s="460">
        <f t="shared" si="44"/>
        <v>0</v>
      </c>
      <c r="B81" s="460">
        <f t="shared" ref="B81:B89" si="47">IF(OR(B62=1,$B$18=$AU11),1,0)</f>
        <v>0</v>
      </c>
      <c r="C81" s="460">
        <f t="shared" si="45"/>
        <v>0</v>
      </c>
      <c r="E81" s="461">
        <f t="shared" si="46"/>
        <v>13640</v>
      </c>
      <c r="F81" s="461">
        <f t="shared" si="46"/>
        <v>15560</v>
      </c>
      <c r="G81" s="461">
        <f t="shared" si="46"/>
        <v>17520</v>
      </c>
      <c r="H81" s="461">
        <f t="shared" si="46"/>
        <v>19440</v>
      </c>
      <c r="I81" s="461">
        <f t="shared" si="46"/>
        <v>21000</v>
      </c>
      <c r="J81" s="461">
        <f t="shared" si="46"/>
        <v>22560</v>
      </c>
      <c r="K81" s="461">
        <f t="shared" si="46"/>
        <v>24120</v>
      </c>
      <c r="L81" s="461">
        <f t="shared" si="46"/>
        <v>25680</v>
      </c>
      <c r="N81" s="515" t="str">
        <f>CONCATENATE($AU$11,$B$11,$N$79)</f>
        <v>1/1/2009 - 5/13/2010040</v>
      </c>
      <c r="O81" s="516"/>
      <c r="P81" s="516">
        <v>13640</v>
      </c>
      <c r="Q81" s="516">
        <v>15560</v>
      </c>
      <c r="R81" s="516">
        <v>17520</v>
      </c>
      <c r="S81" s="516">
        <v>19440</v>
      </c>
      <c r="T81" s="516">
        <v>21000</v>
      </c>
      <c r="U81" s="516">
        <v>22560</v>
      </c>
      <c r="V81" s="516">
        <v>24120</v>
      </c>
      <c r="W81" s="516">
        <v>25680</v>
      </c>
      <c r="X81" s="516"/>
      <c r="Y81" s="516"/>
      <c r="Z81" s="516"/>
      <c r="AA81" s="516"/>
      <c r="AB81" s="516"/>
      <c r="AC81" s="516"/>
      <c r="AD81" s="516"/>
      <c r="AE81" s="516"/>
      <c r="AF81" s="516"/>
      <c r="AG81" s="516"/>
      <c r="AH81" s="516"/>
      <c r="AI81" s="516">
        <f t="shared" ref="AI81:AP81" si="48">+AI99/5*4</f>
        <v>0</v>
      </c>
      <c r="AJ81" s="516">
        <f t="shared" si="48"/>
        <v>0</v>
      </c>
      <c r="AK81" s="516">
        <f t="shared" si="48"/>
        <v>0</v>
      </c>
      <c r="AL81" s="516">
        <f t="shared" si="48"/>
        <v>0</v>
      </c>
      <c r="AM81" s="516">
        <f t="shared" si="48"/>
        <v>0</v>
      </c>
      <c r="AN81" s="516">
        <f t="shared" si="48"/>
        <v>0</v>
      </c>
      <c r="AO81" s="516">
        <f t="shared" si="48"/>
        <v>0</v>
      </c>
      <c r="AP81" s="516">
        <f t="shared" si="48"/>
        <v>0</v>
      </c>
      <c r="AQ81" s="516"/>
      <c r="AR81" s="516"/>
      <c r="AS81" s="516"/>
      <c r="AT81" s="637" t="s">
        <v>174</v>
      </c>
      <c r="AU81" s="516"/>
      <c r="AV81" s="516"/>
      <c r="AW81" s="401"/>
      <c r="AX81" s="401"/>
      <c r="AY81" s="595" t="s">
        <v>493</v>
      </c>
      <c r="AZ81" s="582" t="s">
        <v>336</v>
      </c>
      <c r="BA81" s="400" t="s">
        <v>1721</v>
      </c>
      <c r="BB81" s="400" t="s">
        <v>548</v>
      </c>
      <c r="BC81" s="400" t="s">
        <v>548</v>
      </c>
      <c r="BD81" s="400" t="s">
        <v>336</v>
      </c>
      <c r="BE81" s="516">
        <f t="shared" si="39"/>
        <v>72</v>
      </c>
      <c r="BF81" s="516"/>
      <c r="BG81" s="516"/>
      <c r="BH81" s="516"/>
    </row>
    <row r="82" spans="1:60" hidden="1">
      <c r="A82" s="460">
        <f t="shared" si="44"/>
        <v>0</v>
      </c>
      <c r="B82" s="460">
        <f t="shared" si="47"/>
        <v>0</v>
      </c>
      <c r="C82" s="460">
        <f t="shared" si="45"/>
        <v>0</v>
      </c>
      <c r="E82" s="471">
        <f t="shared" ref="E82:L82" si="49">+MAX(E81,E83)</f>
        <v>13640</v>
      </c>
      <c r="F82" s="471">
        <f t="shared" si="49"/>
        <v>15560</v>
      </c>
      <c r="G82" s="471">
        <f t="shared" si="49"/>
        <v>17520</v>
      </c>
      <c r="H82" s="471">
        <f t="shared" si="49"/>
        <v>19440</v>
      </c>
      <c r="I82" s="471">
        <f t="shared" si="49"/>
        <v>21000</v>
      </c>
      <c r="J82" s="471">
        <f t="shared" si="49"/>
        <v>22560</v>
      </c>
      <c r="K82" s="471">
        <f t="shared" si="49"/>
        <v>24120</v>
      </c>
      <c r="L82" s="471">
        <f t="shared" si="49"/>
        <v>25680</v>
      </c>
      <c r="N82" s="515" t="s">
        <v>1717</v>
      </c>
      <c r="O82" s="516"/>
      <c r="P82" s="516"/>
      <c r="Q82" s="516"/>
      <c r="R82" s="516"/>
      <c r="S82" s="516"/>
      <c r="T82" s="516"/>
      <c r="U82" s="516"/>
      <c r="V82" s="516"/>
      <c r="W82" s="516"/>
      <c r="X82" s="516"/>
      <c r="Y82" s="516"/>
      <c r="Z82" s="516"/>
      <c r="AA82" s="516"/>
      <c r="AB82" s="516"/>
      <c r="AC82" s="516"/>
      <c r="AD82" s="516"/>
      <c r="AE82" s="516"/>
      <c r="AF82" s="516"/>
      <c r="AG82" s="516"/>
      <c r="AH82" s="516"/>
      <c r="AI82" s="516"/>
      <c r="AJ82" s="516"/>
      <c r="AK82" s="516"/>
      <c r="AL82" s="516"/>
      <c r="AM82" s="516"/>
      <c r="AN82" s="516"/>
      <c r="AO82" s="516"/>
      <c r="AP82" s="516"/>
      <c r="AQ82" s="516"/>
      <c r="AR82" s="516"/>
      <c r="AS82" s="516"/>
      <c r="AT82" s="637" t="s">
        <v>176</v>
      </c>
      <c r="AU82" s="516"/>
      <c r="AV82" s="516"/>
      <c r="AW82" s="401"/>
      <c r="AX82" s="401"/>
      <c r="AY82" s="595" t="s">
        <v>501</v>
      </c>
      <c r="AZ82" s="582" t="s">
        <v>340</v>
      </c>
      <c r="BA82" s="400" t="s">
        <v>374</v>
      </c>
      <c r="BB82" s="400" t="s">
        <v>549</v>
      </c>
      <c r="BC82" s="400" t="s">
        <v>549</v>
      </c>
      <c r="BD82" s="400" t="s">
        <v>340</v>
      </c>
      <c r="BE82" s="516">
        <f t="shared" si="39"/>
        <v>73</v>
      </c>
      <c r="BF82" s="516"/>
      <c r="BG82" s="516"/>
      <c r="BH82" s="516"/>
    </row>
    <row r="83" spans="1:60" hidden="1">
      <c r="A83" s="460">
        <f t="shared" si="44"/>
        <v>0</v>
      </c>
      <c r="B83" s="460">
        <f t="shared" si="47"/>
        <v>0</v>
      </c>
      <c r="C83" s="460">
        <f t="shared" si="45"/>
        <v>0</v>
      </c>
      <c r="E83" s="461">
        <f t="shared" ref="E83:L83" si="50">+MAX(P83,Y83,AI83)</f>
        <v>13640</v>
      </c>
      <c r="F83" s="461">
        <f t="shared" si="50"/>
        <v>15560</v>
      </c>
      <c r="G83" s="461">
        <f t="shared" si="50"/>
        <v>17520</v>
      </c>
      <c r="H83" s="461">
        <f t="shared" si="50"/>
        <v>19440</v>
      </c>
      <c r="I83" s="461">
        <f t="shared" si="50"/>
        <v>21000</v>
      </c>
      <c r="J83" s="461">
        <f t="shared" si="50"/>
        <v>22560</v>
      </c>
      <c r="K83" s="461">
        <f t="shared" si="50"/>
        <v>24120</v>
      </c>
      <c r="L83" s="461">
        <f t="shared" si="50"/>
        <v>25680</v>
      </c>
      <c r="N83" s="515" t="str">
        <f>CONCATENATE($AU$13,$B$11,$N$79)</f>
        <v>6/29/2010 - 5/30/2011040</v>
      </c>
      <c r="O83" s="516"/>
      <c r="P83" s="516">
        <v>13640</v>
      </c>
      <c r="Q83" s="516">
        <v>15560</v>
      </c>
      <c r="R83" s="516">
        <v>17520</v>
      </c>
      <c r="S83" s="516">
        <v>19440</v>
      </c>
      <c r="T83" s="516">
        <v>21000</v>
      </c>
      <c r="U83" s="516">
        <v>22560</v>
      </c>
      <c r="V83" s="516">
        <v>24120</v>
      </c>
      <c r="W83" s="516">
        <v>25680</v>
      </c>
      <c r="X83" s="516"/>
      <c r="Y83" s="516"/>
      <c r="Z83" s="516"/>
      <c r="AA83" s="516"/>
      <c r="AB83" s="516"/>
      <c r="AC83" s="516"/>
      <c r="AD83" s="516"/>
      <c r="AE83" s="516"/>
      <c r="AF83" s="516"/>
      <c r="AG83" s="516"/>
      <c r="AH83" s="516"/>
      <c r="AI83" s="516">
        <f t="shared" ref="AI83:AP83" si="51">+AI101/5*4</f>
        <v>0</v>
      </c>
      <c r="AJ83" s="516">
        <f t="shared" si="51"/>
        <v>0</v>
      </c>
      <c r="AK83" s="516">
        <f t="shared" si="51"/>
        <v>0</v>
      </c>
      <c r="AL83" s="516">
        <f t="shared" si="51"/>
        <v>0</v>
      </c>
      <c r="AM83" s="516">
        <f t="shared" si="51"/>
        <v>0</v>
      </c>
      <c r="AN83" s="516">
        <f t="shared" si="51"/>
        <v>0</v>
      </c>
      <c r="AO83" s="516">
        <f t="shared" si="51"/>
        <v>0</v>
      </c>
      <c r="AP83" s="516">
        <f t="shared" si="51"/>
        <v>0</v>
      </c>
      <c r="AQ83" s="516"/>
      <c r="AR83" s="516"/>
      <c r="AS83" s="516"/>
      <c r="AT83" s="637" t="s">
        <v>178</v>
      </c>
      <c r="AU83" s="516"/>
      <c r="AV83" s="516"/>
      <c r="AW83" s="401"/>
      <c r="AX83" s="401"/>
      <c r="AY83" s="595" t="s">
        <v>507</v>
      </c>
      <c r="AZ83" s="582" t="s">
        <v>348</v>
      </c>
      <c r="BA83" s="400" t="s">
        <v>385</v>
      </c>
      <c r="BB83" s="400" t="s">
        <v>556</v>
      </c>
      <c r="BC83" s="400" t="s">
        <v>556</v>
      </c>
      <c r="BD83" s="400" t="s">
        <v>348</v>
      </c>
      <c r="BE83" s="516">
        <f t="shared" si="39"/>
        <v>74</v>
      </c>
      <c r="BF83" s="516"/>
      <c r="BG83" s="516"/>
      <c r="BH83" s="516"/>
    </row>
    <row r="84" spans="1:60" hidden="1">
      <c r="A84" s="460">
        <f t="shared" si="44"/>
        <v>0</v>
      </c>
      <c r="B84" s="460">
        <f t="shared" si="47"/>
        <v>0</v>
      </c>
      <c r="C84" s="460">
        <f t="shared" si="45"/>
        <v>0</v>
      </c>
      <c r="E84" s="471">
        <f t="shared" ref="E84:L84" si="52">+MAX(E83,E85)</f>
        <v>14240</v>
      </c>
      <c r="F84" s="471">
        <f t="shared" si="52"/>
        <v>16280</v>
      </c>
      <c r="G84" s="471">
        <f t="shared" si="52"/>
        <v>18320</v>
      </c>
      <c r="H84" s="471">
        <f t="shared" si="52"/>
        <v>20320</v>
      </c>
      <c r="I84" s="471">
        <f t="shared" si="52"/>
        <v>21960</v>
      </c>
      <c r="J84" s="471">
        <f t="shared" si="52"/>
        <v>23600</v>
      </c>
      <c r="K84" s="471">
        <f t="shared" si="52"/>
        <v>25200</v>
      </c>
      <c r="L84" s="471">
        <f t="shared" si="52"/>
        <v>26840</v>
      </c>
      <c r="N84" s="515" t="s">
        <v>1717</v>
      </c>
      <c r="O84" s="516"/>
      <c r="P84" s="516"/>
      <c r="Q84" s="516"/>
      <c r="R84" s="516"/>
      <c r="S84" s="516"/>
      <c r="T84" s="516"/>
      <c r="U84" s="516"/>
      <c r="V84" s="516"/>
      <c r="W84" s="516"/>
      <c r="X84" s="516"/>
      <c r="Y84" s="516"/>
      <c r="Z84" s="516"/>
      <c r="AA84" s="516"/>
      <c r="AB84" s="516"/>
      <c r="AC84" s="516"/>
      <c r="AD84" s="516"/>
      <c r="AE84" s="516"/>
      <c r="AF84" s="516"/>
      <c r="AG84" s="516"/>
      <c r="AH84" s="516"/>
      <c r="AI84" s="516"/>
      <c r="AJ84" s="516"/>
      <c r="AK84" s="516"/>
      <c r="AL84" s="516"/>
      <c r="AM84" s="516"/>
      <c r="AN84" s="516"/>
      <c r="AO84" s="516"/>
      <c r="AP84" s="516"/>
      <c r="AQ84" s="516"/>
      <c r="AR84" s="516"/>
      <c r="AS84" s="516"/>
      <c r="AT84" s="637" t="s">
        <v>180</v>
      </c>
      <c r="AU84" s="516"/>
      <c r="AV84" s="516"/>
      <c r="AW84" s="401"/>
      <c r="AX84" s="401"/>
      <c r="AY84" s="595" t="s">
        <v>155</v>
      </c>
      <c r="AZ84" s="582" t="s">
        <v>354</v>
      </c>
      <c r="BA84" s="400" t="s">
        <v>387</v>
      </c>
      <c r="BB84" s="400" t="s">
        <v>559</v>
      </c>
      <c r="BC84" s="400" t="s">
        <v>559</v>
      </c>
      <c r="BD84" s="400" t="s">
        <v>354</v>
      </c>
      <c r="BE84" s="516">
        <f t="shared" si="39"/>
        <v>75</v>
      </c>
      <c r="BF84" s="516"/>
      <c r="BG84" s="516"/>
      <c r="BH84" s="516"/>
    </row>
    <row r="85" spans="1:60" ht="21.6" hidden="1">
      <c r="A85" s="460">
        <f t="shared" si="44"/>
        <v>0</v>
      </c>
      <c r="B85" s="460">
        <f t="shared" si="47"/>
        <v>0</v>
      </c>
      <c r="C85" s="460">
        <f t="shared" si="45"/>
        <v>0</v>
      </c>
      <c r="E85" s="461">
        <f t="shared" ref="E85:L85" si="53">+MAX(P85,Y85,AI85)</f>
        <v>14240</v>
      </c>
      <c r="F85" s="461">
        <f t="shared" si="53"/>
        <v>16280</v>
      </c>
      <c r="G85" s="461">
        <f t="shared" si="53"/>
        <v>18320</v>
      </c>
      <c r="H85" s="461">
        <f t="shared" si="53"/>
        <v>20320</v>
      </c>
      <c r="I85" s="461">
        <f t="shared" si="53"/>
        <v>21960</v>
      </c>
      <c r="J85" s="461">
        <f t="shared" si="53"/>
        <v>23600</v>
      </c>
      <c r="K85" s="461">
        <f t="shared" si="53"/>
        <v>25200</v>
      </c>
      <c r="L85" s="461">
        <f t="shared" si="53"/>
        <v>26840</v>
      </c>
      <c r="N85" s="640" t="s">
        <v>1693</v>
      </c>
      <c r="O85" s="516"/>
      <c r="P85" s="516">
        <f t="shared" ref="P85:W85" si="54">+P103/5*4</f>
        <v>14240</v>
      </c>
      <c r="Q85" s="516">
        <f t="shared" si="54"/>
        <v>16280</v>
      </c>
      <c r="R85" s="516">
        <f t="shared" si="54"/>
        <v>18320</v>
      </c>
      <c r="S85" s="516">
        <f t="shared" si="54"/>
        <v>20320</v>
      </c>
      <c r="T85" s="516">
        <f t="shared" si="54"/>
        <v>21960</v>
      </c>
      <c r="U85" s="516">
        <f t="shared" si="54"/>
        <v>23600</v>
      </c>
      <c r="V85" s="516">
        <f t="shared" si="54"/>
        <v>25200</v>
      </c>
      <c r="W85" s="516">
        <f t="shared" si="54"/>
        <v>26840</v>
      </c>
      <c r="X85" s="516"/>
      <c r="Y85" s="516">
        <f t="shared" ref="Y85:AF85" si="55">+Y103/5*4</f>
        <v>0</v>
      </c>
      <c r="Z85" s="516">
        <f t="shared" si="55"/>
        <v>0</v>
      </c>
      <c r="AA85" s="516">
        <f t="shared" si="55"/>
        <v>0</v>
      </c>
      <c r="AB85" s="516">
        <f t="shared" si="55"/>
        <v>0</v>
      </c>
      <c r="AC85" s="516">
        <f t="shared" si="55"/>
        <v>0</v>
      </c>
      <c r="AD85" s="516">
        <f t="shared" si="55"/>
        <v>0</v>
      </c>
      <c r="AE85" s="516">
        <f t="shared" si="55"/>
        <v>0</v>
      </c>
      <c r="AF85" s="516">
        <f t="shared" si="55"/>
        <v>0</v>
      </c>
      <c r="AG85" s="516"/>
      <c r="AH85" s="516"/>
      <c r="AI85" s="516">
        <f t="shared" ref="AI85:AP85" si="56">+AI103/5*4</f>
        <v>0</v>
      </c>
      <c r="AJ85" s="516">
        <f t="shared" si="56"/>
        <v>0</v>
      </c>
      <c r="AK85" s="516">
        <f t="shared" si="56"/>
        <v>0</v>
      </c>
      <c r="AL85" s="516">
        <f t="shared" si="56"/>
        <v>0</v>
      </c>
      <c r="AM85" s="516">
        <f t="shared" si="56"/>
        <v>0</v>
      </c>
      <c r="AN85" s="516">
        <f t="shared" si="56"/>
        <v>0</v>
      </c>
      <c r="AO85" s="516">
        <f t="shared" si="56"/>
        <v>0</v>
      </c>
      <c r="AP85" s="516">
        <f t="shared" si="56"/>
        <v>0</v>
      </c>
      <c r="AQ85" s="516"/>
      <c r="AR85" s="516"/>
      <c r="AS85" s="516"/>
      <c r="AT85" s="637" t="s">
        <v>182</v>
      </c>
      <c r="AU85" s="516"/>
      <c r="AV85" s="516"/>
      <c r="AW85" s="401"/>
      <c r="AX85" s="401"/>
      <c r="AY85" s="595" t="s">
        <v>512</v>
      </c>
      <c r="AZ85" s="582" t="s">
        <v>358</v>
      </c>
      <c r="BA85" s="400" t="s">
        <v>1630</v>
      </c>
      <c r="BB85" s="400" t="s">
        <v>564</v>
      </c>
      <c r="BC85" s="400" t="s">
        <v>564</v>
      </c>
      <c r="BD85" s="400" t="s">
        <v>358</v>
      </c>
      <c r="BE85" s="516">
        <f t="shared" si="39"/>
        <v>76</v>
      </c>
      <c r="BF85" s="516"/>
      <c r="BG85" s="516"/>
      <c r="BH85" s="516"/>
    </row>
    <row r="86" spans="1:60" ht="15" hidden="1" customHeight="1">
      <c r="A86" s="460">
        <f t="shared" si="44"/>
        <v>0</v>
      </c>
      <c r="B86" s="460">
        <f t="shared" si="47"/>
        <v>0</v>
      </c>
      <c r="C86" s="460">
        <f t="shared" si="45"/>
        <v>0</v>
      </c>
      <c r="E86" s="471">
        <f t="shared" ref="E86:L86" si="57">+MAX(E85,E87)</f>
        <v>14440</v>
      </c>
      <c r="F86" s="471">
        <f t="shared" si="57"/>
        <v>16480</v>
      </c>
      <c r="G86" s="471">
        <f t="shared" si="57"/>
        <v>18560</v>
      </c>
      <c r="H86" s="471">
        <f t="shared" si="57"/>
        <v>20600</v>
      </c>
      <c r="I86" s="471">
        <f t="shared" si="57"/>
        <v>22280</v>
      </c>
      <c r="J86" s="471">
        <f t="shared" si="57"/>
        <v>23920</v>
      </c>
      <c r="K86" s="471">
        <f t="shared" si="57"/>
        <v>25560</v>
      </c>
      <c r="L86" s="471">
        <f t="shared" si="57"/>
        <v>27200</v>
      </c>
      <c r="N86" s="515" t="s">
        <v>1717</v>
      </c>
      <c r="O86" s="516"/>
      <c r="P86" s="516"/>
      <c r="Q86" s="516"/>
      <c r="R86" s="516"/>
      <c r="S86" s="516"/>
      <c r="T86" s="516"/>
      <c r="U86" s="516"/>
      <c r="V86" s="516"/>
      <c r="W86" s="516"/>
      <c r="X86" s="516"/>
      <c r="Y86" s="516"/>
      <c r="Z86" s="516"/>
      <c r="AA86" s="516"/>
      <c r="AB86" s="516"/>
      <c r="AC86" s="516"/>
      <c r="AD86" s="516"/>
      <c r="AE86" s="516"/>
      <c r="AF86" s="516"/>
      <c r="AG86" s="516"/>
      <c r="AH86" s="516"/>
      <c r="AI86" s="516"/>
      <c r="AJ86" s="516"/>
      <c r="AK86" s="516"/>
      <c r="AL86" s="516"/>
      <c r="AM86" s="516"/>
      <c r="AN86" s="516"/>
      <c r="AO86" s="516"/>
      <c r="AP86" s="516"/>
      <c r="AQ86" s="516"/>
      <c r="AR86" s="516"/>
      <c r="AS86" s="516"/>
      <c r="AT86" s="637" t="s">
        <v>184</v>
      </c>
      <c r="AU86" s="516"/>
      <c r="AV86" s="516"/>
      <c r="AW86" s="401"/>
      <c r="AX86" s="401"/>
      <c r="AY86" s="595" t="s">
        <v>530</v>
      </c>
      <c r="AZ86" s="582" t="s">
        <v>360</v>
      </c>
      <c r="BA86" s="400" t="s">
        <v>395</v>
      </c>
      <c r="BB86" s="400" t="s">
        <v>566</v>
      </c>
      <c r="BC86" s="400" t="s">
        <v>566</v>
      </c>
      <c r="BD86" s="400" t="s">
        <v>360</v>
      </c>
      <c r="BE86" s="516">
        <f t="shared" si="39"/>
        <v>77</v>
      </c>
      <c r="BF86" s="516"/>
      <c r="BG86" s="516"/>
      <c r="BH86" s="516"/>
    </row>
    <row r="87" spans="1:60" hidden="1">
      <c r="A87" s="460">
        <f t="shared" si="44"/>
        <v>0</v>
      </c>
      <c r="B87" s="460">
        <f t="shared" si="47"/>
        <v>0</v>
      </c>
      <c r="C87" s="460">
        <f t="shared" si="45"/>
        <v>0</v>
      </c>
      <c r="E87" s="461">
        <f t="shared" ref="E87:L87" si="58">+MAX(P87,Y87,AI87)</f>
        <v>14440</v>
      </c>
      <c r="F87" s="461">
        <f t="shared" si="58"/>
        <v>16480</v>
      </c>
      <c r="G87" s="461">
        <f t="shared" si="58"/>
        <v>18560</v>
      </c>
      <c r="H87" s="461">
        <f t="shared" si="58"/>
        <v>20600</v>
      </c>
      <c r="I87" s="461">
        <f t="shared" si="58"/>
        <v>22280</v>
      </c>
      <c r="J87" s="461">
        <f t="shared" si="58"/>
        <v>23920</v>
      </c>
      <c r="K87" s="461">
        <f t="shared" si="58"/>
        <v>25560</v>
      </c>
      <c r="L87" s="461">
        <f t="shared" si="58"/>
        <v>27200</v>
      </c>
      <c r="N87" s="640" t="s">
        <v>1718</v>
      </c>
      <c r="O87" s="516"/>
      <c r="P87" s="516">
        <f t="shared" ref="P87:W87" si="59">+P105/5*4</f>
        <v>14440</v>
      </c>
      <c r="Q87" s="516">
        <f t="shared" si="59"/>
        <v>16480</v>
      </c>
      <c r="R87" s="516">
        <f t="shared" si="59"/>
        <v>18560</v>
      </c>
      <c r="S87" s="516">
        <f t="shared" si="59"/>
        <v>20600</v>
      </c>
      <c r="T87" s="516">
        <f t="shared" si="59"/>
        <v>22280</v>
      </c>
      <c r="U87" s="516">
        <f t="shared" si="59"/>
        <v>23920</v>
      </c>
      <c r="V87" s="516">
        <f t="shared" si="59"/>
        <v>25560</v>
      </c>
      <c r="W87" s="516">
        <f t="shared" si="59"/>
        <v>27200</v>
      </c>
      <c r="X87" s="516"/>
      <c r="Y87" s="516">
        <f t="shared" ref="Y87:AF87" si="60">+Y105/5*4</f>
        <v>0</v>
      </c>
      <c r="Z87" s="516">
        <f t="shared" si="60"/>
        <v>0</v>
      </c>
      <c r="AA87" s="516">
        <f t="shared" si="60"/>
        <v>0</v>
      </c>
      <c r="AB87" s="516">
        <f t="shared" si="60"/>
        <v>0</v>
      </c>
      <c r="AC87" s="516">
        <f t="shared" si="60"/>
        <v>0</v>
      </c>
      <c r="AD87" s="516">
        <f t="shared" si="60"/>
        <v>0</v>
      </c>
      <c r="AE87" s="516">
        <f t="shared" si="60"/>
        <v>0</v>
      </c>
      <c r="AF87" s="516">
        <f t="shared" si="60"/>
        <v>0</v>
      </c>
      <c r="AG87" s="516"/>
      <c r="AH87" s="516"/>
      <c r="AI87" s="516">
        <f t="shared" ref="AI87:AP87" si="61">+AI105/5*4</f>
        <v>0</v>
      </c>
      <c r="AJ87" s="516">
        <f t="shared" si="61"/>
        <v>0</v>
      </c>
      <c r="AK87" s="516">
        <f t="shared" si="61"/>
        <v>0</v>
      </c>
      <c r="AL87" s="516">
        <f t="shared" si="61"/>
        <v>0</v>
      </c>
      <c r="AM87" s="516">
        <f t="shared" si="61"/>
        <v>0</v>
      </c>
      <c r="AN87" s="516">
        <f t="shared" si="61"/>
        <v>0</v>
      </c>
      <c r="AO87" s="516">
        <f t="shared" si="61"/>
        <v>0</v>
      </c>
      <c r="AP87" s="516">
        <f t="shared" si="61"/>
        <v>0</v>
      </c>
      <c r="AQ87" s="516"/>
      <c r="AR87" s="516"/>
      <c r="AS87" s="516"/>
      <c r="AT87" s="637" t="s">
        <v>186</v>
      </c>
      <c r="AU87" s="516"/>
      <c r="AV87" s="516"/>
      <c r="AW87" s="401"/>
      <c r="AX87" s="401"/>
      <c r="AY87" s="595" t="s">
        <v>534</v>
      </c>
      <c r="AZ87" s="582" t="s">
        <v>364</v>
      </c>
      <c r="BA87" s="400" t="s">
        <v>397</v>
      </c>
      <c r="BB87" s="400" t="s">
        <v>570</v>
      </c>
      <c r="BC87" s="400" t="s">
        <v>570</v>
      </c>
      <c r="BD87" s="400" t="s">
        <v>364</v>
      </c>
      <c r="BE87" s="516">
        <f t="shared" si="39"/>
        <v>78</v>
      </c>
      <c r="BF87" s="516"/>
      <c r="BG87" s="516"/>
      <c r="BH87" s="516"/>
    </row>
    <row r="88" spans="1:60" hidden="1">
      <c r="A88" s="460">
        <f t="shared" si="44"/>
        <v>0</v>
      </c>
      <c r="B88" s="460">
        <f t="shared" si="47"/>
        <v>0</v>
      </c>
      <c r="C88" s="460">
        <f t="shared" si="45"/>
        <v>0</v>
      </c>
      <c r="E88" s="471">
        <f t="shared" ref="E88:L88" si="62">+MAX(E87,E89)</f>
        <v>14640</v>
      </c>
      <c r="F88" s="471">
        <f t="shared" si="62"/>
        <v>16720</v>
      </c>
      <c r="G88" s="471">
        <f t="shared" si="62"/>
        <v>18800</v>
      </c>
      <c r="H88" s="471">
        <f t="shared" si="62"/>
        <v>20880</v>
      </c>
      <c r="I88" s="471">
        <f t="shared" si="62"/>
        <v>22560</v>
      </c>
      <c r="J88" s="471">
        <f t="shared" si="62"/>
        <v>24240</v>
      </c>
      <c r="K88" s="471">
        <f t="shared" si="62"/>
        <v>25920</v>
      </c>
      <c r="L88" s="471">
        <f t="shared" si="62"/>
        <v>27600</v>
      </c>
      <c r="N88" s="515" t="s">
        <v>1717</v>
      </c>
      <c r="O88" s="516"/>
      <c r="P88" s="516"/>
      <c r="Q88" s="516"/>
      <c r="R88" s="516"/>
      <c r="S88" s="516"/>
      <c r="T88" s="516"/>
      <c r="U88" s="516"/>
      <c r="V88" s="516"/>
      <c r="W88" s="516"/>
      <c r="X88" s="516"/>
      <c r="Y88" s="516"/>
      <c r="Z88" s="516"/>
      <c r="AA88" s="516"/>
      <c r="AB88" s="516"/>
      <c r="AC88" s="516"/>
      <c r="AD88" s="516"/>
      <c r="AE88" s="516"/>
      <c r="AF88" s="516"/>
      <c r="AG88" s="516"/>
      <c r="AH88" s="516"/>
      <c r="AI88" s="516"/>
      <c r="AJ88" s="516"/>
      <c r="AK88" s="516"/>
      <c r="AL88" s="516"/>
      <c r="AM88" s="516"/>
      <c r="AN88" s="516"/>
      <c r="AO88" s="516"/>
      <c r="AP88" s="516"/>
      <c r="AQ88" s="516"/>
      <c r="AR88" s="516"/>
      <c r="AS88" s="516"/>
      <c r="AT88" s="637" t="s">
        <v>188</v>
      </c>
      <c r="AU88" s="516"/>
      <c r="AV88" s="516"/>
      <c r="AW88" s="401"/>
      <c r="AX88" s="401"/>
      <c r="AY88" s="595" t="s">
        <v>538</v>
      </c>
      <c r="AZ88" s="582" t="s">
        <v>368</v>
      </c>
      <c r="BA88" s="400" t="s">
        <v>1631</v>
      </c>
      <c r="BB88" s="400" t="s">
        <v>180</v>
      </c>
      <c r="BC88" s="400" t="s">
        <v>180</v>
      </c>
      <c r="BD88" s="400" t="s">
        <v>368</v>
      </c>
      <c r="BE88" s="516">
        <f t="shared" si="39"/>
        <v>79</v>
      </c>
      <c r="BF88" s="516"/>
      <c r="BG88" s="516"/>
      <c r="BH88" s="516"/>
    </row>
    <row r="89" spans="1:60" hidden="1">
      <c r="A89" s="460">
        <f t="shared" si="44"/>
        <v>0</v>
      </c>
      <c r="B89" s="460">
        <f t="shared" si="47"/>
        <v>0</v>
      </c>
      <c r="C89" s="460">
        <f t="shared" si="45"/>
        <v>0</v>
      </c>
      <c r="E89" s="461">
        <f t="shared" ref="E89:L89" si="63">+MAX(P89,Y89,AI89)</f>
        <v>14640</v>
      </c>
      <c r="F89" s="461">
        <f t="shared" si="63"/>
        <v>16720</v>
      </c>
      <c r="G89" s="461">
        <f t="shared" si="63"/>
        <v>18800</v>
      </c>
      <c r="H89" s="461">
        <f t="shared" si="63"/>
        <v>20880</v>
      </c>
      <c r="I89" s="461">
        <f t="shared" si="63"/>
        <v>22560</v>
      </c>
      <c r="J89" s="461">
        <f t="shared" si="63"/>
        <v>24240</v>
      </c>
      <c r="K89" s="461">
        <f t="shared" si="63"/>
        <v>25920</v>
      </c>
      <c r="L89" s="461">
        <f t="shared" si="63"/>
        <v>27600</v>
      </c>
      <c r="N89" s="640" t="s">
        <v>1568</v>
      </c>
      <c r="O89" s="516"/>
      <c r="P89" s="516">
        <f t="shared" ref="P89:W89" si="64">+P107/5*4</f>
        <v>14640</v>
      </c>
      <c r="Q89" s="516">
        <f t="shared" si="64"/>
        <v>16720</v>
      </c>
      <c r="R89" s="516">
        <f t="shared" si="64"/>
        <v>18800</v>
      </c>
      <c r="S89" s="516">
        <f t="shared" si="64"/>
        <v>20880</v>
      </c>
      <c r="T89" s="516">
        <f t="shared" si="64"/>
        <v>22560</v>
      </c>
      <c r="U89" s="516">
        <f t="shared" si="64"/>
        <v>24240</v>
      </c>
      <c r="V89" s="516">
        <f t="shared" si="64"/>
        <v>25920</v>
      </c>
      <c r="W89" s="516">
        <f t="shared" si="64"/>
        <v>27600</v>
      </c>
      <c r="X89" s="516"/>
      <c r="Y89" s="516">
        <f t="shared" ref="Y89:AF89" si="65">+Y107/5*4</f>
        <v>0</v>
      </c>
      <c r="Z89" s="516">
        <f t="shared" si="65"/>
        <v>0</v>
      </c>
      <c r="AA89" s="516">
        <f t="shared" si="65"/>
        <v>0</v>
      </c>
      <c r="AB89" s="516">
        <f t="shared" si="65"/>
        <v>0</v>
      </c>
      <c r="AC89" s="516">
        <f t="shared" si="65"/>
        <v>0</v>
      </c>
      <c r="AD89" s="516">
        <f t="shared" si="65"/>
        <v>0</v>
      </c>
      <c r="AE89" s="516">
        <f t="shared" si="65"/>
        <v>0</v>
      </c>
      <c r="AF89" s="516">
        <f t="shared" si="65"/>
        <v>0</v>
      </c>
      <c r="AG89" s="516"/>
      <c r="AH89" s="516"/>
      <c r="AI89" s="516">
        <f t="shared" ref="AI89:AP89" si="66">+AI107*0.8</f>
        <v>0</v>
      </c>
      <c r="AJ89" s="516">
        <f t="shared" si="66"/>
        <v>0</v>
      </c>
      <c r="AK89" s="516">
        <f t="shared" si="66"/>
        <v>0</v>
      </c>
      <c r="AL89" s="516">
        <f t="shared" si="66"/>
        <v>0</v>
      </c>
      <c r="AM89" s="516">
        <f t="shared" si="66"/>
        <v>0</v>
      </c>
      <c r="AN89" s="516">
        <f t="shared" si="66"/>
        <v>0</v>
      </c>
      <c r="AO89" s="516">
        <f t="shared" si="66"/>
        <v>0</v>
      </c>
      <c r="AP89" s="516">
        <f t="shared" si="66"/>
        <v>0</v>
      </c>
      <c r="AQ89" s="516"/>
      <c r="AR89" s="516"/>
      <c r="AS89" s="516"/>
      <c r="AT89" s="637" t="s">
        <v>190</v>
      </c>
      <c r="AU89" s="516"/>
      <c r="AV89" s="516"/>
      <c r="AW89" s="401"/>
      <c r="AX89" s="401"/>
      <c r="AY89" s="595" t="s">
        <v>163</v>
      </c>
      <c r="AZ89" s="582" t="s">
        <v>370</v>
      </c>
      <c r="BA89" s="400" t="s">
        <v>405</v>
      </c>
      <c r="BB89" s="400" t="s">
        <v>580</v>
      </c>
      <c r="BC89" s="400" t="s">
        <v>580</v>
      </c>
      <c r="BD89" s="400" t="s">
        <v>370</v>
      </c>
      <c r="BE89" s="516">
        <f t="shared" si="39"/>
        <v>80</v>
      </c>
      <c r="BF89" s="516"/>
      <c r="BG89" s="516"/>
      <c r="BH89" s="516"/>
    </row>
    <row r="90" spans="1:60" hidden="1">
      <c r="A90" s="474">
        <f t="shared" ref="A90:A95" si="67">IF($A$26=$AU22,1,0)</f>
        <v>0</v>
      </c>
      <c r="B90" s="474">
        <f t="shared" ref="B90:B95" si="68">IF(OR(B71=1,$B$18=$AU22),1,0)</f>
        <v>0</v>
      </c>
      <c r="C90" s="474">
        <f t="shared" si="45"/>
        <v>0</v>
      </c>
      <c r="E90" s="471">
        <f t="shared" ref="E90:L90" si="69">+MAX(E89,E91)</f>
        <v>14880</v>
      </c>
      <c r="F90" s="471">
        <f t="shared" si="69"/>
        <v>17000</v>
      </c>
      <c r="G90" s="471">
        <f t="shared" si="69"/>
        <v>19120</v>
      </c>
      <c r="H90" s="471">
        <f t="shared" si="69"/>
        <v>21240</v>
      </c>
      <c r="I90" s="471">
        <f t="shared" si="69"/>
        <v>22960</v>
      </c>
      <c r="J90" s="471">
        <f t="shared" si="69"/>
        <v>24640</v>
      </c>
      <c r="K90" s="471">
        <f t="shared" si="69"/>
        <v>26360</v>
      </c>
      <c r="L90" s="471">
        <f t="shared" si="69"/>
        <v>28040</v>
      </c>
      <c r="N90" s="515" t="s">
        <v>1717</v>
      </c>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637" t="s">
        <v>192</v>
      </c>
      <c r="AU90" s="516"/>
      <c r="AV90" s="516"/>
      <c r="AW90" s="401"/>
      <c r="AX90" s="401"/>
      <c r="AY90" s="595"/>
      <c r="AZ90" s="582"/>
      <c r="BA90" s="400"/>
      <c r="BB90" s="400" t="s">
        <v>581</v>
      </c>
      <c r="BC90" s="400" t="s">
        <v>581</v>
      </c>
      <c r="BD90" s="400" t="s">
        <v>374</v>
      </c>
      <c r="BE90" s="516"/>
      <c r="BF90" s="516"/>
      <c r="BG90" s="516"/>
      <c r="BH90" s="516"/>
    </row>
    <row r="91" spans="1:60" hidden="1">
      <c r="A91" s="474">
        <f t="shared" si="67"/>
        <v>0</v>
      </c>
      <c r="B91" s="474">
        <f t="shared" si="68"/>
        <v>0</v>
      </c>
      <c r="C91" s="474">
        <f t="shared" si="45"/>
        <v>0</v>
      </c>
      <c r="E91" s="461">
        <f t="shared" ref="E91:L91" si="70">+MAX(P91,Y91,AI91)</f>
        <v>14880</v>
      </c>
      <c r="F91" s="461">
        <f t="shared" si="70"/>
        <v>17000</v>
      </c>
      <c r="G91" s="461">
        <f t="shared" si="70"/>
        <v>19120</v>
      </c>
      <c r="H91" s="461">
        <f t="shared" si="70"/>
        <v>21240</v>
      </c>
      <c r="I91" s="461">
        <f t="shared" si="70"/>
        <v>22960</v>
      </c>
      <c r="J91" s="461">
        <f t="shared" si="70"/>
        <v>24640</v>
      </c>
      <c r="K91" s="461">
        <f t="shared" si="70"/>
        <v>26360</v>
      </c>
      <c r="L91" s="461">
        <f t="shared" si="70"/>
        <v>28040</v>
      </c>
      <c r="N91" s="515" t="s">
        <v>1611</v>
      </c>
      <c r="O91" s="516"/>
      <c r="P91" s="516">
        <f t="shared" ref="P91:W91" si="71">+P109/5*4</f>
        <v>14880</v>
      </c>
      <c r="Q91" s="516">
        <f t="shared" si="71"/>
        <v>17000</v>
      </c>
      <c r="R91" s="516">
        <f t="shared" si="71"/>
        <v>19120</v>
      </c>
      <c r="S91" s="516">
        <f t="shared" si="71"/>
        <v>21240</v>
      </c>
      <c r="T91" s="516">
        <f t="shared" si="71"/>
        <v>22960</v>
      </c>
      <c r="U91" s="516">
        <f t="shared" si="71"/>
        <v>24640</v>
      </c>
      <c r="V91" s="516">
        <f t="shared" si="71"/>
        <v>26360</v>
      </c>
      <c r="W91" s="516">
        <f t="shared" si="71"/>
        <v>28040</v>
      </c>
      <c r="X91" s="516"/>
      <c r="Y91" s="516">
        <f t="shared" ref="Y91:AF91" si="72">+Y109/5*4</f>
        <v>0</v>
      </c>
      <c r="Z91" s="516">
        <f t="shared" si="72"/>
        <v>0</v>
      </c>
      <c r="AA91" s="516">
        <f t="shared" si="72"/>
        <v>0</v>
      </c>
      <c r="AB91" s="516">
        <f t="shared" si="72"/>
        <v>0</v>
      </c>
      <c r="AC91" s="516">
        <f t="shared" si="72"/>
        <v>0</v>
      </c>
      <c r="AD91" s="516">
        <f t="shared" si="72"/>
        <v>0</v>
      </c>
      <c r="AE91" s="516">
        <f t="shared" si="72"/>
        <v>0</v>
      </c>
      <c r="AF91" s="516">
        <f t="shared" si="72"/>
        <v>0</v>
      </c>
      <c r="AG91" s="516"/>
      <c r="AH91" s="516"/>
      <c r="AI91" s="516">
        <f t="shared" ref="AI91:AP91" si="73">+AI109*0.8</f>
        <v>0</v>
      </c>
      <c r="AJ91" s="516">
        <f t="shared" si="73"/>
        <v>0</v>
      </c>
      <c r="AK91" s="516">
        <f t="shared" si="73"/>
        <v>0</v>
      </c>
      <c r="AL91" s="516">
        <f t="shared" si="73"/>
        <v>0</v>
      </c>
      <c r="AM91" s="516">
        <f t="shared" si="73"/>
        <v>0</v>
      </c>
      <c r="AN91" s="516">
        <f t="shared" si="73"/>
        <v>0</v>
      </c>
      <c r="AO91" s="516">
        <f t="shared" si="73"/>
        <v>0</v>
      </c>
      <c r="AP91" s="516">
        <f t="shared" si="73"/>
        <v>0</v>
      </c>
      <c r="AQ91" s="516"/>
      <c r="AR91" s="516"/>
      <c r="AS91" s="516"/>
      <c r="AT91" s="637" t="s">
        <v>194</v>
      </c>
      <c r="AU91" s="516"/>
      <c r="AV91" s="516"/>
      <c r="AW91" s="401"/>
      <c r="AX91" s="401"/>
      <c r="AY91" s="595"/>
      <c r="AZ91" s="582"/>
      <c r="BA91" s="400"/>
      <c r="BB91" s="400" t="s">
        <v>584</v>
      </c>
      <c r="BC91" s="400" t="s">
        <v>584</v>
      </c>
      <c r="BD91" s="400" t="s">
        <v>385</v>
      </c>
      <c r="BE91" s="516"/>
      <c r="BF91" s="516"/>
      <c r="BG91" s="516"/>
      <c r="BH91" s="516"/>
    </row>
    <row r="92" spans="1:60" hidden="1">
      <c r="A92" s="474">
        <f t="shared" si="67"/>
        <v>0</v>
      </c>
      <c r="B92" s="474">
        <f t="shared" si="68"/>
        <v>0</v>
      </c>
      <c r="C92" s="474">
        <f t="shared" si="45"/>
        <v>0</v>
      </c>
      <c r="E92" s="471">
        <f t="shared" ref="E92:L92" si="74">+MAX(E91,E93)</f>
        <v>15000</v>
      </c>
      <c r="F92" s="471">
        <f t="shared" si="74"/>
        <v>17120</v>
      </c>
      <c r="G92" s="471">
        <f t="shared" si="74"/>
        <v>19280</v>
      </c>
      <c r="H92" s="471">
        <f t="shared" si="74"/>
        <v>21400</v>
      </c>
      <c r="I92" s="471">
        <f t="shared" si="74"/>
        <v>23120</v>
      </c>
      <c r="J92" s="471">
        <f t="shared" si="74"/>
        <v>24840</v>
      </c>
      <c r="K92" s="471">
        <f t="shared" si="74"/>
        <v>26560</v>
      </c>
      <c r="L92" s="471">
        <f t="shared" si="74"/>
        <v>28280</v>
      </c>
      <c r="N92" s="515" t="s">
        <v>1717</v>
      </c>
      <c r="O92" s="516"/>
      <c r="P92" s="516"/>
      <c r="Q92" s="516"/>
      <c r="R92" s="516"/>
      <c r="S92" s="516"/>
      <c r="T92" s="516"/>
      <c r="U92" s="516"/>
      <c r="V92" s="516"/>
      <c r="W92" s="516"/>
      <c r="X92" s="516"/>
      <c r="Y92" s="516"/>
      <c r="Z92" s="516"/>
      <c r="AA92" s="516"/>
      <c r="AB92" s="516"/>
      <c r="AC92" s="516"/>
      <c r="AD92" s="516"/>
      <c r="AE92" s="516"/>
      <c r="AF92" s="516"/>
      <c r="AG92" s="516"/>
      <c r="AH92" s="516"/>
      <c r="AI92" s="516"/>
      <c r="AJ92" s="516"/>
      <c r="AK92" s="516"/>
      <c r="AL92" s="516"/>
      <c r="AM92" s="516"/>
      <c r="AN92" s="516"/>
      <c r="AO92" s="516"/>
      <c r="AP92" s="516"/>
      <c r="AQ92" s="516"/>
      <c r="AR92" s="516"/>
      <c r="AS92" s="516"/>
      <c r="AT92" s="637" t="s">
        <v>196</v>
      </c>
      <c r="AU92" s="516"/>
      <c r="AV92" s="516"/>
      <c r="AW92" s="401"/>
      <c r="AX92" s="401"/>
      <c r="AY92" s="595" t="s">
        <v>541</v>
      </c>
      <c r="AZ92" s="582" t="s">
        <v>374</v>
      </c>
      <c r="BA92" s="400" t="s">
        <v>407</v>
      </c>
      <c r="BB92" s="400" t="s">
        <v>591</v>
      </c>
      <c r="BC92" s="400" t="s">
        <v>591</v>
      </c>
      <c r="BD92" s="400" t="s">
        <v>387</v>
      </c>
      <c r="BE92" s="516">
        <f t="shared" ref="BE92:BE105" si="75">+MATCH(BD$10:BD$548,AZ$10:AZ$540,0)</f>
        <v>85</v>
      </c>
      <c r="BF92" s="516"/>
      <c r="BG92" s="516"/>
      <c r="BH92" s="516"/>
    </row>
    <row r="93" spans="1:60" hidden="1">
      <c r="A93" s="474">
        <f t="shared" si="67"/>
        <v>0</v>
      </c>
      <c r="B93" s="474">
        <f t="shared" si="68"/>
        <v>0</v>
      </c>
      <c r="C93" s="474">
        <f t="shared" si="45"/>
        <v>0</v>
      </c>
      <c r="E93" s="478">
        <f t="shared" ref="E93:L93" si="76">+MAX(P93,Y93,AI93)</f>
        <v>15000</v>
      </c>
      <c r="F93" s="478">
        <f t="shared" si="76"/>
        <v>17120</v>
      </c>
      <c r="G93" s="478">
        <f t="shared" si="76"/>
        <v>19280</v>
      </c>
      <c r="H93" s="478">
        <f t="shared" si="76"/>
        <v>21400</v>
      </c>
      <c r="I93" s="478">
        <f t="shared" si="76"/>
        <v>23120</v>
      </c>
      <c r="J93" s="478">
        <f t="shared" si="76"/>
        <v>24840</v>
      </c>
      <c r="K93" s="478">
        <f t="shared" si="76"/>
        <v>26560</v>
      </c>
      <c r="L93" s="478">
        <f t="shared" si="76"/>
        <v>28280</v>
      </c>
      <c r="N93" s="515" t="s">
        <v>1613</v>
      </c>
      <c r="O93" s="516"/>
      <c r="P93" s="516">
        <f t="shared" ref="P93:W93" si="77">+P111/5*4</f>
        <v>15000</v>
      </c>
      <c r="Q93" s="516">
        <f t="shared" si="77"/>
        <v>17120</v>
      </c>
      <c r="R93" s="516">
        <f t="shared" si="77"/>
        <v>19280</v>
      </c>
      <c r="S93" s="516">
        <f t="shared" si="77"/>
        <v>21400</v>
      </c>
      <c r="T93" s="516">
        <f t="shared" si="77"/>
        <v>23120</v>
      </c>
      <c r="U93" s="516">
        <f t="shared" si="77"/>
        <v>24840</v>
      </c>
      <c r="V93" s="516">
        <f t="shared" si="77"/>
        <v>26560</v>
      </c>
      <c r="W93" s="516">
        <f t="shared" si="77"/>
        <v>28280</v>
      </c>
      <c r="X93" s="516"/>
      <c r="Y93" s="516">
        <f t="shared" ref="Y93:AF93" si="78">+Y111/5*4</f>
        <v>0</v>
      </c>
      <c r="Z93" s="516">
        <f t="shared" si="78"/>
        <v>0</v>
      </c>
      <c r="AA93" s="516">
        <f t="shared" si="78"/>
        <v>0</v>
      </c>
      <c r="AB93" s="516">
        <f t="shared" si="78"/>
        <v>0</v>
      </c>
      <c r="AC93" s="516">
        <f t="shared" si="78"/>
        <v>0</v>
      </c>
      <c r="AD93" s="516">
        <f t="shared" si="78"/>
        <v>0</v>
      </c>
      <c r="AE93" s="516">
        <f t="shared" si="78"/>
        <v>0</v>
      </c>
      <c r="AF93" s="516">
        <f t="shared" si="78"/>
        <v>0</v>
      </c>
      <c r="AG93" s="516"/>
      <c r="AH93" s="516"/>
      <c r="AI93" s="516">
        <f t="shared" ref="AI93:AP93" si="79">+AI111*0.8</f>
        <v>0</v>
      </c>
      <c r="AJ93" s="516">
        <f t="shared" si="79"/>
        <v>0</v>
      </c>
      <c r="AK93" s="516">
        <f t="shared" si="79"/>
        <v>0</v>
      </c>
      <c r="AL93" s="516">
        <f t="shared" si="79"/>
        <v>0</v>
      </c>
      <c r="AM93" s="516">
        <f t="shared" si="79"/>
        <v>0</v>
      </c>
      <c r="AN93" s="516">
        <f t="shared" si="79"/>
        <v>0</v>
      </c>
      <c r="AO93" s="516">
        <f t="shared" si="79"/>
        <v>0</v>
      </c>
      <c r="AP93" s="516">
        <f t="shared" si="79"/>
        <v>0</v>
      </c>
      <c r="AQ93" s="516"/>
      <c r="AR93" s="516"/>
      <c r="AS93" s="516"/>
      <c r="AT93" s="637" t="s">
        <v>198</v>
      </c>
      <c r="AU93" s="516"/>
      <c r="AV93" s="516"/>
      <c r="AW93" s="401"/>
      <c r="AX93" s="401"/>
      <c r="AY93" s="595" t="s">
        <v>545</v>
      </c>
      <c r="AZ93" s="582" t="s">
        <v>385</v>
      </c>
      <c r="BA93" s="400" t="s">
        <v>411</v>
      </c>
      <c r="BB93" s="400" t="s">
        <v>601</v>
      </c>
      <c r="BC93" s="400" t="s">
        <v>601</v>
      </c>
      <c r="BD93" s="400" t="s">
        <v>1629</v>
      </c>
      <c r="BE93" s="516">
        <f t="shared" si="75"/>
        <v>86</v>
      </c>
      <c r="BF93" s="516"/>
      <c r="BG93" s="516"/>
      <c r="BH93" s="516"/>
    </row>
    <row r="94" spans="1:60" hidden="1">
      <c r="A94" s="479">
        <f t="shared" si="67"/>
        <v>0</v>
      </c>
      <c r="B94" s="479">
        <f t="shared" si="68"/>
        <v>0</v>
      </c>
      <c r="C94" s="479">
        <f t="shared" si="45"/>
        <v>0</v>
      </c>
      <c r="E94" s="471">
        <f t="shared" ref="E94:L94" si="80">+MAX(E93,E95)</f>
        <v>15000</v>
      </c>
      <c r="F94" s="471">
        <f t="shared" si="80"/>
        <v>17120</v>
      </c>
      <c r="G94" s="471">
        <f t="shared" si="80"/>
        <v>19280</v>
      </c>
      <c r="H94" s="471">
        <f t="shared" si="80"/>
        <v>21400</v>
      </c>
      <c r="I94" s="471">
        <f t="shared" si="80"/>
        <v>23120</v>
      </c>
      <c r="J94" s="471">
        <f t="shared" si="80"/>
        <v>24840</v>
      </c>
      <c r="K94" s="471">
        <f t="shared" si="80"/>
        <v>26560</v>
      </c>
      <c r="L94" s="471">
        <f t="shared" si="80"/>
        <v>28280</v>
      </c>
      <c r="N94" s="515" t="s">
        <v>1717</v>
      </c>
      <c r="O94" s="516"/>
      <c r="P94" s="516"/>
      <c r="Q94" s="516"/>
      <c r="R94" s="516"/>
      <c r="S94" s="516"/>
      <c r="T94" s="516"/>
      <c r="U94" s="516"/>
      <c r="V94" s="516"/>
      <c r="W94" s="516"/>
      <c r="X94" s="516"/>
      <c r="Y94" s="516"/>
      <c r="Z94" s="516"/>
      <c r="AA94" s="516"/>
      <c r="AB94" s="516"/>
      <c r="AC94" s="516"/>
      <c r="AD94" s="516"/>
      <c r="AE94" s="516"/>
      <c r="AF94" s="516"/>
      <c r="AG94" s="516"/>
      <c r="AH94" s="516"/>
      <c r="AI94" s="516"/>
      <c r="AJ94" s="516"/>
      <c r="AK94" s="516"/>
      <c r="AL94" s="516"/>
      <c r="AM94" s="516"/>
      <c r="AN94" s="516"/>
      <c r="AO94" s="516"/>
      <c r="AP94" s="516"/>
      <c r="AQ94" s="516"/>
      <c r="AR94" s="516"/>
      <c r="AS94" s="516"/>
      <c r="AT94" s="637" t="s">
        <v>200</v>
      </c>
      <c r="AU94" s="516"/>
      <c r="AV94" s="516"/>
      <c r="AW94" s="401"/>
      <c r="AX94" s="401"/>
      <c r="AY94" s="595" t="s">
        <v>549</v>
      </c>
      <c r="AZ94" s="582" t="s">
        <v>387</v>
      </c>
      <c r="BA94" s="400" t="s">
        <v>413</v>
      </c>
      <c r="BB94" s="400" t="s">
        <v>603</v>
      </c>
      <c r="BC94" s="400" t="s">
        <v>603</v>
      </c>
      <c r="BD94" s="400" t="s">
        <v>1630</v>
      </c>
      <c r="BE94" s="516" t="e">
        <f t="shared" si="75"/>
        <v>#N/A</v>
      </c>
      <c r="BF94" s="516"/>
      <c r="BG94" s="516"/>
      <c r="BH94" s="516"/>
    </row>
    <row r="95" spans="1:60" hidden="1">
      <c r="A95" s="480">
        <f t="shared" si="67"/>
        <v>0</v>
      </c>
      <c r="B95" s="480">
        <f t="shared" si="68"/>
        <v>0</v>
      </c>
      <c r="C95" s="480">
        <f t="shared" si="45"/>
        <v>0</v>
      </c>
      <c r="E95" s="488">
        <f t="shared" ref="E95:L95" si="81">+MAX(P95,Y95,AI95)</f>
        <v>14680</v>
      </c>
      <c r="F95" s="488">
        <f t="shared" si="81"/>
        <v>16800</v>
      </c>
      <c r="G95" s="488">
        <f t="shared" si="81"/>
        <v>18880</v>
      </c>
      <c r="H95" s="488">
        <f t="shared" si="81"/>
        <v>20960</v>
      </c>
      <c r="I95" s="488">
        <f t="shared" si="81"/>
        <v>22640</v>
      </c>
      <c r="J95" s="488">
        <f t="shared" si="81"/>
        <v>24320</v>
      </c>
      <c r="K95" s="488">
        <f t="shared" si="81"/>
        <v>26000</v>
      </c>
      <c r="L95" s="488">
        <f t="shared" si="81"/>
        <v>27680</v>
      </c>
      <c r="N95" s="515" t="s">
        <v>1719</v>
      </c>
      <c r="O95" s="516"/>
      <c r="P95" s="516">
        <f t="shared" ref="P95:W95" si="82">+P113*0.8</f>
        <v>14680</v>
      </c>
      <c r="Q95" s="516">
        <f t="shared" si="82"/>
        <v>16800</v>
      </c>
      <c r="R95" s="516">
        <f t="shared" si="82"/>
        <v>18880</v>
      </c>
      <c r="S95" s="516">
        <f t="shared" si="82"/>
        <v>20960</v>
      </c>
      <c r="T95" s="516">
        <f t="shared" si="82"/>
        <v>22640</v>
      </c>
      <c r="U95" s="516">
        <f t="shared" si="82"/>
        <v>24320</v>
      </c>
      <c r="V95" s="516">
        <f t="shared" si="82"/>
        <v>26000</v>
      </c>
      <c r="W95" s="516">
        <f t="shared" si="82"/>
        <v>27680</v>
      </c>
      <c r="X95" s="516"/>
      <c r="Y95" s="516">
        <f t="shared" ref="Y95:AF95" si="83">+Y113*0.8</f>
        <v>0</v>
      </c>
      <c r="Z95" s="516">
        <f t="shared" si="83"/>
        <v>0</v>
      </c>
      <c r="AA95" s="516">
        <f t="shared" si="83"/>
        <v>0</v>
      </c>
      <c r="AB95" s="516">
        <f t="shared" si="83"/>
        <v>0</v>
      </c>
      <c r="AC95" s="516">
        <f t="shared" si="83"/>
        <v>0</v>
      </c>
      <c r="AD95" s="516">
        <f t="shared" si="83"/>
        <v>0</v>
      </c>
      <c r="AE95" s="516">
        <f t="shared" si="83"/>
        <v>0</v>
      </c>
      <c r="AF95" s="516">
        <f t="shared" si="83"/>
        <v>0</v>
      </c>
      <c r="AG95" s="516"/>
      <c r="AH95" s="516"/>
      <c r="AI95" s="516">
        <f t="shared" ref="AI95:AP95" si="84">+AI113*0.8</f>
        <v>0</v>
      </c>
      <c r="AJ95" s="516">
        <f t="shared" si="84"/>
        <v>0</v>
      </c>
      <c r="AK95" s="516">
        <f t="shared" si="84"/>
        <v>0</v>
      </c>
      <c r="AL95" s="516">
        <f t="shared" si="84"/>
        <v>0</v>
      </c>
      <c r="AM95" s="516">
        <f t="shared" si="84"/>
        <v>0</v>
      </c>
      <c r="AN95" s="516">
        <f t="shared" si="84"/>
        <v>0</v>
      </c>
      <c r="AO95" s="516">
        <f t="shared" si="84"/>
        <v>0</v>
      </c>
      <c r="AP95" s="516">
        <f t="shared" si="84"/>
        <v>0</v>
      </c>
      <c r="AQ95" s="516"/>
      <c r="AR95" s="516"/>
      <c r="AS95" s="516"/>
      <c r="AT95" s="637" t="s">
        <v>202</v>
      </c>
      <c r="AU95" s="516"/>
      <c r="AV95" s="516"/>
      <c r="AW95" s="401"/>
      <c r="AX95" s="401"/>
      <c r="AY95" s="595" t="s">
        <v>550</v>
      </c>
      <c r="AZ95" s="582" t="s">
        <v>1629</v>
      </c>
      <c r="BA95" s="400" t="s">
        <v>415</v>
      </c>
      <c r="BB95" s="400" t="s">
        <v>606</v>
      </c>
      <c r="BC95" s="400" t="s">
        <v>606</v>
      </c>
      <c r="BD95" s="400" t="s">
        <v>395</v>
      </c>
      <c r="BE95" s="516">
        <f t="shared" si="75"/>
        <v>87</v>
      </c>
      <c r="BF95" s="516"/>
      <c r="BG95" s="516"/>
      <c r="BH95" s="516"/>
    </row>
    <row r="96" spans="1:60" hidden="1">
      <c r="A96" s="482"/>
      <c r="B96" s="483"/>
      <c r="C96" s="484"/>
      <c r="D96" s="483"/>
      <c r="E96" s="483"/>
      <c r="F96" s="483"/>
      <c r="G96" s="483"/>
      <c r="H96" s="483"/>
      <c r="I96" s="483"/>
      <c r="J96" s="483"/>
      <c r="K96" s="483"/>
      <c r="L96" s="483"/>
      <c r="M96" s="483"/>
      <c r="N96" s="516"/>
      <c r="O96" s="516"/>
      <c r="P96" s="516"/>
      <c r="Q96" s="516"/>
      <c r="R96" s="516"/>
      <c r="S96" s="516"/>
      <c r="T96" s="516"/>
      <c r="U96" s="516"/>
      <c r="V96" s="516"/>
      <c r="W96" s="516"/>
      <c r="X96" s="516"/>
      <c r="Y96" s="516"/>
      <c r="Z96" s="516"/>
      <c r="AA96" s="516"/>
      <c r="AB96" s="516"/>
      <c r="AC96" s="516"/>
      <c r="AD96" s="516"/>
      <c r="AE96" s="516"/>
      <c r="AF96" s="516"/>
      <c r="AG96" s="516"/>
      <c r="AH96" s="516"/>
      <c r="AI96" s="516"/>
      <c r="AJ96" s="516"/>
      <c r="AK96" s="516"/>
      <c r="AL96" s="516"/>
      <c r="AM96" s="516"/>
      <c r="AN96" s="516"/>
      <c r="AO96" s="516"/>
      <c r="AP96" s="516"/>
      <c r="AQ96" s="641" t="s">
        <v>1720</v>
      </c>
      <c r="AR96" s="516"/>
      <c r="AS96" s="516"/>
      <c r="AT96" s="637" t="s">
        <v>204</v>
      </c>
      <c r="AU96" s="516"/>
      <c r="AV96" s="516"/>
      <c r="AW96" s="401"/>
      <c r="AX96" s="401"/>
      <c r="AY96" s="595" t="s">
        <v>551</v>
      </c>
      <c r="AZ96" s="582" t="s">
        <v>395</v>
      </c>
      <c r="BA96" s="400" t="s">
        <v>421</v>
      </c>
      <c r="BB96" s="400" t="s">
        <v>608</v>
      </c>
      <c r="BC96" s="400" t="s">
        <v>608</v>
      </c>
      <c r="BD96" s="400" t="s">
        <v>397</v>
      </c>
      <c r="BE96" s="516">
        <f t="shared" si="75"/>
        <v>88</v>
      </c>
      <c r="BF96" s="516"/>
      <c r="BG96" s="516"/>
      <c r="BH96" s="516"/>
    </row>
    <row r="97" spans="1:60" ht="15.6" hidden="1">
      <c r="A97" s="454" t="s">
        <v>1710</v>
      </c>
      <c r="B97" s="455" t="s">
        <v>1711</v>
      </c>
      <c r="C97" s="456" t="s">
        <v>1712</v>
      </c>
      <c r="E97" s="457">
        <v>1</v>
      </c>
      <c r="F97" s="457">
        <v>2</v>
      </c>
      <c r="G97" s="457">
        <v>3</v>
      </c>
      <c r="H97" s="457">
        <v>4</v>
      </c>
      <c r="I97" s="457">
        <v>5</v>
      </c>
      <c r="J97" s="457">
        <v>6</v>
      </c>
      <c r="K97" s="457">
        <v>7</v>
      </c>
      <c r="L97" s="457">
        <v>8</v>
      </c>
      <c r="M97" s="369"/>
      <c r="N97" s="639">
        <v>50</v>
      </c>
      <c r="O97" s="516"/>
      <c r="P97" s="1590" t="s">
        <v>1713</v>
      </c>
      <c r="Q97" s="1590"/>
      <c r="R97" s="1590"/>
      <c r="S97" s="1590"/>
      <c r="T97" s="1590"/>
      <c r="U97" s="1590"/>
      <c r="V97" s="1590"/>
      <c r="W97" s="1590"/>
      <c r="X97" s="516"/>
      <c r="Y97" s="1590" t="s">
        <v>1714</v>
      </c>
      <c r="Z97" s="1590"/>
      <c r="AA97" s="1590"/>
      <c r="AB97" s="1590"/>
      <c r="AC97" s="1590"/>
      <c r="AD97" s="1590"/>
      <c r="AE97" s="1590"/>
      <c r="AF97" s="1590"/>
      <c r="AG97" s="516"/>
      <c r="AH97" s="516"/>
      <c r="AI97" s="1590" t="s">
        <v>1716</v>
      </c>
      <c r="AJ97" s="1590"/>
      <c r="AK97" s="1590"/>
      <c r="AL97" s="1590"/>
      <c r="AM97" s="1590"/>
      <c r="AN97" s="1590"/>
      <c r="AO97" s="1590"/>
      <c r="AP97" s="1590"/>
      <c r="AQ97" s="516"/>
      <c r="AR97" s="516"/>
      <c r="AS97" s="516"/>
      <c r="AT97" s="637" t="s">
        <v>206</v>
      </c>
      <c r="AU97" s="516"/>
      <c r="AV97" s="516"/>
      <c r="AW97" s="401"/>
      <c r="AX97" s="401"/>
      <c r="AY97" s="595" t="s">
        <v>556</v>
      </c>
      <c r="AZ97" s="582" t="s">
        <v>397</v>
      </c>
      <c r="BA97" s="400" t="s">
        <v>427</v>
      </c>
      <c r="BB97" s="400" t="s">
        <v>610</v>
      </c>
      <c r="BC97" s="400" t="s">
        <v>610</v>
      </c>
      <c r="BD97" s="400" t="s">
        <v>1631</v>
      </c>
      <c r="BE97" s="516">
        <f t="shared" si="75"/>
        <v>89</v>
      </c>
      <c r="BF97" s="516"/>
      <c r="BG97" s="516"/>
      <c r="BH97" s="516"/>
    </row>
    <row r="98" spans="1:60" hidden="1">
      <c r="A98" s="460">
        <f t="shared" ref="A98:A107" si="85">IF($A$26=$AU10,1,0)</f>
        <v>0</v>
      </c>
      <c r="B98" s="460">
        <f>IF($B$18=$AU10,1,0)</f>
        <v>0</v>
      </c>
      <c r="C98" s="460">
        <f t="shared" ref="C98:C113" si="86">+IF((A62+B62)=2,1,A62+B62)</f>
        <v>0</v>
      </c>
      <c r="E98" s="461">
        <f t="shared" ref="E98:L99" si="87">+MAX(P98,Y98,AI98)</f>
        <v>17050</v>
      </c>
      <c r="F98" s="461">
        <f t="shared" si="87"/>
        <v>19450</v>
      </c>
      <c r="G98" s="461">
        <f t="shared" si="87"/>
        <v>21900</v>
      </c>
      <c r="H98" s="461">
        <f t="shared" si="87"/>
        <v>24300</v>
      </c>
      <c r="I98" s="461">
        <f t="shared" si="87"/>
        <v>26250</v>
      </c>
      <c r="J98" s="461">
        <f t="shared" si="87"/>
        <v>28200</v>
      </c>
      <c r="K98" s="461">
        <f t="shared" si="87"/>
        <v>30150</v>
      </c>
      <c r="L98" s="461">
        <f t="shared" si="87"/>
        <v>32100</v>
      </c>
      <c r="N98" s="515" t="str">
        <f>CONCATENATE($AU$10,$B$11,N97)</f>
        <v>Before 12-31-2008050</v>
      </c>
      <c r="O98" s="516"/>
      <c r="P98" s="516">
        <v>17050</v>
      </c>
      <c r="Q98" s="516">
        <v>19450</v>
      </c>
      <c r="R98" s="516">
        <v>21900</v>
      </c>
      <c r="S98" s="516">
        <v>24300</v>
      </c>
      <c r="T98" s="516">
        <v>26250</v>
      </c>
      <c r="U98" s="516">
        <v>28200</v>
      </c>
      <c r="V98" s="516">
        <v>30150</v>
      </c>
      <c r="W98" s="516">
        <v>32100</v>
      </c>
      <c r="X98" s="516"/>
      <c r="Y98" s="516"/>
      <c r="Z98" s="516"/>
      <c r="AA98" s="516"/>
      <c r="AB98" s="516"/>
      <c r="AC98" s="516"/>
      <c r="AD98" s="516"/>
      <c r="AE98" s="516"/>
      <c r="AF98" s="516"/>
      <c r="AG98" s="516"/>
      <c r="AH98" s="516"/>
      <c r="AI98" s="516"/>
      <c r="AJ98" s="516"/>
      <c r="AK98" s="516"/>
      <c r="AL98" s="516"/>
      <c r="AM98" s="516"/>
      <c r="AN98" s="516"/>
      <c r="AO98" s="516"/>
      <c r="AP98" s="516"/>
      <c r="AQ98" s="516"/>
      <c r="AR98" s="516"/>
      <c r="AS98" s="516"/>
      <c r="AT98" s="637" t="s">
        <v>208</v>
      </c>
      <c r="AU98" s="516"/>
      <c r="AV98" s="516"/>
      <c r="AW98" s="401"/>
      <c r="AX98" s="401"/>
      <c r="AY98" s="595" t="s">
        <v>558</v>
      </c>
      <c r="AZ98" s="582" t="s">
        <v>1631</v>
      </c>
      <c r="BA98" s="400" t="s">
        <v>429</v>
      </c>
      <c r="BB98" s="400" t="s">
        <v>611</v>
      </c>
      <c r="BC98" s="400" t="s">
        <v>611</v>
      </c>
      <c r="BD98" s="400" t="s">
        <v>405</v>
      </c>
      <c r="BE98" s="516">
        <f t="shared" si="75"/>
        <v>90</v>
      </c>
      <c r="BF98" s="516"/>
      <c r="BG98" s="516"/>
      <c r="BH98" s="516"/>
    </row>
    <row r="99" spans="1:60" hidden="1">
      <c r="A99" s="460">
        <f t="shared" si="85"/>
        <v>0</v>
      </c>
      <c r="B99" s="460">
        <f t="shared" ref="B99:B107" si="88">IF(OR(B62=1,$B$18=$AU11),1,0)</f>
        <v>0</v>
      </c>
      <c r="C99" s="460">
        <f t="shared" si="86"/>
        <v>0</v>
      </c>
      <c r="E99" s="461">
        <f t="shared" si="87"/>
        <v>17050</v>
      </c>
      <c r="F99" s="461">
        <f t="shared" si="87"/>
        <v>19450</v>
      </c>
      <c r="G99" s="461">
        <f t="shared" si="87"/>
        <v>21900</v>
      </c>
      <c r="H99" s="461">
        <f t="shared" si="87"/>
        <v>24300</v>
      </c>
      <c r="I99" s="461">
        <f t="shared" si="87"/>
        <v>26250</v>
      </c>
      <c r="J99" s="461">
        <f t="shared" si="87"/>
        <v>28200</v>
      </c>
      <c r="K99" s="461">
        <f t="shared" si="87"/>
        <v>30150</v>
      </c>
      <c r="L99" s="461">
        <f t="shared" si="87"/>
        <v>32100</v>
      </c>
      <c r="N99" s="515" t="str">
        <f>CONCATENATE($AU$11,$B$11,N97)</f>
        <v>1/1/2009 - 5/13/2010050</v>
      </c>
      <c r="O99" s="516"/>
      <c r="P99" s="516">
        <v>17050</v>
      </c>
      <c r="Q99" s="516">
        <v>19450</v>
      </c>
      <c r="R99" s="516">
        <v>21900</v>
      </c>
      <c r="S99" s="516">
        <v>24300</v>
      </c>
      <c r="T99" s="516">
        <v>26250</v>
      </c>
      <c r="U99" s="516">
        <v>28200</v>
      </c>
      <c r="V99" s="516">
        <v>30150</v>
      </c>
      <c r="W99" s="516">
        <v>32100</v>
      </c>
      <c r="X99" s="516"/>
      <c r="Y99" s="516"/>
      <c r="Z99" s="516"/>
      <c r="AA99" s="516"/>
      <c r="AB99" s="516"/>
      <c r="AC99" s="516"/>
      <c r="AD99" s="516"/>
      <c r="AE99" s="516"/>
      <c r="AF99" s="516"/>
      <c r="AG99" s="516"/>
      <c r="AH99" s="642" t="str">
        <f>IF(AND((IF(ISNA(VLOOKUP($B$13,$AW$10:$AW$545,1,FALSE)),0,VLOOKUP($B$13,$AW$10:$AW$545,1,FALSE)))=0,$AL$153&gt;$S$153,OR($B$16=$AS$11,$B$16=$AS$15)),"Yes","No")</f>
        <v>No</v>
      </c>
      <c r="AI99" s="516">
        <f>IF($AH99="No",0,18050)</f>
        <v>0</v>
      </c>
      <c r="AJ99" s="516">
        <f>IF($AH99="No",0,20650)</f>
        <v>0</v>
      </c>
      <c r="AK99" s="516">
        <f>IF($AH99="No",0,23200)</f>
        <v>0</v>
      </c>
      <c r="AL99" s="516">
        <f>IF($AH99="No",0,25800)</f>
        <v>0</v>
      </c>
      <c r="AM99" s="516">
        <f>IF($AH99="No",0,27850)</f>
        <v>0</v>
      </c>
      <c r="AN99" s="516">
        <f>IF($AH99="No",0,29950)</f>
        <v>0</v>
      </c>
      <c r="AO99" s="516">
        <f>IF($AH99="No",0,32000)</f>
        <v>0</v>
      </c>
      <c r="AP99" s="516">
        <f>IF($AH99="No",0,34050)</f>
        <v>0</v>
      </c>
      <c r="AQ99" s="516"/>
      <c r="AR99" s="516"/>
      <c r="AS99" s="516"/>
      <c r="AT99" s="637" t="s">
        <v>210</v>
      </c>
      <c r="AU99" s="516"/>
      <c r="AV99" s="516"/>
      <c r="AW99" s="401"/>
      <c r="AX99" s="401"/>
      <c r="AY99" s="622" t="s">
        <v>559</v>
      </c>
      <c r="AZ99" s="582" t="s">
        <v>405</v>
      </c>
      <c r="BA99" s="400" t="s">
        <v>437</v>
      </c>
      <c r="BB99" s="400" t="s">
        <v>613</v>
      </c>
      <c r="BC99" s="400" t="s">
        <v>613</v>
      </c>
      <c r="BD99" s="400" t="s">
        <v>407</v>
      </c>
      <c r="BE99" s="516">
        <f t="shared" si="75"/>
        <v>91</v>
      </c>
      <c r="BF99" s="516"/>
      <c r="BG99" s="516"/>
      <c r="BH99" s="516"/>
    </row>
    <row r="100" spans="1:60" hidden="1">
      <c r="A100" s="460">
        <f t="shared" si="85"/>
        <v>0</v>
      </c>
      <c r="B100" s="460">
        <f t="shared" si="88"/>
        <v>0</v>
      </c>
      <c r="C100" s="460">
        <f t="shared" si="86"/>
        <v>0</v>
      </c>
      <c r="E100" s="471">
        <f t="shared" ref="E100:L100" si="89">+MAX(E99,E101)</f>
        <v>17050</v>
      </c>
      <c r="F100" s="471">
        <f t="shared" si="89"/>
        <v>19450</v>
      </c>
      <c r="G100" s="471">
        <f t="shared" si="89"/>
        <v>21900</v>
      </c>
      <c r="H100" s="471">
        <f t="shared" si="89"/>
        <v>24300</v>
      </c>
      <c r="I100" s="471">
        <f t="shared" si="89"/>
        <v>26250</v>
      </c>
      <c r="J100" s="471">
        <f t="shared" si="89"/>
        <v>28200</v>
      </c>
      <c r="K100" s="471">
        <f t="shared" si="89"/>
        <v>30150</v>
      </c>
      <c r="L100" s="471">
        <f t="shared" si="89"/>
        <v>32100</v>
      </c>
      <c r="N100" s="515" t="s">
        <v>1717</v>
      </c>
      <c r="O100" s="516"/>
      <c r="P100" s="516"/>
      <c r="Q100" s="516"/>
      <c r="R100" s="516"/>
      <c r="S100" s="516"/>
      <c r="T100" s="516"/>
      <c r="U100" s="516"/>
      <c r="V100" s="516"/>
      <c r="W100" s="516"/>
      <c r="X100" s="516"/>
      <c r="Y100" s="516"/>
      <c r="Z100" s="516"/>
      <c r="AA100" s="516"/>
      <c r="AB100" s="516"/>
      <c r="AC100" s="516"/>
      <c r="AD100" s="516"/>
      <c r="AE100" s="516"/>
      <c r="AF100" s="516"/>
      <c r="AG100" s="516"/>
      <c r="AH100" s="642"/>
      <c r="AI100" s="516"/>
      <c r="AJ100" s="516"/>
      <c r="AK100" s="516"/>
      <c r="AL100" s="516"/>
      <c r="AM100" s="516"/>
      <c r="AN100" s="516"/>
      <c r="AO100" s="516"/>
      <c r="AP100" s="516"/>
      <c r="AQ100" s="516"/>
      <c r="AR100" s="516"/>
      <c r="AS100" s="516"/>
      <c r="AT100" s="637" t="s">
        <v>212</v>
      </c>
      <c r="AU100" s="516"/>
      <c r="AV100" s="516"/>
      <c r="AW100" s="401"/>
      <c r="AX100" s="401"/>
      <c r="AY100" s="595" t="s">
        <v>564</v>
      </c>
      <c r="AZ100" s="582" t="s">
        <v>407</v>
      </c>
      <c r="BA100" s="400" t="s">
        <v>439</v>
      </c>
      <c r="BB100" s="400" t="s">
        <v>614</v>
      </c>
      <c r="BC100" s="400" t="s">
        <v>614</v>
      </c>
      <c r="BD100" s="400" t="s">
        <v>411</v>
      </c>
      <c r="BE100" s="516" t="e">
        <f t="shared" si="75"/>
        <v>#N/A</v>
      </c>
      <c r="BF100" s="516"/>
      <c r="BG100" s="516"/>
      <c r="BH100" s="516"/>
    </row>
    <row r="101" spans="1:60" hidden="1">
      <c r="A101" s="460">
        <f t="shared" si="85"/>
        <v>0</v>
      </c>
      <c r="B101" s="460">
        <f t="shared" si="88"/>
        <v>0</v>
      </c>
      <c r="C101" s="460">
        <f t="shared" si="86"/>
        <v>0</v>
      </c>
      <c r="E101" s="461">
        <f t="shared" ref="E101:L101" si="90">+MAX(P101,Y101,AI101)</f>
        <v>17050</v>
      </c>
      <c r="F101" s="461">
        <f t="shared" si="90"/>
        <v>19450</v>
      </c>
      <c r="G101" s="461">
        <f t="shared" si="90"/>
        <v>21900</v>
      </c>
      <c r="H101" s="461">
        <f t="shared" si="90"/>
        <v>24300</v>
      </c>
      <c r="I101" s="461">
        <f t="shared" si="90"/>
        <v>26250</v>
      </c>
      <c r="J101" s="461">
        <f t="shared" si="90"/>
        <v>28200</v>
      </c>
      <c r="K101" s="461">
        <f t="shared" si="90"/>
        <v>30150</v>
      </c>
      <c r="L101" s="461">
        <f t="shared" si="90"/>
        <v>32100</v>
      </c>
      <c r="N101" s="515" t="str">
        <f>CONCATENATE($AU$13,$B$11,N97)</f>
        <v>6/29/2010 - 5/30/2011050</v>
      </c>
      <c r="O101" s="516"/>
      <c r="P101" s="516">
        <v>17050</v>
      </c>
      <c r="Q101" s="516">
        <v>19450</v>
      </c>
      <c r="R101" s="516">
        <v>21900</v>
      </c>
      <c r="S101" s="516">
        <v>24300</v>
      </c>
      <c r="T101" s="516">
        <v>26250</v>
      </c>
      <c r="U101" s="516">
        <v>28200</v>
      </c>
      <c r="V101" s="516">
        <v>30150</v>
      </c>
      <c r="W101" s="516">
        <v>32100</v>
      </c>
      <c r="X101" s="516"/>
      <c r="Y101" s="516"/>
      <c r="Z101" s="516"/>
      <c r="AA101" s="516"/>
      <c r="AB101" s="516"/>
      <c r="AC101" s="516"/>
      <c r="AD101" s="516"/>
      <c r="AE101" s="516"/>
      <c r="AF101" s="516"/>
      <c r="AG101" s="516"/>
      <c r="AH101" s="642" t="str">
        <f>IF(AND((IF(ISNA(VLOOKUP($B$13,$AX$10:$AX$545,1,FALSE)),0,VLOOKUP($B$13,$AX$10:$AX$545,1,FALSE)))=0,AL155&gt;S155,OR($B$16=$AS$11,$B$16=$AS$15)),"Yes","No")</f>
        <v>No</v>
      </c>
      <c r="AI101" s="516">
        <f>IF($AH101="No",0,18050)</f>
        <v>0</v>
      </c>
      <c r="AJ101" s="516">
        <f>IF($AH101="No",0,20650)</f>
        <v>0</v>
      </c>
      <c r="AK101" s="516">
        <f>IF($AH101="No",0,23200)</f>
        <v>0</v>
      </c>
      <c r="AL101" s="516">
        <f>IF($AH101="No",0,25800)</f>
        <v>0</v>
      </c>
      <c r="AM101" s="516">
        <f>IF($AH101="No",0,27850)</f>
        <v>0</v>
      </c>
      <c r="AN101" s="516">
        <f>IF($AH101="No",0,29950)</f>
        <v>0</v>
      </c>
      <c r="AO101" s="516">
        <f>IF($AH101="No",0,32000)</f>
        <v>0</v>
      </c>
      <c r="AP101" s="516">
        <f>IF($AH101="No",0,34050)</f>
        <v>0</v>
      </c>
      <c r="AQ101" s="516"/>
      <c r="AR101" s="516"/>
      <c r="AS101" s="516"/>
      <c r="AT101" s="637" t="s">
        <v>214</v>
      </c>
      <c r="AU101" s="516"/>
      <c r="AV101" s="516"/>
      <c r="AW101" s="401"/>
      <c r="AX101" s="401"/>
      <c r="AY101" s="595" t="s">
        <v>566</v>
      </c>
      <c r="AZ101" s="582" t="s">
        <v>413</v>
      </c>
      <c r="BA101" s="400"/>
      <c r="BB101" s="400" t="s">
        <v>615</v>
      </c>
      <c r="BC101" s="400" t="s">
        <v>615</v>
      </c>
      <c r="BD101" s="400" t="s">
        <v>413</v>
      </c>
      <c r="BE101" s="516">
        <f t="shared" si="75"/>
        <v>92</v>
      </c>
      <c r="BF101" s="516"/>
      <c r="BG101" s="516"/>
      <c r="BH101" s="516"/>
    </row>
    <row r="102" spans="1:60" hidden="1">
      <c r="A102" s="460">
        <f t="shared" si="85"/>
        <v>0</v>
      </c>
      <c r="B102" s="460">
        <f t="shared" si="88"/>
        <v>0</v>
      </c>
      <c r="C102" s="460">
        <f t="shared" si="86"/>
        <v>0</v>
      </c>
      <c r="E102" s="471">
        <f t="shared" ref="E102:L102" si="91">+MAX(E101,E103)</f>
        <v>17800</v>
      </c>
      <c r="F102" s="471">
        <f t="shared" si="91"/>
        <v>20350</v>
      </c>
      <c r="G102" s="471">
        <f t="shared" si="91"/>
        <v>22900</v>
      </c>
      <c r="H102" s="471">
        <f t="shared" si="91"/>
        <v>25400</v>
      </c>
      <c r="I102" s="471">
        <f t="shared" si="91"/>
        <v>27450</v>
      </c>
      <c r="J102" s="471">
        <f t="shared" si="91"/>
        <v>29500</v>
      </c>
      <c r="K102" s="471">
        <f t="shared" si="91"/>
        <v>31500</v>
      </c>
      <c r="L102" s="471">
        <f t="shared" si="91"/>
        <v>33550</v>
      </c>
      <c r="N102" s="515" t="s">
        <v>1717</v>
      </c>
      <c r="O102" s="516"/>
      <c r="P102" s="516"/>
      <c r="Q102" s="516"/>
      <c r="R102" s="516"/>
      <c r="S102" s="516"/>
      <c r="T102" s="516"/>
      <c r="U102" s="516"/>
      <c r="V102" s="516"/>
      <c r="W102" s="516"/>
      <c r="X102" s="516"/>
      <c r="Y102" s="516"/>
      <c r="Z102" s="516"/>
      <c r="AA102" s="516"/>
      <c r="AB102" s="516"/>
      <c r="AC102" s="516"/>
      <c r="AD102" s="516"/>
      <c r="AE102" s="516"/>
      <c r="AF102" s="516"/>
      <c r="AG102" s="516"/>
      <c r="AH102" s="642"/>
      <c r="AI102" s="516"/>
      <c r="AJ102" s="516"/>
      <c r="AK102" s="516"/>
      <c r="AL102" s="516"/>
      <c r="AM102" s="516"/>
      <c r="AN102" s="516"/>
      <c r="AO102" s="516"/>
      <c r="AP102" s="516"/>
      <c r="AQ102" s="516"/>
      <c r="AR102" s="516"/>
      <c r="AS102" s="516"/>
      <c r="AT102" s="637" t="s">
        <v>216</v>
      </c>
      <c r="AU102" s="516"/>
      <c r="AV102" s="516"/>
      <c r="AW102" s="401"/>
      <c r="AX102" s="401"/>
      <c r="AY102" s="595" t="s">
        <v>570</v>
      </c>
      <c r="AZ102" s="582" t="s">
        <v>415</v>
      </c>
      <c r="BA102" s="400" t="s">
        <v>447</v>
      </c>
      <c r="BB102" s="400" t="s">
        <v>616</v>
      </c>
      <c r="BC102" s="400" t="s">
        <v>616</v>
      </c>
      <c r="BD102" s="400" t="s">
        <v>415</v>
      </c>
      <c r="BE102" s="516">
        <f t="shared" si="75"/>
        <v>93</v>
      </c>
      <c r="BF102" s="516"/>
      <c r="BG102" s="516"/>
      <c r="BH102" s="516"/>
    </row>
    <row r="103" spans="1:60" ht="15" hidden="1" customHeight="1">
      <c r="A103" s="460">
        <f t="shared" si="85"/>
        <v>0</v>
      </c>
      <c r="B103" s="460">
        <f t="shared" si="88"/>
        <v>0</v>
      </c>
      <c r="C103" s="460">
        <f t="shared" si="86"/>
        <v>0</v>
      </c>
      <c r="E103" s="461">
        <f t="shared" ref="E103:L103" si="92">+MAX(P103,Y103,AI103)</f>
        <v>17800</v>
      </c>
      <c r="F103" s="461">
        <f t="shared" si="92"/>
        <v>20350</v>
      </c>
      <c r="G103" s="461">
        <f t="shared" si="92"/>
        <v>22900</v>
      </c>
      <c r="H103" s="461">
        <f t="shared" si="92"/>
        <v>25400</v>
      </c>
      <c r="I103" s="461">
        <f t="shared" si="92"/>
        <v>27450</v>
      </c>
      <c r="J103" s="461">
        <f t="shared" si="92"/>
        <v>29500</v>
      </c>
      <c r="K103" s="461">
        <f t="shared" si="92"/>
        <v>31500</v>
      </c>
      <c r="L103" s="461">
        <f t="shared" si="92"/>
        <v>33550</v>
      </c>
      <c r="N103" s="515" t="str">
        <f>CONCATENATE(AU15,$B$11)</f>
        <v>7/16/2011 - 11/31/20110</v>
      </c>
      <c r="O103" s="516"/>
      <c r="P103" s="516">
        <v>17800</v>
      </c>
      <c r="Q103" s="516">
        <v>20350</v>
      </c>
      <c r="R103" s="516">
        <v>22900</v>
      </c>
      <c r="S103" s="516">
        <v>25400</v>
      </c>
      <c r="T103" s="516">
        <v>27450</v>
      </c>
      <c r="U103" s="516">
        <v>29500</v>
      </c>
      <c r="V103" s="516">
        <v>31500</v>
      </c>
      <c r="W103" s="516">
        <v>33550</v>
      </c>
      <c r="X103" s="516"/>
      <c r="Y103" s="516">
        <v>0</v>
      </c>
      <c r="Z103" s="516">
        <v>0</v>
      </c>
      <c r="AA103" s="516">
        <v>0</v>
      </c>
      <c r="AB103" s="516">
        <v>0</v>
      </c>
      <c r="AC103" s="516">
        <v>0</v>
      </c>
      <c r="AD103" s="516">
        <v>0</v>
      </c>
      <c r="AE103" s="516">
        <v>0</v>
      </c>
      <c r="AF103" s="516">
        <v>0</v>
      </c>
      <c r="AG103" s="516"/>
      <c r="AH103" s="642" t="str">
        <f>IF(AND((IF(ISNA(VLOOKUP($B$13,$AY$10:$AY$545,1,FALSE)),0,VLOOKUP($B$13,$AY$10:$AY$545,1,FALSE)))=0,AL157&gt;S157,OR($B$16=$AS$11,$B$16=$AS$15)),"Yes","No")</f>
        <v>No</v>
      </c>
      <c r="AI103" s="516">
        <f>IF($AH103="No",0,18050)</f>
        <v>0</v>
      </c>
      <c r="AJ103" s="516">
        <f>IF($AH103="No",0,20650)</f>
        <v>0</v>
      </c>
      <c r="AK103" s="516">
        <f>IF($AH103="No",0,23200)</f>
        <v>0</v>
      </c>
      <c r="AL103" s="516">
        <f>IF($AH103="No",0,25800)</f>
        <v>0</v>
      </c>
      <c r="AM103" s="516">
        <f>IF($AH103="No",0,27850)</f>
        <v>0</v>
      </c>
      <c r="AN103" s="516">
        <f>IF($AH103="No",0,29950)</f>
        <v>0</v>
      </c>
      <c r="AO103" s="516">
        <f>IF($AH103="No",0,32000)</f>
        <v>0</v>
      </c>
      <c r="AP103" s="516">
        <f>IF($AH103="No",0,34050)</f>
        <v>0</v>
      </c>
      <c r="AQ103" s="516"/>
      <c r="AR103" s="516"/>
      <c r="AS103" s="516"/>
      <c r="AT103" s="637" t="s">
        <v>218</v>
      </c>
      <c r="AU103" s="516"/>
      <c r="AV103" s="516"/>
      <c r="AW103" s="401"/>
      <c r="AX103" s="401"/>
      <c r="AY103" s="595" t="s">
        <v>180</v>
      </c>
      <c r="AZ103" s="582" t="s">
        <v>421</v>
      </c>
      <c r="BA103" s="400" t="s">
        <v>453</v>
      </c>
      <c r="BB103" s="400" t="s">
        <v>621</v>
      </c>
      <c r="BC103" s="400" t="s">
        <v>621</v>
      </c>
      <c r="BD103" s="400" t="s">
        <v>421</v>
      </c>
      <c r="BE103" s="516">
        <f t="shared" si="75"/>
        <v>94</v>
      </c>
      <c r="BF103" s="516"/>
      <c r="BG103" s="516"/>
      <c r="BH103" s="516"/>
    </row>
    <row r="104" spans="1:60" ht="15" hidden="1" customHeight="1">
      <c r="A104" s="460">
        <f t="shared" si="85"/>
        <v>0</v>
      </c>
      <c r="B104" s="460">
        <f t="shared" si="88"/>
        <v>0</v>
      </c>
      <c r="C104" s="460">
        <f t="shared" si="86"/>
        <v>0</v>
      </c>
      <c r="E104" s="471">
        <f t="shared" ref="E104:L104" si="93">+MAX(E103,E105)</f>
        <v>18050</v>
      </c>
      <c r="F104" s="471">
        <f t="shared" si="93"/>
        <v>20600</v>
      </c>
      <c r="G104" s="471">
        <f t="shared" si="93"/>
        <v>23200</v>
      </c>
      <c r="H104" s="471">
        <f t="shared" si="93"/>
        <v>25750</v>
      </c>
      <c r="I104" s="471">
        <f t="shared" si="93"/>
        <v>27850</v>
      </c>
      <c r="J104" s="471">
        <f t="shared" si="93"/>
        <v>29900</v>
      </c>
      <c r="K104" s="471">
        <f t="shared" si="93"/>
        <v>31950</v>
      </c>
      <c r="L104" s="471">
        <f t="shared" si="93"/>
        <v>34000</v>
      </c>
      <c r="N104" s="515" t="s">
        <v>1717</v>
      </c>
      <c r="O104" s="516"/>
      <c r="P104" s="516"/>
      <c r="Q104" s="516"/>
      <c r="R104" s="516"/>
      <c r="S104" s="516"/>
      <c r="T104" s="516"/>
      <c r="U104" s="516"/>
      <c r="V104" s="516"/>
      <c r="W104" s="516"/>
      <c r="X104" s="516"/>
      <c r="Y104" s="516"/>
      <c r="Z104" s="516"/>
      <c r="AA104" s="516"/>
      <c r="AB104" s="516"/>
      <c r="AC104" s="516"/>
      <c r="AD104" s="516"/>
      <c r="AE104" s="516"/>
      <c r="AF104" s="516"/>
      <c r="AG104" s="516"/>
      <c r="AH104" s="642"/>
      <c r="AI104" s="516"/>
      <c r="AJ104" s="516"/>
      <c r="AK104" s="516"/>
      <c r="AL104" s="516"/>
      <c r="AM104" s="516"/>
      <c r="AN104" s="516"/>
      <c r="AO104" s="516"/>
      <c r="AP104" s="516"/>
      <c r="AQ104" s="516"/>
      <c r="AR104" s="516"/>
      <c r="AS104" s="516"/>
      <c r="AT104" s="637" t="s">
        <v>220</v>
      </c>
      <c r="AU104" s="516"/>
      <c r="AV104" s="516"/>
      <c r="AW104" s="401"/>
      <c r="AX104" s="401"/>
      <c r="AY104" s="595" t="s">
        <v>581</v>
      </c>
      <c r="AZ104" s="582" t="s">
        <v>427</v>
      </c>
      <c r="BA104" s="400" t="s">
        <v>455</v>
      </c>
      <c r="BB104" s="400" t="s">
        <v>208</v>
      </c>
      <c r="BC104" s="400" t="s">
        <v>208</v>
      </c>
      <c r="BD104" s="400" t="s">
        <v>427</v>
      </c>
      <c r="BE104" s="516">
        <f t="shared" si="75"/>
        <v>95</v>
      </c>
      <c r="BF104" s="516"/>
      <c r="BG104" s="516"/>
      <c r="BH104" s="516"/>
    </row>
    <row r="105" spans="1:60" hidden="1">
      <c r="A105" s="460">
        <f t="shared" si="85"/>
        <v>0</v>
      </c>
      <c r="B105" s="460">
        <f t="shared" si="88"/>
        <v>0</v>
      </c>
      <c r="C105" s="460">
        <f t="shared" si="86"/>
        <v>0</v>
      </c>
      <c r="E105" s="461">
        <f t="shared" ref="E105:L105" si="94">+MAX(P105,Y105,AI105)</f>
        <v>18050</v>
      </c>
      <c r="F105" s="461">
        <f t="shared" si="94"/>
        <v>20600</v>
      </c>
      <c r="G105" s="461">
        <f t="shared" si="94"/>
        <v>23200</v>
      </c>
      <c r="H105" s="461">
        <f t="shared" si="94"/>
        <v>25750</v>
      </c>
      <c r="I105" s="461">
        <f t="shared" si="94"/>
        <v>27850</v>
      </c>
      <c r="J105" s="461">
        <f t="shared" si="94"/>
        <v>29900</v>
      </c>
      <c r="K105" s="461">
        <f t="shared" si="94"/>
        <v>31950</v>
      </c>
      <c r="L105" s="461">
        <f t="shared" si="94"/>
        <v>34000</v>
      </c>
      <c r="N105" s="515" t="str">
        <f>CONCATENATE(AU17,$B$11)</f>
        <v>1/16/2012 - 12/3/20120</v>
      </c>
      <c r="O105" s="516"/>
      <c r="P105" s="516">
        <v>18050</v>
      </c>
      <c r="Q105" s="516">
        <v>20600</v>
      </c>
      <c r="R105" s="516">
        <v>23200</v>
      </c>
      <c r="S105" s="516">
        <v>25750</v>
      </c>
      <c r="T105" s="516">
        <v>27850</v>
      </c>
      <c r="U105" s="516">
        <v>29900</v>
      </c>
      <c r="V105" s="516">
        <v>31950</v>
      </c>
      <c r="W105" s="516">
        <v>34000</v>
      </c>
      <c r="X105" s="516"/>
      <c r="Y105" s="516">
        <v>0</v>
      </c>
      <c r="Z105" s="516">
        <v>0</v>
      </c>
      <c r="AA105" s="516">
        <v>0</v>
      </c>
      <c r="AB105" s="516">
        <v>0</v>
      </c>
      <c r="AC105" s="516">
        <v>0</v>
      </c>
      <c r="AD105" s="516">
        <v>0</v>
      </c>
      <c r="AE105" s="516">
        <v>0</v>
      </c>
      <c r="AF105" s="516">
        <v>0</v>
      </c>
      <c r="AG105" s="516"/>
      <c r="AH105" s="642" t="str">
        <f>IF(AND((IF(ISNA(VLOOKUP($B$13,$AZ$10:$AZ$545,1,FALSE)),0,VLOOKUP($B$13,$AZ$10:$AZ$545,1,FALSE)))=0,AL159&gt;S159,OR($B$16=$AS$11,$B$16=$AS$15)),"Yes","No")</f>
        <v>No</v>
      </c>
      <c r="AI105" s="516">
        <f>IF($AH105="No",0,18350)</f>
        <v>0</v>
      </c>
      <c r="AJ105" s="516">
        <f>IF($AH105="No",0,20950)</f>
        <v>0</v>
      </c>
      <c r="AK105" s="516">
        <f>IF($AH105="No",0,23600)</f>
        <v>0</v>
      </c>
      <c r="AL105" s="516">
        <f>IF($AH105="No",0,26200)</f>
        <v>0</v>
      </c>
      <c r="AM105" s="516">
        <f>IF($AH105="No",0,28300)</f>
        <v>0</v>
      </c>
      <c r="AN105" s="516">
        <f>IF($AH105="No",0,30400)</f>
        <v>0</v>
      </c>
      <c r="AO105" s="516">
        <f>IF($AH105="No",0,32500)</f>
        <v>0</v>
      </c>
      <c r="AP105" s="516">
        <f>IF($AH105="No",0,34600)</f>
        <v>0</v>
      </c>
      <c r="AQ105" s="516"/>
      <c r="AR105" s="516"/>
      <c r="AS105" s="516"/>
      <c r="AT105" s="637" t="s">
        <v>222</v>
      </c>
      <c r="AU105" s="516"/>
      <c r="AV105" s="516"/>
      <c r="AW105" s="401"/>
      <c r="AX105" s="401"/>
      <c r="AY105" s="595" t="s">
        <v>584</v>
      </c>
      <c r="AZ105" s="582" t="s">
        <v>429</v>
      </c>
      <c r="BA105" s="400" t="s">
        <v>457</v>
      </c>
      <c r="BB105" s="400" t="s">
        <v>627</v>
      </c>
      <c r="BC105" s="400" t="s">
        <v>627</v>
      </c>
      <c r="BD105" s="400" t="s">
        <v>429</v>
      </c>
      <c r="BE105" s="516">
        <f t="shared" si="75"/>
        <v>96</v>
      </c>
      <c r="BF105" s="516"/>
      <c r="BG105" s="516"/>
      <c r="BH105" s="516"/>
    </row>
    <row r="106" spans="1:60" hidden="1">
      <c r="A106" s="460">
        <f t="shared" si="85"/>
        <v>0</v>
      </c>
      <c r="B106" s="460">
        <f t="shared" si="88"/>
        <v>0</v>
      </c>
      <c r="C106" s="460">
        <f t="shared" si="86"/>
        <v>0</v>
      </c>
      <c r="E106" s="471">
        <f t="shared" ref="E106:L106" si="95">+MAX(E105,E107)</f>
        <v>18300</v>
      </c>
      <c r="F106" s="471">
        <f t="shared" si="95"/>
        <v>20900</v>
      </c>
      <c r="G106" s="471">
        <f t="shared" si="95"/>
        <v>23500</v>
      </c>
      <c r="H106" s="471">
        <f t="shared" si="95"/>
        <v>26100</v>
      </c>
      <c r="I106" s="471">
        <f t="shared" si="95"/>
        <v>28200</v>
      </c>
      <c r="J106" s="471">
        <f t="shared" si="95"/>
        <v>30300</v>
      </c>
      <c r="K106" s="471">
        <f t="shared" si="95"/>
        <v>32400</v>
      </c>
      <c r="L106" s="471">
        <f t="shared" si="95"/>
        <v>34500</v>
      </c>
      <c r="N106" s="515" t="s">
        <v>1717</v>
      </c>
      <c r="O106" s="516"/>
      <c r="P106" s="516"/>
      <c r="Q106" s="516"/>
      <c r="R106" s="516"/>
      <c r="S106" s="516"/>
      <c r="T106" s="516"/>
      <c r="U106" s="516"/>
      <c r="V106" s="516"/>
      <c r="W106" s="516"/>
      <c r="X106" s="516"/>
      <c r="Y106" s="516"/>
      <c r="Z106" s="516"/>
      <c r="AA106" s="516"/>
      <c r="AB106" s="516"/>
      <c r="AC106" s="516"/>
      <c r="AD106" s="516"/>
      <c r="AE106" s="516"/>
      <c r="AF106" s="516"/>
      <c r="AG106" s="516"/>
      <c r="AH106" s="642"/>
      <c r="AI106" s="516"/>
      <c r="AJ106" s="516"/>
      <c r="AK106" s="516"/>
      <c r="AL106" s="516"/>
      <c r="AM106" s="516"/>
      <c r="AN106" s="516"/>
      <c r="AO106" s="516"/>
      <c r="AP106" s="516"/>
      <c r="AQ106" s="516"/>
      <c r="AR106" s="516"/>
      <c r="AS106" s="516"/>
      <c r="AT106" s="637" t="s">
        <v>224</v>
      </c>
      <c r="AU106" s="516"/>
      <c r="AV106" s="516"/>
      <c r="AW106" s="401"/>
      <c r="AX106" s="401"/>
      <c r="AY106" s="595"/>
      <c r="AZ106" s="582"/>
      <c r="BA106" s="400"/>
      <c r="BB106" s="400" t="s">
        <v>630</v>
      </c>
      <c r="BC106" s="400" t="s">
        <v>630</v>
      </c>
      <c r="BD106" s="400" t="s">
        <v>437</v>
      </c>
      <c r="BE106" s="516"/>
      <c r="BF106" s="516"/>
      <c r="BG106" s="516"/>
      <c r="BH106" s="516"/>
    </row>
    <row r="107" spans="1:60" ht="15" hidden="1" customHeight="1">
      <c r="A107" s="460">
        <f t="shared" si="85"/>
        <v>0</v>
      </c>
      <c r="B107" s="460">
        <f t="shared" si="88"/>
        <v>0</v>
      </c>
      <c r="C107" s="460">
        <f t="shared" si="86"/>
        <v>0</v>
      </c>
      <c r="E107" s="461">
        <f t="shared" ref="E107:L107" si="96">+MAX(P107,Y107,AI107)</f>
        <v>18300</v>
      </c>
      <c r="F107" s="461">
        <f t="shared" si="96"/>
        <v>20900</v>
      </c>
      <c r="G107" s="461">
        <f t="shared" si="96"/>
        <v>23500</v>
      </c>
      <c r="H107" s="461">
        <f t="shared" si="96"/>
        <v>26100</v>
      </c>
      <c r="I107" s="461">
        <f t="shared" si="96"/>
        <v>28200</v>
      </c>
      <c r="J107" s="461">
        <f t="shared" si="96"/>
        <v>30300</v>
      </c>
      <c r="K107" s="461">
        <f t="shared" si="96"/>
        <v>32400</v>
      </c>
      <c r="L107" s="461">
        <f t="shared" si="96"/>
        <v>34500</v>
      </c>
      <c r="N107" s="515" t="str">
        <f>CONCATENATE(AU19,$B$11)</f>
        <v>1/18/2013 - 12/17/20130</v>
      </c>
      <c r="O107" s="516"/>
      <c r="P107" s="516">
        <v>18300</v>
      </c>
      <c r="Q107" s="516">
        <v>20900</v>
      </c>
      <c r="R107" s="516">
        <v>23500</v>
      </c>
      <c r="S107" s="516">
        <v>26100</v>
      </c>
      <c r="T107" s="516">
        <v>28200</v>
      </c>
      <c r="U107" s="516">
        <v>30300</v>
      </c>
      <c r="V107" s="516">
        <v>32400</v>
      </c>
      <c r="W107" s="516">
        <v>34500</v>
      </c>
      <c r="X107" s="516"/>
      <c r="Y107" s="516">
        <v>0</v>
      </c>
      <c r="Z107" s="516">
        <v>0</v>
      </c>
      <c r="AA107" s="516">
        <v>0</v>
      </c>
      <c r="AB107" s="516">
        <v>0</v>
      </c>
      <c r="AC107" s="516">
        <v>0</v>
      </c>
      <c r="AD107" s="516">
        <v>0</v>
      </c>
      <c r="AE107" s="516">
        <v>0</v>
      </c>
      <c r="AF107" s="516">
        <v>0</v>
      </c>
      <c r="AG107" s="516"/>
      <c r="AH107" s="642" t="str">
        <f>IF(AND((IF(ISNA(VLOOKUP($B$13,$AZ$10:$AZ$545,1,FALSE)),0,VLOOKUP($B$13,$AZ$10:$AZ$545,1,FALSE)))=0,AL161&gt;S161,OR($B$16=$AS$11,$B$16=$AS$15)),"Yes","No")</f>
        <v>No</v>
      </c>
      <c r="AI107" s="516">
        <f>IF($AH107="No",0,18350)</f>
        <v>0</v>
      </c>
      <c r="AJ107" s="516">
        <f>IF($AH107="No",0,20950)</f>
        <v>0</v>
      </c>
      <c r="AK107" s="516">
        <f>IF($AH107="No",0,23600)</f>
        <v>0</v>
      </c>
      <c r="AL107" s="516">
        <f>IF($AH107="No",0,26200)</f>
        <v>0</v>
      </c>
      <c r="AM107" s="516">
        <f>IF($AH107="No",0,28300)</f>
        <v>0</v>
      </c>
      <c r="AN107" s="516">
        <f>IF($AH107="No",0,30400)</f>
        <v>0</v>
      </c>
      <c r="AO107" s="516">
        <f>IF($AH107="No",0,32500)</f>
        <v>0</v>
      </c>
      <c r="AP107" s="516">
        <f>IF($AH107="No",0,34600)</f>
        <v>0</v>
      </c>
      <c r="AQ107" s="516"/>
      <c r="AR107" s="516"/>
      <c r="AS107" s="516"/>
      <c r="AT107" s="637" t="s">
        <v>226</v>
      </c>
      <c r="AU107" s="516"/>
      <c r="AV107" s="516"/>
      <c r="AW107" s="401"/>
      <c r="AX107" s="401"/>
      <c r="AY107" s="595"/>
      <c r="AZ107" s="582"/>
      <c r="BA107" s="400"/>
      <c r="BB107" s="400" t="s">
        <v>632</v>
      </c>
      <c r="BC107" s="400" t="s">
        <v>632</v>
      </c>
      <c r="BD107" s="400" t="s">
        <v>439</v>
      </c>
      <c r="BE107" s="516"/>
      <c r="BF107" s="516"/>
      <c r="BG107" s="516"/>
      <c r="BH107" s="516"/>
    </row>
    <row r="108" spans="1:60" ht="15" hidden="1" customHeight="1">
      <c r="A108" s="474">
        <f t="shared" ref="A108:A113" si="97">IF($A$26=$AU22,1,0)</f>
        <v>0</v>
      </c>
      <c r="B108" s="474">
        <f>IF(OR(B71=1,$B$18=$AU22),1,0)</f>
        <v>0</v>
      </c>
      <c r="C108" s="474">
        <f t="shared" si="86"/>
        <v>0</v>
      </c>
      <c r="E108" s="471">
        <f t="shared" ref="E108:L108" si="98">+MAX(E107,E109)</f>
        <v>18600</v>
      </c>
      <c r="F108" s="471">
        <f t="shared" si="98"/>
        <v>21250</v>
      </c>
      <c r="G108" s="471">
        <f t="shared" si="98"/>
        <v>23900</v>
      </c>
      <c r="H108" s="471">
        <f t="shared" si="98"/>
        <v>26550</v>
      </c>
      <c r="I108" s="471">
        <f t="shared" si="98"/>
        <v>28700</v>
      </c>
      <c r="J108" s="471">
        <f t="shared" si="98"/>
        <v>30800</v>
      </c>
      <c r="K108" s="471">
        <f t="shared" si="98"/>
        <v>32950</v>
      </c>
      <c r="L108" s="471">
        <f t="shared" si="98"/>
        <v>35050</v>
      </c>
      <c r="N108" s="515" t="s">
        <v>1717</v>
      </c>
      <c r="O108" s="516"/>
      <c r="P108" s="516"/>
      <c r="Q108" s="516"/>
      <c r="R108" s="516"/>
      <c r="S108" s="516"/>
      <c r="T108" s="516"/>
      <c r="U108" s="516"/>
      <c r="V108" s="516"/>
      <c r="W108" s="516"/>
      <c r="X108" s="516"/>
      <c r="Y108" s="516"/>
      <c r="Z108" s="516"/>
      <c r="AA108" s="516"/>
      <c r="AB108" s="516"/>
      <c r="AC108" s="516"/>
      <c r="AD108" s="516"/>
      <c r="AE108" s="516"/>
      <c r="AF108" s="516"/>
      <c r="AG108" s="516"/>
      <c r="AH108" s="642"/>
      <c r="AI108" s="516"/>
      <c r="AJ108" s="516"/>
      <c r="AK108" s="516"/>
      <c r="AL108" s="516"/>
      <c r="AM108" s="516"/>
      <c r="AN108" s="516"/>
      <c r="AO108" s="516"/>
      <c r="AP108" s="516"/>
      <c r="AQ108" s="516"/>
      <c r="AR108" s="516"/>
      <c r="AS108" s="516"/>
      <c r="AT108" s="637" t="s">
        <v>227</v>
      </c>
      <c r="AU108" s="516"/>
      <c r="AV108" s="516"/>
      <c r="AW108" s="401"/>
      <c r="AX108" s="401"/>
      <c r="AY108" s="595" t="s">
        <v>585</v>
      </c>
      <c r="AZ108" s="582" t="s">
        <v>437</v>
      </c>
      <c r="BA108" s="400" t="s">
        <v>459</v>
      </c>
      <c r="BB108" s="400" t="s">
        <v>638</v>
      </c>
      <c r="BC108" s="400" t="s">
        <v>638</v>
      </c>
      <c r="BD108" s="400" t="s">
        <v>445</v>
      </c>
      <c r="BE108" s="516">
        <f t="shared" ref="BE108:BE121" si="99">+MATCH(BD$10:BD$548,AZ$10:AZ$540,0)</f>
        <v>101</v>
      </c>
      <c r="BF108" s="516"/>
      <c r="BG108" s="516"/>
      <c r="BH108" s="516"/>
    </row>
    <row r="109" spans="1:60" ht="15" hidden="1" customHeight="1">
      <c r="A109" s="474">
        <f t="shared" si="97"/>
        <v>0</v>
      </c>
      <c r="B109" s="474">
        <f>IF(OR(B72=1,$B$18=$AU23),1,0)</f>
        <v>0</v>
      </c>
      <c r="C109" s="474">
        <f t="shared" si="86"/>
        <v>0</v>
      </c>
      <c r="E109" s="461">
        <f t="shared" ref="E109:L109" si="100">+MAX(P109,Y109,AI109)</f>
        <v>18600</v>
      </c>
      <c r="F109" s="461">
        <f t="shared" si="100"/>
        <v>21250</v>
      </c>
      <c r="G109" s="461">
        <f t="shared" si="100"/>
        <v>23900</v>
      </c>
      <c r="H109" s="461">
        <f t="shared" si="100"/>
        <v>26550</v>
      </c>
      <c r="I109" s="461">
        <f t="shared" si="100"/>
        <v>28700</v>
      </c>
      <c r="J109" s="461">
        <f t="shared" si="100"/>
        <v>30800</v>
      </c>
      <c r="K109" s="461">
        <f t="shared" si="100"/>
        <v>32950</v>
      </c>
      <c r="L109" s="461">
        <f t="shared" si="100"/>
        <v>35050</v>
      </c>
      <c r="N109" s="515" t="str">
        <f>CONCATENATE(AU23,$B$11)</f>
        <v>2/1/2014 - 3/5/20150</v>
      </c>
      <c r="O109" s="516"/>
      <c r="P109" s="516">
        <v>18600</v>
      </c>
      <c r="Q109" s="516">
        <v>21250</v>
      </c>
      <c r="R109" s="516">
        <v>23900</v>
      </c>
      <c r="S109" s="516">
        <v>26550</v>
      </c>
      <c r="T109" s="516">
        <v>28700</v>
      </c>
      <c r="U109" s="516">
        <v>30800</v>
      </c>
      <c r="V109" s="516">
        <v>32950</v>
      </c>
      <c r="W109" s="516">
        <v>35050</v>
      </c>
      <c r="X109" s="516"/>
      <c r="Y109" s="516">
        <v>0</v>
      </c>
      <c r="Z109" s="516">
        <v>0</v>
      </c>
      <c r="AA109" s="516">
        <v>0</v>
      </c>
      <c r="AB109" s="516">
        <v>0</v>
      </c>
      <c r="AC109" s="516">
        <v>0</v>
      </c>
      <c r="AD109" s="516">
        <v>0</v>
      </c>
      <c r="AE109" s="516">
        <v>0</v>
      </c>
      <c r="AF109" s="516">
        <v>0</v>
      </c>
      <c r="AG109" s="516"/>
      <c r="AH109" s="642" t="str">
        <f>IF(AND((IF(ISNA(VLOOKUP($B$13,$BA$10:$BA$545,1,FALSE)),0,VLOOKUP($B$13,$BA$10:$BA$545,1,FALSE)))=0,AL163&gt;S163,OR($B$16=$AS$11,$B$16=$AS$15)),"Yes","No")</f>
        <v>No</v>
      </c>
      <c r="AI109" s="516">
        <f>IF($AH109="No",0,18400)</f>
        <v>0</v>
      </c>
      <c r="AJ109" s="516">
        <f>IF($AH109="No",0,21000)</f>
        <v>0</v>
      </c>
      <c r="AK109" s="516">
        <f>IF($AH109="No",0,23650)</f>
        <v>0</v>
      </c>
      <c r="AL109" s="516">
        <f>IF($AH109="No",0,26250)</f>
        <v>0</v>
      </c>
      <c r="AM109" s="516">
        <f>IF($AH109="No",0,28350)</f>
        <v>0</v>
      </c>
      <c r="AN109" s="516">
        <f>IF($AH109="No",0,30450)</f>
        <v>0</v>
      </c>
      <c r="AO109" s="516">
        <f>IF($AH109="No",0,32550)</f>
        <v>0</v>
      </c>
      <c r="AP109" s="516">
        <f>IF($AH109="No",0,34650)</f>
        <v>0</v>
      </c>
      <c r="AQ109" s="516"/>
      <c r="AR109" s="516"/>
      <c r="AS109" s="516"/>
      <c r="AT109" s="637" t="s">
        <v>229</v>
      </c>
      <c r="AU109" s="516"/>
      <c r="AV109" s="516"/>
      <c r="AW109" s="401"/>
      <c r="AX109" s="401"/>
      <c r="AY109" s="595" t="s">
        <v>588</v>
      </c>
      <c r="AZ109" s="582" t="s">
        <v>439</v>
      </c>
      <c r="BA109" s="400" t="s">
        <v>461</v>
      </c>
      <c r="BB109" s="400" t="s">
        <v>640</v>
      </c>
      <c r="BC109" s="400" t="s">
        <v>640</v>
      </c>
      <c r="BD109" s="400" t="s">
        <v>447</v>
      </c>
      <c r="BE109" s="516">
        <f t="shared" si="99"/>
        <v>102</v>
      </c>
      <c r="BF109" s="516"/>
      <c r="BG109" s="516"/>
      <c r="BH109" s="516"/>
    </row>
    <row r="110" spans="1:60" ht="15" hidden="1" customHeight="1">
      <c r="A110" s="474">
        <f t="shared" si="97"/>
        <v>0</v>
      </c>
      <c r="B110" s="474">
        <f>IF(OR(B73=1,$B$18=$AU24),1,0)</f>
        <v>0</v>
      </c>
      <c r="C110" s="474">
        <f t="shared" si="86"/>
        <v>0</v>
      </c>
      <c r="E110" s="471">
        <f t="shared" ref="E110:L110" si="101">+MAX(E109,E111)</f>
        <v>18750</v>
      </c>
      <c r="F110" s="471">
        <f t="shared" si="101"/>
        <v>21400</v>
      </c>
      <c r="G110" s="471">
        <f t="shared" si="101"/>
        <v>24100</v>
      </c>
      <c r="H110" s="471">
        <f t="shared" si="101"/>
        <v>26750</v>
      </c>
      <c r="I110" s="471">
        <f t="shared" si="101"/>
        <v>28900</v>
      </c>
      <c r="J110" s="471">
        <f t="shared" si="101"/>
        <v>31050</v>
      </c>
      <c r="K110" s="471">
        <f t="shared" si="101"/>
        <v>33200</v>
      </c>
      <c r="L110" s="471">
        <f t="shared" si="101"/>
        <v>35350</v>
      </c>
      <c r="N110" s="515" t="s">
        <v>1717</v>
      </c>
      <c r="O110" s="516"/>
      <c r="P110" s="516"/>
      <c r="Q110" s="516"/>
      <c r="R110" s="516"/>
      <c r="S110" s="516"/>
      <c r="T110" s="516"/>
      <c r="U110" s="516"/>
      <c r="V110" s="516"/>
      <c r="W110" s="516"/>
      <c r="X110" s="516"/>
      <c r="Y110" s="516"/>
      <c r="Z110" s="516"/>
      <c r="AA110" s="516"/>
      <c r="AB110" s="516"/>
      <c r="AC110" s="516"/>
      <c r="AD110" s="516"/>
      <c r="AE110" s="516"/>
      <c r="AF110" s="516"/>
      <c r="AG110" s="516"/>
      <c r="AH110" s="642"/>
      <c r="AI110" s="516"/>
      <c r="AJ110" s="516"/>
      <c r="AK110" s="516"/>
      <c r="AL110" s="516"/>
      <c r="AM110" s="516"/>
      <c r="AN110" s="516"/>
      <c r="AO110" s="516"/>
      <c r="AP110" s="516"/>
      <c r="AQ110" s="516"/>
      <c r="AR110" s="516"/>
      <c r="AS110" s="516"/>
      <c r="AT110" s="637" t="s">
        <v>231</v>
      </c>
      <c r="AU110" s="516"/>
      <c r="AV110" s="516"/>
      <c r="AW110" s="401"/>
      <c r="AX110" s="401"/>
      <c r="AY110" s="595" t="s">
        <v>591</v>
      </c>
      <c r="AZ110" s="582" t="s">
        <v>445</v>
      </c>
      <c r="BA110" s="400" t="s">
        <v>1632</v>
      </c>
      <c r="BB110" s="400" t="s">
        <v>647</v>
      </c>
      <c r="BC110" s="400" t="s">
        <v>647</v>
      </c>
      <c r="BD110" s="400" t="s">
        <v>453</v>
      </c>
      <c r="BE110" s="516">
        <f t="shared" si="99"/>
        <v>103</v>
      </c>
      <c r="BF110" s="516"/>
      <c r="BG110" s="516"/>
      <c r="BH110" s="516"/>
    </row>
    <row r="111" spans="1:60" ht="15" hidden="1" customHeight="1">
      <c r="A111" s="474">
        <f t="shared" si="97"/>
        <v>0</v>
      </c>
      <c r="B111" s="474">
        <f>IF(OR(B74=1,$B$18=$AU25),1,0)</f>
        <v>0</v>
      </c>
      <c r="C111" s="474">
        <f t="shared" si="86"/>
        <v>0</v>
      </c>
      <c r="E111" s="478">
        <f t="shared" ref="E111:L111" si="102">+MAX(P111,Y111,AI111)</f>
        <v>18750</v>
      </c>
      <c r="F111" s="478">
        <f t="shared" si="102"/>
        <v>21400</v>
      </c>
      <c r="G111" s="478">
        <f t="shared" si="102"/>
        <v>24100</v>
      </c>
      <c r="H111" s="478">
        <f t="shared" si="102"/>
        <v>26750</v>
      </c>
      <c r="I111" s="478">
        <f t="shared" si="102"/>
        <v>28900</v>
      </c>
      <c r="J111" s="478">
        <f t="shared" si="102"/>
        <v>31050</v>
      </c>
      <c r="K111" s="478">
        <f t="shared" si="102"/>
        <v>33200</v>
      </c>
      <c r="L111" s="478">
        <f t="shared" si="102"/>
        <v>35350</v>
      </c>
      <c r="N111" s="515" t="str">
        <f>CONCATENATE(AU25,$B$11)</f>
        <v>4/21/2015 - 3/27/20160</v>
      </c>
      <c r="O111" s="516"/>
      <c r="P111" s="516">
        <v>18750</v>
      </c>
      <c r="Q111" s="516">
        <v>21400</v>
      </c>
      <c r="R111" s="516">
        <v>24100</v>
      </c>
      <c r="S111" s="516">
        <v>26750</v>
      </c>
      <c r="T111" s="516">
        <v>28900</v>
      </c>
      <c r="U111" s="516">
        <v>31050</v>
      </c>
      <c r="V111" s="516">
        <v>33200</v>
      </c>
      <c r="W111" s="516">
        <v>35350</v>
      </c>
      <c r="X111" s="516"/>
      <c r="Y111" s="516">
        <v>0</v>
      </c>
      <c r="Z111" s="516">
        <v>0</v>
      </c>
      <c r="AA111" s="516">
        <v>0</v>
      </c>
      <c r="AB111" s="516">
        <v>0</v>
      </c>
      <c r="AC111" s="516">
        <v>0</v>
      </c>
      <c r="AD111" s="516">
        <v>0</v>
      </c>
      <c r="AE111" s="516">
        <v>0</v>
      </c>
      <c r="AF111" s="516">
        <v>0</v>
      </c>
      <c r="AG111" s="516"/>
      <c r="AH111" s="642" t="str">
        <f>IF(AND((IF(ISNA(VLOOKUP($B$13,$BB$10:$BB$545,1,FALSE)),0,VLOOKUP($B$13,$BB$10:$BB$545,1,FALSE)))=0,AL165&gt;S165,OR($B$16=$AS$11,$B$16=$AS$15)),"Yes","No")</f>
        <v>No</v>
      </c>
      <c r="AI111" s="516">
        <f>IF($AH111="No",0,18950)</f>
        <v>0</v>
      </c>
      <c r="AJ111" s="516">
        <f>IF($AH111="No",0,21650)</f>
        <v>0</v>
      </c>
      <c r="AK111" s="516">
        <f>IF($AH111="No",0,24350)</f>
        <v>0</v>
      </c>
      <c r="AL111" s="516">
        <f>IF($AH111="No",0,27050)</f>
        <v>0</v>
      </c>
      <c r="AM111" s="516">
        <f>IF($AH111="No",0,29200)</f>
        <v>0</v>
      </c>
      <c r="AN111" s="516">
        <f>IF($AH111="No",0,31400)</f>
        <v>0</v>
      </c>
      <c r="AO111" s="516">
        <f>IF($AH111="No",0,33550)</f>
        <v>0</v>
      </c>
      <c r="AP111" s="516">
        <f>IF($AH111="No",0,35700)</f>
        <v>0</v>
      </c>
      <c r="AQ111" s="516"/>
      <c r="AR111" s="516"/>
      <c r="AS111" s="516"/>
      <c r="AT111" s="637" t="s">
        <v>233</v>
      </c>
      <c r="AU111" s="516"/>
      <c r="AV111" s="516"/>
      <c r="AW111" s="401"/>
      <c r="AX111" s="401"/>
      <c r="AY111" s="595" t="s">
        <v>595</v>
      </c>
      <c r="AZ111" s="582" t="s">
        <v>447</v>
      </c>
      <c r="BA111" s="400" t="s">
        <v>465</v>
      </c>
      <c r="BB111" s="400" t="s">
        <v>654</v>
      </c>
      <c r="BC111" s="400" t="s">
        <v>654</v>
      </c>
      <c r="BD111" s="400" t="s">
        <v>455</v>
      </c>
      <c r="BE111" s="516">
        <f t="shared" si="99"/>
        <v>104</v>
      </c>
      <c r="BF111" s="516"/>
      <c r="BG111" s="516"/>
      <c r="BH111" s="516"/>
    </row>
    <row r="112" spans="1:60" ht="15" hidden="1" customHeight="1">
      <c r="A112" s="479">
        <f t="shared" si="97"/>
        <v>0</v>
      </c>
      <c r="B112" s="479">
        <f>IF(OR(B75=1,$B$18=$AU26),1,0)</f>
        <v>0</v>
      </c>
      <c r="C112" s="479">
        <f t="shared" si="86"/>
        <v>0</v>
      </c>
      <c r="E112" s="471">
        <f t="shared" ref="E112:L112" si="103">+MAX(E111,E113)</f>
        <v>18750</v>
      </c>
      <c r="F112" s="471">
        <f t="shared" si="103"/>
        <v>21400</v>
      </c>
      <c r="G112" s="471">
        <f t="shared" si="103"/>
        <v>24100</v>
      </c>
      <c r="H112" s="471">
        <f t="shared" si="103"/>
        <v>26750</v>
      </c>
      <c r="I112" s="471">
        <f t="shared" si="103"/>
        <v>28900</v>
      </c>
      <c r="J112" s="471">
        <f t="shared" si="103"/>
        <v>31050</v>
      </c>
      <c r="K112" s="471">
        <f t="shared" si="103"/>
        <v>33200</v>
      </c>
      <c r="L112" s="471">
        <f t="shared" si="103"/>
        <v>35350</v>
      </c>
      <c r="N112" s="515" t="s">
        <v>1717</v>
      </c>
      <c r="O112" s="516"/>
      <c r="P112" s="516"/>
      <c r="Q112" s="516"/>
      <c r="R112" s="516"/>
      <c r="S112" s="516"/>
      <c r="T112" s="516"/>
      <c r="U112" s="516"/>
      <c r="V112" s="516"/>
      <c r="W112" s="516"/>
      <c r="X112" s="516"/>
      <c r="Y112" s="516"/>
      <c r="Z112" s="516"/>
      <c r="AA112" s="516"/>
      <c r="AB112" s="516"/>
      <c r="AC112" s="516"/>
      <c r="AD112" s="516"/>
      <c r="AE112" s="516"/>
      <c r="AF112" s="516"/>
      <c r="AG112" s="516"/>
      <c r="AH112" s="642"/>
      <c r="AI112" s="516"/>
      <c r="AJ112" s="516"/>
      <c r="AK112" s="516"/>
      <c r="AL112" s="516"/>
      <c r="AM112" s="516"/>
      <c r="AN112" s="516"/>
      <c r="AO112" s="516"/>
      <c r="AP112" s="516"/>
      <c r="AQ112" s="516"/>
      <c r="AR112" s="516"/>
      <c r="AS112" s="516"/>
      <c r="AT112" s="637" t="s">
        <v>235</v>
      </c>
      <c r="AU112" s="516"/>
      <c r="AV112" s="516"/>
      <c r="AW112" s="401"/>
      <c r="AX112" s="401"/>
      <c r="AY112" s="595" t="s">
        <v>597</v>
      </c>
      <c r="AZ112" s="582" t="s">
        <v>453</v>
      </c>
      <c r="BA112" s="400" t="s">
        <v>471</v>
      </c>
      <c r="BB112" s="400" t="s">
        <v>656</v>
      </c>
      <c r="BC112" s="400" t="s">
        <v>656</v>
      </c>
      <c r="BD112" s="400" t="s">
        <v>457</v>
      </c>
      <c r="BE112" s="516">
        <f t="shared" si="99"/>
        <v>105</v>
      </c>
      <c r="BF112" s="516"/>
      <c r="BG112" s="516"/>
      <c r="BH112" s="516"/>
    </row>
    <row r="113" spans="1:60" ht="15" hidden="1" customHeight="1">
      <c r="A113" s="480">
        <f t="shared" si="97"/>
        <v>0</v>
      </c>
      <c r="B113" s="480">
        <f>IF(OR(B78=1,$B$18=$AU27),1,0)</f>
        <v>0</v>
      </c>
      <c r="C113" s="480">
        <f t="shared" si="86"/>
        <v>0</v>
      </c>
      <c r="E113" s="488">
        <f t="shared" ref="E113:L113" si="104">+MAX(P113,Y113,AI113)</f>
        <v>18350</v>
      </c>
      <c r="F113" s="488">
        <f t="shared" si="104"/>
        <v>21000</v>
      </c>
      <c r="G113" s="488">
        <f t="shared" si="104"/>
        <v>23600</v>
      </c>
      <c r="H113" s="488">
        <f t="shared" si="104"/>
        <v>26200</v>
      </c>
      <c r="I113" s="488">
        <f t="shared" si="104"/>
        <v>28300</v>
      </c>
      <c r="J113" s="488">
        <f t="shared" si="104"/>
        <v>30400</v>
      </c>
      <c r="K113" s="488">
        <f t="shared" si="104"/>
        <v>32500</v>
      </c>
      <c r="L113" s="488">
        <f t="shared" si="104"/>
        <v>34600</v>
      </c>
      <c r="N113" s="515" t="str">
        <f>CONCATENATE(AU27,$B$11)</f>
        <v>On or After  5/13/20160</v>
      </c>
      <c r="O113" s="516"/>
      <c r="P113" s="516">
        <v>18350</v>
      </c>
      <c r="Q113" s="516">
        <v>21000</v>
      </c>
      <c r="R113" s="516">
        <v>23600</v>
      </c>
      <c r="S113" s="516">
        <v>26200</v>
      </c>
      <c r="T113" s="516">
        <v>28300</v>
      </c>
      <c r="U113" s="516">
        <v>30400</v>
      </c>
      <c r="V113" s="516">
        <v>32500</v>
      </c>
      <c r="W113" s="516">
        <v>34600</v>
      </c>
      <c r="X113" s="516"/>
      <c r="Y113" s="516">
        <v>0</v>
      </c>
      <c r="Z113" s="516">
        <v>0</v>
      </c>
      <c r="AA113" s="516">
        <v>0</v>
      </c>
      <c r="AB113" s="516">
        <v>0</v>
      </c>
      <c r="AC113" s="516">
        <v>0</v>
      </c>
      <c r="AD113" s="516">
        <v>0</v>
      </c>
      <c r="AE113" s="516">
        <v>0</v>
      </c>
      <c r="AF113" s="516">
        <v>0</v>
      </c>
      <c r="AG113" s="516"/>
      <c r="AH113" s="642" t="str">
        <f>IF(AND((IF(ISNA(VLOOKUP($B$13,$BC$10:$BC$545,1,FALSE)),0,VLOOKUP($B$13,$BC$10:$BC$545,1,FALSE)))=0,AL167&gt;S167,OR($B$16=$AS$11,$B$16=$AS$15)),"Yes","No")</f>
        <v>No</v>
      </c>
      <c r="AI113" s="516">
        <f>IF($AH113="No",0,18700)</f>
        <v>0</v>
      </c>
      <c r="AJ113" s="516">
        <f>IF($AH113="No",0,21350)</f>
        <v>0</v>
      </c>
      <c r="AK113" s="516">
        <f>IF($AH113="No",0,24000)</f>
        <v>0</v>
      </c>
      <c r="AL113" s="516">
        <f>IF($AH113="No",0,26650)</f>
        <v>0</v>
      </c>
      <c r="AM113" s="516">
        <f>IF($AH113="No",0,28800)</f>
        <v>0</v>
      </c>
      <c r="AN113" s="516">
        <f>IF($AH113="No",0,30950)</f>
        <v>0</v>
      </c>
      <c r="AO113" s="516">
        <f>IF($AH113="No",0,33050)</f>
        <v>0</v>
      </c>
      <c r="AP113" s="516">
        <f>IF($AH113="No",0,35200)</f>
        <v>0</v>
      </c>
      <c r="AQ113" s="516"/>
      <c r="AR113" s="516"/>
      <c r="AS113" s="516"/>
      <c r="AT113" s="637" t="s">
        <v>237</v>
      </c>
      <c r="AU113" s="516"/>
      <c r="AV113" s="516"/>
      <c r="AW113" s="401"/>
      <c r="AX113" s="401"/>
      <c r="AY113" s="595" t="s">
        <v>601</v>
      </c>
      <c r="AZ113" s="582" t="s">
        <v>455</v>
      </c>
      <c r="BA113" s="400" t="s">
        <v>493</v>
      </c>
      <c r="BB113" s="400" t="s">
        <v>657</v>
      </c>
      <c r="BC113" s="400" t="s">
        <v>657</v>
      </c>
      <c r="BD113" s="400" t="s">
        <v>459</v>
      </c>
      <c r="BE113" s="516">
        <f t="shared" si="99"/>
        <v>106</v>
      </c>
      <c r="BF113" s="516"/>
      <c r="BG113" s="516"/>
      <c r="BH113" s="516"/>
    </row>
    <row r="114" spans="1:60" ht="15.75" hidden="1" customHeight="1">
      <c r="A114" s="482"/>
      <c r="B114" s="483"/>
      <c r="C114" s="484"/>
      <c r="D114" s="483"/>
      <c r="E114" s="483"/>
      <c r="F114" s="483"/>
      <c r="G114" s="483"/>
      <c r="H114" s="483"/>
      <c r="I114" s="483"/>
      <c r="J114" s="483"/>
      <c r="K114" s="483"/>
      <c r="L114" s="483"/>
      <c r="M114" s="483"/>
      <c r="N114" s="516"/>
      <c r="O114" s="516"/>
      <c r="P114" s="516"/>
      <c r="Q114" s="516"/>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c r="AO114" s="516"/>
      <c r="AP114" s="516"/>
      <c r="AQ114" s="641" t="s">
        <v>1720</v>
      </c>
      <c r="AR114" s="516"/>
      <c r="AS114" s="516"/>
      <c r="AT114" s="637" t="s">
        <v>239</v>
      </c>
      <c r="AU114" s="516"/>
      <c r="AV114" s="516"/>
      <c r="AW114" s="401"/>
      <c r="AX114" s="401"/>
      <c r="AY114" s="595" t="s">
        <v>603</v>
      </c>
      <c r="AZ114" s="582" t="s">
        <v>457</v>
      </c>
      <c r="BA114" s="400" t="s">
        <v>501</v>
      </c>
      <c r="BB114" s="400" t="s">
        <v>661</v>
      </c>
      <c r="BC114" s="400" t="s">
        <v>661</v>
      </c>
      <c r="BD114" s="400" t="s">
        <v>461</v>
      </c>
      <c r="BE114" s="516">
        <f t="shared" si="99"/>
        <v>107</v>
      </c>
      <c r="BF114" s="516"/>
      <c r="BG114" s="516"/>
      <c r="BH114" s="516"/>
    </row>
    <row r="115" spans="1:60" ht="15.6" hidden="1">
      <c r="A115" s="454" t="s">
        <v>1710</v>
      </c>
      <c r="B115" s="455" t="s">
        <v>1711</v>
      </c>
      <c r="C115" s="456" t="s">
        <v>1712</v>
      </c>
      <c r="E115" s="457">
        <v>1</v>
      </c>
      <c r="F115" s="457">
        <v>2</v>
      </c>
      <c r="G115" s="457">
        <v>3</v>
      </c>
      <c r="H115" s="457">
        <v>4</v>
      </c>
      <c r="I115" s="457">
        <v>5</v>
      </c>
      <c r="J115" s="457">
        <v>6</v>
      </c>
      <c r="K115" s="457">
        <v>7</v>
      </c>
      <c r="L115" s="457">
        <v>8</v>
      </c>
      <c r="M115" s="369"/>
      <c r="N115" s="639">
        <v>60</v>
      </c>
      <c r="O115" s="516"/>
      <c r="P115" s="1590" t="s">
        <v>1713</v>
      </c>
      <c r="Q115" s="1590"/>
      <c r="R115" s="1590"/>
      <c r="S115" s="1590"/>
      <c r="T115" s="1590"/>
      <c r="U115" s="1590"/>
      <c r="V115" s="1590"/>
      <c r="W115" s="1590"/>
      <c r="X115" s="516"/>
      <c r="Y115" s="1590" t="s">
        <v>1714</v>
      </c>
      <c r="Z115" s="1590"/>
      <c r="AA115" s="1590"/>
      <c r="AB115" s="1590"/>
      <c r="AC115" s="1590"/>
      <c r="AD115" s="1590"/>
      <c r="AE115" s="1590"/>
      <c r="AF115" s="1590"/>
      <c r="AG115" s="516"/>
      <c r="AH115" s="516"/>
      <c r="AI115" s="1590" t="s">
        <v>1716</v>
      </c>
      <c r="AJ115" s="1590"/>
      <c r="AK115" s="1590"/>
      <c r="AL115" s="1590"/>
      <c r="AM115" s="1590"/>
      <c r="AN115" s="1590"/>
      <c r="AO115" s="1590"/>
      <c r="AP115" s="1590"/>
      <c r="AQ115" s="516"/>
      <c r="AR115" s="516"/>
      <c r="AS115" s="516"/>
      <c r="AT115" s="637" t="s">
        <v>241</v>
      </c>
      <c r="AU115" s="516"/>
      <c r="AV115" s="516"/>
      <c r="AW115" s="401"/>
      <c r="AX115" s="401"/>
      <c r="AY115" s="595" t="s">
        <v>606</v>
      </c>
      <c r="AZ115" s="582" t="s">
        <v>459</v>
      </c>
      <c r="BA115" s="400" t="s">
        <v>505</v>
      </c>
      <c r="BB115" s="400" t="s">
        <v>668</v>
      </c>
      <c r="BC115" s="400" t="s">
        <v>668</v>
      </c>
      <c r="BD115" s="400" t="s">
        <v>1632</v>
      </c>
      <c r="BE115" s="516">
        <f t="shared" si="99"/>
        <v>108</v>
      </c>
      <c r="BF115" s="516"/>
      <c r="BG115" s="516"/>
      <c r="BH115" s="516"/>
    </row>
    <row r="116" spans="1:60" hidden="1">
      <c r="A116" s="460">
        <f t="shared" ref="A116:A125" si="105">IF($A$26=$AU10,1,0)</f>
        <v>0</v>
      </c>
      <c r="B116" s="460">
        <f>IF($B$18=$AU10,1,0)</f>
        <v>0</v>
      </c>
      <c r="C116" s="460">
        <f t="shared" ref="C116:C131" si="106">+IF((A62+B62)=2,1,A62+B62)</f>
        <v>0</v>
      </c>
      <c r="E116" s="461">
        <f t="shared" ref="E116:L117" si="107">+MAX(P116,Y116,AI116)</f>
        <v>20460</v>
      </c>
      <c r="F116" s="461">
        <f t="shared" si="107"/>
        <v>23340</v>
      </c>
      <c r="G116" s="461">
        <f t="shared" si="107"/>
        <v>26280</v>
      </c>
      <c r="H116" s="461">
        <f t="shared" si="107"/>
        <v>29160</v>
      </c>
      <c r="I116" s="461">
        <f t="shared" si="107"/>
        <v>31500</v>
      </c>
      <c r="J116" s="461">
        <f t="shared" si="107"/>
        <v>33840</v>
      </c>
      <c r="K116" s="461">
        <f t="shared" si="107"/>
        <v>36180</v>
      </c>
      <c r="L116" s="461">
        <f t="shared" si="107"/>
        <v>38520</v>
      </c>
      <c r="N116" s="515" t="str">
        <f>CONCATENATE($AU$10,$B$11,$N$115)</f>
        <v>Before 12-31-2008060</v>
      </c>
      <c r="O116" s="516"/>
      <c r="P116" s="516">
        <v>20460</v>
      </c>
      <c r="Q116" s="516">
        <v>23340</v>
      </c>
      <c r="R116" s="516">
        <v>26280</v>
      </c>
      <c r="S116" s="516">
        <v>29160</v>
      </c>
      <c r="T116" s="516">
        <v>31500</v>
      </c>
      <c r="U116" s="516">
        <v>33840</v>
      </c>
      <c r="V116" s="516">
        <v>36180</v>
      </c>
      <c r="W116" s="516">
        <v>38520</v>
      </c>
      <c r="X116" s="516"/>
      <c r="Y116" s="516"/>
      <c r="Z116" s="516"/>
      <c r="AA116" s="516"/>
      <c r="AB116" s="516"/>
      <c r="AC116" s="516"/>
      <c r="AD116" s="516"/>
      <c r="AE116" s="516"/>
      <c r="AF116" s="516"/>
      <c r="AG116" s="516"/>
      <c r="AH116" s="516"/>
      <c r="AI116" s="516"/>
      <c r="AJ116" s="516"/>
      <c r="AK116" s="516"/>
      <c r="AL116" s="516"/>
      <c r="AM116" s="516"/>
      <c r="AN116" s="516"/>
      <c r="AO116" s="516"/>
      <c r="AP116" s="516"/>
      <c r="AQ116" s="516"/>
      <c r="AR116" s="516"/>
      <c r="AS116" s="516"/>
      <c r="AT116" s="637" t="s">
        <v>243</v>
      </c>
      <c r="AU116" s="516"/>
      <c r="AV116" s="516"/>
      <c r="AW116" s="401"/>
      <c r="AX116" s="401"/>
      <c r="AY116" s="595" t="s">
        <v>608</v>
      </c>
      <c r="AZ116" s="582" t="s">
        <v>461</v>
      </c>
      <c r="BA116" s="400" t="s">
        <v>507</v>
      </c>
      <c r="BB116" s="400" t="s">
        <v>670</v>
      </c>
      <c r="BC116" s="400" t="s">
        <v>670</v>
      </c>
      <c r="BD116" s="400" t="s">
        <v>465</v>
      </c>
      <c r="BE116" s="516">
        <f t="shared" si="99"/>
        <v>109</v>
      </c>
      <c r="BF116" s="516"/>
      <c r="BG116" s="516"/>
      <c r="BH116" s="516"/>
    </row>
    <row r="117" spans="1:60" ht="15" hidden="1" customHeight="1">
      <c r="A117" s="460">
        <f t="shared" si="105"/>
        <v>0</v>
      </c>
      <c r="B117" s="460">
        <f t="shared" ref="B117:B125" si="108">IF(OR(B62=1,$B$18=$AU11),1,0)</f>
        <v>0</v>
      </c>
      <c r="C117" s="460">
        <f t="shared" si="106"/>
        <v>0</v>
      </c>
      <c r="E117" s="461">
        <f t="shared" si="107"/>
        <v>20460</v>
      </c>
      <c r="F117" s="461">
        <f t="shared" si="107"/>
        <v>23340</v>
      </c>
      <c r="G117" s="461">
        <f t="shared" si="107"/>
        <v>26280</v>
      </c>
      <c r="H117" s="461">
        <f t="shared" si="107"/>
        <v>29160</v>
      </c>
      <c r="I117" s="461">
        <f t="shared" si="107"/>
        <v>31500</v>
      </c>
      <c r="J117" s="461">
        <f t="shared" si="107"/>
        <v>33840</v>
      </c>
      <c r="K117" s="461">
        <f t="shared" si="107"/>
        <v>36180</v>
      </c>
      <c r="L117" s="461">
        <f t="shared" si="107"/>
        <v>38520</v>
      </c>
      <c r="N117" s="515" t="str">
        <f>CONCATENATE($AU$11,$B$11,$N$115)</f>
        <v>1/1/2009 - 5/13/2010060</v>
      </c>
      <c r="O117" s="516"/>
      <c r="P117" s="516">
        <v>20460</v>
      </c>
      <c r="Q117" s="516">
        <v>23340</v>
      </c>
      <c r="R117" s="516">
        <v>26280</v>
      </c>
      <c r="S117" s="516">
        <v>29160</v>
      </c>
      <c r="T117" s="516">
        <v>31500</v>
      </c>
      <c r="U117" s="516">
        <v>33840</v>
      </c>
      <c r="V117" s="516">
        <v>36180</v>
      </c>
      <c r="W117" s="516">
        <v>38520</v>
      </c>
      <c r="X117" s="516"/>
      <c r="Y117" s="516"/>
      <c r="Z117" s="516"/>
      <c r="AA117" s="516"/>
      <c r="AB117" s="516"/>
      <c r="AC117" s="516"/>
      <c r="AD117" s="516"/>
      <c r="AE117" s="516"/>
      <c r="AF117" s="516"/>
      <c r="AG117" s="516"/>
      <c r="AH117" s="516"/>
      <c r="AI117" s="516">
        <f t="shared" ref="AI117:AP117" si="109">+AI99/5*6</f>
        <v>0</v>
      </c>
      <c r="AJ117" s="516">
        <f t="shared" si="109"/>
        <v>0</v>
      </c>
      <c r="AK117" s="516">
        <f t="shared" si="109"/>
        <v>0</v>
      </c>
      <c r="AL117" s="516">
        <f t="shared" si="109"/>
        <v>0</v>
      </c>
      <c r="AM117" s="516">
        <f t="shared" si="109"/>
        <v>0</v>
      </c>
      <c r="AN117" s="516">
        <f t="shared" si="109"/>
        <v>0</v>
      </c>
      <c r="AO117" s="516">
        <f t="shared" si="109"/>
        <v>0</v>
      </c>
      <c r="AP117" s="516">
        <f t="shared" si="109"/>
        <v>0</v>
      </c>
      <c r="AQ117" s="516"/>
      <c r="AR117" s="516"/>
      <c r="AS117" s="516"/>
      <c r="AT117" s="637" t="s">
        <v>245</v>
      </c>
      <c r="AU117" s="516"/>
      <c r="AV117" s="516"/>
      <c r="AW117" s="401"/>
      <c r="AX117" s="401"/>
      <c r="AY117" s="595" t="s">
        <v>610</v>
      </c>
      <c r="AZ117" s="582" t="s">
        <v>1632</v>
      </c>
      <c r="BA117" s="400" t="s">
        <v>155</v>
      </c>
      <c r="BB117" s="400" t="s">
        <v>671</v>
      </c>
      <c r="BC117" s="400" t="s">
        <v>671</v>
      </c>
      <c r="BD117" s="400" t="s">
        <v>471</v>
      </c>
      <c r="BE117" s="516">
        <f t="shared" si="99"/>
        <v>110</v>
      </c>
      <c r="BF117" s="516"/>
      <c r="BG117" s="516"/>
      <c r="BH117" s="516"/>
    </row>
    <row r="118" spans="1:60" ht="15" hidden="1" customHeight="1">
      <c r="A118" s="460">
        <f t="shared" si="105"/>
        <v>0</v>
      </c>
      <c r="B118" s="460">
        <f t="shared" si="108"/>
        <v>0</v>
      </c>
      <c r="C118" s="460">
        <f t="shared" si="106"/>
        <v>0</v>
      </c>
      <c r="E118" s="471">
        <f t="shared" ref="E118:L118" si="110">+MAX(E117,E119)</f>
        <v>20460</v>
      </c>
      <c r="F118" s="471">
        <f t="shared" si="110"/>
        <v>23340</v>
      </c>
      <c r="G118" s="471">
        <f t="shared" si="110"/>
        <v>26280</v>
      </c>
      <c r="H118" s="471">
        <f t="shared" si="110"/>
        <v>29160</v>
      </c>
      <c r="I118" s="471">
        <f t="shared" si="110"/>
        <v>31500</v>
      </c>
      <c r="J118" s="471">
        <f t="shared" si="110"/>
        <v>33840</v>
      </c>
      <c r="K118" s="471">
        <f t="shared" si="110"/>
        <v>36180</v>
      </c>
      <c r="L118" s="471">
        <f t="shared" si="110"/>
        <v>38520</v>
      </c>
      <c r="N118" s="515" t="s">
        <v>1717</v>
      </c>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637" t="s">
        <v>247</v>
      </c>
      <c r="AU118" s="516"/>
      <c r="AV118" s="516"/>
      <c r="AW118" s="401"/>
      <c r="AX118" s="401"/>
      <c r="AY118" s="595" t="s">
        <v>611</v>
      </c>
      <c r="AZ118" s="582" t="s">
        <v>465</v>
      </c>
      <c r="BA118" s="400" t="s">
        <v>512</v>
      </c>
      <c r="BB118" s="400" t="s">
        <v>679</v>
      </c>
      <c r="BC118" s="400" t="s">
        <v>679</v>
      </c>
      <c r="BD118" s="400" t="s">
        <v>475</v>
      </c>
      <c r="BE118" s="516">
        <f t="shared" si="99"/>
        <v>111</v>
      </c>
      <c r="BF118" s="516"/>
      <c r="BG118" s="516"/>
      <c r="BH118" s="516"/>
    </row>
    <row r="119" spans="1:60" hidden="1">
      <c r="A119" s="460">
        <f t="shared" si="105"/>
        <v>0</v>
      </c>
      <c r="B119" s="460">
        <f t="shared" si="108"/>
        <v>0</v>
      </c>
      <c r="C119" s="460">
        <f t="shared" si="106"/>
        <v>0</v>
      </c>
      <c r="E119" s="461">
        <f t="shared" ref="E119:L119" si="111">+MAX(P119,Y119,AI119)</f>
        <v>20460</v>
      </c>
      <c r="F119" s="461">
        <f t="shared" si="111"/>
        <v>23340</v>
      </c>
      <c r="G119" s="461">
        <f t="shared" si="111"/>
        <v>26280</v>
      </c>
      <c r="H119" s="461">
        <f t="shared" si="111"/>
        <v>29160</v>
      </c>
      <c r="I119" s="461">
        <f t="shared" si="111"/>
        <v>31500</v>
      </c>
      <c r="J119" s="461">
        <f t="shared" si="111"/>
        <v>33840</v>
      </c>
      <c r="K119" s="461">
        <f t="shared" si="111"/>
        <v>36180</v>
      </c>
      <c r="L119" s="461">
        <f t="shared" si="111"/>
        <v>38520</v>
      </c>
      <c r="N119" s="515" t="str">
        <f>CONCATENATE($AU$13,$B$11,$N$115)</f>
        <v>6/29/2010 - 5/30/2011060</v>
      </c>
      <c r="O119" s="516"/>
      <c r="P119" s="516">
        <v>20460</v>
      </c>
      <c r="Q119" s="516">
        <v>23340</v>
      </c>
      <c r="R119" s="516">
        <v>26280</v>
      </c>
      <c r="S119" s="516">
        <v>29160</v>
      </c>
      <c r="T119" s="516">
        <v>31500</v>
      </c>
      <c r="U119" s="516">
        <v>33840</v>
      </c>
      <c r="V119" s="516">
        <v>36180</v>
      </c>
      <c r="W119" s="516">
        <v>38520</v>
      </c>
      <c r="X119" s="516"/>
      <c r="Y119" s="516"/>
      <c r="Z119" s="516"/>
      <c r="AA119" s="516"/>
      <c r="AB119" s="516"/>
      <c r="AC119" s="516"/>
      <c r="AD119" s="516"/>
      <c r="AE119" s="516"/>
      <c r="AF119" s="516"/>
      <c r="AG119" s="516"/>
      <c r="AH119" s="516"/>
      <c r="AI119" s="516">
        <f t="shared" ref="AI119:AP119" si="112">+AI101/5*6</f>
        <v>0</v>
      </c>
      <c r="AJ119" s="516">
        <f t="shared" si="112"/>
        <v>0</v>
      </c>
      <c r="AK119" s="516">
        <f t="shared" si="112"/>
        <v>0</v>
      </c>
      <c r="AL119" s="516">
        <f t="shared" si="112"/>
        <v>0</v>
      </c>
      <c r="AM119" s="516">
        <f t="shared" si="112"/>
        <v>0</v>
      </c>
      <c r="AN119" s="516">
        <f t="shared" si="112"/>
        <v>0</v>
      </c>
      <c r="AO119" s="516">
        <f t="shared" si="112"/>
        <v>0</v>
      </c>
      <c r="AP119" s="516">
        <f t="shared" si="112"/>
        <v>0</v>
      </c>
      <c r="AQ119" s="516"/>
      <c r="AR119" s="516"/>
      <c r="AS119" s="516"/>
      <c r="AT119" s="637" t="s">
        <v>249</v>
      </c>
      <c r="AU119" s="516"/>
      <c r="AV119" s="516"/>
      <c r="AW119" s="401"/>
      <c r="AX119" s="401"/>
      <c r="AY119" s="595" t="s">
        <v>613</v>
      </c>
      <c r="AZ119" s="582" t="s">
        <v>471</v>
      </c>
      <c r="BA119" s="400" t="s">
        <v>530</v>
      </c>
      <c r="BB119" s="400" t="s">
        <v>252</v>
      </c>
      <c r="BC119" s="400" t="s">
        <v>252</v>
      </c>
      <c r="BD119" s="400" t="s">
        <v>481</v>
      </c>
      <c r="BE119" s="516">
        <f t="shared" si="99"/>
        <v>112</v>
      </c>
      <c r="BF119" s="516"/>
      <c r="BG119" s="516"/>
      <c r="BH119" s="516"/>
    </row>
    <row r="120" spans="1:60" hidden="1">
      <c r="A120" s="460">
        <f t="shared" si="105"/>
        <v>0</v>
      </c>
      <c r="B120" s="460">
        <f t="shared" si="108"/>
        <v>0</v>
      </c>
      <c r="C120" s="460">
        <f t="shared" si="106"/>
        <v>0</v>
      </c>
      <c r="E120" s="471">
        <f t="shared" ref="E120:L120" si="113">+MAX(E119,E121)</f>
        <v>21360</v>
      </c>
      <c r="F120" s="471">
        <f t="shared" si="113"/>
        <v>24420</v>
      </c>
      <c r="G120" s="471">
        <f t="shared" si="113"/>
        <v>27480</v>
      </c>
      <c r="H120" s="471">
        <f t="shared" si="113"/>
        <v>30480</v>
      </c>
      <c r="I120" s="471">
        <f t="shared" si="113"/>
        <v>32940</v>
      </c>
      <c r="J120" s="471">
        <f t="shared" si="113"/>
        <v>35400</v>
      </c>
      <c r="K120" s="471">
        <f t="shared" si="113"/>
        <v>37800</v>
      </c>
      <c r="L120" s="471">
        <f t="shared" si="113"/>
        <v>40260</v>
      </c>
      <c r="N120" s="515" t="s">
        <v>1717</v>
      </c>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516"/>
      <c r="AN120" s="516"/>
      <c r="AO120" s="516"/>
      <c r="AP120" s="516"/>
      <c r="AQ120" s="516"/>
      <c r="AR120" s="516"/>
      <c r="AS120" s="516"/>
      <c r="AT120" s="637" t="s">
        <v>251</v>
      </c>
      <c r="AU120" s="516"/>
      <c r="AV120" s="516"/>
      <c r="AW120" s="401"/>
      <c r="AX120" s="401"/>
      <c r="AY120" s="595" t="s">
        <v>614</v>
      </c>
      <c r="AZ120" s="582" t="s">
        <v>475</v>
      </c>
      <c r="BA120" s="400" t="s">
        <v>532</v>
      </c>
      <c r="BB120" s="400" t="s">
        <v>685</v>
      </c>
      <c r="BC120" s="400" t="s">
        <v>685</v>
      </c>
      <c r="BD120" s="400" t="s">
        <v>493</v>
      </c>
      <c r="BE120" s="516">
        <f t="shared" si="99"/>
        <v>115</v>
      </c>
      <c r="BF120" s="516"/>
      <c r="BG120" s="516"/>
      <c r="BH120" s="516"/>
    </row>
    <row r="121" spans="1:60" hidden="1">
      <c r="A121" s="460">
        <f t="shared" si="105"/>
        <v>0</v>
      </c>
      <c r="B121" s="460">
        <f t="shared" si="108"/>
        <v>0</v>
      </c>
      <c r="C121" s="460">
        <f t="shared" si="106"/>
        <v>0</v>
      </c>
      <c r="E121" s="461">
        <f t="shared" ref="E121:L121" si="114">+MAX(P121,Y121,AI121)</f>
        <v>21360</v>
      </c>
      <c r="F121" s="461">
        <f t="shared" si="114"/>
        <v>24420</v>
      </c>
      <c r="G121" s="461">
        <f t="shared" si="114"/>
        <v>27480</v>
      </c>
      <c r="H121" s="461">
        <f t="shared" si="114"/>
        <v>30480</v>
      </c>
      <c r="I121" s="461">
        <f t="shared" si="114"/>
        <v>32940</v>
      </c>
      <c r="J121" s="461">
        <f t="shared" si="114"/>
        <v>35400</v>
      </c>
      <c r="K121" s="461">
        <f t="shared" si="114"/>
        <v>37800</v>
      </c>
      <c r="L121" s="461">
        <f t="shared" si="114"/>
        <v>40260</v>
      </c>
      <c r="N121" s="515" t="str">
        <f>CONCATENATE(AU15,$B$11)</f>
        <v>7/16/2011 - 11/31/20110</v>
      </c>
      <c r="O121" s="516"/>
      <c r="P121" s="516">
        <v>21360</v>
      </c>
      <c r="Q121" s="516">
        <v>24420</v>
      </c>
      <c r="R121" s="516">
        <v>27480</v>
      </c>
      <c r="S121" s="516">
        <v>30480</v>
      </c>
      <c r="T121" s="516">
        <v>32940</v>
      </c>
      <c r="U121" s="516">
        <v>35400</v>
      </c>
      <c r="V121" s="516">
        <v>37800</v>
      </c>
      <c r="W121" s="516">
        <v>40260</v>
      </c>
      <c r="X121" s="516"/>
      <c r="Y121" s="516">
        <v>0</v>
      </c>
      <c r="Z121" s="516">
        <v>0</v>
      </c>
      <c r="AA121" s="516">
        <v>0</v>
      </c>
      <c r="AB121" s="516">
        <v>0</v>
      </c>
      <c r="AC121" s="516">
        <v>0</v>
      </c>
      <c r="AD121" s="516">
        <v>0</v>
      </c>
      <c r="AE121" s="516">
        <v>0</v>
      </c>
      <c r="AF121" s="516">
        <v>0</v>
      </c>
      <c r="AG121" s="516"/>
      <c r="AH121" s="516"/>
      <c r="AI121" s="516">
        <f t="shared" ref="AI121:AP121" si="115">+AI103/5*6</f>
        <v>0</v>
      </c>
      <c r="AJ121" s="516">
        <f t="shared" si="115"/>
        <v>0</v>
      </c>
      <c r="AK121" s="516">
        <f t="shared" si="115"/>
        <v>0</v>
      </c>
      <c r="AL121" s="516">
        <f t="shared" si="115"/>
        <v>0</v>
      </c>
      <c r="AM121" s="516">
        <f t="shared" si="115"/>
        <v>0</v>
      </c>
      <c r="AN121" s="516">
        <f t="shared" si="115"/>
        <v>0</v>
      </c>
      <c r="AO121" s="516">
        <f t="shared" si="115"/>
        <v>0</v>
      </c>
      <c r="AP121" s="516">
        <f t="shared" si="115"/>
        <v>0</v>
      </c>
      <c r="AQ121" s="516"/>
      <c r="AR121" s="516"/>
      <c r="AS121" s="516"/>
      <c r="AT121" s="637" t="s">
        <v>252</v>
      </c>
      <c r="AU121" s="516"/>
      <c r="AV121" s="516"/>
      <c r="AW121" s="401"/>
      <c r="AX121" s="401"/>
      <c r="AY121" s="595" t="s">
        <v>615</v>
      </c>
      <c r="AZ121" s="582" t="s">
        <v>481</v>
      </c>
      <c r="BA121" s="400" t="s">
        <v>534</v>
      </c>
      <c r="BB121" s="400" t="s">
        <v>254</v>
      </c>
      <c r="BC121" s="400" t="s">
        <v>254</v>
      </c>
      <c r="BD121" s="400" t="s">
        <v>497</v>
      </c>
      <c r="BE121" s="516">
        <f t="shared" si="99"/>
        <v>116</v>
      </c>
      <c r="BF121" s="516"/>
      <c r="BG121" s="516"/>
      <c r="BH121" s="516"/>
    </row>
    <row r="122" spans="1:60" hidden="1">
      <c r="A122" s="460">
        <f t="shared" si="105"/>
        <v>0</v>
      </c>
      <c r="B122" s="460">
        <f t="shared" si="108"/>
        <v>0</v>
      </c>
      <c r="C122" s="460">
        <f t="shared" si="106"/>
        <v>0</v>
      </c>
      <c r="E122" s="471">
        <f t="shared" ref="E122:L122" si="116">+MAX(E121,E123)</f>
        <v>21660</v>
      </c>
      <c r="F122" s="471">
        <f t="shared" si="116"/>
        <v>24720</v>
      </c>
      <c r="G122" s="471">
        <f t="shared" si="116"/>
        <v>27840</v>
      </c>
      <c r="H122" s="471">
        <f t="shared" si="116"/>
        <v>30900</v>
      </c>
      <c r="I122" s="471">
        <f t="shared" si="116"/>
        <v>33420</v>
      </c>
      <c r="J122" s="471">
        <f t="shared" si="116"/>
        <v>35880</v>
      </c>
      <c r="K122" s="471">
        <f t="shared" si="116"/>
        <v>38340</v>
      </c>
      <c r="L122" s="471">
        <f t="shared" si="116"/>
        <v>40800</v>
      </c>
      <c r="N122" s="515" t="s">
        <v>1717</v>
      </c>
      <c r="O122" s="516"/>
      <c r="P122" s="516"/>
      <c r="Q122" s="516"/>
      <c r="R122" s="516"/>
      <c r="S122" s="516"/>
      <c r="T122" s="516"/>
      <c r="U122" s="516"/>
      <c r="V122" s="516"/>
      <c r="W122" s="516"/>
      <c r="X122" s="516"/>
      <c r="Y122" s="516"/>
      <c r="Z122" s="516"/>
      <c r="AA122" s="516"/>
      <c r="AB122" s="516"/>
      <c r="AC122" s="516"/>
      <c r="AD122" s="516"/>
      <c r="AE122" s="516"/>
      <c r="AF122" s="516"/>
      <c r="AG122" s="516"/>
      <c r="AH122" s="516"/>
      <c r="AI122" s="516"/>
      <c r="AJ122" s="516"/>
      <c r="AK122" s="516"/>
      <c r="AL122" s="516"/>
      <c r="AM122" s="516"/>
      <c r="AN122" s="516"/>
      <c r="AO122" s="516"/>
      <c r="AP122" s="516"/>
      <c r="AQ122" s="516"/>
      <c r="AR122" s="516"/>
      <c r="AS122" s="516"/>
      <c r="AT122" s="637" t="s">
        <v>254</v>
      </c>
      <c r="AU122" s="516"/>
      <c r="AV122" s="516"/>
      <c r="AW122" s="401"/>
      <c r="AX122" s="401"/>
      <c r="AY122" s="595"/>
      <c r="AZ122" s="582"/>
      <c r="BA122" s="400"/>
      <c r="BB122" s="400" t="s">
        <v>691</v>
      </c>
      <c r="BC122" s="400" t="s">
        <v>691</v>
      </c>
      <c r="BD122" s="400" t="s">
        <v>501</v>
      </c>
      <c r="BE122" s="516"/>
      <c r="BF122" s="516"/>
      <c r="BG122" s="516"/>
      <c r="BH122" s="516"/>
    </row>
    <row r="123" spans="1:60" hidden="1">
      <c r="A123" s="460">
        <f t="shared" si="105"/>
        <v>0</v>
      </c>
      <c r="B123" s="460">
        <f t="shared" si="108"/>
        <v>0</v>
      </c>
      <c r="C123" s="460">
        <f t="shared" si="106"/>
        <v>0</v>
      </c>
      <c r="E123" s="461">
        <f t="shared" ref="E123:L123" si="117">+MAX(P123,Y123,AI123)</f>
        <v>21660</v>
      </c>
      <c r="F123" s="461">
        <f t="shared" si="117"/>
        <v>24720</v>
      </c>
      <c r="G123" s="461">
        <f t="shared" si="117"/>
        <v>27840</v>
      </c>
      <c r="H123" s="461">
        <f t="shared" si="117"/>
        <v>30900</v>
      </c>
      <c r="I123" s="461">
        <f t="shared" si="117"/>
        <v>33420</v>
      </c>
      <c r="J123" s="461">
        <f t="shared" si="117"/>
        <v>35880</v>
      </c>
      <c r="K123" s="461">
        <f t="shared" si="117"/>
        <v>38340</v>
      </c>
      <c r="L123" s="461">
        <f t="shared" si="117"/>
        <v>40800</v>
      </c>
      <c r="N123" s="515" t="str">
        <f>CONCATENATE(AU17,$B$11)</f>
        <v>1/16/2012 - 12/3/20120</v>
      </c>
      <c r="O123" s="516"/>
      <c r="P123" s="516">
        <v>21660</v>
      </c>
      <c r="Q123" s="516">
        <v>24720</v>
      </c>
      <c r="R123" s="516">
        <v>27840</v>
      </c>
      <c r="S123" s="516">
        <v>30900</v>
      </c>
      <c r="T123" s="516">
        <v>33420</v>
      </c>
      <c r="U123" s="516">
        <v>35880</v>
      </c>
      <c r="V123" s="516">
        <v>38340</v>
      </c>
      <c r="W123" s="516">
        <v>40800</v>
      </c>
      <c r="X123" s="516"/>
      <c r="Y123" s="516">
        <v>0</v>
      </c>
      <c r="Z123" s="516">
        <v>0</v>
      </c>
      <c r="AA123" s="516">
        <v>0</v>
      </c>
      <c r="AB123" s="516">
        <v>0</v>
      </c>
      <c r="AC123" s="516">
        <v>0</v>
      </c>
      <c r="AD123" s="516">
        <v>0</v>
      </c>
      <c r="AE123" s="516">
        <v>0</v>
      </c>
      <c r="AF123" s="516">
        <v>0</v>
      </c>
      <c r="AG123" s="516"/>
      <c r="AH123" s="516"/>
      <c r="AI123" s="516">
        <f t="shared" ref="AI123:AP123" si="118">+AI105/5*6</f>
        <v>0</v>
      </c>
      <c r="AJ123" s="516">
        <f t="shared" si="118"/>
        <v>0</v>
      </c>
      <c r="AK123" s="516">
        <f t="shared" si="118"/>
        <v>0</v>
      </c>
      <c r="AL123" s="516">
        <f t="shared" si="118"/>
        <v>0</v>
      </c>
      <c r="AM123" s="516">
        <f t="shared" si="118"/>
        <v>0</v>
      </c>
      <c r="AN123" s="516">
        <f t="shared" si="118"/>
        <v>0</v>
      </c>
      <c r="AO123" s="516">
        <f t="shared" si="118"/>
        <v>0</v>
      </c>
      <c r="AP123" s="516">
        <f t="shared" si="118"/>
        <v>0</v>
      </c>
      <c r="AQ123" s="516"/>
      <c r="AR123" s="516"/>
      <c r="AS123" s="516"/>
      <c r="AT123" s="637" t="s">
        <v>256</v>
      </c>
      <c r="AU123" s="516"/>
      <c r="AV123" s="516"/>
      <c r="AW123" s="401"/>
      <c r="AX123" s="401"/>
      <c r="AY123" s="595"/>
      <c r="AZ123" s="582"/>
      <c r="BA123" s="400"/>
      <c r="BB123" s="400" t="s">
        <v>692</v>
      </c>
      <c r="BC123" s="400" t="s">
        <v>692</v>
      </c>
      <c r="BD123" s="400" t="s">
        <v>505</v>
      </c>
      <c r="BE123" s="516"/>
      <c r="BF123" s="516"/>
      <c r="BG123" s="516"/>
      <c r="BH123" s="516"/>
    </row>
    <row r="124" spans="1:60" hidden="1">
      <c r="A124" s="460">
        <f t="shared" si="105"/>
        <v>0</v>
      </c>
      <c r="B124" s="460">
        <f t="shared" si="108"/>
        <v>0</v>
      </c>
      <c r="C124" s="460">
        <f t="shared" si="106"/>
        <v>0</v>
      </c>
      <c r="E124" s="471">
        <f t="shared" ref="E124:L124" si="119">+MAX(E123,E125)</f>
        <v>21960</v>
      </c>
      <c r="F124" s="471">
        <f t="shared" si="119"/>
        <v>25080</v>
      </c>
      <c r="G124" s="471">
        <f t="shared" si="119"/>
        <v>28200</v>
      </c>
      <c r="H124" s="471">
        <f t="shared" si="119"/>
        <v>31320</v>
      </c>
      <c r="I124" s="471">
        <f t="shared" si="119"/>
        <v>33840</v>
      </c>
      <c r="J124" s="471">
        <f t="shared" si="119"/>
        <v>36360</v>
      </c>
      <c r="K124" s="471">
        <f t="shared" si="119"/>
        <v>38880</v>
      </c>
      <c r="L124" s="471">
        <f t="shared" si="119"/>
        <v>41400</v>
      </c>
      <c r="N124" s="515" t="s">
        <v>1717</v>
      </c>
      <c r="O124" s="516"/>
      <c r="P124" s="516"/>
      <c r="Q124" s="516"/>
      <c r="R124" s="516"/>
      <c r="S124" s="516"/>
      <c r="T124" s="516"/>
      <c r="U124" s="516"/>
      <c r="V124" s="516"/>
      <c r="W124" s="516"/>
      <c r="X124" s="516"/>
      <c r="Y124" s="516"/>
      <c r="Z124" s="516"/>
      <c r="AA124" s="516"/>
      <c r="AB124" s="516"/>
      <c r="AC124" s="516"/>
      <c r="AD124" s="516"/>
      <c r="AE124" s="516"/>
      <c r="AF124" s="516"/>
      <c r="AG124" s="516"/>
      <c r="AH124" s="516"/>
      <c r="AI124" s="516"/>
      <c r="AJ124" s="516"/>
      <c r="AK124" s="516"/>
      <c r="AL124" s="516"/>
      <c r="AM124" s="516"/>
      <c r="AN124" s="516"/>
      <c r="AO124" s="516"/>
      <c r="AP124" s="516"/>
      <c r="AQ124" s="516"/>
      <c r="AR124" s="516"/>
      <c r="AS124" s="516"/>
      <c r="AT124" s="637" t="s">
        <v>258</v>
      </c>
      <c r="AU124" s="516"/>
      <c r="AV124" s="516"/>
      <c r="AW124" s="401"/>
      <c r="AX124" s="401"/>
      <c r="AY124" s="595" t="s">
        <v>616</v>
      </c>
      <c r="AZ124" s="582" t="s">
        <v>493</v>
      </c>
      <c r="BA124" s="400" t="s">
        <v>538</v>
      </c>
      <c r="BB124" s="400" t="s">
        <v>693</v>
      </c>
      <c r="BC124" s="400" t="s">
        <v>693</v>
      </c>
      <c r="BD124" s="400" t="s">
        <v>507</v>
      </c>
      <c r="BE124" s="516">
        <f t="shared" ref="BE124:BE137" si="120">+MATCH(BD$10:BD$548,AZ$10:AZ$540,0)</f>
        <v>119</v>
      </c>
      <c r="BF124" s="516"/>
      <c r="BG124" s="516"/>
      <c r="BH124" s="516"/>
    </row>
    <row r="125" spans="1:60" hidden="1">
      <c r="A125" s="460">
        <f t="shared" si="105"/>
        <v>0</v>
      </c>
      <c r="B125" s="460">
        <f t="shared" si="108"/>
        <v>0</v>
      </c>
      <c r="C125" s="460">
        <f t="shared" si="106"/>
        <v>0</v>
      </c>
      <c r="E125" s="461">
        <f t="shared" ref="E125:L125" si="121">+MAX(P125,Y125,AI125)</f>
        <v>21960</v>
      </c>
      <c r="F125" s="461">
        <f t="shared" si="121"/>
        <v>25080</v>
      </c>
      <c r="G125" s="461">
        <f t="shared" si="121"/>
        <v>28200</v>
      </c>
      <c r="H125" s="461">
        <f t="shared" si="121"/>
        <v>31320</v>
      </c>
      <c r="I125" s="461">
        <f t="shared" si="121"/>
        <v>33840</v>
      </c>
      <c r="J125" s="461">
        <f t="shared" si="121"/>
        <v>36360</v>
      </c>
      <c r="K125" s="461">
        <f t="shared" si="121"/>
        <v>38880</v>
      </c>
      <c r="L125" s="461">
        <f t="shared" si="121"/>
        <v>41400</v>
      </c>
      <c r="N125" s="515" t="str">
        <f>CONCATENATE(AU19,$B$11)</f>
        <v>1/18/2013 - 12/17/20130</v>
      </c>
      <c r="O125" s="516"/>
      <c r="P125" s="516">
        <v>21960</v>
      </c>
      <c r="Q125" s="516">
        <v>25080</v>
      </c>
      <c r="R125" s="516">
        <v>28200</v>
      </c>
      <c r="S125" s="516">
        <v>31320</v>
      </c>
      <c r="T125" s="516">
        <v>33840</v>
      </c>
      <c r="U125" s="516">
        <v>36360</v>
      </c>
      <c r="V125" s="516">
        <v>38880</v>
      </c>
      <c r="W125" s="516">
        <v>41400</v>
      </c>
      <c r="X125" s="516"/>
      <c r="Y125" s="516">
        <v>0</v>
      </c>
      <c r="Z125" s="516">
        <v>0</v>
      </c>
      <c r="AA125" s="516">
        <v>0</v>
      </c>
      <c r="AB125" s="516">
        <v>0</v>
      </c>
      <c r="AC125" s="516">
        <v>0</v>
      </c>
      <c r="AD125" s="516">
        <v>0</v>
      </c>
      <c r="AE125" s="516">
        <v>0</v>
      </c>
      <c r="AF125" s="516">
        <v>0</v>
      </c>
      <c r="AG125" s="516"/>
      <c r="AH125" s="516"/>
      <c r="AI125" s="516">
        <f t="shared" ref="AI125:AP125" si="122">+AI107*1.2</f>
        <v>0</v>
      </c>
      <c r="AJ125" s="516">
        <f t="shared" si="122"/>
        <v>0</v>
      </c>
      <c r="AK125" s="516">
        <f t="shared" si="122"/>
        <v>0</v>
      </c>
      <c r="AL125" s="516">
        <f t="shared" si="122"/>
        <v>0</v>
      </c>
      <c r="AM125" s="516">
        <f t="shared" si="122"/>
        <v>0</v>
      </c>
      <c r="AN125" s="516">
        <f t="shared" si="122"/>
        <v>0</v>
      </c>
      <c r="AO125" s="516">
        <f t="shared" si="122"/>
        <v>0</v>
      </c>
      <c r="AP125" s="516">
        <f t="shared" si="122"/>
        <v>0</v>
      </c>
      <c r="AQ125" s="516"/>
      <c r="AR125" s="516"/>
      <c r="AS125" s="516"/>
      <c r="AT125" s="637" t="s">
        <v>260</v>
      </c>
      <c r="AU125" s="516"/>
      <c r="AV125" s="516"/>
      <c r="AW125" s="401"/>
      <c r="AX125" s="401"/>
      <c r="AY125" s="595" t="s">
        <v>621</v>
      </c>
      <c r="AZ125" s="582" t="s">
        <v>497</v>
      </c>
      <c r="BA125" s="400" t="s">
        <v>163</v>
      </c>
      <c r="BB125" s="400" t="s">
        <v>698</v>
      </c>
      <c r="BC125" s="400" t="s">
        <v>698</v>
      </c>
      <c r="BD125" s="400" t="s">
        <v>155</v>
      </c>
      <c r="BE125" s="516">
        <f t="shared" si="120"/>
        <v>120</v>
      </c>
      <c r="BF125" s="516"/>
      <c r="BG125" s="516"/>
      <c r="BH125" s="516"/>
    </row>
    <row r="126" spans="1:60" hidden="1">
      <c r="A126" s="474">
        <f t="shared" ref="A126:A131" si="123">IF($A$26=$AU22,1,0)</f>
        <v>0</v>
      </c>
      <c r="B126" s="474">
        <f t="shared" ref="B126:B131" si="124">IF(OR(B71=1,$B$18=$AU22),1,0)</f>
        <v>0</v>
      </c>
      <c r="C126" s="474">
        <f t="shared" si="106"/>
        <v>0</v>
      </c>
      <c r="E126" s="471">
        <f t="shared" ref="E126:L126" si="125">+MAX(E125,E127)</f>
        <v>22320</v>
      </c>
      <c r="F126" s="471">
        <f t="shared" si="125"/>
        <v>25500</v>
      </c>
      <c r="G126" s="471">
        <f t="shared" si="125"/>
        <v>28680</v>
      </c>
      <c r="H126" s="471">
        <f t="shared" si="125"/>
        <v>31860</v>
      </c>
      <c r="I126" s="471">
        <f t="shared" si="125"/>
        <v>34440</v>
      </c>
      <c r="J126" s="471">
        <f t="shared" si="125"/>
        <v>36960</v>
      </c>
      <c r="K126" s="471">
        <f t="shared" si="125"/>
        <v>39540</v>
      </c>
      <c r="L126" s="471">
        <f t="shared" si="125"/>
        <v>42060</v>
      </c>
      <c r="N126" s="515" t="s">
        <v>1717</v>
      </c>
      <c r="O126" s="516"/>
      <c r="P126" s="516"/>
      <c r="Q126" s="516"/>
      <c r="R126" s="516"/>
      <c r="S126" s="516"/>
      <c r="T126" s="516"/>
      <c r="U126" s="516"/>
      <c r="V126" s="516"/>
      <c r="W126" s="516"/>
      <c r="X126" s="516"/>
      <c r="Y126" s="516"/>
      <c r="Z126" s="516"/>
      <c r="AA126" s="516"/>
      <c r="AB126" s="516"/>
      <c r="AC126" s="516"/>
      <c r="AD126" s="516"/>
      <c r="AE126" s="516"/>
      <c r="AF126" s="516"/>
      <c r="AG126" s="516"/>
      <c r="AH126" s="516"/>
      <c r="AI126" s="516"/>
      <c r="AJ126" s="516"/>
      <c r="AK126" s="516"/>
      <c r="AL126" s="516"/>
      <c r="AM126" s="516"/>
      <c r="AN126" s="516"/>
      <c r="AO126" s="516"/>
      <c r="AP126" s="516"/>
      <c r="AQ126" s="516"/>
      <c r="AR126" s="516"/>
      <c r="AS126" s="516"/>
      <c r="AT126" s="637" t="s">
        <v>262</v>
      </c>
      <c r="AU126" s="516"/>
      <c r="AV126" s="516"/>
      <c r="AW126" s="401"/>
      <c r="AX126" s="401"/>
      <c r="AY126" s="595" t="s">
        <v>208</v>
      </c>
      <c r="AZ126" s="582" t="s">
        <v>501</v>
      </c>
      <c r="BA126" s="400" t="s">
        <v>541</v>
      </c>
      <c r="BB126" s="400" t="s">
        <v>702</v>
      </c>
      <c r="BC126" s="400" t="s">
        <v>702</v>
      </c>
      <c r="BD126" s="400" t="s">
        <v>512</v>
      </c>
      <c r="BE126" s="516">
        <f t="shared" si="120"/>
        <v>121</v>
      </c>
      <c r="BF126" s="516"/>
      <c r="BG126" s="516"/>
      <c r="BH126" s="516"/>
    </row>
    <row r="127" spans="1:60" hidden="1">
      <c r="A127" s="474">
        <f t="shared" si="123"/>
        <v>0</v>
      </c>
      <c r="B127" s="474">
        <f t="shared" si="124"/>
        <v>0</v>
      </c>
      <c r="C127" s="474">
        <f t="shared" si="106"/>
        <v>0</v>
      </c>
      <c r="E127" s="461">
        <f t="shared" ref="E127:L127" si="126">+MAX(P127,Y127,AI127)</f>
        <v>22320</v>
      </c>
      <c r="F127" s="461">
        <f t="shared" si="126"/>
        <v>25500</v>
      </c>
      <c r="G127" s="461">
        <f t="shared" si="126"/>
        <v>28680</v>
      </c>
      <c r="H127" s="461">
        <f t="shared" si="126"/>
        <v>31860</v>
      </c>
      <c r="I127" s="461">
        <f t="shared" si="126"/>
        <v>34440</v>
      </c>
      <c r="J127" s="461">
        <f t="shared" si="126"/>
        <v>36960</v>
      </c>
      <c r="K127" s="461">
        <f t="shared" si="126"/>
        <v>39540</v>
      </c>
      <c r="L127" s="461">
        <f t="shared" si="126"/>
        <v>42060</v>
      </c>
      <c r="N127" s="515" t="str">
        <f>CONCATENATE(AU23,$B$11)</f>
        <v>2/1/2014 - 3/5/20150</v>
      </c>
      <c r="O127" s="516"/>
      <c r="P127" s="516">
        <v>22320</v>
      </c>
      <c r="Q127" s="516">
        <v>25500</v>
      </c>
      <c r="R127" s="516">
        <v>28680</v>
      </c>
      <c r="S127" s="516">
        <v>31860</v>
      </c>
      <c r="T127" s="516">
        <v>34440</v>
      </c>
      <c r="U127" s="516">
        <v>36960</v>
      </c>
      <c r="V127" s="516">
        <v>39540</v>
      </c>
      <c r="W127" s="516">
        <v>42060</v>
      </c>
      <c r="X127" s="516"/>
      <c r="Y127" s="516">
        <v>0</v>
      </c>
      <c r="Z127" s="516">
        <v>0</v>
      </c>
      <c r="AA127" s="516">
        <v>0</v>
      </c>
      <c r="AB127" s="516">
        <v>0</v>
      </c>
      <c r="AC127" s="516">
        <v>0</v>
      </c>
      <c r="AD127" s="516">
        <v>0</v>
      </c>
      <c r="AE127" s="516">
        <v>0</v>
      </c>
      <c r="AF127" s="516">
        <v>0</v>
      </c>
      <c r="AG127" s="516"/>
      <c r="AH127" s="516"/>
      <c r="AI127" s="516">
        <f t="shared" ref="AI127:AP127" si="127">+AI109*1.2</f>
        <v>0</v>
      </c>
      <c r="AJ127" s="516">
        <f t="shared" si="127"/>
        <v>0</v>
      </c>
      <c r="AK127" s="516">
        <f t="shared" si="127"/>
        <v>0</v>
      </c>
      <c r="AL127" s="516">
        <f t="shared" si="127"/>
        <v>0</v>
      </c>
      <c r="AM127" s="516">
        <f t="shared" si="127"/>
        <v>0</v>
      </c>
      <c r="AN127" s="516">
        <f t="shared" si="127"/>
        <v>0</v>
      </c>
      <c r="AO127" s="516">
        <f t="shared" si="127"/>
        <v>0</v>
      </c>
      <c r="AP127" s="516">
        <f t="shared" si="127"/>
        <v>0</v>
      </c>
      <c r="AQ127" s="516"/>
      <c r="AR127" s="516"/>
      <c r="AS127" s="516"/>
      <c r="AT127" s="637" t="s">
        <v>264</v>
      </c>
      <c r="AU127" s="516"/>
      <c r="AV127" s="516"/>
      <c r="AW127" s="401"/>
      <c r="AX127" s="401"/>
      <c r="AY127" s="595" t="s">
        <v>627</v>
      </c>
      <c r="AZ127" s="582" t="s">
        <v>505</v>
      </c>
      <c r="BA127" s="400" t="s">
        <v>545</v>
      </c>
      <c r="BB127" s="400" t="s">
        <v>264</v>
      </c>
      <c r="BC127" s="400" t="s">
        <v>264</v>
      </c>
      <c r="BD127" s="400" t="s">
        <v>520</v>
      </c>
      <c r="BE127" s="516">
        <f t="shared" si="120"/>
        <v>122</v>
      </c>
      <c r="BF127" s="516"/>
      <c r="BG127" s="516"/>
      <c r="BH127" s="516"/>
    </row>
    <row r="128" spans="1:60" hidden="1">
      <c r="A128" s="474">
        <f t="shared" si="123"/>
        <v>0</v>
      </c>
      <c r="B128" s="474">
        <f t="shared" si="124"/>
        <v>0</v>
      </c>
      <c r="C128" s="474">
        <f t="shared" si="106"/>
        <v>0</v>
      </c>
      <c r="E128" s="471">
        <f t="shared" ref="E128:L128" si="128">+MAX(E127,E129)</f>
        <v>22500</v>
      </c>
      <c r="F128" s="471">
        <f t="shared" si="128"/>
        <v>25680</v>
      </c>
      <c r="G128" s="471">
        <f t="shared" si="128"/>
        <v>28920</v>
      </c>
      <c r="H128" s="471">
        <f t="shared" si="128"/>
        <v>32100</v>
      </c>
      <c r="I128" s="471">
        <f t="shared" si="128"/>
        <v>34680</v>
      </c>
      <c r="J128" s="471">
        <f t="shared" si="128"/>
        <v>37260</v>
      </c>
      <c r="K128" s="471">
        <f t="shared" si="128"/>
        <v>39840</v>
      </c>
      <c r="L128" s="471">
        <f t="shared" si="128"/>
        <v>42420</v>
      </c>
      <c r="N128" s="515" t="s">
        <v>1717</v>
      </c>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516"/>
      <c r="AN128" s="516"/>
      <c r="AO128" s="516"/>
      <c r="AP128" s="516"/>
      <c r="AQ128" s="516"/>
      <c r="AR128" s="516"/>
      <c r="AS128" s="516"/>
      <c r="AT128" s="637" t="s">
        <v>266</v>
      </c>
      <c r="AU128" s="516"/>
      <c r="AV128" s="516"/>
      <c r="AW128" s="401"/>
      <c r="AX128" s="401"/>
      <c r="AY128" s="595" t="s">
        <v>632</v>
      </c>
      <c r="AZ128" s="582" t="s">
        <v>507</v>
      </c>
      <c r="BA128" s="400" t="s">
        <v>547</v>
      </c>
      <c r="BB128" s="400" t="s">
        <v>709</v>
      </c>
      <c r="BC128" s="400" t="s">
        <v>709</v>
      </c>
      <c r="BD128" s="400" t="s">
        <v>530</v>
      </c>
      <c r="BE128" s="516">
        <f t="shared" si="120"/>
        <v>123</v>
      </c>
      <c r="BF128" s="516"/>
      <c r="BG128" s="516"/>
      <c r="BH128" s="516"/>
    </row>
    <row r="129" spans="1:60" hidden="1">
      <c r="A129" s="474">
        <f t="shared" si="123"/>
        <v>0</v>
      </c>
      <c r="B129" s="474">
        <f t="shared" si="124"/>
        <v>0</v>
      </c>
      <c r="C129" s="474">
        <f t="shared" si="106"/>
        <v>0</v>
      </c>
      <c r="E129" s="478">
        <f t="shared" ref="E129:L129" si="129">+MAX(P129,Y129,AI129)</f>
        <v>22500</v>
      </c>
      <c r="F129" s="478">
        <f t="shared" si="129"/>
        <v>25680</v>
      </c>
      <c r="G129" s="478">
        <f t="shared" si="129"/>
        <v>28920</v>
      </c>
      <c r="H129" s="478">
        <f t="shared" si="129"/>
        <v>32100</v>
      </c>
      <c r="I129" s="478">
        <f t="shared" si="129"/>
        <v>34680</v>
      </c>
      <c r="J129" s="478">
        <f t="shared" si="129"/>
        <v>37260</v>
      </c>
      <c r="K129" s="478">
        <f t="shared" si="129"/>
        <v>39840</v>
      </c>
      <c r="L129" s="478">
        <f t="shared" si="129"/>
        <v>42420</v>
      </c>
      <c r="N129" s="515" t="str">
        <f>CONCATENATE(AU25,$B$11)</f>
        <v>4/21/2015 - 3/27/20160</v>
      </c>
      <c r="O129" s="516"/>
      <c r="P129" s="516">
        <v>22500</v>
      </c>
      <c r="Q129" s="516">
        <v>25680</v>
      </c>
      <c r="R129" s="516">
        <v>28920</v>
      </c>
      <c r="S129" s="516">
        <v>32100</v>
      </c>
      <c r="T129" s="516">
        <v>34680</v>
      </c>
      <c r="U129" s="516">
        <v>37260</v>
      </c>
      <c r="V129" s="516">
        <v>39840</v>
      </c>
      <c r="W129" s="516">
        <v>42420</v>
      </c>
      <c r="X129" s="516"/>
      <c r="Y129" s="516">
        <v>0</v>
      </c>
      <c r="Z129" s="516">
        <v>0</v>
      </c>
      <c r="AA129" s="516">
        <v>0</v>
      </c>
      <c r="AB129" s="516">
        <v>0</v>
      </c>
      <c r="AC129" s="516">
        <v>0</v>
      </c>
      <c r="AD129" s="516">
        <v>0</v>
      </c>
      <c r="AE129" s="516">
        <v>0</v>
      </c>
      <c r="AF129" s="516">
        <v>0</v>
      </c>
      <c r="AG129" s="516"/>
      <c r="AH129" s="516"/>
      <c r="AI129" s="516">
        <f t="shared" ref="AI129:AP129" si="130">+AI111*1.2</f>
        <v>0</v>
      </c>
      <c r="AJ129" s="516">
        <f t="shared" si="130"/>
        <v>0</v>
      </c>
      <c r="AK129" s="516">
        <f t="shared" si="130"/>
        <v>0</v>
      </c>
      <c r="AL129" s="516">
        <f t="shared" si="130"/>
        <v>0</v>
      </c>
      <c r="AM129" s="516">
        <f t="shared" si="130"/>
        <v>0</v>
      </c>
      <c r="AN129" s="516">
        <f t="shared" si="130"/>
        <v>0</v>
      </c>
      <c r="AO129" s="516">
        <f t="shared" si="130"/>
        <v>0</v>
      </c>
      <c r="AP129" s="516">
        <f t="shared" si="130"/>
        <v>0</v>
      </c>
      <c r="AQ129" s="516"/>
      <c r="AR129" s="516"/>
      <c r="AS129" s="516"/>
      <c r="AT129" s="637" t="s">
        <v>268</v>
      </c>
      <c r="AU129" s="516"/>
      <c r="AV129" s="516"/>
      <c r="AW129" s="401"/>
      <c r="AX129" s="401"/>
      <c r="AY129" s="595" t="s">
        <v>640</v>
      </c>
      <c r="AZ129" s="582" t="s">
        <v>155</v>
      </c>
      <c r="BA129" s="400" t="s">
        <v>548</v>
      </c>
      <c r="BB129" s="400" t="s">
        <v>712</v>
      </c>
      <c r="BC129" s="400" t="s">
        <v>712</v>
      </c>
      <c r="BD129" s="400" t="s">
        <v>532</v>
      </c>
      <c r="BE129" s="516">
        <f t="shared" si="120"/>
        <v>124</v>
      </c>
      <c r="BF129" s="516"/>
      <c r="BG129" s="516"/>
      <c r="BH129" s="516"/>
    </row>
    <row r="130" spans="1:60" hidden="1">
      <c r="A130" s="479">
        <f t="shared" si="123"/>
        <v>0</v>
      </c>
      <c r="B130" s="479">
        <f t="shared" si="124"/>
        <v>0</v>
      </c>
      <c r="C130" s="479">
        <f t="shared" si="106"/>
        <v>0</v>
      </c>
      <c r="E130" s="471">
        <f t="shared" ref="E130:L130" si="131">+MAX(E129,E131)</f>
        <v>22500</v>
      </c>
      <c r="F130" s="471">
        <f t="shared" si="131"/>
        <v>25680</v>
      </c>
      <c r="G130" s="471">
        <f t="shared" si="131"/>
        <v>28920</v>
      </c>
      <c r="H130" s="471">
        <f t="shared" si="131"/>
        <v>32100</v>
      </c>
      <c r="I130" s="471">
        <f t="shared" si="131"/>
        <v>34680</v>
      </c>
      <c r="J130" s="471">
        <f t="shared" si="131"/>
        <v>37260</v>
      </c>
      <c r="K130" s="471">
        <f t="shared" si="131"/>
        <v>39840</v>
      </c>
      <c r="L130" s="471">
        <f t="shared" si="131"/>
        <v>42420</v>
      </c>
      <c r="N130" s="515" t="s">
        <v>1717</v>
      </c>
      <c r="O130" s="516"/>
      <c r="P130" s="516"/>
      <c r="Q130" s="516"/>
      <c r="R130" s="516"/>
      <c r="S130" s="516"/>
      <c r="T130" s="516"/>
      <c r="U130" s="516"/>
      <c r="V130" s="516"/>
      <c r="W130" s="516"/>
      <c r="X130" s="516"/>
      <c r="Y130" s="516"/>
      <c r="Z130" s="516"/>
      <c r="AA130" s="516"/>
      <c r="AB130" s="516"/>
      <c r="AC130" s="516"/>
      <c r="AD130" s="516"/>
      <c r="AE130" s="516"/>
      <c r="AF130" s="516"/>
      <c r="AG130" s="516"/>
      <c r="AH130" s="516"/>
      <c r="AI130" s="516"/>
      <c r="AJ130" s="516"/>
      <c r="AK130" s="516"/>
      <c r="AL130" s="516"/>
      <c r="AM130" s="516"/>
      <c r="AN130" s="516"/>
      <c r="AO130" s="516"/>
      <c r="AP130" s="516"/>
      <c r="AQ130" s="516"/>
      <c r="AR130" s="516"/>
      <c r="AS130" s="516"/>
      <c r="AT130" s="637" t="s">
        <v>270</v>
      </c>
      <c r="AU130" s="516"/>
      <c r="AV130" s="516"/>
      <c r="AW130" s="401"/>
      <c r="AX130" s="401"/>
      <c r="AY130" s="595" t="s">
        <v>647</v>
      </c>
      <c r="AZ130" s="582" t="s">
        <v>512</v>
      </c>
      <c r="BA130" s="400" t="s">
        <v>549</v>
      </c>
      <c r="BB130" s="400" t="s">
        <v>713</v>
      </c>
      <c r="BC130" s="400" t="s">
        <v>713</v>
      </c>
      <c r="BD130" s="400" t="s">
        <v>534</v>
      </c>
      <c r="BE130" s="516">
        <f t="shared" si="120"/>
        <v>125</v>
      </c>
      <c r="BF130" s="516"/>
      <c r="BG130" s="516"/>
      <c r="BH130" s="516"/>
    </row>
    <row r="131" spans="1:60" hidden="1">
      <c r="A131" s="480">
        <f t="shared" si="123"/>
        <v>0</v>
      </c>
      <c r="B131" s="480">
        <f t="shared" si="124"/>
        <v>0</v>
      </c>
      <c r="C131" s="480">
        <f t="shared" si="106"/>
        <v>0</v>
      </c>
      <c r="E131" s="488">
        <f t="shared" ref="E131:L131" si="132">+MAX(P131,Y131,AI131)</f>
        <v>22020</v>
      </c>
      <c r="F131" s="488">
        <f t="shared" si="132"/>
        <v>25200</v>
      </c>
      <c r="G131" s="488">
        <f t="shared" si="132"/>
        <v>28320</v>
      </c>
      <c r="H131" s="488">
        <f t="shared" si="132"/>
        <v>31440</v>
      </c>
      <c r="I131" s="488">
        <f t="shared" si="132"/>
        <v>33960</v>
      </c>
      <c r="J131" s="488">
        <f t="shared" si="132"/>
        <v>36480</v>
      </c>
      <c r="K131" s="488">
        <f t="shared" si="132"/>
        <v>39000</v>
      </c>
      <c r="L131" s="488">
        <f t="shared" si="132"/>
        <v>41520</v>
      </c>
      <c r="N131" s="515" t="str">
        <f>CONCATENATE(AU27,$B$11)</f>
        <v>On or After  5/13/20160</v>
      </c>
      <c r="O131" s="516"/>
      <c r="P131" s="516">
        <v>22020</v>
      </c>
      <c r="Q131" s="516">
        <v>25200</v>
      </c>
      <c r="R131" s="516">
        <v>28320</v>
      </c>
      <c r="S131" s="516">
        <v>31440</v>
      </c>
      <c r="T131" s="516">
        <v>33960</v>
      </c>
      <c r="U131" s="516">
        <v>36480</v>
      </c>
      <c r="V131" s="516">
        <v>39000</v>
      </c>
      <c r="W131" s="516">
        <v>41520</v>
      </c>
      <c r="X131" s="516"/>
      <c r="Y131" s="516">
        <v>0</v>
      </c>
      <c r="Z131" s="516">
        <v>0</v>
      </c>
      <c r="AA131" s="516">
        <v>0</v>
      </c>
      <c r="AB131" s="516">
        <v>0</v>
      </c>
      <c r="AC131" s="516">
        <v>0</v>
      </c>
      <c r="AD131" s="516">
        <v>0</v>
      </c>
      <c r="AE131" s="516">
        <v>0</v>
      </c>
      <c r="AF131" s="516">
        <v>0</v>
      </c>
      <c r="AG131" s="516"/>
      <c r="AH131" s="516"/>
      <c r="AI131" s="516">
        <f t="shared" ref="AI131:AP131" si="133">+AI113*1.2</f>
        <v>0</v>
      </c>
      <c r="AJ131" s="516">
        <f t="shared" si="133"/>
        <v>0</v>
      </c>
      <c r="AK131" s="516">
        <f t="shared" si="133"/>
        <v>0</v>
      </c>
      <c r="AL131" s="516">
        <f t="shared" si="133"/>
        <v>0</v>
      </c>
      <c r="AM131" s="516">
        <f t="shared" si="133"/>
        <v>0</v>
      </c>
      <c r="AN131" s="516">
        <f t="shared" si="133"/>
        <v>0</v>
      </c>
      <c r="AO131" s="516">
        <f t="shared" si="133"/>
        <v>0</v>
      </c>
      <c r="AP131" s="516">
        <f t="shared" si="133"/>
        <v>0</v>
      </c>
      <c r="AQ131" s="516"/>
      <c r="AR131" s="516"/>
      <c r="AS131" s="516"/>
      <c r="AT131" s="637" t="s">
        <v>272</v>
      </c>
      <c r="AU131" s="516"/>
      <c r="AV131" s="516"/>
      <c r="AW131" s="401"/>
      <c r="AX131" s="401"/>
      <c r="AY131" s="595" t="s">
        <v>652</v>
      </c>
      <c r="AZ131" s="582" t="s">
        <v>520</v>
      </c>
      <c r="BA131" s="400" t="s">
        <v>551</v>
      </c>
      <c r="BB131" s="400" t="s">
        <v>714</v>
      </c>
      <c r="BC131" s="400" t="s">
        <v>714</v>
      </c>
      <c r="BD131" s="400" t="s">
        <v>538</v>
      </c>
      <c r="BE131" s="516">
        <f t="shared" si="120"/>
        <v>126</v>
      </c>
      <c r="BF131" s="516"/>
      <c r="BG131" s="516"/>
      <c r="BH131" s="516"/>
    </row>
    <row r="132" spans="1:60" hidden="1">
      <c r="A132" s="482"/>
      <c r="B132" s="483"/>
      <c r="C132" s="484"/>
      <c r="D132" s="483"/>
      <c r="E132" s="483"/>
      <c r="F132" s="483"/>
      <c r="G132" s="483"/>
      <c r="H132" s="483"/>
      <c r="I132" s="483"/>
      <c r="J132" s="483"/>
      <c r="K132" s="483"/>
      <c r="L132" s="483"/>
      <c r="M132" s="483"/>
      <c r="N132" s="516"/>
      <c r="O132" s="516"/>
      <c r="P132" s="516"/>
      <c r="Q132" s="516"/>
      <c r="R132" s="516"/>
      <c r="S132" s="516"/>
      <c r="T132" s="516"/>
      <c r="U132" s="516"/>
      <c r="V132" s="516"/>
      <c r="W132" s="516"/>
      <c r="X132" s="516"/>
      <c r="Y132" s="516"/>
      <c r="Z132" s="516"/>
      <c r="AA132" s="516"/>
      <c r="AB132" s="516"/>
      <c r="AC132" s="516"/>
      <c r="AD132" s="516"/>
      <c r="AE132" s="516"/>
      <c r="AF132" s="516"/>
      <c r="AG132" s="516"/>
      <c r="AH132" s="516"/>
      <c r="AI132" s="516"/>
      <c r="AJ132" s="516"/>
      <c r="AK132" s="516"/>
      <c r="AL132" s="516"/>
      <c r="AM132" s="516"/>
      <c r="AN132" s="516"/>
      <c r="AO132" s="516"/>
      <c r="AP132" s="516"/>
      <c r="AQ132" s="641" t="s">
        <v>1720</v>
      </c>
      <c r="AR132" s="516"/>
      <c r="AS132" s="516"/>
      <c r="AT132" s="637" t="s">
        <v>274</v>
      </c>
      <c r="AU132" s="516"/>
      <c r="AV132" s="516"/>
      <c r="AW132" s="401"/>
      <c r="AX132" s="401"/>
      <c r="AY132" s="595" t="s">
        <v>654</v>
      </c>
      <c r="AZ132" s="582" t="s">
        <v>530</v>
      </c>
      <c r="BA132" s="400" t="s">
        <v>552</v>
      </c>
      <c r="BB132" s="400" t="s">
        <v>715</v>
      </c>
      <c r="BC132" s="400" t="s">
        <v>715</v>
      </c>
      <c r="BD132" s="400" t="s">
        <v>163</v>
      </c>
      <c r="BE132" s="516">
        <f t="shared" si="120"/>
        <v>127</v>
      </c>
      <c r="BF132" s="516"/>
      <c r="BG132" s="516"/>
      <c r="BH132" s="516"/>
    </row>
    <row r="133" spans="1:60" ht="15.6" hidden="1">
      <c r="A133" s="454" t="s">
        <v>1710</v>
      </c>
      <c r="B133" s="455" t="s">
        <v>1711</v>
      </c>
      <c r="C133" s="456" t="s">
        <v>1712</v>
      </c>
      <c r="E133" s="457">
        <v>1</v>
      </c>
      <c r="F133" s="457">
        <v>2</v>
      </c>
      <c r="G133" s="457">
        <v>3</v>
      </c>
      <c r="H133" s="457">
        <v>4</v>
      </c>
      <c r="I133" s="457">
        <v>5</v>
      </c>
      <c r="J133" s="457">
        <v>6</v>
      </c>
      <c r="K133" s="457">
        <v>7</v>
      </c>
      <c r="L133" s="457">
        <v>8</v>
      </c>
      <c r="M133" s="369"/>
      <c r="N133" s="639">
        <v>80</v>
      </c>
      <c r="O133" s="516"/>
      <c r="P133" s="1590" t="s">
        <v>1713</v>
      </c>
      <c r="Q133" s="1590"/>
      <c r="R133" s="1590"/>
      <c r="S133" s="1590"/>
      <c r="T133" s="1590"/>
      <c r="U133" s="1590"/>
      <c r="V133" s="1590"/>
      <c r="W133" s="1590"/>
      <c r="X133" s="516"/>
      <c r="Y133" s="1590" t="s">
        <v>1714</v>
      </c>
      <c r="Z133" s="1590"/>
      <c r="AA133" s="1590"/>
      <c r="AB133" s="1590"/>
      <c r="AC133" s="1590"/>
      <c r="AD133" s="1590"/>
      <c r="AE133" s="1590"/>
      <c r="AF133" s="1590"/>
      <c r="AG133" s="516"/>
      <c r="AH133" s="516"/>
      <c r="AI133" s="1590" t="s">
        <v>1716</v>
      </c>
      <c r="AJ133" s="1590"/>
      <c r="AK133" s="1590"/>
      <c r="AL133" s="1590"/>
      <c r="AM133" s="1590"/>
      <c r="AN133" s="1590"/>
      <c r="AO133" s="1590"/>
      <c r="AP133" s="1590"/>
      <c r="AQ133" s="516"/>
      <c r="AR133" s="516"/>
      <c r="AS133" s="516"/>
      <c r="AT133" s="637" t="s">
        <v>276</v>
      </c>
      <c r="AU133" s="516"/>
      <c r="AV133" s="516"/>
      <c r="AW133" s="401"/>
      <c r="AX133" s="401"/>
      <c r="AY133" s="595" t="s">
        <v>656</v>
      </c>
      <c r="AZ133" s="582" t="s">
        <v>532</v>
      </c>
      <c r="BA133" s="400" t="s">
        <v>556</v>
      </c>
      <c r="BB133" s="400" t="s">
        <v>716</v>
      </c>
      <c r="BC133" s="400" t="s">
        <v>716</v>
      </c>
      <c r="BD133" s="400" t="s">
        <v>541</v>
      </c>
      <c r="BE133" s="516">
        <f t="shared" si="120"/>
        <v>128</v>
      </c>
      <c r="BF133" s="516"/>
      <c r="BG133" s="516"/>
      <c r="BH133" s="516"/>
    </row>
    <row r="134" spans="1:60" hidden="1">
      <c r="A134" s="460">
        <f t="shared" ref="A134:A143" si="134">IF($A$26=$AU10,1,0)</f>
        <v>0</v>
      </c>
      <c r="B134" s="460">
        <f>IF($B$18=$AU10,1,0)</f>
        <v>0</v>
      </c>
      <c r="C134" s="460">
        <f t="shared" ref="C134:C149" si="135">+IF((A62+B62)=2,1,A62+B62)</f>
        <v>0</v>
      </c>
      <c r="E134" s="461">
        <f t="shared" ref="E134:L135" si="136">+MAX(P134,Y134,AI134)</f>
        <v>27280</v>
      </c>
      <c r="F134" s="461">
        <f t="shared" si="136"/>
        <v>31120</v>
      </c>
      <c r="G134" s="461">
        <f t="shared" si="136"/>
        <v>35040</v>
      </c>
      <c r="H134" s="461">
        <f t="shared" si="136"/>
        <v>38880</v>
      </c>
      <c r="I134" s="461">
        <f t="shared" si="136"/>
        <v>42000</v>
      </c>
      <c r="J134" s="461">
        <f t="shared" si="136"/>
        <v>45120</v>
      </c>
      <c r="K134" s="461">
        <f t="shared" si="136"/>
        <v>48240</v>
      </c>
      <c r="L134" s="461">
        <f t="shared" si="136"/>
        <v>51360</v>
      </c>
      <c r="N134" s="515" t="str">
        <f>CONCATENATE($AU$10,$B$11,$N$133)</f>
        <v>Before 12-31-2008080</v>
      </c>
      <c r="O134" s="516"/>
      <c r="P134" s="516">
        <v>27280</v>
      </c>
      <c r="Q134" s="516">
        <v>31120</v>
      </c>
      <c r="R134" s="516">
        <v>35040</v>
      </c>
      <c r="S134" s="516">
        <v>38880</v>
      </c>
      <c r="T134" s="516">
        <v>42000</v>
      </c>
      <c r="U134" s="516">
        <v>45120</v>
      </c>
      <c r="V134" s="516">
        <v>48240</v>
      </c>
      <c r="W134" s="516">
        <v>51360</v>
      </c>
      <c r="X134" s="516"/>
      <c r="Y134" s="516"/>
      <c r="Z134" s="516"/>
      <c r="AA134" s="516"/>
      <c r="AB134" s="516"/>
      <c r="AC134" s="516"/>
      <c r="AD134" s="516"/>
      <c r="AE134" s="516"/>
      <c r="AF134" s="516"/>
      <c r="AG134" s="516"/>
      <c r="AH134" s="516"/>
      <c r="AI134" s="516"/>
      <c r="AJ134" s="516"/>
      <c r="AK134" s="516"/>
      <c r="AL134" s="516"/>
      <c r="AM134" s="516"/>
      <c r="AN134" s="516"/>
      <c r="AO134" s="516"/>
      <c r="AP134" s="516"/>
      <c r="AQ134" s="516"/>
      <c r="AR134" s="516"/>
      <c r="AS134" s="516"/>
      <c r="AT134" s="637" t="s">
        <v>278</v>
      </c>
      <c r="AU134" s="516"/>
      <c r="AV134" s="516"/>
      <c r="AW134" s="401"/>
      <c r="AX134" s="401"/>
      <c r="AY134" s="595" t="s">
        <v>657</v>
      </c>
      <c r="AZ134" s="582" t="s">
        <v>534</v>
      </c>
      <c r="BA134" s="400" t="s">
        <v>559</v>
      </c>
      <c r="BB134" s="400" t="s">
        <v>724</v>
      </c>
      <c r="BC134" s="400" t="s">
        <v>724</v>
      </c>
      <c r="BD134" s="400" t="s">
        <v>545</v>
      </c>
      <c r="BE134" s="516">
        <f t="shared" si="120"/>
        <v>131</v>
      </c>
      <c r="BF134" s="516"/>
      <c r="BG134" s="516"/>
      <c r="BH134" s="516"/>
    </row>
    <row r="135" spans="1:60" hidden="1">
      <c r="A135" s="460">
        <f t="shared" si="134"/>
        <v>0</v>
      </c>
      <c r="B135" s="460">
        <f t="shared" ref="B135:B143" si="137">IF(OR(B62=1,$B$18=$AU11),1,0)</f>
        <v>0</v>
      </c>
      <c r="C135" s="460">
        <f t="shared" si="135"/>
        <v>0</v>
      </c>
      <c r="E135" s="461">
        <f t="shared" si="136"/>
        <v>27280</v>
      </c>
      <c r="F135" s="461">
        <f t="shared" si="136"/>
        <v>31120</v>
      </c>
      <c r="G135" s="461">
        <f t="shared" si="136"/>
        <v>35040</v>
      </c>
      <c r="H135" s="461">
        <f t="shared" si="136"/>
        <v>38880</v>
      </c>
      <c r="I135" s="461">
        <f t="shared" si="136"/>
        <v>42000</v>
      </c>
      <c r="J135" s="461">
        <f t="shared" si="136"/>
        <v>45120</v>
      </c>
      <c r="K135" s="461">
        <f t="shared" si="136"/>
        <v>48240</v>
      </c>
      <c r="L135" s="461">
        <f t="shared" si="136"/>
        <v>51360</v>
      </c>
      <c r="N135" s="515" t="str">
        <f>CONCATENATE($AU$11,$B$11,$N$133)</f>
        <v>1/1/2009 - 5/13/2010080</v>
      </c>
      <c r="O135" s="516"/>
      <c r="P135" s="516">
        <v>27280</v>
      </c>
      <c r="Q135" s="516">
        <v>31120</v>
      </c>
      <c r="R135" s="516">
        <v>35040</v>
      </c>
      <c r="S135" s="516">
        <v>38880</v>
      </c>
      <c r="T135" s="516">
        <v>42000</v>
      </c>
      <c r="U135" s="516">
        <v>45120</v>
      </c>
      <c r="V135" s="516">
        <v>48240</v>
      </c>
      <c r="W135" s="516">
        <v>51360</v>
      </c>
      <c r="X135" s="516"/>
      <c r="Y135" s="516"/>
      <c r="Z135" s="516"/>
      <c r="AA135" s="516"/>
      <c r="AB135" s="516"/>
      <c r="AC135" s="516"/>
      <c r="AD135" s="516"/>
      <c r="AE135" s="516"/>
      <c r="AF135" s="516"/>
      <c r="AG135" s="516"/>
      <c r="AH135" s="516"/>
      <c r="AI135" s="516">
        <f t="shared" ref="AI135:AP135" si="138">+AI99/5*8</f>
        <v>0</v>
      </c>
      <c r="AJ135" s="516">
        <f t="shared" si="138"/>
        <v>0</v>
      </c>
      <c r="AK135" s="516">
        <f t="shared" si="138"/>
        <v>0</v>
      </c>
      <c r="AL135" s="516">
        <f t="shared" si="138"/>
        <v>0</v>
      </c>
      <c r="AM135" s="516">
        <f t="shared" si="138"/>
        <v>0</v>
      </c>
      <c r="AN135" s="516">
        <f t="shared" si="138"/>
        <v>0</v>
      </c>
      <c r="AO135" s="516">
        <f t="shared" si="138"/>
        <v>0</v>
      </c>
      <c r="AP135" s="516">
        <f t="shared" si="138"/>
        <v>0</v>
      </c>
      <c r="AQ135" s="516"/>
      <c r="AR135" s="516"/>
      <c r="AS135" s="516"/>
      <c r="AT135" s="637" t="s">
        <v>280</v>
      </c>
      <c r="AU135" s="516"/>
      <c r="AV135" s="516"/>
      <c r="AW135" s="401"/>
      <c r="AX135" s="401"/>
      <c r="AY135" s="595" t="s">
        <v>661</v>
      </c>
      <c r="AZ135" s="582" t="s">
        <v>538</v>
      </c>
      <c r="BA135" s="400" t="s">
        <v>564</v>
      </c>
      <c r="BB135" s="400" t="s">
        <v>731</v>
      </c>
      <c r="BC135" s="400" t="s">
        <v>731</v>
      </c>
      <c r="BD135" s="400" t="s">
        <v>546</v>
      </c>
      <c r="BE135" s="516">
        <f t="shared" si="120"/>
        <v>132</v>
      </c>
      <c r="BF135" s="516"/>
      <c r="BG135" s="516"/>
      <c r="BH135" s="516"/>
    </row>
    <row r="136" spans="1:60" hidden="1">
      <c r="A136" s="460">
        <f t="shared" si="134"/>
        <v>0</v>
      </c>
      <c r="B136" s="460">
        <f t="shared" si="137"/>
        <v>0</v>
      </c>
      <c r="C136" s="460">
        <f t="shared" si="135"/>
        <v>0</v>
      </c>
      <c r="E136" s="471">
        <f t="shared" ref="E136:L136" si="139">+MAX(E135,E137)</f>
        <v>27280</v>
      </c>
      <c r="F136" s="471">
        <f t="shared" si="139"/>
        <v>31120</v>
      </c>
      <c r="G136" s="471">
        <f t="shared" si="139"/>
        <v>35040</v>
      </c>
      <c r="H136" s="471">
        <f t="shared" si="139"/>
        <v>38880</v>
      </c>
      <c r="I136" s="471">
        <f t="shared" si="139"/>
        <v>42000</v>
      </c>
      <c r="J136" s="471">
        <f t="shared" si="139"/>
        <v>45120</v>
      </c>
      <c r="K136" s="471">
        <f t="shared" si="139"/>
        <v>48240</v>
      </c>
      <c r="L136" s="471">
        <f t="shared" si="139"/>
        <v>51360</v>
      </c>
      <c r="N136" s="515" t="s">
        <v>1717</v>
      </c>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6"/>
      <c r="AK136" s="516"/>
      <c r="AL136" s="516"/>
      <c r="AM136" s="516"/>
      <c r="AN136" s="516"/>
      <c r="AO136" s="516"/>
      <c r="AP136" s="516"/>
      <c r="AQ136" s="516"/>
      <c r="AR136" s="516"/>
      <c r="AS136" s="516"/>
      <c r="AT136" s="637" t="s">
        <v>282</v>
      </c>
      <c r="AU136" s="516"/>
      <c r="AV136" s="516"/>
      <c r="AW136" s="401"/>
      <c r="AX136" s="401"/>
      <c r="AY136" s="595" t="s">
        <v>665</v>
      </c>
      <c r="AZ136" s="582" t="s">
        <v>163</v>
      </c>
      <c r="BA136" s="400" t="s">
        <v>566</v>
      </c>
      <c r="BB136" s="400" t="s">
        <v>733</v>
      </c>
      <c r="BC136" s="400" t="s">
        <v>733</v>
      </c>
      <c r="BD136" s="400" t="s">
        <v>547</v>
      </c>
      <c r="BE136" s="516">
        <f t="shared" si="120"/>
        <v>133</v>
      </c>
      <c r="BF136" s="516"/>
      <c r="BG136" s="516"/>
      <c r="BH136" s="516"/>
    </row>
    <row r="137" spans="1:60" hidden="1">
      <c r="A137" s="460">
        <f t="shared" si="134"/>
        <v>0</v>
      </c>
      <c r="B137" s="460">
        <f t="shared" si="137"/>
        <v>0</v>
      </c>
      <c r="C137" s="460">
        <f t="shared" si="135"/>
        <v>0</v>
      </c>
      <c r="E137" s="461">
        <f t="shared" ref="E137:L137" si="140">+MAX(P137,Y137,AI137)</f>
        <v>27280</v>
      </c>
      <c r="F137" s="461">
        <f t="shared" si="140"/>
        <v>31120</v>
      </c>
      <c r="G137" s="461">
        <f t="shared" si="140"/>
        <v>35040</v>
      </c>
      <c r="H137" s="461">
        <f t="shared" si="140"/>
        <v>38880</v>
      </c>
      <c r="I137" s="461">
        <f t="shared" si="140"/>
        <v>42000</v>
      </c>
      <c r="J137" s="461">
        <f t="shared" si="140"/>
        <v>45120</v>
      </c>
      <c r="K137" s="461">
        <f t="shared" si="140"/>
        <v>48240</v>
      </c>
      <c r="L137" s="461">
        <f t="shared" si="140"/>
        <v>51360</v>
      </c>
      <c r="N137" s="515" t="str">
        <f>CONCATENATE($AU$13,$B$11,$N$133)</f>
        <v>6/29/2010 - 5/30/2011080</v>
      </c>
      <c r="O137" s="516"/>
      <c r="P137" s="516">
        <v>27280</v>
      </c>
      <c r="Q137" s="516">
        <v>31120</v>
      </c>
      <c r="R137" s="516">
        <v>35040</v>
      </c>
      <c r="S137" s="516">
        <v>38880</v>
      </c>
      <c r="T137" s="516">
        <v>42000</v>
      </c>
      <c r="U137" s="516">
        <v>45120</v>
      </c>
      <c r="V137" s="516">
        <v>48240</v>
      </c>
      <c r="W137" s="516">
        <v>51360</v>
      </c>
      <c r="X137" s="516"/>
      <c r="Y137" s="516"/>
      <c r="Z137" s="516"/>
      <c r="AA137" s="516"/>
      <c r="AB137" s="516"/>
      <c r="AC137" s="516"/>
      <c r="AD137" s="516"/>
      <c r="AE137" s="516"/>
      <c r="AF137" s="516"/>
      <c r="AG137" s="516"/>
      <c r="AH137" s="516"/>
      <c r="AI137" s="516">
        <f t="shared" ref="AI137:AP137" si="141">+AI101/5*8</f>
        <v>0</v>
      </c>
      <c r="AJ137" s="516">
        <f t="shared" si="141"/>
        <v>0</v>
      </c>
      <c r="AK137" s="516">
        <f t="shared" si="141"/>
        <v>0</v>
      </c>
      <c r="AL137" s="516">
        <f t="shared" si="141"/>
        <v>0</v>
      </c>
      <c r="AM137" s="516">
        <f t="shared" si="141"/>
        <v>0</v>
      </c>
      <c r="AN137" s="516">
        <f t="shared" si="141"/>
        <v>0</v>
      </c>
      <c r="AO137" s="516">
        <f t="shared" si="141"/>
        <v>0</v>
      </c>
      <c r="AP137" s="516">
        <f t="shared" si="141"/>
        <v>0</v>
      </c>
      <c r="AQ137" s="516"/>
      <c r="AR137" s="516"/>
      <c r="AS137" s="516"/>
      <c r="AT137" s="637" t="s">
        <v>284</v>
      </c>
      <c r="AU137" s="516"/>
      <c r="AV137" s="516"/>
      <c r="AW137" s="401"/>
      <c r="AX137" s="401"/>
      <c r="AY137" s="595" t="s">
        <v>668</v>
      </c>
      <c r="AZ137" s="582" t="s">
        <v>541</v>
      </c>
      <c r="BA137" s="400" t="s">
        <v>569</v>
      </c>
      <c r="BB137" s="400" t="s">
        <v>738</v>
      </c>
      <c r="BC137" s="400" t="s">
        <v>738</v>
      </c>
      <c r="BD137" s="400" t="s">
        <v>548</v>
      </c>
      <c r="BE137" s="516">
        <f t="shared" si="120"/>
        <v>134</v>
      </c>
      <c r="BF137" s="516"/>
      <c r="BG137" s="516"/>
      <c r="BH137" s="516"/>
    </row>
    <row r="138" spans="1:60" hidden="1">
      <c r="A138" s="460">
        <f t="shared" si="134"/>
        <v>0</v>
      </c>
      <c r="B138" s="460">
        <f t="shared" si="137"/>
        <v>0</v>
      </c>
      <c r="C138" s="460">
        <f t="shared" si="135"/>
        <v>0</v>
      </c>
      <c r="E138" s="471">
        <f t="shared" ref="E138:L138" si="142">+MAX(E137,E139)</f>
        <v>28480</v>
      </c>
      <c r="F138" s="471">
        <f t="shared" si="142"/>
        <v>32560</v>
      </c>
      <c r="G138" s="471">
        <f t="shared" si="142"/>
        <v>36640</v>
      </c>
      <c r="H138" s="471">
        <f t="shared" si="142"/>
        <v>40640</v>
      </c>
      <c r="I138" s="471">
        <f t="shared" si="142"/>
        <v>43920</v>
      </c>
      <c r="J138" s="471">
        <f t="shared" si="142"/>
        <v>47200</v>
      </c>
      <c r="K138" s="471">
        <f t="shared" si="142"/>
        <v>50400</v>
      </c>
      <c r="L138" s="471">
        <f t="shared" si="142"/>
        <v>53680</v>
      </c>
      <c r="N138" s="515" t="s">
        <v>1717</v>
      </c>
      <c r="O138" s="516"/>
      <c r="P138" s="516"/>
      <c r="Q138" s="516"/>
      <c r="R138" s="516"/>
      <c r="S138" s="516"/>
      <c r="T138" s="516"/>
      <c r="U138" s="516"/>
      <c r="V138" s="516"/>
      <c r="W138" s="516"/>
      <c r="X138" s="516"/>
      <c r="Y138" s="516"/>
      <c r="Z138" s="516"/>
      <c r="AA138" s="516"/>
      <c r="AB138" s="516"/>
      <c r="AC138" s="516"/>
      <c r="AD138" s="516"/>
      <c r="AE138" s="516"/>
      <c r="AF138" s="516"/>
      <c r="AG138" s="516"/>
      <c r="AH138" s="516"/>
      <c r="AI138" s="516"/>
      <c r="AJ138" s="516"/>
      <c r="AK138" s="516"/>
      <c r="AL138" s="516"/>
      <c r="AM138" s="516"/>
      <c r="AN138" s="516"/>
      <c r="AO138" s="516"/>
      <c r="AP138" s="516"/>
      <c r="AQ138" s="516"/>
      <c r="AR138" s="516"/>
      <c r="AS138" s="516"/>
      <c r="AT138" s="637" t="s">
        <v>286</v>
      </c>
      <c r="AU138" s="516"/>
      <c r="AV138" s="516"/>
      <c r="AW138" s="401"/>
      <c r="AX138" s="401"/>
      <c r="AY138" s="595"/>
      <c r="AZ138" s="582"/>
      <c r="BA138" s="400"/>
      <c r="BB138" s="400" t="s">
        <v>745</v>
      </c>
      <c r="BC138" s="400" t="s">
        <v>745</v>
      </c>
      <c r="BD138" s="400" t="s">
        <v>549</v>
      </c>
      <c r="BE138" s="516"/>
      <c r="BF138" s="516"/>
      <c r="BG138" s="516"/>
      <c r="BH138" s="516"/>
    </row>
    <row r="139" spans="1:60" hidden="1">
      <c r="A139" s="460">
        <f t="shared" si="134"/>
        <v>0</v>
      </c>
      <c r="B139" s="460">
        <f t="shared" si="137"/>
        <v>0</v>
      </c>
      <c r="C139" s="460">
        <f t="shared" si="135"/>
        <v>0</v>
      </c>
      <c r="E139" s="461">
        <f t="shared" ref="E139:L139" si="143">+MAX(P139,Y139,AI139)</f>
        <v>28480</v>
      </c>
      <c r="F139" s="461">
        <f t="shared" si="143"/>
        <v>32560</v>
      </c>
      <c r="G139" s="461">
        <f t="shared" si="143"/>
        <v>36640</v>
      </c>
      <c r="H139" s="461">
        <f t="shared" si="143"/>
        <v>40640</v>
      </c>
      <c r="I139" s="461">
        <f t="shared" si="143"/>
        <v>43920</v>
      </c>
      <c r="J139" s="461">
        <f t="shared" si="143"/>
        <v>47200</v>
      </c>
      <c r="K139" s="461">
        <f t="shared" si="143"/>
        <v>50400</v>
      </c>
      <c r="L139" s="461">
        <f t="shared" si="143"/>
        <v>53680</v>
      </c>
      <c r="N139" s="640" t="s">
        <v>1693</v>
      </c>
      <c r="O139" s="516"/>
      <c r="P139" s="516">
        <f t="shared" ref="P139:W139" si="144">+P103/5*8</f>
        <v>28480</v>
      </c>
      <c r="Q139" s="516">
        <f t="shared" si="144"/>
        <v>32560</v>
      </c>
      <c r="R139" s="516">
        <f t="shared" si="144"/>
        <v>36640</v>
      </c>
      <c r="S139" s="516">
        <f t="shared" si="144"/>
        <v>40640</v>
      </c>
      <c r="T139" s="516">
        <f t="shared" si="144"/>
        <v>43920</v>
      </c>
      <c r="U139" s="516">
        <f t="shared" si="144"/>
        <v>47200</v>
      </c>
      <c r="V139" s="516">
        <f t="shared" si="144"/>
        <v>50400</v>
      </c>
      <c r="W139" s="516">
        <f t="shared" si="144"/>
        <v>53680</v>
      </c>
      <c r="X139" s="516"/>
      <c r="Y139" s="516">
        <f t="shared" ref="Y139:AF139" si="145">+Y103/5*8</f>
        <v>0</v>
      </c>
      <c r="Z139" s="516">
        <f t="shared" si="145"/>
        <v>0</v>
      </c>
      <c r="AA139" s="516">
        <f t="shared" si="145"/>
        <v>0</v>
      </c>
      <c r="AB139" s="516">
        <f t="shared" si="145"/>
        <v>0</v>
      </c>
      <c r="AC139" s="516">
        <f t="shared" si="145"/>
        <v>0</v>
      </c>
      <c r="AD139" s="516">
        <f t="shared" si="145"/>
        <v>0</v>
      </c>
      <c r="AE139" s="516">
        <f t="shared" si="145"/>
        <v>0</v>
      </c>
      <c r="AF139" s="516">
        <f t="shared" si="145"/>
        <v>0</v>
      </c>
      <c r="AG139" s="516"/>
      <c r="AH139" s="516"/>
      <c r="AI139" s="516">
        <f t="shared" ref="AI139:AP139" si="146">+AI103/5*8</f>
        <v>0</v>
      </c>
      <c r="AJ139" s="516">
        <f t="shared" si="146"/>
        <v>0</v>
      </c>
      <c r="AK139" s="516">
        <f t="shared" si="146"/>
        <v>0</v>
      </c>
      <c r="AL139" s="516">
        <f t="shared" si="146"/>
        <v>0</v>
      </c>
      <c r="AM139" s="516">
        <f t="shared" si="146"/>
        <v>0</v>
      </c>
      <c r="AN139" s="516">
        <f t="shared" si="146"/>
        <v>0</v>
      </c>
      <c r="AO139" s="516">
        <f t="shared" si="146"/>
        <v>0</v>
      </c>
      <c r="AP139" s="516">
        <f t="shared" si="146"/>
        <v>0</v>
      </c>
      <c r="AQ139" s="516"/>
      <c r="AR139" s="516"/>
      <c r="AS139" s="516"/>
      <c r="AT139" s="637" t="s">
        <v>288</v>
      </c>
      <c r="AU139" s="516"/>
      <c r="AV139" s="516"/>
      <c r="AW139" s="401"/>
      <c r="AX139" s="401"/>
      <c r="AY139" s="595"/>
      <c r="AZ139" s="582"/>
      <c r="BA139" s="400"/>
      <c r="BB139" s="400" t="s">
        <v>750</v>
      </c>
      <c r="BC139" s="400" t="s">
        <v>750</v>
      </c>
      <c r="BD139" s="400" t="s">
        <v>550</v>
      </c>
      <c r="BE139" s="516"/>
      <c r="BF139" s="516"/>
      <c r="BG139" s="516"/>
      <c r="BH139" s="516"/>
    </row>
    <row r="140" spans="1:60" hidden="1">
      <c r="A140" s="460">
        <f t="shared" si="134"/>
        <v>0</v>
      </c>
      <c r="B140" s="460">
        <f t="shared" si="137"/>
        <v>0</v>
      </c>
      <c r="C140" s="460">
        <f t="shared" si="135"/>
        <v>0</v>
      </c>
      <c r="E140" s="471">
        <f t="shared" ref="E140:L140" si="147">+MAX(E139,E141)</f>
        <v>28880</v>
      </c>
      <c r="F140" s="471">
        <f t="shared" si="147"/>
        <v>32960</v>
      </c>
      <c r="G140" s="471">
        <f t="shared" si="147"/>
        <v>37120</v>
      </c>
      <c r="H140" s="471">
        <f t="shared" si="147"/>
        <v>41200</v>
      </c>
      <c r="I140" s="471">
        <f t="shared" si="147"/>
        <v>44560</v>
      </c>
      <c r="J140" s="471">
        <f t="shared" si="147"/>
        <v>47840</v>
      </c>
      <c r="K140" s="471">
        <f t="shared" si="147"/>
        <v>51120</v>
      </c>
      <c r="L140" s="471">
        <f t="shared" si="147"/>
        <v>54400</v>
      </c>
      <c r="N140" s="515" t="s">
        <v>1717</v>
      </c>
      <c r="O140" s="516"/>
      <c r="P140" s="516"/>
      <c r="Q140" s="516"/>
      <c r="R140" s="516"/>
      <c r="S140" s="516"/>
      <c r="T140" s="516"/>
      <c r="U140" s="516"/>
      <c r="V140" s="516"/>
      <c r="W140" s="516"/>
      <c r="X140" s="516"/>
      <c r="Y140" s="516"/>
      <c r="Z140" s="516"/>
      <c r="AA140" s="516"/>
      <c r="AB140" s="516"/>
      <c r="AC140" s="516"/>
      <c r="AD140" s="516"/>
      <c r="AE140" s="516"/>
      <c r="AF140" s="516"/>
      <c r="AG140" s="516"/>
      <c r="AH140" s="516"/>
      <c r="AI140" s="516"/>
      <c r="AJ140" s="516"/>
      <c r="AK140" s="516"/>
      <c r="AL140" s="516"/>
      <c r="AM140" s="516"/>
      <c r="AN140" s="516"/>
      <c r="AO140" s="516"/>
      <c r="AP140" s="516"/>
      <c r="AQ140" s="516"/>
      <c r="AR140" s="516"/>
      <c r="AS140" s="516"/>
      <c r="AT140" s="637" t="s">
        <v>290</v>
      </c>
      <c r="AU140" s="516"/>
      <c r="AV140" s="516"/>
      <c r="AW140" s="401"/>
      <c r="AX140" s="401"/>
      <c r="AY140" s="595" t="s">
        <v>670</v>
      </c>
      <c r="AZ140" s="582" t="s">
        <v>545</v>
      </c>
      <c r="BA140" s="400" t="s">
        <v>570</v>
      </c>
      <c r="BB140" s="400" t="s">
        <v>751</v>
      </c>
      <c r="BC140" s="400" t="s">
        <v>751</v>
      </c>
      <c r="BD140" s="400" t="s">
        <v>551</v>
      </c>
      <c r="BE140" s="516">
        <f t="shared" ref="BE140:BE153" si="148">+MATCH(BD$10:BD$548,AZ$10:AZ$540,0)</f>
        <v>137</v>
      </c>
      <c r="BF140" s="516"/>
      <c r="BG140" s="516"/>
      <c r="BH140" s="516"/>
    </row>
    <row r="141" spans="1:60" hidden="1">
      <c r="A141" s="460">
        <f t="shared" si="134"/>
        <v>0</v>
      </c>
      <c r="B141" s="460">
        <f t="shared" si="137"/>
        <v>0</v>
      </c>
      <c r="C141" s="460">
        <f t="shared" si="135"/>
        <v>0</v>
      </c>
      <c r="E141" s="461">
        <f t="shared" ref="E141:L141" si="149">+MAX(P141,Y141,AI141)</f>
        <v>28880</v>
      </c>
      <c r="F141" s="461">
        <f t="shared" si="149"/>
        <v>32960</v>
      </c>
      <c r="G141" s="461">
        <f t="shared" si="149"/>
        <v>37120</v>
      </c>
      <c r="H141" s="461">
        <f t="shared" si="149"/>
        <v>41200</v>
      </c>
      <c r="I141" s="461">
        <f t="shared" si="149"/>
        <v>44560</v>
      </c>
      <c r="J141" s="461">
        <f t="shared" si="149"/>
        <v>47840</v>
      </c>
      <c r="K141" s="461">
        <f t="shared" si="149"/>
        <v>51120</v>
      </c>
      <c r="L141" s="461">
        <f t="shared" si="149"/>
        <v>54400</v>
      </c>
      <c r="N141" s="640" t="s">
        <v>1718</v>
      </c>
      <c r="O141" s="516"/>
      <c r="P141" s="516">
        <f t="shared" ref="P141:W141" si="150">+P105/5*8</f>
        <v>28880</v>
      </c>
      <c r="Q141" s="516">
        <f t="shared" si="150"/>
        <v>32960</v>
      </c>
      <c r="R141" s="516">
        <f t="shared" si="150"/>
        <v>37120</v>
      </c>
      <c r="S141" s="516">
        <f t="shared" si="150"/>
        <v>41200</v>
      </c>
      <c r="T141" s="516">
        <f t="shared" si="150"/>
        <v>44560</v>
      </c>
      <c r="U141" s="516">
        <f t="shared" si="150"/>
        <v>47840</v>
      </c>
      <c r="V141" s="516">
        <f t="shared" si="150"/>
        <v>51120</v>
      </c>
      <c r="W141" s="516">
        <f t="shared" si="150"/>
        <v>54400</v>
      </c>
      <c r="X141" s="516"/>
      <c r="Y141" s="516">
        <f t="shared" ref="Y141:AF141" si="151">+Y105/5*8</f>
        <v>0</v>
      </c>
      <c r="Z141" s="516">
        <f t="shared" si="151"/>
        <v>0</v>
      </c>
      <c r="AA141" s="516">
        <f t="shared" si="151"/>
        <v>0</v>
      </c>
      <c r="AB141" s="516">
        <f t="shared" si="151"/>
        <v>0</v>
      </c>
      <c r="AC141" s="516">
        <f t="shared" si="151"/>
        <v>0</v>
      </c>
      <c r="AD141" s="516">
        <f t="shared" si="151"/>
        <v>0</v>
      </c>
      <c r="AE141" s="516">
        <f t="shared" si="151"/>
        <v>0</v>
      </c>
      <c r="AF141" s="516">
        <f t="shared" si="151"/>
        <v>0</v>
      </c>
      <c r="AG141" s="516"/>
      <c r="AH141" s="516"/>
      <c r="AI141" s="516">
        <f t="shared" ref="AI141:AP141" si="152">+AI105/5*8</f>
        <v>0</v>
      </c>
      <c r="AJ141" s="516">
        <f t="shared" si="152"/>
        <v>0</v>
      </c>
      <c r="AK141" s="516">
        <f t="shared" si="152"/>
        <v>0</v>
      </c>
      <c r="AL141" s="516">
        <f t="shared" si="152"/>
        <v>0</v>
      </c>
      <c r="AM141" s="516">
        <f t="shared" si="152"/>
        <v>0</v>
      </c>
      <c r="AN141" s="516">
        <f t="shared" si="152"/>
        <v>0</v>
      </c>
      <c r="AO141" s="516">
        <f t="shared" si="152"/>
        <v>0</v>
      </c>
      <c r="AP141" s="516">
        <f t="shared" si="152"/>
        <v>0</v>
      </c>
      <c r="AQ141" s="516"/>
      <c r="AR141" s="516"/>
      <c r="AS141" s="516"/>
      <c r="AT141" s="637" t="s">
        <v>292</v>
      </c>
      <c r="AU141" s="516"/>
      <c r="AV141" s="516"/>
      <c r="AW141" s="401"/>
      <c r="AX141" s="401"/>
      <c r="AY141" s="595" t="s">
        <v>671</v>
      </c>
      <c r="AZ141" s="582" t="s">
        <v>546</v>
      </c>
      <c r="BA141" s="400" t="s">
        <v>180</v>
      </c>
      <c r="BB141" s="400" t="s">
        <v>752</v>
      </c>
      <c r="BC141" s="400" t="s">
        <v>752</v>
      </c>
      <c r="BD141" s="400" t="s">
        <v>552</v>
      </c>
      <c r="BE141" s="516">
        <f t="shared" si="148"/>
        <v>138</v>
      </c>
      <c r="BF141" s="516"/>
      <c r="BG141" s="516"/>
      <c r="BH141" s="516"/>
    </row>
    <row r="142" spans="1:60" hidden="1">
      <c r="A142" s="460">
        <f t="shared" si="134"/>
        <v>0</v>
      </c>
      <c r="B142" s="460">
        <f t="shared" si="137"/>
        <v>0</v>
      </c>
      <c r="C142" s="460">
        <f t="shared" si="135"/>
        <v>0</v>
      </c>
      <c r="E142" s="471">
        <f t="shared" ref="E142:L142" si="153">+MAX(E141,E143)</f>
        <v>29280</v>
      </c>
      <c r="F142" s="471">
        <f t="shared" si="153"/>
        <v>33440</v>
      </c>
      <c r="G142" s="471">
        <f t="shared" si="153"/>
        <v>37600</v>
      </c>
      <c r="H142" s="471">
        <f t="shared" si="153"/>
        <v>41760</v>
      </c>
      <c r="I142" s="471">
        <f t="shared" si="153"/>
        <v>45120</v>
      </c>
      <c r="J142" s="471">
        <f t="shared" si="153"/>
        <v>48480</v>
      </c>
      <c r="K142" s="471">
        <f t="shared" si="153"/>
        <v>51840</v>
      </c>
      <c r="L142" s="471">
        <f t="shared" si="153"/>
        <v>55200</v>
      </c>
      <c r="N142" s="515" t="s">
        <v>1717</v>
      </c>
      <c r="O142" s="516"/>
      <c r="P142" s="516"/>
      <c r="Q142" s="516"/>
      <c r="R142" s="516"/>
      <c r="S142" s="516"/>
      <c r="T142" s="516"/>
      <c r="U142" s="516"/>
      <c r="V142" s="516"/>
      <c r="W142" s="516"/>
      <c r="X142" s="516"/>
      <c r="Y142" s="516"/>
      <c r="Z142" s="516"/>
      <c r="AA142" s="516"/>
      <c r="AB142" s="516"/>
      <c r="AC142" s="516"/>
      <c r="AD142" s="516"/>
      <c r="AE142" s="516"/>
      <c r="AF142" s="516"/>
      <c r="AG142" s="516"/>
      <c r="AH142" s="516"/>
      <c r="AI142" s="516"/>
      <c r="AJ142" s="516"/>
      <c r="AK142" s="516"/>
      <c r="AL142" s="516"/>
      <c r="AM142" s="516"/>
      <c r="AN142" s="516"/>
      <c r="AO142" s="516"/>
      <c r="AP142" s="516"/>
      <c r="AQ142" s="516"/>
      <c r="AR142" s="516"/>
      <c r="AS142" s="516"/>
      <c r="AT142" s="637" t="s">
        <v>294</v>
      </c>
      <c r="AU142" s="516"/>
      <c r="AV142" s="516"/>
      <c r="AW142" s="401"/>
      <c r="AX142" s="401"/>
      <c r="AY142" s="595" t="s">
        <v>673</v>
      </c>
      <c r="AZ142" s="582" t="s">
        <v>547</v>
      </c>
      <c r="BA142" s="400" t="s">
        <v>578</v>
      </c>
      <c r="BB142" s="400" t="s">
        <v>758</v>
      </c>
      <c r="BC142" s="400" t="s">
        <v>758</v>
      </c>
      <c r="BD142" s="400" t="s">
        <v>556</v>
      </c>
      <c r="BE142" s="516">
        <f t="shared" si="148"/>
        <v>139</v>
      </c>
      <c r="BF142" s="516"/>
      <c r="BG142" s="516"/>
      <c r="BH142" s="516"/>
    </row>
    <row r="143" spans="1:60" hidden="1">
      <c r="A143" s="460">
        <f t="shared" si="134"/>
        <v>0</v>
      </c>
      <c r="B143" s="460">
        <f t="shared" si="137"/>
        <v>0</v>
      </c>
      <c r="C143" s="460">
        <f t="shared" si="135"/>
        <v>0</v>
      </c>
      <c r="E143" s="461">
        <f t="shared" ref="E143:L143" si="154">+MAX(P143,Y143,AI143)</f>
        <v>29280</v>
      </c>
      <c r="F143" s="461">
        <f t="shared" si="154"/>
        <v>33440</v>
      </c>
      <c r="G143" s="461">
        <f t="shared" si="154"/>
        <v>37600</v>
      </c>
      <c r="H143" s="461">
        <f t="shared" si="154"/>
        <v>41760</v>
      </c>
      <c r="I143" s="461">
        <f t="shared" si="154"/>
        <v>45120</v>
      </c>
      <c r="J143" s="461">
        <f t="shared" si="154"/>
        <v>48480</v>
      </c>
      <c r="K143" s="461">
        <f t="shared" si="154"/>
        <v>51840</v>
      </c>
      <c r="L143" s="461">
        <f t="shared" si="154"/>
        <v>55200</v>
      </c>
      <c r="N143" s="640" t="s">
        <v>1568</v>
      </c>
      <c r="O143" s="516"/>
      <c r="P143" s="516">
        <f t="shared" ref="P143:W143" si="155">+P107/5*8</f>
        <v>29280</v>
      </c>
      <c r="Q143" s="516">
        <f t="shared" si="155"/>
        <v>33440</v>
      </c>
      <c r="R143" s="516">
        <f t="shared" si="155"/>
        <v>37600</v>
      </c>
      <c r="S143" s="516">
        <f t="shared" si="155"/>
        <v>41760</v>
      </c>
      <c r="T143" s="516">
        <f t="shared" si="155"/>
        <v>45120</v>
      </c>
      <c r="U143" s="516">
        <f t="shared" si="155"/>
        <v>48480</v>
      </c>
      <c r="V143" s="516">
        <f t="shared" si="155"/>
        <v>51840</v>
      </c>
      <c r="W143" s="516">
        <f t="shared" si="155"/>
        <v>55200</v>
      </c>
      <c r="X143" s="516"/>
      <c r="Y143" s="516">
        <f t="shared" ref="Y143:AF143" si="156">+Y107/5*8</f>
        <v>0</v>
      </c>
      <c r="Z143" s="516">
        <f t="shared" si="156"/>
        <v>0</v>
      </c>
      <c r="AA143" s="516">
        <f t="shared" si="156"/>
        <v>0</v>
      </c>
      <c r="AB143" s="516">
        <f t="shared" si="156"/>
        <v>0</v>
      </c>
      <c r="AC143" s="516">
        <f t="shared" si="156"/>
        <v>0</v>
      </c>
      <c r="AD143" s="516">
        <f t="shared" si="156"/>
        <v>0</v>
      </c>
      <c r="AE143" s="516">
        <f t="shared" si="156"/>
        <v>0</v>
      </c>
      <c r="AF143" s="516">
        <f t="shared" si="156"/>
        <v>0</v>
      </c>
      <c r="AG143" s="516"/>
      <c r="AH143" s="516"/>
      <c r="AI143" s="516">
        <f t="shared" ref="AI143:AP143" si="157">+AI107*1.6</f>
        <v>0</v>
      </c>
      <c r="AJ143" s="516">
        <f t="shared" si="157"/>
        <v>0</v>
      </c>
      <c r="AK143" s="516">
        <f t="shared" si="157"/>
        <v>0</v>
      </c>
      <c r="AL143" s="516">
        <f t="shared" si="157"/>
        <v>0</v>
      </c>
      <c r="AM143" s="516">
        <f t="shared" si="157"/>
        <v>0</v>
      </c>
      <c r="AN143" s="516">
        <f t="shared" si="157"/>
        <v>0</v>
      </c>
      <c r="AO143" s="516">
        <f t="shared" si="157"/>
        <v>0</v>
      </c>
      <c r="AP143" s="516">
        <f t="shared" si="157"/>
        <v>0</v>
      </c>
      <c r="AQ143" s="516"/>
      <c r="AR143" s="516"/>
      <c r="AS143" s="516"/>
      <c r="AT143" s="637" t="s">
        <v>296</v>
      </c>
      <c r="AU143" s="516"/>
      <c r="AV143" s="516"/>
      <c r="AW143" s="401"/>
      <c r="AX143" s="401"/>
      <c r="AY143" s="595" t="s">
        <v>677</v>
      </c>
      <c r="AZ143" s="582" t="s">
        <v>548</v>
      </c>
      <c r="BA143" s="400" t="s">
        <v>580</v>
      </c>
      <c r="BB143" s="400" t="s">
        <v>761</v>
      </c>
      <c r="BC143" s="400" t="s">
        <v>761</v>
      </c>
      <c r="BD143" s="400" t="s">
        <v>558</v>
      </c>
      <c r="BE143" s="516" t="e">
        <f t="shared" si="148"/>
        <v>#N/A</v>
      </c>
      <c r="BF143" s="516"/>
      <c r="BG143" s="516"/>
      <c r="BH143" s="516"/>
    </row>
    <row r="144" spans="1:60" hidden="1">
      <c r="A144" s="474">
        <f t="shared" ref="A144:A149" si="158">IF($A$26=$AU22,1,0)</f>
        <v>0</v>
      </c>
      <c r="B144" s="474">
        <f t="shared" ref="B144:B149" si="159">IF(OR(B71=1,$B$18=$AU22),1,0)</f>
        <v>0</v>
      </c>
      <c r="C144" s="474">
        <f t="shared" si="135"/>
        <v>0</v>
      </c>
      <c r="E144" s="471">
        <f t="shared" ref="E144:L144" si="160">+MAX(E143,E145)</f>
        <v>29760</v>
      </c>
      <c r="F144" s="471">
        <f t="shared" si="160"/>
        <v>34000</v>
      </c>
      <c r="G144" s="471">
        <f t="shared" si="160"/>
        <v>38240</v>
      </c>
      <c r="H144" s="471">
        <f t="shared" si="160"/>
        <v>42480</v>
      </c>
      <c r="I144" s="471">
        <f t="shared" si="160"/>
        <v>45920</v>
      </c>
      <c r="J144" s="471">
        <f t="shared" si="160"/>
        <v>49280</v>
      </c>
      <c r="K144" s="471">
        <f t="shared" si="160"/>
        <v>52720</v>
      </c>
      <c r="L144" s="471">
        <f t="shared" si="160"/>
        <v>56080</v>
      </c>
      <c r="N144" s="515" t="s">
        <v>1717</v>
      </c>
      <c r="O144" s="516"/>
      <c r="P144" s="516"/>
      <c r="Q144" s="516"/>
      <c r="R144" s="516"/>
      <c r="S144" s="516"/>
      <c r="T144" s="516"/>
      <c r="U144" s="516"/>
      <c r="V144" s="516"/>
      <c r="W144" s="516"/>
      <c r="X144" s="516"/>
      <c r="Y144" s="516"/>
      <c r="Z144" s="516"/>
      <c r="AA144" s="516"/>
      <c r="AB144" s="516"/>
      <c r="AC144" s="516"/>
      <c r="AD144" s="516"/>
      <c r="AE144" s="516"/>
      <c r="AF144" s="516"/>
      <c r="AG144" s="516"/>
      <c r="AH144" s="516"/>
      <c r="AI144" s="516"/>
      <c r="AJ144" s="516"/>
      <c r="AK144" s="516"/>
      <c r="AL144" s="516"/>
      <c r="AM144" s="516"/>
      <c r="AN144" s="516"/>
      <c r="AO144" s="516"/>
      <c r="AP144" s="516"/>
      <c r="AQ144" s="516"/>
      <c r="AR144" s="516"/>
      <c r="AS144" s="516"/>
      <c r="AT144" s="637" t="s">
        <v>298</v>
      </c>
      <c r="AU144" s="516"/>
      <c r="AV144" s="516"/>
      <c r="AW144" s="401"/>
      <c r="AX144" s="401"/>
      <c r="AY144" s="595" t="s">
        <v>678</v>
      </c>
      <c r="AZ144" s="582" t="s">
        <v>549</v>
      </c>
      <c r="BA144" s="400" t="s">
        <v>581</v>
      </c>
      <c r="BB144" s="400" t="s">
        <v>762</v>
      </c>
      <c r="BC144" s="400" t="s">
        <v>762</v>
      </c>
      <c r="BD144" s="400" t="s">
        <v>559</v>
      </c>
      <c r="BE144" s="516">
        <f t="shared" si="148"/>
        <v>140</v>
      </c>
      <c r="BF144" s="516"/>
      <c r="BG144" s="516"/>
      <c r="BH144" s="516"/>
    </row>
    <row r="145" spans="1:60" hidden="1">
      <c r="A145" s="474">
        <f t="shared" si="158"/>
        <v>0</v>
      </c>
      <c r="B145" s="474">
        <f t="shared" si="159"/>
        <v>0</v>
      </c>
      <c r="C145" s="474">
        <f t="shared" si="135"/>
        <v>0</v>
      </c>
      <c r="E145" s="461">
        <f t="shared" ref="E145:L145" si="161">+MAX(P145,Y145,AI145)</f>
        <v>29760</v>
      </c>
      <c r="F145" s="461">
        <f t="shared" si="161"/>
        <v>34000</v>
      </c>
      <c r="G145" s="461">
        <f t="shared" si="161"/>
        <v>38240</v>
      </c>
      <c r="H145" s="461">
        <f t="shared" si="161"/>
        <v>42480</v>
      </c>
      <c r="I145" s="461">
        <f t="shared" si="161"/>
        <v>45920</v>
      </c>
      <c r="J145" s="461">
        <f t="shared" si="161"/>
        <v>49280</v>
      </c>
      <c r="K145" s="461">
        <f t="shared" si="161"/>
        <v>52720</v>
      </c>
      <c r="L145" s="461">
        <f t="shared" si="161"/>
        <v>56080</v>
      </c>
      <c r="N145" s="515" t="s">
        <v>1611</v>
      </c>
      <c r="O145" s="516"/>
      <c r="P145" s="516">
        <f t="shared" ref="P145:W145" si="162">+P109/5*8</f>
        <v>29760</v>
      </c>
      <c r="Q145" s="516">
        <f t="shared" si="162"/>
        <v>34000</v>
      </c>
      <c r="R145" s="516">
        <f t="shared" si="162"/>
        <v>38240</v>
      </c>
      <c r="S145" s="516">
        <f t="shared" si="162"/>
        <v>42480</v>
      </c>
      <c r="T145" s="516">
        <f t="shared" si="162"/>
        <v>45920</v>
      </c>
      <c r="U145" s="516">
        <f t="shared" si="162"/>
        <v>49280</v>
      </c>
      <c r="V145" s="516">
        <f t="shared" si="162"/>
        <v>52720</v>
      </c>
      <c r="W145" s="516">
        <f t="shared" si="162"/>
        <v>56080</v>
      </c>
      <c r="X145" s="516"/>
      <c r="Y145" s="516">
        <f t="shared" ref="Y145:AF145" si="163">+Y109/5*8</f>
        <v>0</v>
      </c>
      <c r="Z145" s="516">
        <f t="shared" si="163"/>
        <v>0</v>
      </c>
      <c r="AA145" s="516">
        <f t="shared" si="163"/>
        <v>0</v>
      </c>
      <c r="AB145" s="516">
        <f t="shared" si="163"/>
        <v>0</v>
      </c>
      <c r="AC145" s="516">
        <f t="shared" si="163"/>
        <v>0</v>
      </c>
      <c r="AD145" s="516">
        <f t="shared" si="163"/>
        <v>0</v>
      </c>
      <c r="AE145" s="516">
        <f t="shared" si="163"/>
        <v>0</v>
      </c>
      <c r="AF145" s="516">
        <f t="shared" si="163"/>
        <v>0</v>
      </c>
      <c r="AG145" s="516"/>
      <c r="AH145" s="516"/>
      <c r="AI145" s="516">
        <f t="shared" ref="AI145:AP145" si="164">+AI109*1.6</f>
        <v>0</v>
      </c>
      <c r="AJ145" s="516">
        <f t="shared" si="164"/>
        <v>0</v>
      </c>
      <c r="AK145" s="516">
        <f t="shared" si="164"/>
        <v>0</v>
      </c>
      <c r="AL145" s="516">
        <f t="shared" si="164"/>
        <v>0</v>
      </c>
      <c r="AM145" s="516">
        <f t="shared" si="164"/>
        <v>0</v>
      </c>
      <c r="AN145" s="516">
        <f t="shared" si="164"/>
        <v>0</v>
      </c>
      <c r="AO145" s="516">
        <f t="shared" si="164"/>
        <v>0</v>
      </c>
      <c r="AP145" s="516">
        <f t="shared" si="164"/>
        <v>0</v>
      </c>
      <c r="AQ145" s="516"/>
      <c r="AR145" s="516"/>
      <c r="AS145" s="516"/>
      <c r="AT145" s="637" t="s">
        <v>300</v>
      </c>
      <c r="AU145" s="516"/>
      <c r="AV145" s="516"/>
      <c r="AW145" s="401"/>
      <c r="AX145" s="401"/>
      <c r="AY145" s="595" t="s">
        <v>679</v>
      </c>
      <c r="AZ145" s="582" t="s">
        <v>550</v>
      </c>
      <c r="BA145" s="400" t="s">
        <v>584</v>
      </c>
      <c r="BB145" s="400" t="s">
        <v>765</v>
      </c>
      <c r="BC145" s="400" t="s">
        <v>765</v>
      </c>
      <c r="BD145" s="400" t="s">
        <v>564</v>
      </c>
      <c r="BE145" s="516">
        <f t="shared" si="148"/>
        <v>141</v>
      </c>
      <c r="BF145" s="516"/>
      <c r="BG145" s="516"/>
      <c r="BH145" s="516"/>
    </row>
    <row r="146" spans="1:60" hidden="1">
      <c r="A146" s="474">
        <f t="shared" si="158"/>
        <v>0</v>
      </c>
      <c r="B146" s="474">
        <f t="shared" si="159"/>
        <v>0</v>
      </c>
      <c r="C146" s="474">
        <f t="shared" si="135"/>
        <v>0</v>
      </c>
      <c r="E146" s="471">
        <f t="shared" ref="E146:L146" si="165">+MAX(E145,E147)</f>
        <v>30000</v>
      </c>
      <c r="F146" s="471">
        <f t="shared" si="165"/>
        <v>34240</v>
      </c>
      <c r="G146" s="471">
        <f t="shared" si="165"/>
        <v>38560</v>
      </c>
      <c r="H146" s="471">
        <f t="shared" si="165"/>
        <v>42800</v>
      </c>
      <c r="I146" s="471">
        <f t="shared" si="165"/>
        <v>46240</v>
      </c>
      <c r="J146" s="471">
        <f t="shared" si="165"/>
        <v>49680</v>
      </c>
      <c r="K146" s="471">
        <f t="shared" si="165"/>
        <v>53120</v>
      </c>
      <c r="L146" s="471">
        <f t="shared" si="165"/>
        <v>56560</v>
      </c>
      <c r="N146" s="515" t="s">
        <v>1717</v>
      </c>
      <c r="O146" s="516"/>
      <c r="P146" s="516"/>
      <c r="Q146" s="516"/>
      <c r="R146" s="516"/>
      <c r="S146" s="516"/>
      <c r="T146" s="516"/>
      <c r="U146" s="516"/>
      <c r="V146" s="516"/>
      <c r="W146" s="516"/>
      <c r="X146" s="516"/>
      <c r="Y146" s="516"/>
      <c r="Z146" s="516"/>
      <c r="AA146" s="516"/>
      <c r="AB146" s="516"/>
      <c r="AC146" s="516"/>
      <c r="AD146" s="516"/>
      <c r="AE146" s="516"/>
      <c r="AF146" s="516"/>
      <c r="AG146" s="516"/>
      <c r="AH146" s="516"/>
      <c r="AI146" s="516"/>
      <c r="AJ146" s="516"/>
      <c r="AK146" s="516"/>
      <c r="AL146" s="516"/>
      <c r="AM146" s="516"/>
      <c r="AN146" s="516"/>
      <c r="AO146" s="516"/>
      <c r="AP146" s="516"/>
      <c r="AQ146" s="516"/>
      <c r="AR146" s="516"/>
      <c r="AS146" s="516"/>
      <c r="AT146" s="637" t="s">
        <v>302</v>
      </c>
      <c r="AU146" s="516"/>
      <c r="AV146" s="516"/>
      <c r="AW146" s="401"/>
      <c r="AX146" s="401"/>
      <c r="AY146" s="595" t="s">
        <v>681</v>
      </c>
      <c r="AZ146" s="582" t="s">
        <v>551</v>
      </c>
      <c r="BA146" s="400" t="s">
        <v>585</v>
      </c>
      <c r="BB146" s="400" t="s">
        <v>766</v>
      </c>
      <c r="BC146" s="400" t="s">
        <v>766</v>
      </c>
      <c r="BD146" s="400" t="s">
        <v>566</v>
      </c>
      <c r="BE146" s="516">
        <f t="shared" si="148"/>
        <v>142</v>
      </c>
      <c r="BF146" s="516"/>
      <c r="BG146" s="516"/>
      <c r="BH146" s="516"/>
    </row>
    <row r="147" spans="1:60" hidden="1">
      <c r="A147" s="474">
        <f t="shared" si="158"/>
        <v>0</v>
      </c>
      <c r="B147" s="474">
        <f t="shared" si="159"/>
        <v>0</v>
      </c>
      <c r="C147" s="474">
        <f t="shared" si="135"/>
        <v>0</v>
      </c>
      <c r="E147" s="478">
        <f t="shared" ref="E147:L147" si="166">+MAX(P147,Y147,AI147)</f>
        <v>30000</v>
      </c>
      <c r="F147" s="478">
        <f t="shared" si="166"/>
        <v>34240</v>
      </c>
      <c r="G147" s="478">
        <f t="shared" si="166"/>
        <v>38560</v>
      </c>
      <c r="H147" s="478">
        <f t="shared" si="166"/>
        <v>42800</v>
      </c>
      <c r="I147" s="478">
        <f t="shared" si="166"/>
        <v>46240</v>
      </c>
      <c r="J147" s="478">
        <f t="shared" si="166"/>
        <v>49680</v>
      </c>
      <c r="K147" s="478">
        <f t="shared" si="166"/>
        <v>53120</v>
      </c>
      <c r="L147" s="478">
        <f t="shared" si="166"/>
        <v>56560</v>
      </c>
      <c r="N147" s="515" t="s">
        <v>1613</v>
      </c>
      <c r="O147" s="516"/>
      <c r="P147" s="516">
        <f t="shared" ref="P147:W147" si="167">+P111/5*8</f>
        <v>30000</v>
      </c>
      <c r="Q147" s="516">
        <f t="shared" si="167"/>
        <v>34240</v>
      </c>
      <c r="R147" s="516">
        <f t="shared" si="167"/>
        <v>38560</v>
      </c>
      <c r="S147" s="516">
        <f t="shared" si="167"/>
        <v>42800</v>
      </c>
      <c r="T147" s="516">
        <f t="shared" si="167"/>
        <v>46240</v>
      </c>
      <c r="U147" s="516">
        <f t="shared" si="167"/>
        <v>49680</v>
      </c>
      <c r="V147" s="516">
        <f t="shared" si="167"/>
        <v>53120</v>
      </c>
      <c r="W147" s="516">
        <f t="shared" si="167"/>
        <v>56560</v>
      </c>
      <c r="X147" s="516"/>
      <c r="Y147" s="516">
        <f t="shared" ref="Y147:AF147" si="168">+Y111/5*8</f>
        <v>0</v>
      </c>
      <c r="Z147" s="516">
        <f t="shared" si="168"/>
        <v>0</v>
      </c>
      <c r="AA147" s="516">
        <f t="shared" si="168"/>
        <v>0</v>
      </c>
      <c r="AB147" s="516">
        <f t="shared" si="168"/>
        <v>0</v>
      </c>
      <c r="AC147" s="516">
        <f t="shared" si="168"/>
        <v>0</v>
      </c>
      <c r="AD147" s="516">
        <f t="shared" si="168"/>
        <v>0</v>
      </c>
      <c r="AE147" s="516">
        <f t="shared" si="168"/>
        <v>0</v>
      </c>
      <c r="AF147" s="516">
        <f t="shared" si="168"/>
        <v>0</v>
      </c>
      <c r="AG147" s="516"/>
      <c r="AH147" s="516"/>
      <c r="AI147" s="516">
        <f t="shared" ref="AI147:AP147" si="169">+AI111*1.6</f>
        <v>0</v>
      </c>
      <c r="AJ147" s="516">
        <f t="shared" si="169"/>
        <v>0</v>
      </c>
      <c r="AK147" s="516">
        <f t="shared" si="169"/>
        <v>0</v>
      </c>
      <c r="AL147" s="516">
        <f t="shared" si="169"/>
        <v>0</v>
      </c>
      <c r="AM147" s="516">
        <f t="shared" si="169"/>
        <v>0</v>
      </c>
      <c r="AN147" s="516">
        <f t="shared" si="169"/>
        <v>0</v>
      </c>
      <c r="AO147" s="516">
        <f t="shared" si="169"/>
        <v>0</v>
      </c>
      <c r="AP147" s="516">
        <f t="shared" si="169"/>
        <v>0</v>
      </c>
      <c r="AQ147" s="516"/>
      <c r="AR147" s="516"/>
      <c r="AS147" s="516"/>
      <c r="AT147" s="637" t="s">
        <v>304</v>
      </c>
      <c r="AU147" s="516"/>
      <c r="AV147" s="516"/>
      <c r="AW147" s="401"/>
      <c r="AX147" s="401"/>
      <c r="AY147" s="595" t="s">
        <v>685</v>
      </c>
      <c r="AZ147" s="582" t="s">
        <v>552</v>
      </c>
      <c r="BA147" s="400" t="s">
        <v>588</v>
      </c>
      <c r="BB147" s="400" t="s">
        <v>774</v>
      </c>
      <c r="BC147" s="400" t="s">
        <v>774</v>
      </c>
      <c r="BD147" s="400" t="s">
        <v>569</v>
      </c>
      <c r="BE147" s="516">
        <f t="shared" si="148"/>
        <v>143</v>
      </c>
      <c r="BF147" s="516"/>
      <c r="BG147" s="516"/>
      <c r="BH147" s="516"/>
    </row>
    <row r="148" spans="1:60" hidden="1">
      <c r="A148" s="479">
        <f t="shared" si="158"/>
        <v>0</v>
      </c>
      <c r="B148" s="479">
        <f t="shared" si="159"/>
        <v>0</v>
      </c>
      <c r="C148" s="479">
        <f t="shared" si="135"/>
        <v>0</v>
      </c>
      <c r="E148" s="471">
        <f t="shared" ref="E148:L148" si="170">+MAX(E147,E149)</f>
        <v>30000</v>
      </c>
      <c r="F148" s="471">
        <f t="shared" si="170"/>
        <v>34240</v>
      </c>
      <c r="G148" s="471">
        <f t="shared" si="170"/>
        <v>38560</v>
      </c>
      <c r="H148" s="471">
        <f t="shared" si="170"/>
        <v>42800</v>
      </c>
      <c r="I148" s="471">
        <f t="shared" si="170"/>
        <v>46240</v>
      </c>
      <c r="J148" s="471">
        <f t="shared" si="170"/>
        <v>49680</v>
      </c>
      <c r="K148" s="471">
        <f t="shared" si="170"/>
        <v>53120</v>
      </c>
      <c r="L148" s="471">
        <f t="shared" si="170"/>
        <v>56560</v>
      </c>
      <c r="N148" s="515" t="s">
        <v>1717</v>
      </c>
      <c r="O148" s="516"/>
      <c r="P148" s="516"/>
      <c r="Q148" s="516"/>
      <c r="R148" s="516"/>
      <c r="S148" s="516"/>
      <c r="T148" s="516"/>
      <c r="U148" s="516"/>
      <c r="V148" s="516"/>
      <c r="W148" s="516"/>
      <c r="X148" s="516"/>
      <c r="Y148" s="516"/>
      <c r="Z148" s="516"/>
      <c r="AA148" s="516"/>
      <c r="AB148" s="516"/>
      <c r="AC148" s="516"/>
      <c r="AD148" s="516"/>
      <c r="AE148" s="516"/>
      <c r="AF148" s="516"/>
      <c r="AG148" s="516"/>
      <c r="AH148" s="516"/>
      <c r="AI148" s="516"/>
      <c r="AJ148" s="516"/>
      <c r="AK148" s="516"/>
      <c r="AL148" s="516"/>
      <c r="AM148" s="516"/>
      <c r="AN148" s="516"/>
      <c r="AO148" s="516"/>
      <c r="AP148" s="516"/>
      <c r="AQ148" s="516"/>
      <c r="AR148" s="516"/>
      <c r="AS148" s="516"/>
      <c r="AT148" s="637" t="s">
        <v>306</v>
      </c>
      <c r="AU148" s="516"/>
      <c r="AV148" s="516"/>
      <c r="AW148" s="401"/>
      <c r="AX148" s="401"/>
      <c r="AY148" s="595" t="s">
        <v>686</v>
      </c>
      <c r="AZ148" s="582" t="s">
        <v>556</v>
      </c>
      <c r="BA148" s="400" t="s">
        <v>589</v>
      </c>
      <c r="BB148" s="400" t="s">
        <v>778</v>
      </c>
      <c r="BC148" s="400" t="s">
        <v>778</v>
      </c>
      <c r="BD148" s="400" t="s">
        <v>570</v>
      </c>
      <c r="BE148" s="516">
        <f t="shared" si="148"/>
        <v>144</v>
      </c>
      <c r="BF148" s="516"/>
      <c r="BG148" s="516"/>
      <c r="BH148" s="516"/>
    </row>
    <row r="149" spans="1:60" hidden="1">
      <c r="A149" s="480">
        <f t="shared" si="158"/>
        <v>0</v>
      </c>
      <c r="B149" s="480">
        <f t="shared" si="159"/>
        <v>0</v>
      </c>
      <c r="C149" s="480">
        <f t="shared" si="135"/>
        <v>0</v>
      </c>
      <c r="E149" s="488">
        <f t="shared" ref="E149:L149" si="171">+MAX(P149,Y149,AI149)</f>
        <v>29360</v>
      </c>
      <c r="F149" s="488">
        <f t="shared" si="171"/>
        <v>33600</v>
      </c>
      <c r="G149" s="488">
        <f t="shared" si="171"/>
        <v>37760</v>
      </c>
      <c r="H149" s="488">
        <f t="shared" si="171"/>
        <v>41920</v>
      </c>
      <c r="I149" s="488">
        <f t="shared" si="171"/>
        <v>45280</v>
      </c>
      <c r="J149" s="488">
        <f t="shared" si="171"/>
        <v>48640</v>
      </c>
      <c r="K149" s="488">
        <f t="shared" si="171"/>
        <v>52000</v>
      </c>
      <c r="L149" s="488">
        <f t="shared" si="171"/>
        <v>55360</v>
      </c>
      <c r="N149" s="515" t="s">
        <v>1719</v>
      </c>
      <c r="O149" s="516"/>
      <c r="P149" s="516">
        <f t="shared" ref="P149:W149" si="172">+P113*1.6</f>
        <v>29360</v>
      </c>
      <c r="Q149" s="516">
        <f t="shared" si="172"/>
        <v>33600</v>
      </c>
      <c r="R149" s="516">
        <f t="shared" si="172"/>
        <v>37760</v>
      </c>
      <c r="S149" s="516">
        <f t="shared" si="172"/>
        <v>41920</v>
      </c>
      <c r="T149" s="516">
        <f t="shared" si="172"/>
        <v>45280</v>
      </c>
      <c r="U149" s="516">
        <f t="shared" si="172"/>
        <v>48640</v>
      </c>
      <c r="V149" s="516">
        <f t="shared" si="172"/>
        <v>52000</v>
      </c>
      <c r="W149" s="516">
        <f t="shared" si="172"/>
        <v>55360</v>
      </c>
      <c r="X149" s="516"/>
      <c r="Y149" s="516">
        <f t="shared" ref="Y149:AF149" si="173">+Y113*1.6</f>
        <v>0</v>
      </c>
      <c r="Z149" s="516">
        <f t="shared" si="173"/>
        <v>0</v>
      </c>
      <c r="AA149" s="516">
        <f t="shared" si="173"/>
        <v>0</v>
      </c>
      <c r="AB149" s="516">
        <f t="shared" si="173"/>
        <v>0</v>
      </c>
      <c r="AC149" s="516">
        <f t="shared" si="173"/>
        <v>0</v>
      </c>
      <c r="AD149" s="516">
        <f t="shared" si="173"/>
        <v>0</v>
      </c>
      <c r="AE149" s="516">
        <f t="shared" si="173"/>
        <v>0</v>
      </c>
      <c r="AF149" s="516">
        <f t="shared" si="173"/>
        <v>0</v>
      </c>
      <c r="AG149" s="516"/>
      <c r="AH149" s="516"/>
      <c r="AI149" s="516">
        <f t="shared" ref="AI149:AP149" si="174">+AI113*1.6</f>
        <v>0</v>
      </c>
      <c r="AJ149" s="516">
        <f t="shared" si="174"/>
        <v>0</v>
      </c>
      <c r="AK149" s="516">
        <f t="shared" si="174"/>
        <v>0</v>
      </c>
      <c r="AL149" s="516">
        <f t="shared" si="174"/>
        <v>0</v>
      </c>
      <c r="AM149" s="516">
        <f t="shared" si="174"/>
        <v>0</v>
      </c>
      <c r="AN149" s="516">
        <f t="shared" si="174"/>
        <v>0</v>
      </c>
      <c r="AO149" s="516">
        <f t="shared" si="174"/>
        <v>0</v>
      </c>
      <c r="AP149" s="516">
        <f t="shared" si="174"/>
        <v>0</v>
      </c>
      <c r="AQ149" s="516"/>
      <c r="AR149" s="516"/>
      <c r="AS149" s="516"/>
      <c r="AT149" s="637" t="s">
        <v>308</v>
      </c>
      <c r="AU149" s="516"/>
      <c r="AV149" s="516"/>
      <c r="AW149" s="401"/>
      <c r="AX149" s="401"/>
      <c r="AY149" s="595" t="s">
        <v>691</v>
      </c>
      <c r="AZ149" s="582" t="s">
        <v>559</v>
      </c>
      <c r="BA149" s="400" t="s">
        <v>591</v>
      </c>
      <c r="BB149" s="400" t="s">
        <v>779</v>
      </c>
      <c r="BC149" s="400" t="s">
        <v>779</v>
      </c>
      <c r="BD149" s="400" t="s">
        <v>180</v>
      </c>
      <c r="BE149" s="516">
        <f t="shared" si="148"/>
        <v>146</v>
      </c>
      <c r="BF149" s="516"/>
      <c r="BG149" s="516"/>
      <c r="BH149" s="516"/>
    </row>
    <row r="150" spans="1:60" hidden="1">
      <c r="A150" s="482"/>
      <c r="B150" s="483"/>
      <c r="C150" s="484"/>
      <c r="D150" s="483"/>
      <c r="E150" s="483"/>
      <c r="F150" s="483"/>
      <c r="G150" s="483"/>
      <c r="H150" s="483"/>
      <c r="I150" s="483"/>
      <c r="J150" s="483"/>
      <c r="K150" s="483"/>
      <c r="L150" s="483"/>
      <c r="M150" s="483"/>
      <c r="N150" s="516"/>
      <c r="O150" s="516"/>
      <c r="P150" s="516"/>
      <c r="Q150" s="516"/>
      <c r="R150" s="516"/>
      <c r="S150" s="516"/>
      <c r="T150" s="516"/>
      <c r="U150" s="516"/>
      <c r="V150" s="516"/>
      <c r="W150" s="516"/>
      <c r="X150" s="516"/>
      <c r="Y150" s="516"/>
      <c r="Z150" s="516"/>
      <c r="AA150" s="516"/>
      <c r="AB150" s="516"/>
      <c r="AC150" s="516"/>
      <c r="AD150" s="516"/>
      <c r="AE150" s="516"/>
      <c r="AF150" s="516"/>
      <c r="AG150" s="516"/>
      <c r="AH150" s="516"/>
      <c r="AI150" s="516"/>
      <c r="AJ150" s="516"/>
      <c r="AK150" s="516"/>
      <c r="AL150" s="516"/>
      <c r="AM150" s="516"/>
      <c r="AN150" s="516"/>
      <c r="AO150" s="516"/>
      <c r="AP150" s="516"/>
      <c r="AQ150" s="641" t="s">
        <v>1720</v>
      </c>
      <c r="AR150" s="516"/>
      <c r="AS150" s="516"/>
      <c r="AT150" s="637" t="s">
        <v>310</v>
      </c>
      <c r="AU150" s="516"/>
      <c r="AV150" s="516"/>
      <c r="AW150" s="401"/>
      <c r="AX150" s="401"/>
      <c r="AY150" s="595" t="s">
        <v>692</v>
      </c>
      <c r="AZ150" s="582" t="s">
        <v>564</v>
      </c>
      <c r="BA150" s="400" t="s">
        <v>593</v>
      </c>
      <c r="BB150" s="400" t="s">
        <v>780</v>
      </c>
      <c r="BC150" s="400" t="s">
        <v>780</v>
      </c>
      <c r="BD150" s="400" t="s">
        <v>578</v>
      </c>
      <c r="BE150" s="516" t="e">
        <f t="shared" si="148"/>
        <v>#N/A</v>
      </c>
      <c r="BF150" s="516"/>
      <c r="BG150" s="516"/>
      <c r="BH150" s="516"/>
    </row>
    <row r="151" spans="1:60" ht="15" hidden="1" customHeight="1">
      <c r="A151" s="492"/>
      <c r="B151" s="493"/>
      <c r="C151" s="493"/>
      <c r="D151" s="493"/>
      <c r="E151" s="493"/>
      <c r="F151" s="493"/>
      <c r="G151" s="493"/>
      <c r="H151" s="493"/>
      <c r="I151" s="493"/>
      <c r="J151" s="493"/>
      <c r="K151" s="493"/>
      <c r="L151" s="494"/>
      <c r="N151" s="639" t="s">
        <v>1722</v>
      </c>
      <c r="O151" s="516"/>
      <c r="P151" s="1590" t="s">
        <v>1722</v>
      </c>
      <c r="Q151" s="1590"/>
      <c r="R151" s="1590"/>
      <c r="S151" s="1590"/>
      <c r="T151" s="1590"/>
      <c r="U151" s="1590"/>
      <c r="V151" s="1590"/>
      <c r="W151" s="1590"/>
      <c r="X151" s="516"/>
      <c r="Y151" s="516"/>
      <c r="Z151" s="516"/>
      <c r="AA151" s="516"/>
      <c r="AB151" s="516"/>
      <c r="AC151" s="516"/>
      <c r="AD151" s="516"/>
      <c r="AE151" s="516"/>
      <c r="AF151" s="516"/>
      <c r="AG151" s="516"/>
      <c r="AH151" s="516"/>
      <c r="AI151" s="1590" t="s">
        <v>1723</v>
      </c>
      <c r="AJ151" s="1590"/>
      <c r="AK151" s="1590"/>
      <c r="AL151" s="1590"/>
      <c r="AM151" s="1590"/>
      <c r="AN151" s="1590"/>
      <c r="AO151" s="1590"/>
      <c r="AP151" s="1590"/>
      <c r="AQ151" s="516"/>
      <c r="AR151" s="516"/>
      <c r="AS151" s="516"/>
      <c r="AT151" s="637" t="s">
        <v>311</v>
      </c>
      <c r="AU151" s="516"/>
      <c r="AV151" s="516"/>
      <c r="AW151" s="401"/>
      <c r="AX151" s="401"/>
      <c r="AY151" s="595" t="s">
        <v>693</v>
      </c>
      <c r="AZ151" s="582" t="s">
        <v>566</v>
      </c>
      <c r="BA151" s="400" t="s">
        <v>595</v>
      </c>
      <c r="BB151" s="400" t="s">
        <v>784</v>
      </c>
      <c r="BC151" s="400" t="s">
        <v>784</v>
      </c>
      <c r="BD151" s="400" t="s">
        <v>580</v>
      </c>
      <c r="BE151" s="516">
        <f t="shared" si="148"/>
        <v>147</v>
      </c>
      <c r="BF151" s="516"/>
      <c r="BG151" s="516"/>
      <c r="BH151" s="516"/>
    </row>
    <row r="152" spans="1:60" ht="15" hidden="1" customHeight="1">
      <c r="A152" s="496"/>
      <c r="B152" s="497"/>
      <c r="C152" s="497"/>
      <c r="D152" s="497"/>
      <c r="E152" s="497"/>
      <c r="F152" s="497"/>
      <c r="G152" s="497"/>
      <c r="H152" s="497"/>
      <c r="I152" s="497"/>
      <c r="J152" s="497"/>
      <c r="K152" s="497"/>
      <c r="L152" s="498"/>
      <c r="N152" s="515" t="str">
        <f>CONCATENATE($AU$10,$B$11,$N$115)</f>
        <v>Before 12-31-2008060</v>
      </c>
      <c r="O152" s="516"/>
      <c r="P152" s="516"/>
      <c r="Q152" s="516"/>
      <c r="R152" s="516"/>
      <c r="S152" s="516"/>
      <c r="T152" s="516"/>
      <c r="U152" s="516"/>
      <c r="V152" s="516"/>
      <c r="W152" s="516"/>
      <c r="X152" s="516"/>
      <c r="Y152" s="516"/>
      <c r="Z152" s="516"/>
      <c r="AA152" s="516"/>
      <c r="AB152" s="516"/>
      <c r="AC152" s="516"/>
      <c r="AD152" s="516"/>
      <c r="AE152" s="516"/>
      <c r="AF152" s="516"/>
      <c r="AG152" s="516"/>
      <c r="AH152" s="516"/>
      <c r="AI152" s="516"/>
      <c r="AJ152" s="516" t="s">
        <v>1622</v>
      </c>
      <c r="AK152" s="516"/>
      <c r="AL152" s="516"/>
      <c r="AM152" s="516"/>
      <c r="AN152" s="516"/>
      <c r="AO152" s="516"/>
      <c r="AP152" s="516"/>
      <c r="AQ152" s="516"/>
      <c r="AR152" s="516"/>
      <c r="AS152" s="516"/>
      <c r="AT152" s="637" t="s">
        <v>312</v>
      </c>
      <c r="AU152" s="516"/>
      <c r="AV152" s="516"/>
      <c r="AW152" s="401"/>
      <c r="AX152" s="401"/>
      <c r="AY152" s="595" t="s">
        <v>694</v>
      </c>
      <c r="AZ152" s="582" t="s">
        <v>569</v>
      </c>
      <c r="BA152" s="400" t="s">
        <v>596</v>
      </c>
      <c r="BB152" s="400" t="s">
        <v>788</v>
      </c>
      <c r="BC152" s="400" t="s">
        <v>788</v>
      </c>
      <c r="BD152" s="400" t="s">
        <v>581</v>
      </c>
      <c r="BE152" s="516">
        <f t="shared" si="148"/>
        <v>148</v>
      </c>
      <c r="BF152" s="516"/>
      <c r="BG152" s="516"/>
      <c r="BH152" s="516"/>
    </row>
    <row r="153" spans="1:60" hidden="1">
      <c r="A153" s="496"/>
      <c r="B153" s="497"/>
      <c r="C153" s="497"/>
      <c r="D153" s="497"/>
      <c r="E153" s="497"/>
      <c r="F153" s="497"/>
      <c r="G153" s="497"/>
      <c r="H153" s="497"/>
      <c r="I153" s="497"/>
      <c r="J153" s="497"/>
      <c r="K153" s="497"/>
      <c r="L153" s="498"/>
      <c r="N153" s="515" t="str">
        <f>CONCATENATE($AU$11,$B$11,$N$115)</f>
        <v>1/1/2009 - 5/13/2010060</v>
      </c>
      <c r="O153" s="516"/>
      <c r="P153" s="516"/>
      <c r="Q153" s="516"/>
      <c r="R153" s="516"/>
      <c r="S153" s="516">
        <f>+S99/5*10</f>
        <v>48600</v>
      </c>
      <c r="T153" s="516"/>
      <c r="U153" s="516"/>
      <c r="V153" s="516"/>
      <c r="W153" s="516"/>
      <c r="X153" s="516"/>
      <c r="Y153" s="516"/>
      <c r="Z153" s="516"/>
      <c r="AA153" s="516"/>
      <c r="AB153" s="516"/>
      <c r="AC153" s="516"/>
      <c r="AD153" s="516"/>
      <c r="AE153" s="516"/>
      <c r="AF153" s="516"/>
      <c r="AG153" s="516"/>
      <c r="AH153" s="516"/>
      <c r="AI153" s="516"/>
      <c r="AJ153" s="516"/>
      <c r="AK153" s="516"/>
      <c r="AL153" s="516">
        <v>51600</v>
      </c>
      <c r="AM153" s="516"/>
      <c r="AN153" s="516"/>
      <c r="AO153" s="516"/>
      <c r="AP153" s="516"/>
      <c r="AQ153" s="516"/>
      <c r="AR153" s="516"/>
      <c r="AS153" s="516"/>
      <c r="AT153" s="637" t="s">
        <v>314</v>
      </c>
      <c r="AU153" s="516"/>
      <c r="AV153" s="516"/>
      <c r="AW153" s="401"/>
      <c r="AX153" s="401"/>
      <c r="AY153" s="595" t="s">
        <v>697</v>
      </c>
      <c r="AZ153" s="582" t="s">
        <v>570</v>
      </c>
      <c r="BA153" s="400" t="s">
        <v>597</v>
      </c>
      <c r="BB153" s="400" t="s">
        <v>790</v>
      </c>
      <c r="BC153" s="400" t="s">
        <v>790</v>
      </c>
      <c r="BD153" s="400" t="s">
        <v>584</v>
      </c>
      <c r="BE153" s="516">
        <f t="shared" si="148"/>
        <v>149</v>
      </c>
      <c r="BF153" s="516"/>
      <c r="BG153" s="516"/>
      <c r="BH153" s="516"/>
    </row>
    <row r="154" spans="1:60" hidden="1">
      <c r="A154" s="496"/>
      <c r="B154" s="497"/>
      <c r="C154" s="497"/>
      <c r="D154" s="497"/>
      <c r="E154" s="497"/>
      <c r="F154" s="497"/>
      <c r="G154" s="497"/>
      <c r="H154" s="497"/>
      <c r="I154" s="497"/>
      <c r="J154" s="497"/>
      <c r="K154" s="497"/>
      <c r="L154" s="498"/>
      <c r="N154" s="515"/>
      <c r="O154" s="516"/>
      <c r="P154" s="516"/>
      <c r="Q154" s="516"/>
      <c r="R154" s="516"/>
      <c r="S154" s="643">
        <f>+MAX(S153,S155)</f>
        <v>48600</v>
      </c>
      <c r="T154" s="516"/>
      <c r="U154" s="516"/>
      <c r="V154" s="516"/>
      <c r="W154" s="516"/>
      <c r="X154" s="516"/>
      <c r="Y154" s="516"/>
      <c r="Z154" s="516"/>
      <c r="AA154" s="516"/>
      <c r="AB154" s="516"/>
      <c r="AC154" s="516"/>
      <c r="AD154" s="516"/>
      <c r="AE154" s="516"/>
      <c r="AF154" s="516"/>
      <c r="AG154" s="516"/>
      <c r="AH154" s="516"/>
      <c r="AI154" s="516"/>
      <c r="AJ154" s="516"/>
      <c r="AK154" s="516"/>
      <c r="AL154" s="516"/>
      <c r="AM154" s="516"/>
      <c r="AN154" s="516"/>
      <c r="AO154" s="516"/>
      <c r="AP154" s="516"/>
      <c r="AQ154" s="516"/>
      <c r="AR154" s="516"/>
      <c r="AS154" s="516"/>
      <c r="AT154" s="637" t="s">
        <v>316</v>
      </c>
      <c r="AU154" s="516"/>
      <c r="AV154" s="516"/>
      <c r="AW154" s="401"/>
      <c r="AX154" s="401"/>
      <c r="AY154" s="595"/>
      <c r="AZ154" s="582"/>
      <c r="BA154" s="400"/>
      <c r="BB154" s="400" t="s">
        <v>799</v>
      </c>
      <c r="BC154" s="400" t="s">
        <v>799</v>
      </c>
      <c r="BD154" s="400" t="s">
        <v>585</v>
      </c>
      <c r="BE154" s="516"/>
      <c r="BF154" s="516"/>
      <c r="BG154" s="516"/>
      <c r="BH154" s="516"/>
    </row>
    <row r="155" spans="1:60" hidden="1">
      <c r="A155" s="496"/>
      <c r="B155" s="497"/>
      <c r="C155" s="497"/>
      <c r="D155" s="497"/>
      <c r="E155" s="497"/>
      <c r="F155" s="497"/>
      <c r="G155" s="497"/>
      <c r="H155" s="497"/>
      <c r="I155" s="497"/>
      <c r="J155" s="497"/>
      <c r="K155" s="497"/>
      <c r="L155" s="498"/>
      <c r="N155" s="515" t="str">
        <f>CONCATENATE($AU$13,$B$11,$N$115)</f>
        <v>6/29/2010 - 5/30/2011060</v>
      </c>
      <c r="O155" s="516"/>
      <c r="P155" s="516"/>
      <c r="Q155" s="516"/>
      <c r="R155" s="516"/>
      <c r="S155" s="516">
        <f>+S101/5*10</f>
        <v>48600</v>
      </c>
      <c r="T155" s="516"/>
      <c r="U155" s="516"/>
      <c r="V155" s="516"/>
      <c r="W155" s="516"/>
      <c r="X155" s="516"/>
      <c r="Y155" s="516"/>
      <c r="Z155" s="516"/>
      <c r="AA155" s="516"/>
      <c r="AB155" s="516"/>
      <c r="AC155" s="516"/>
      <c r="AD155" s="516"/>
      <c r="AE155" s="516"/>
      <c r="AF155" s="516"/>
      <c r="AG155" s="516"/>
      <c r="AH155" s="516"/>
      <c r="AI155" s="516"/>
      <c r="AJ155" s="516"/>
      <c r="AK155" s="516"/>
      <c r="AL155" s="516">
        <v>51600</v>
      </c>
      <c r="AM155" s="516"/>
      <c r="AN155" s="516"/>
      <c r="AO155" s="516"/>
      <c r="AP155" s="516"/>
      <c r="AQ155" s="516"/>
      <c r="AR155" s="516"/>
      <c r="AS155" s="516"/>
      <c r="AT155" s="637" t="s">
        <v>318</v>
      </c>
      <c r="AU155" s="516"/>
      <c r="AV155" s="516"/>
      <c r="AW155" s="401"/>
      <c r="AX155" s="401"/>
      <c r="AY155" s="595" t="s">
        <v>702</v>
      </c>
      <c r="AZ155" s="582" t="s">
        <v>180</v>
      </c>
      <c r="BA155" s="400" t="s">
        <v>601</v>
      </c>
      <c r="BB155" s="400" t="s">
        <v>801</v>
      </c>
      <c r="BC155" s="400" t="s">
        <v>801</v>
      </c>
      <c r="BD155" s="400" t="s">
        <v>588</v>
      </c>
      <c r="BE155" s="516">
        <f t="shared" ref="BE155:BE218" si="175">+MATCH(BD$10:BD$548,AZ$10:AZ$540,0)</f>
        <v>151</v>
      </c>
      <c r="BF155" s="516"/>
      <c r="BG155" s="516"/>
      <c r="BH155" s="516"/>
    </row>
    <row r="156" spans="1:60" hidden="1">
      <c r="A156" s="496"/>
      <c r="B156" s="497"/>
      <c r="C156" s="497"/>
      <c r="D156" s="497"/>
      <c r="E156" s="497"/>
      <c r="F156" s="497"/>
      <c r="G156" s="497"/>
      <c r="H156" s="497"/>
      <c r="I156" s="497"/>
      <c r="J156" s="497"/>
      <c r="K156" s="497"/>
      <c r="L156" s="498"/>
      <c r="N156" s="515"/>
      <c r="O156" s="516"/>
      <c r="P156" s="516"/>
      <c r="Q156" s="516"/>
      <c r="R156" s="516"/>
      <c r="S156" s="643">
        <f>+MAX(S155,S157)</f>
        <v>50800</v>
      </c>
      <c r="T156" s="516"/>
      <c r="U156" s="516"/>
      <c r="V156" s="516"/>
      <c r="W156" s="516"/>
      <c r="X156" s="516"/>
      <c r="Y156" s="516"/>
      <c r="Z156" s="516"/>
      <c r="AA156" s="516"/>
      <c r="AB156" s="516"/>
      <c r="AC156" s="516"/>
      <c r="AD156" s="516"/>
      <c r="AE156" s="516"/>
      <c r="AF156" s="516"/>
      <c r="AG156" s="516"/>
      <c r="AH156" s="516"/>
      <c r="AI156" s="516"/>
      <c r="AJ156" s="516"/>
      <c r="AK156" s="516"/>
      <c r="AL156" s="516"/>
      <c r="AM156" s="516"/>
      <c r="AN156" s="516"/>
      <c r="AO156" s="516"/>
      <c r="AP156" s="516"/>
      <c r="AQ156" s="516"/>
      <c r="AR156" s="516"/>
      <c r="AS156" s="516"/>
      <c r="AT156" s="637" t="s">
        <v>319</v>
      </c>
      <c r="AU156" s="516"/>
      <c r="AV156" s="516"/>
      <c r="AW156" s="401"/>
      <c r="AX156" s="401"/>
      <c r="AY156" s="595" t="s">
        <v>264</v>
      </c>
      <c r="AZ156" s="582" t="s">
        <v>580</v>
      </c>
      <c r="BA156" s="400" t="s">
        <v>603</v>
      </c>
      <c r="BB156" s="400" t="s">
        <v>806</v>
      </c>
      <c r="BC156" s="400" t="s">
        <v>806</v>
      </c>
      <c r="BD156" s="400" t="s">
        <v>589</v>
      </c>
      <c r="BE156" s="516">
        <f t="shared" si="175"/>
        <v>152</v>
      </c>
      <c r="BF156" s="516"/>
      <c r="BG156" s="516"/>
      <c r="BH156" s="516"/>
    </row>
    <row r="157" spans="1:60" hidden="1">
      <c r="A157" s="496"/>
      <c r="B157" s="497"/>
      <c r="C157" s="497"/>
      <c r="D157" s="497"/>
      <c r="E157" s="497"/>
      <c r="F157" s="497"/>
      <c r="G157" s="497"/>
      <c r="H157" s="497"/>
      <c r="I157" s="497"/>
      <c r="J157" s="497"/>
      <c r="K157" s="497"/>
      <c r="L157" s="498"/>
      <c r="N157" s="515" t="str">
        <f>CONCATENATE(AU15,$B$11)</f>
        <v>7/16/2011 - 11/31/20110</v>
      </c>
      <c r="O157" s="516"/>
      <c r="P157" s="516"/>
      <c r="Q157" s="516"/>
      <c r="R157" s="516"/>
      <c r="S157" s="516">
        <v>50800</v>
      </c>
      <c r="T157" s="516"/>
      <c r="U157" s="516"/>
      <c r="V157" s="516"/>
      <c r="W157" s="516"/>
      <c r="X157" s="516"/>
      <c r="Y157" s="516"/>
      <c r="Z157" s="516"/>
      <c r="AA157" s="516"/>
      <c r="AB157" s="516"/>
      <c r="AC157" s="516"/>
      <c r="AD157" s="516"/>
      <c r="AE157" s="516"/>
      <c r="AF157" s="516"/>
      <c r="AG157" s="516"/>
      <c r="AH157" s="516"/>
      <c r="AI157" s="516"/>
      <c r="AJ157" s="516"/>
      <c r="AK157" s="516"/>
      <c r="AL157" s="516">
        <v>51600</v>
      </c>
      <c r="AM157" s="516"/>
      <c r="AN157" s="516"/>
      <c r="AO157" s="516"/>
      <c r="AP157" s="516"/>
      <c r="AQ157" s="516"/>
      <c r="AR157" s="516"/>
      <c r="AS157" s="516"/>
      <c r="AT157" s="637" t="s">
        <v>321</v>
      </c>
      <c r="AU157" s="516"/>
      <c r="AV157" s="516"/>
      <c r="AW157" s="401"/>
      <c r="AX157" s="401"/>
      <c r="AY157" s="595" t="s">
        <v>708</v>
      </c>
      <c r="AZ157" s="582" t="s">
        <v>581</v>
      </c>
      <c r="BA157" s="400" t="s">
        <v>604</v>
      </c>
      <c r="BB157" s="400" t="s">
        <v>815</v>
      </c>
      <c r="BC157" s="400" t="s">
        <v>815</v>
      </c>
      <c r="BD157" s="400" t="s">
        <v>591</v>
      </c>
      <c r="BE157" s="516">
        <f t="shared" si="175"/>
        <v>153</v>
      </c>
      <c r="BF157" s="516"/>
      <c r="BG157" s="516"/>
      <c r="BH157" s="516"/>
    </row>
    <row r="158" spans="1:60" hidden="1">
      <c r="A158" s="496"/>
      <c r="B158" s="497"/>
      <c r="C158" s="497"/>
      <c r="D158" s="497"/>
      <c r="E158" s="497"/>
      <c r="F158" s="497"/>
      <c r="G158" s="497"/>
      <c r="H158" s="497"/>
      <c r="I158" s="497"/>
      <c r="J158" s="497"/>
      <c r="K158" s="497"/>
      <c r="L158" s="498"/>
      <c r="N158" s="515"/>
      <c r="O158" s="516"/>
      <c r="P158" s="516"/>
      <c r="Q158" s="516"/>
      <c r="R158" s="516"/>
      <c r="S158" s="643">
        <f>+MAX(S157,S159)</f>
        <v>51500</v>
      </c>
      <c r="T158" s="516"/>
      <c r="U158" s="516"/>
      <c r="V158" s="516"/>
      <c r="W158" s="516"/>
      <c r="X158" s="516"/>
      <c r="Y158" s="516"/>
      <c r="Z158" s="516"/>
      <c r="AA158" s="516"/>
      <c r="AB158" s="516"/>
      <c r="AC158" s="516"/>
      <c r="AD158" s="516"/>
      <c r="AE158" s="516"/>
      <c r="AF158" s="516"/>
      <c r="AG158" s="516"/>
      <c r="AH158" s="516"/>
      <c r="AI158" s="516"/>
      <c r="AJ158" s="516"/>
      <c r="AK158" s="516"/>
      <c r="AL158" s="516"/>
      <c r="AM158" s="516"/>
      <c r="AN158" s="516"/>
      <c r="AO158" s="516"/>
      <c r="AP158" s="516"/>
      <c r="AQ158" s="516"/>
      <c r="AR158" s="516"/>
      <c r="AS158" s="516"/>
      <c r="AT158" s="637" t="s">
        <v>323</v>
      </c>
      <c r="AU158" s="516"/>
      <c r="AV158" s="516"/>
      <c r="AW158" s="401"/>
      <c r="AX158" s="401"/>
      <c r="AY158" s="595" t="s">
        <v>709</v>
      </c>
      <c r="AZ158" s="582" t="s">
        <v>584</v>
      </c>
      <c r="BA158" s="400" t="s">
        <v>606</v>
      </c>
      <c r="BB158" s="400" t="s">
        <v>816</v>
      </c>
      <c r="BC158" s="400" t="s">
        <v>816</v>
      </c>
      <c r="BD158" s="400" t="s">
        <v>593</v>
      </c>
      <c r="BE158" s="516">
        <f t="shared" si="175"/>
        <v>154</v>
      </c>
      <c r="BF158" s="516"/>
      <c r="BG158" s="516"/>
      <c r="BH158" s="516"/>
    </row>
    <row r="159" spans="1:60" ht="15" hidden="1" customHeight="1">
      <c r="A159" s="496"/>
      <c r="B159" s="497"/>
      <c r="C159" s="497"/>
      <c r="D159" s="497"/>
      <c r="E159" s="497"/>
      <c r="F159" s="497"/>
      <c r="G159" s="497"/>
      <c r="H159" s="497"/>
      <c r="I159" s="497"/>
      <c r="J159" s="497"/>
      <c r="K159" s="497"/>
      <c r="L159" s="498"/>
      <c r="N159" s="515" t="str">
        <f>CONCATENATE(AU17,$B$11)</f>
        <v>1/16/2012 - 12/3/20120</v>
      </c>
      <c r="O159" s="516"/>
      <c r="P159" s="516"/>
      <c r="Q159" s="516"/>
      <c r="R159" s="516"/>
      <c r="S159" s="516">
        <v>51500</v>
      </c>
      <c r="T159" s="516"/>
      <c r="U159" s="516"/>
      <c r="V159" s="516"/>
      <c r="W159" s="516"/>
      <c r="X159" s="516"/>
      <c r="Y159" s="516"/>
      <c r="Z159" s="516"/>
      <c r="AA159" s="516"/>
      <c r="AB159" s="516"/>
      <c r="AC159" s="516"/>
      <c r="AD159" s="516"/>
      <c r="AE159" s="516"/>
      <c r="AF159" s="516"/>
      <c r="AG159" s="516"/>
      <c r="AH159" s="516"/>
      <c r="AI159" s="516"/>
      <c r="AJ159" s="516"/>
      <c r="AK159" s="516"/>
      <c r="AL159" s="516">
        <v>52400</v>
      </c>
      <c r="AM159" s="516"/>
      <c r="AN159" s="516"/>
      <c r="AO159" s="516"/>
      <c r="AP159" s="516"/>
      <c r="AQ159" s="516"/>
      <c r="AR159" s="516"/>
      <c r="AS159" s="516"/>
      <c r="AT159" s="637" t="s">
        <v>325</v>
      </c>
      <c r="AU159" s="516"/>
      <c r="AV159" s="516"/>
      <c r="AW159" s="401"/>
      <c r="AX159" s="401"/>
      <c r="AY159" s="595" t="s">
        <v>712</v>
      </c>
      <c r="AZ159" s="582" t="s">
        <v>585</v>
      </c>
      <c r="BA159" s="400" t="s">
        <v>608</v>
      </c>
      <c r="BB159" s="400" t="s">
        <v>817</v>
      </c>
      <c r="BC159" s="400" t="s">
        <v>817</v>
      </c>
      <c r="BD159" s="400" t="s">
        <v>595</v>
      </c>
      <c r="BE159" s="516">
        <f t="shared" si="175"/>
        <v>155</v>
      </c>
      <c r="BF159" s="516"/>
      <c r="BG159" s="516"/>
      <c r="BH159" s="516"/>
    </row>
    <row r="160" spans="1:60" ht="15" hidden="1" customHeight="1">
      <c r="A160" s="496"/>
      <c r="B160" s="497"/>
      <c r="C160" s="497"/>
      <c r="D160" s="497"/>
      <c r="E160" s="497"/>
      <c r="F160" s="497"/>
      <c r="G160" s="497"/>
      <c r="H160" s="497"/>
      <c r="I160" s="497"/>
      <c r="J160" s="497"/>
      <c r="K160" s="497"/>
      <c r="L160" s="498"/>
      <c r="N160" s="515"/>
      <c r="O160" s="516"/>
      <c r="P160" s="516"/>
      <c r="Q160" s="516"/>
      <c r="R160" s="516"/>
      <c r="S160" s="643">
        <f>+MAX(S159,S161)</f>
        <v>52200</v>
      </c>
      <c r="T160" s="516"/>
      <c r="U160" s="516"/>
      <c r="V160" s="516"/>
      <c r="W160" s="516"/>
      <c r="X160" s="516"/>
      <c r="Y160" s="516"/>
      <c r="Z160" s="516"/>
      <c r="AA160" s="516"/>
      <c r="AB160" s="516"/>
      <c r="AC160" s="516"/>
      <c r="AD160" s="516"/>
      <c r="AE160" s="516"/>
      <c r="AF160" s="516"/>
      <c r="AG160" s="516"/>
      <c r="AH160" s="516"/>
      <c r="AI160" s="516"/>
      <c r="AJ160" s="516"/>
      <c r="AK160" s="516"/>
      <c r="AL160" s="516"/>
      <c r="AM160" s="516"/>
      <c r="AN160" s="516"/>
      <c r="AO160" s="516"/>
      <c r="AP160" s="516"/>
      <c r="AQ160" s="516"/>
      <c r="AR160" s="516"/>
      <c r="AS160" s="516"/>
      <c r="AT160" s="637" t="s">
        <v>327</v>
      </c>
      <c r="AU160" s="516"/>
      <c r="AV160" s="516"/>
      <c r="AW160" s="401"/>
      <c r="AX160" s="401"/>
      <c r="AY160" s="595" t="s">
        <v>713</v>
      </c>
      <c r="AZ160" s="582" t="s">
        <v>588</v>
      </c>
      <c r="BA160" s="400" t="s">
        <v>610</v>
      </c>
      <c r="BB160" s="400" t="s">
        <v>825</v>
      </c>
      <c r="BC160" s="400" t="s">
        <v>825</v>
      </c>
      <c r="BD160" s="400" t="s">
        <v>596</v>
      </c>
      <c r="BE160" s="516">
        <f t="shared" si="175"/>
        <v>156</v>
      </c>
      <c r="BF160" s="516"/>
      <c r="BG160" s="516"/>
      <c r="BH160" s="516"/>
    </row>
    <row r="161" spans="1:60" hidden="1">
      <c r="A161" s="496"/>
      <c r="B161" s="497"/>
      <c r="C161" s="497"/>
      <c r="D161" s="497"/>
      <c r="E161" s="497"/>
      <c r="F161" s="497"/>
      <c r="G161" s="497"/>
      <c r="H161" s="497"/>
      <c r="I161" s="497"/>
      <c r="J161" s="497"/>
      <c r="K161" s="497"/>
      <c r="L161" s="498"/>
      <c r="N161" s="515" t="str">
        <f>CONCATENATE(AU19,$B$11)</f>
        <v>1/18/2013 - 12/17/20130</v>
      </c>
      <c r="O161" s="516"/>
      <c r="P161" s="516"/>
      <c r="Q161" s="516"/>
      <c r="R161" s="516"/>
      <c r="S161" s="516">
        <v>52200</v>
      </c>
      <c r="T161" s="516"/>
      <c r="U161" s="516"/>
      <c r="V161" s="516"/>
      <c r="W161" s="516"/>
      <c r="X161" s="516"/>
      <c r="Y161" s="516"/>
      <c r="Z161" s="516"/>
      <c r="AA161" s="516"/>
      <c r="AB161" s="516"/>
      <c r="AC161" s="516"/>
      <c r="AD161" s="516"/>
      <c r="AE161" s="516"/>
      <c r="AF161" s="516"/>
      <c r="AG161" s="516"/>
      <c r="AH161" s="516"/>
      <c r="AI161" s="516"/>
      <c r="AJ161" s="516"/>
      <c r="AK161" s="516"/>
      <c r="AL161" s="516">
        <v>52400</v>
      </c>
      <c r="AM161" s="516"/>
      <c r="AN161" s="516"/>
      <c r="AO161" s="516"/>
      <c r="AP161" s="516"/>
      <c r="AQ161" s="516"/>
      <c r="AR161" s="516"/>
      <c r="AS161" s="516"/>
      <c r="AT161" s="637" t="s">
        <v>329</v>
      </c>
      <c r="AU161" s="516"/>
      <c r="AV161" s="516"/>
      <c r="AW161" s="401"/>
      <c r="AX161" s="401"/>
      <c r="AY161" s="595" t="s">
        <v>714</v>
      </c>
      <c r="AZ161" s="582" t="s">
        <v>589</v>
      </c>
      <c r="BA161" s="400" t="s">
        <v>611</v>
      </c>
      <c r="BB161" s="400" t="s">
        <v>826</v>
      </c>
      <c r="BC161" s="400" t="s">
        <v>826</v>
      </c>
      <c r="BD161" s="400" t="s">
        <v>597</v>
      </c>
      <c r="BE161" s="516">
        <f t="shared" si="175"/>
        <v>157</v>
      </c>
      <c r="BF161" s="516"/>
      <c r="BG161" s="516"/>
      <c r="BH161" s="516"/>
    </row>
    <row r="162" spans="1:60" hidden="1">
      <c r="A162" s="496"/>
      <c r="B162" s="497"/>
      <c r="C162" s="497"/>
      <c r="D162" s="497"/>
      <c r="E162" s="497"/>
      <c r="F162" s="497"/>
      <c r="G162" s="497"/>
      <c r="H162" s="497"/>
      <c r="I162" s="497"/>
      <c r="J162" s="497"/>
      <c r="K162" s="497"/>
      <c r="L162" s="498"/>
      <c r="N162" s="515" t="s">
        <v>1717</v>
      </c>
      <c r="O162" s="516"/>
      <c r="P162" s="516"/>
      <c r="Q162" s="516"/>
      <c r="R162" s="516"/>
      <c r="S162" s="516">
        <f>+MAX(S161,S163)</f>
        <v>53100</v>
      </c>
      <c r="T162" s="516"/>
      <c r="U162" s="516"/>
      <c r="V162" s="516"/>
      <c r="W162" s="516"/>
      <c r="X162" s="516"/>
      <c r="Y162" s="516"/>
      <c r="Z162" s="516"/>
      <c r="AA162" s="516"/>
      <c r="AB162" s="516"/>
      <c r="AC162" s="516"/>
      <c r="AD162" s="516"/>
      <c r="AE162" s="516"/>
      <c r="AF162" s="516"/>
      <c r="AG162" s="516"/>
      <c r="AH162" s="516"/>
      <c r="AI162" s="516"/>
      <c r="AJ162" s="516"/>
      <c r="AK162" s="516"/>
      <c r="AL162" s="516"/>
      <c r="AM162" s="516"/>
      <c r="AN162" s="516"/>
      <c r="AO162" s="516"/>
      <c r="AP162" s="516"/>
      <c r="AQ162" s="516"/>
      <c r="AR162" s="516"/>
      <c r="AS162" s="516"/>
      <c r="AT162" s="637" t="s">
        <v>331</v>
      </c>
      <c r="AU162" s="516"/>
      <c r="AV162" s="516"/>
      <c r="AW162" s="401"/>
      <c r="AX162" s="401"/>
      <c r="AY162" s="595" t="s">
        <v>715</v>
      </c>
      <c r="AZ162" s="582" t="s">
        <v>591</v>
      </c>
      <c r="BA162" s="400" t="s">
        <v>613</v>
      </c>
      <c r="BB162" s="400" t="s">
        <v>828</v>
      </c>
      <c r="BC162" s="400" t="s">
        <v>828</v>
      </c>
      <c r="BD162" s="400" t="s">
        <v>601</v>
      </c>
      <c r="BE162" s="516">
        <f t="shared" si="175"/>
        <v>158</v>
      </c>
      <c r="BF162" s="516"/>
      <c r="BG162" s="516"/>
      <c r="BH162" s="516"/>
    </row>
    <row r="163" spans="1:60" hidden="1">
      <c r="A163" s="496"/>
      <c r="B163" s="497"/>
      <c r="C163" s="497"/>
      <c r="D163" s="497"/>
      <c r="E163" s="497"/>
      <c r="F163" s="497"/>
      <c r="G163" s="497"/>
      <c r="H163" s="497"/>
      <c r="I163" s="497"/>
      <c r="J163" s="497"/>
      <c r="K163" s="497"/>
      <c r="L163" s="498"/>
      <c r="N163" s="515" t="str">
        <f>CONCATENATE(AU23,$B$11)</f>
        <v>2/1/2014 - 3/5/20150</v>
      </c>
      <c r="O163" s="516"/>
      <c r="P163" s="516"/>
      <c r="Q163" s="516"/>
      <c r="R163" s="516"/>
      <c r="S163" s="516">
        <v>53100</v>
      </c>
      <c r="T163" s="516"/>
      <c r="U163" s="516"/>
      <c r="V163" s="516"/>
      <c r="W163" s="516"/>
      <c r="X163" s="516"/>
      <c r="Y163" s="516"/>
      <c r="Z163" s="516"/>
      <c r="AA163" s="516"/>
      <c r="AB163" s="516"/>
      <c r="AC163" s="516"/>
      <c r="AD163" s="516"/>
      <c r="AE163" s="516"/>
      <c r="AF163" s="516"/>
      <c r="AG163" s="516"/>
      <c r="AH163" s="516"/>
      <c r="AI163" s="516"/>
      <c r="AJ163" s="516"/>
      <c r="AK163" s="516"/>
      <c r="AL163" s="516">
        <v>52500</v>
      </c>
      <c r="AM163" s="516"/>
      <c r="AN163" s="516"/>
      <c r="AO163" s="516"/>
      <c r="AP163" s="516"/>
      <c r="AQ163" s="516"/>
      <c r="AR163" s="516"/>
      <c r="AS163" s="516"/>
      <c r="AT163" s="637" t="s">
        <v>333</v>
      </c>
      <c r="AU163" s="516"/>
      <c r="AV163" s="516"/>
      <c r="AW163" s="401"/>
      <c r="AX163" s="401"/>
      <c r="AY163" s="595" t="s">
        <v>716</v>
      </c>
      <c r="AZ163" s="582" t="s">
        <v>593</v>
      </c>
      <c r="BA163" s="400" t="s">
        <v>614</v>
      </c>
      <c r="BB163" s="400" t="s">
        <v>832</v>
      </c>
      <c r="BC163" s="400" t="s">
        <v>832</v>
      </c>
      <c r="BD163" s="400" t="s">
        <v>603</v>
      </c>
      <c r="BE163" s="516">
        <f t="shared" si="175"/>
        <v>159</v>
      </c>
      <c r="BF163" s="516"/>
      <c r="BG163" s="516"/>
      <c r="BH163" s="516"/>
    </row>
    <row r="164" spans="1:60" hidden="1">
      <c r="A164" s="496"/>
      <c r="B164" s="497"/>
      <c r="C164" s="497"/>
      <c r="D164" s="497"/>
      <c r="E164" s="497"/>
      <c r="F164" s="497"/>
      <c r="G164" s="497"/>
      <c r="H164" s="497"/>
      <c r="I164" s="497"/>
      <c r="J164" s="497"/>
      <c r="K164" s="497"/>
      <c r="L164" s="498"/>
      <c r="N164" s="515" t="s">
        <v>1717</v>
      </c>
      <c r="O164" s="516"/>
      <c r="P164" s="516"/>
      <c r="Q164" s="516"/>
      <c r="R164" s="516"/>
      <c r="S164" s="642">
        <f>+MAX(S163,S165)</f>
        <v>53500</v>
      </c>
      <c r="T164" s="516"/>
      <c r="U164" s="516"/>
      <c r="V164" s="516"/>
      <c r="W164" s="516"/>
      <c r="X164" s="516"/>
      <c r="Y164" s="516"/>
      <c r="Z164" s="516"/>
      <c r="AA164" s="516"/>
      <c r="AB164" s="516"/>
      <c r="AC164" s="516"/>
      <c r="AD164" s="516"/>
      <c r="AE164" s="516"/>
      <c r="AF164" s="516"/>
      <c r="AG164" s="516"/>
      <c r="AH164" s="516"/>
      <c r="AI164" s="516"/>
      <c r="AJ164" s="516"/>
      <c r="AK164" s="516"/>
      <c r="AL164" s="516"/>
      <c r="AM164" s="516"/>
      <c r="AN164" s="516"/>
      <c r="AO164" s="516"/>
      <c r="AP164" s="516"/>
      <c r="AQ164" s="516"/>
      <c r="AR164" s="516"/>
      <c r="AS164" s="516"/>
      <c r="AT164" s="637" t="s">
        <v>335</v>
      </c>
      <c r="AU164" s="516"/>
      <c r="AV164" s="516"/>
      <c r="AW164" s="401"/>
      <c r="AX164" s="401"/>
      <c r="AY164" s="595" t="s">
        <v>720</v>
      </c>
      <c r="AZ164" s="582" t="s">
        <v>595</v>
      </c>
      <c r="BA164" s="400" t="s">
        <v>615</v>
      </c>
      <c r="BB164" s="400" t="s">
        <v>333</v>
      </c>
      <c r="BC164" s="400" t="s">
        <v>333</v>
      </c>
      <c r="BD164" s="400" t="s">
        <v>604</v>
      </c>
      <c r="BE164" s="516">
        <f t="shared" si="175"/>
        <v>160</v>
      </c>
      <c r="BF164" s="516"/>
      <c r="BG164" s="516"/>
      <c r="BH164" s="516"/>
    </row>
    <row r="165" spans="1:60" ht="15" hidden="1" customHeight="1">
      <c r="A165" s="497"/>
      <c r="B165" s="497"/>
      <c r="C165" s="497"/>
      <c r="D165" s="497"/>
      <c r="E165" s="497"/>
      <c r="F165" s="497"/>
      <c r="G165" s="497"/>
      <c r="H165" s="497"/>
      <c r="I165" s="497"/>
      <c r="J165" s="497"/>
      <c r="K165" s="497"/>
      <c r="L165" s="498"/>
      <c r="N165" s="515" t="str">
        <f>CONCATENATE(AU25,$B$11)</f>
        <v>4/21/2015 - 3/27/20160</v>
      </c>
      <c r="O165" s="516"/>
      <c r="P165" s="516"/>
      <c r="Q165" s="516"/>
      <c r="R165" s="516"/>
      <c r="S165" s="516">
        <v>53500</v>
      </c>
      <c r="T165" s="516"/>
      <c r="U165" s="516"/>
      <c r="V165" s="516"/>
      <c r="W165" s="516"/>
      <c r="X165" s="516"/>
      <c r="Y165" s="516"/>
      <c r="Z165" s="516"/>
      <c r="AA165" s="516"/>
      <c r="AB165" s="516"/>
      <c r="AC165" s="516"/>
      <c r="AD165" s="516"/>
      <c r="AE165" s="516"/>
      <c r="AF165" s="516"/>
      <c r="AG165" s="516"/>
      <c r="AH165" s="516"/>
      <c r="AI165" s="516"/>
      <c r="AJ165" s="516"/>
      <c r="AK165" s="516"/>
      <c r="AL165" s="516">
        <v>54100</v>
      </c>
      <c r="AM165" s="516"/>
      <c r="AN165" s="516"/>
      <c r="AO165" s="516"/>
      <c r="AP165" s="516"/>
      <c r="AQ165" s="516"/>
      <c r="AR165" s="516"/>
      <c r="AS165" s="516"/>
      <c r="AT165" s="637" t="s">
        <v>337</v>
      </c>
      <c r="AU165" s="516"/>
      <c r="AV165" s="516"/>
      <c r="AW165" s="401"/>
      <c r="AX165" s="401"/>
      <c r="AY165" s="595" t="s">
        <v>724</v>
      </c>
      <c r="AZ165" s="582" t="s">
        <v>596</v>
      </c>
      <c r="BA165" s="400" t="s">
        <v>616</v>
      </c>
      <c r="BB165" s="400" t="s">
        <v>844</v>
      </c>
      <c r="BC165" s="400" t="s">
        <v>844</v>
      </c>
      <c r="BD165" s="400" t="s">
        <v>606</v>
      </c>
      <c r="BE165" s="516">
        <f t="shared" si="175"/>
        <v>161</v>
      </c>
      <c r="BF165" s="516"/>
      <c r="BG165" s="516"/>
      <c r="BH165" s="516"/>
    </row>
    <row r="166" spans="1:60" hidden="1">
      <c r="A166" s="497"/>
      <c r="B166" s="497"/>
      <c r="C166" s="497"/>
      <c r="D166" s="497"/>
      <c r="E166" s="497"/>
      <c r="F166" s="497"/>
      <c r="G166" s="497"/>
      <c r="H166" s="497"/>
      <c r="I166" s="497"/>
      <c r="J166" s="497"/>
      <c r="K166" s="497"/>
      <c r="L166" s="498"/>
      <c r="N166" s="515" t="s">
        <v>1717</v>
      </c>
      <c r="O166" s="516"/>
      <c r="P166" s="516"/>
      <c r="Q166" s="516"/>
      <c r="R166" s="516"/>
      <c r="S166" s="642">
        <f>+MAX(S165,S167)</f>
        <v>53500</v>
      </c>
      <c r="T166" s="516"/>
      <c r="U166" s="516"/>
      <c r="V166" s="516"/>
      <c r="W166" s="516"/>
      <c r="X166" s="516"/>
      <c r="Y166" s="516"/>
      <c r="Z166" s="516"/>
      <c r="AA166" s="516"/>
      <c r="AB166" s="516"/>
      <c r="AC166" s="516"/>
      <c r="AD166" s="516"/>
      <c r="AE166" s="516"/>
      <c r="AF166" s="516"/>
      <c r="AG166" s="516"/>
      <c r="AH166" s="516"/>
      <c r="AI166" s="516"/>
      <c r="AJ166" s="516"/>
      <c r="AK166" s="516"/>
      <c r="AL166" s="516"/>
      <c r="AM166" s="516"/>
      <c r="AN166" s="516"/>
      <c r="AO166" s="516"/>
      <c r="AP166" s="516"/>
      <c r="AQ166" s="516"/>
      <c r="AR166" s="516"/>
      <c r="AS166" s="516"/>
      <c r="AT166" s="637" t="s">
        <v>339</v>
      </c>
      <c r="AU166" s="516"/>
      <c r="AV166" s="516"/>
      <c r="AW166" s="401"/>
      <c r="AX166" s="401"/>
      <c r="AY166" s="595" t="s">
        <v>725</v>
      </c>
      <c r="AZ166" s="582" t="s">
        <v>597</v>
      </c>
      <c r="BA166" s="400" t="s">
        <v>621</v>
      </c>
      <c r="BB166" s="400" t="s">
        <v>851</v>
      </c>
      <c r="BC166" s="400" t="s">
        <v>851</v>
      </c>
      <c r="BD166" s="400" t="s">
        <v>608</v>
      </c>
      <c r="BE166" s="516">
        <f t="shared" si="175"/>
        <v>162</v>
      </c>
      <c r="BF166" s="516"/>
      <c r="BG166" s="516"/>
      <c r="BH166" s="516"/>
    </row>
    <row r="167" spans="1:60" ht="15" hidden="1" customHeight="1">
      <c r="A167" s="509"/>
      <c r="B167" s="510"/>
      <c r="C167" s="510"/>
      <c r="D167" s="510"/>
      <c r="E167" s="510"/>
      <c r="F167" s="510"/>
      <c r="G167" s="510"/>
      <c r="H167" s="510"/>
      <c r="I167" s="510"/>
      <c r="J167" s="510"/>
      <c r="K167" s="510"/>
      <c r="L167" s="511"/>
      <c r="N167" s="515" t="str">
        <f>CONCATENATE(AU27,$B$11)</f>
        <v>On or After  5/13/20160</v>
      </c>
      <c r="O167" s="516"/>
      <c r="P167" s="516"/>
      <c r="Q167" s="516"/>
      <c r="R167" s="516"/>
      <c r="S167" s="516">
        <v>48700</v>
      </c>
      <c r="T167" s="516"/>
      <c r="U167" s="516"/>
      <c r="V167" s="516"/>
      <c r="W167" s="516"/>
      <c r="X167" s="516"/>
      <c r="Y167" s="516"/>
      <c r="Z167" s="516"/>
      <c r="AA167" s="516"/>
      <c r="AB167" s="516"/>
      <c r="AC167" s="516"/>
      <c r="AD167" s="516"/>
      <c r="AE167" s="516"/>
      <c r="AF167" s="516"/>
      <c r="AG167" s="516"/>
      <c r="AH167" s="516"/>
      <c r="AI167" s="516"/>
      <c r="AJ167" s="516"/>
      <c r="AK167" s="516"/>
      <c r="AL167" s="516">
        <v>53300</v>
      </c>
      <c r="AM167" s="516"/>
      <c r="AN167" s="516"/>
      <c r="AO167" s="516"/>
      <c r="AP167" s="516"/>
      <c r="AQ167" s="516"/>
      <c r="AR167" s="516"/>
      <c r="AS167" s="516"/>
      <c r="AT167" s="637" t="s">
        <v>341</v>
      </c>
      <c r="AU167" s="516"/>
      <c r="AV167" s="516"/>
      <c r="AW167" s="401"/>
      <c r="AX167" s="401"/>
      <c r="AY167" s="595" t="s">
        <v>1724</v>
      </c>
      <c r="AZ167" s="582" t="s">
        <v>601</v>
      </c>
      <c r="BA167" s="400" t="s">
        <v>208</v>
      </c>
      <c r="BB167" s="400" t="s">
        <v>853</v>
      </c>
      <c r="BC167" s="400" t="s">
        <v>853</v>
      </c>
      <c r="BD167" s="400" t="s">
        <v>610</v>
      </c>
      <c r="BE167" s="516">
        <f t="shared" si="175"/>
        <v>163</v>
      </c>
      <c r="BF167" s="516"/>
      <c r="BG167" s="516"/>
      <c r="BH167" s="516"/>
    </row>
    <row r="168" spans="1:60" hidden="1">
      <c r="M168" s="368"/>
      <c r="N168" s="515"/>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516"/>
      <c r="AN168" s="516"/>
      <c r="AO168" s="516"/>
      <c r="AP168" s="516"/>
      <c r="AQ168" s="516"/>
      <c r="AR168" s="516"/>
      <c r="AS168" s="516"/>
      <c r="AT168" s="637" t="s">
        <v>343</v>
      </c>
      <c r="AU168" s="516"/>
      <c r="AV168" s="516"/>
      <c r="AW168" s="401"/>
      <c r="AX168" s="401"/>
      <c r="AY168" s="595" t="s">
        <v>731</v>
      </c>
      <c r="AZ168" s="582" t="s">
        <v>603</v>
      </c>
      <c r="BA168" s="400" t="s">
        <v>624</v>
      </c>
      <c r="BB168" s="400" t="s">
        <v>861</v>
      </c>
      <c r="BC168" s="400" t="s">
        <v>861</v>
      </c>
      <c r="BD168" s="400" t="s">
        <v>611</v>
      </c>
      <c r="BE168" s="516">
        <f t="shared" si="175"/>
        <v>171</v>
      </c>
      <c r="BF168" s="516"/>
      <c r="BG168" s="516"/>
      <c r="BH168" s="516"/>
    </row>
    <row r="169" spans="1:60" ht="15" hidden="1" customHeight="1">
      <c r="A169" s="1585" t="s">
        <v>1725</v>
      </c>
      <c r="B169" s="517"/>
      <c r="C169" s="518"/>
      <c r="D169" s="519" t="s">
        <v>1726</v>
      </c>
      <c r="E169" s="520"/>
      <c r="F169" s="520"/>
      <c r="G169" s="520"/>
      <c r="H169" s="520"/>
      <c r="I169" s="520"/>
      <c r="J169" s="520"/>
      <c r="K169" s="520"/>
      <c r="L169" s="520"/>
      <c r="M169" s="492"/>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637" t="s">
        <v>345</v>
      </c>
      <c r="AU169" s="516"/>
      <c r="AV169" s="516"/>
      <c r="AW169" s="401"/>
      <c r="AX169" s="401"/>
      <c r="AY169" s="595" t="s">
        <v>733</v>
      </c>
      <c r="AZ169" s="582" t="s">
        <v>604</v>
      </c>
      <c r="BA169" s="400" t="s">
        <v>626</v>
      </c>
      <c r="BB169" s="400" t="s">
        <v>339</v>
      </c>
      <c r="BC169" s="400" t="s">
        <v>339</v>
      </c>
      <c r="BD169" s="400" t="s">
        <v>613</v>
      </c>
      <c r="BE169" s="516">
        <f t="shared" si="175"/>
        <v>172</v>
      </c>
      <c r="BF169" s="516"/>
      <c r="BG169" s="516"/>
      <c r="BH169" s="516"/>
    </row>
    <row r="170" spans="1:60" hidden="1">
      <c r="A170" s="1586"/>
      <c r="B170" s="523"/>
      <c r="C170" s="524"/>
      <c r="D170" s="525"/>
      <c r="E170" s="526">
        <v>1</v>
      </c>
      <c r="F170" s="526">
        <v>2</v>
      </c>
      <c r="G170" s="526">
        <v>3</v>
      </c>
      <c r="H170" s="526">
        <v>4</v>
      </c>
      <c r="I170" s="526">
        <v>5</v>
      </c>
      <c r="J170" s="526">
        <v>6</v>
      </c>
      <c r="K170" s="526">
        <v>7</v>
      </c>
      <c r="L170" s="526">
        <v>8</v>
      </c>
      <c r="M170" s="496"/>
      <c r="N170" s="516"/>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516"/>
      <c r="AQ170" s="516"/>
      <c r="AR170" s="516"/>
      <c r="AS170" s="516"/>
      <c r="AT170" s="637" t="s">
        <v>347</v>
      </c>
      <c r="AU170" s="516"/>
      <c r="AV170" s="516"/>
      <c r="AW170" s="401"/>
      <c r="AX170" s="401"/>
      <c r="AY170" s="595" t="s">
        <v>735</v>
      </c>
      <c r="AZ170" s="582" t="s">
        <v>606</v>
      </c>
      <c r="BA170" s="400" t="s">
        <v>627</v>
      </c>
      <c r="BB170" s="400" t="s">
        <v>865</v>
      </c>
      <c r="BC170" s="400" t="s">
        <v>865</v>
      </c>
      <c r="BD170" s="400" t="s">
        <v>614</v>
      </c>
      <c r="BE170" s="516">
        <f t="shared" si="175"/>
        <v>173</v>
      </c>
      <c r="BF170" s="516"/>
      <c r="BG170" s="516"/>
      <c r="BH170" s="516"/>
    </row>
    <row r="171" spans="1:60" hidden="1">
      <c r="A171" s="1586"/>
      <c r="B171" s="523"/>
      <c r="C171" s="524"/>
      <c r="D171" s="529">
        <v>30</v>
      </c>
      <c r="E171" s="530">
        <v>11000</v>
      </c>
      <c r="F171" s="530">
        <v>12600</v>
      </c>
      <c r="G171" s="530">
        <v>14150</v>
      </c>
      <c r="H171" s="530">
        <v>15700</v>
      </c>
      <c r="I171" s="530">
        <v>17000</v>
      </c>
      <c r="J171" s="530">
        <v>18250</v>
      </c>
      <c r="K171" s="530">
        <v>19500</v>
      </c>
      <c r="L171" s="530">
        <v>20750</v>
      </c>
      <c r="M171" s="496"/>
      <c r="N171" s="516">
        <f t="shared" ref="N171:N176" si="176">+B$11</f>
        <v>0</v>
      </c>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516"/>
      <c r="AN171" s="516"/>
      <c r="AO171" s="516"/>
      <c r="AP171" s="516"/>
      <c r="AQ171" s="516"/>
      <c r="AR171" s="516"/>
      <c r="AS171" s="516"/>
      <c r="AT171" s="637" t="s">
        <v>349</v>
      </c>
      <c r="AU171" s="516"/>
      <c r="AV171" s="516"/>
      <c r="AW171" s="401"/>
      <c r="AX171" s="401"/>
      <c r="AY171" s="595" t="s">
        <v>738</v>
      </c>
      <c r="AZ171" s="582" t="s">
        <v>608</v>
      </c>
      <c r="BA171" s="400" t="s">
        <v>630</v>
      </c>
      <c r="BB171" s="400" t="s">
        <v>875</v>
      </c>
      <c r="BC171" s="400" t="s">
        <v>875</v>
      </c>
      <c r="BD171" s="400" t="s">
        <v>615</v>
      </c>
      <c r="BE171" s="516">
        <f t="shared" si="175"/>
        <v>174</v>
      </c>
      <c r="BF171" s="516"/>
      <c r="BG171" s="516"/>
      <c r="BH171" s="516"/>
    </row>
    <row r="172" spans="1:60" hidden="1">
      <c r="A172" s="1586"/>
      <c r="B172" s="523"/>
      <c r="C172" s="524"/>
      <c r="D172" s="531">
        <v>40</v>
      </c>
      <c r="E172" s="530">
        <f t="shared" ref="E172:L172" si="177">0.8*E173</f>
        <v>14680</v>
      </c>
      <c r="F172" s="530">
        <f t="shared" si="177"/>
        <v>16800</v>
      </c>
      <c r="G172" s="530">
        <f t="shared" si="177"/>
        <v>18880</v>
      </c>
      <c r="H172" s="530">
        <f t="shared" si="177"/>
        <v>20960</v>
      </c>
      <c r="I172" s="530">
        <f t="shared" si="177"/>
        <v>22640</v>
      </c>
      <c r="J172" s="530">
        <f t="shared" si="177"/>
        <v>24320</v>
      </c>
      <c r="K172" s="530">
        <f t="shared" si="177"/>
        <v>26000</v>
      </c>
      <c r="L172" s="530">
        <f t="shared" si="177"/>
        <v>27680</v>
      </c>
      <c r="M172" s="496"/>
      <c r="N172" s="516">
        <f t="shared" si="176"/>
        <v>0</v>
      </c>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516"/>
      <c r="AQ172" s="516"/>
      <c r="AR172" s="516"/>
      <c r="AS172" s="516"/>
      <c r="AT172" s="637" t="s">
        <v>351</v>
      </c>
      <c r="AU172" s="516"/>
      <c r="AV172" s="516"/>
      <c r="AW172" s="401"/>
      <c r="AX172" s="401"/>
      <c r="AY172" s="595" t="s">
        <v>741</v>
      </c>
      <c r="AZ172" s="582" t="s">
        <v>610</v>
      </c>
      <c r="BA172" s="400" t="s">
        <v>631</v>
      </c>
      <c r="BB172" s="400" t="s">
        <v>876</v>
      </c>
      <c r="BC172" s="400" t="s">
        <v>876</v>
      </c>
      <c r="BD172" s="400" t="s">
        <v>616</v>
      </c>
      <c r="BE172" s="516">
        <f t="shared" si="175"/>
        <v>175</v>
      </c>
      <c r="BF172" s="516"/>
      <c r="BG172" s="516"/>
      <c r="BH172" s="516"/>
    </row>
    <row r="173" spans="1:60" hidden="1">
      <c r="A173" s="1586"/>
      <c r="B173" s="523"/>
      <c r="C173" s="524"/>
      <c r="D173" s="531">
        <v>50</v>
      </c>
      <c r="E173" s="530">
        <v>18350</v>
      </c>
      <c r="F173" s="530">
        <v>21000</v>
      </c>
      <c r="G173" s="530">
        <v>23600</v>
      </c>
      <c r="H173" s="530">
        <v>26200</v>
      </c>
      <c r="I173" s="530">
        <v>28300</v>
      </c>
      <c r="J173" s="530">
        <v>30400</v>
      </c>
      <c r="K173" s="530">
        <v>32500</v>
      </c>
      <c r="L173" s="530">
        <v>34600</v>
      </c>
      <c r="M173" s="496"/>
      <c r="N173" s="516">
        <f t="shared" si="176"/>
        <v>0</v>
      </c>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6"/>
      <c r="AM173" s="516"/>
      <c r="AN173" s="516"/>
      <c r="AO173" s="516"/>
      <c r="AP173" s="516"/>
      <c r="AQ173" s="516"/>
      <c r="AR173" s="516"/>
      <c r="AS173" s="516"/>
      <c r="AT173" s="637" t="s">
        <v>353</v>
      </c>
      <c r="AU173" s="516"/>
      <c r="AV173" s="516"/>
      <c r="AW173" s="401"/>
      <c r="AX173" s="401"/>
      <c r="AY173" s="595" t="s">
        <v>725</v>
      </c>
      <c r="AZ173" s="582" t="s">
        <v>597</v>
      </c>
      <c r="BA173" s="400" t="s">
        <v>633</v>
      </c>
      <c r="BB173" s="400" t="s">
        <v>879</v>
      </c>
      <c r="BC173" s="400" t="s">
        <v>879</v>
      </c>
      <c r="BD173" s="400" t="s">
        <v>620</v>
      </c>
      <c r="BE173" s="516">
        <f t="shared" si="175"/>
        <v>176</v>
      </c>
      <c r="BF173" s="516"/>
      <c r="BG173" s="516"/>
      <c r="BH173" s="516"/>
    </row>
    <row r="174" spans="1:60" hidden="1">
      <c r="A174" s="1586"/>
      <c r="B174" s="523"/>
      <c r="C174" s="524"/>
      <c r="D174" s="531">
        <v>60</v>
      </c>
      <c r="E174" s="530">
        <v>22020</v>
      </c>
      <c r="F174" s="530">
        <v>25200</v>
      </c>
      <c r="G174" s="530">
        <v>28320</v>
      </c>
      <c r="H174" s="530">
        <v>31440</v>
      </c>
      <c r="I174" s="530">
        <v>33960</v>
      </c>
      <c r="J174" s="530">
        <v>36480</v>
      </c>
      <c r="K174" s="530">
        <v>39000</v>
      </c>
      <c r="L174" s="530">
        <v>41520</v>
      </c>
      <c r="M174" s="496"/>
      <c r="N174" s="516">
        <f t="shared" si="176"/>
        <v>0</v>
      </c>
      <c r="O174" s="516"/>
      <c r="P174" s="516"/>
      <c r="Q174" s="516"/>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516"/>
      <c r="AQ174" s="516"/>
      <c r="AR174" s="516"/>
      <c r="AS174" s="516"/>
      <c r="AT174" s="637" t="s">
        <v>355</v>
      </c>
      <c r="AU174" s="516"/>
      <c r="AV174" s="516"/>
      <c r="AW174" s="401"/>
      <c r="AX174" s="401"/>
      <c r="AY174" s="595" t="s">
        <v>1724</v>
      </c>
      <c r="AZ174" s="582" t="s">
        <v>601</v>
      </c>
      <c r="BA174" s="400" t="s">
        <v>638</v>
      </c>
      <c r="BB174" s="400" t="s">
        <v>885</v>
      </c>
      <c r="BC174" s="400" t="s">
        <v>885</v>
      </c>
      <c r="BD174" s="400" t="s">
        <v>621</v>
      </c>
      <c r="BE174" s="516">
        <f t="shared" si="175"/>
        <v>177</v>
      </c>
      <c r="BF174" s="516"/>
      <c r="BG174" s="516"/>
      <c r="BH174" s="516"/>
    </row>
    <row r="175" spans="1:60" hidden="1">
      <c r="A175" s="1586"/>
      <c r="B175" s="523"/>
      <c r="C175" s="524"/>
      <c r="D175" s="532">
        <v>80</v>
      </c>
      <c r="E175" s="533">
        <v>29350</v>
      </c>
      <c r="F175" s="534">
        <v>33550</v>
      </c>
      <c r="G175" s="534">
        <v>37750</v>
      </c>
      <c r="H175" s="534">
        <v>41900</v>
      </c>
      <c r="I175" s="534">
        <v>45300</v>
      </c>
      <c r="J175" s="534">
        <v>48650</v>
      </c>
      <c r="K175" s="534">
        <v>52000</v>
      </c>
      <c r="L175" s="535">
        <v>55350</v>
      </c>
      <c r="M175" s="496"/>
      <c r="N175" s="516">
        <f t="shared" si="176"/>
        <v>0</v>
      </c>
      <c r="O175" s="516"/>
      <c r="P175" s="516"/>
      <c r="Q175" s="516"/>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6"/>
      <c r="AM175" s="516"/>
      <c r="AN175" s="516"/>
      <c r="AO175" s="516"/>
      <c r="AP175" s="516"/>
      <c r="AQ175" s="516"/>
      <c r="AR175" s="516"/>
      <c r="AS175" s="516"/>
      <c r="AT175" s="637" t="s">
        <v>357</v>
      </c>
      <c r="AU175" s="516"/>
      <c r="AV175" s="516"/>
      <c r="AW175" s="401"/>
      <c r="AX175" s="401"/>
      <c r="AY175" s="595" t="s">
        <v>731</v>
      </c>
      <c r="AZ175" s="582" t="s">
        <v>603</v>
      </c>
      <c r="BA175" s="400" t="s">
        <v>640</v>
      </c>
      <c r="BB175" s="400" t="s">
        <v>888</v>
      </c>
      <c r="BC175" s="400" t="s">
        <v>889</v>
      </c>
      <c r="BD175" s="400" t="s">
        <v>208</v>
      </c>
      <c r="BE175" s="516">
        <f t="shared" si="175"/>
        <v>178</v>
      </c>
      <c r="BF175" s="516"/>
      <c r="BG175" s="516"/>
      <c r="BH175" s="516"/>
    </row>
    <row r="176" spans="1:60" hidden="1">
      <c r="A176" s="1586"/>
      <c r="B176" s="523"/>
      <c r="C176" s="524"/>
      <c r="D176" s="532">
        <v>120</v>
      </c>
      <c r="E176" s="534"/>
      <c r="F176" s="534"/>
      <c r="G176" s="534"/>
      <c r="H176" s="534"/>
      <c r="I176" s="534"/>
      <c r="J176" s="534"/>
      <c r="K176" s="534"/>
      <c r="L176" s="534"/>
      <c r="M176" s="509"/>
      <c r="N176" s="516">
        <f t="shared" si="176"/>
        <v>0</v>
      </c>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516"/>
      <c r="AN176" s="516"/>
      <c r="AO176" s="516"/>
      <c r="AP176" s="516"/>
      <c r="AQ176" s="516"/>
      <c r="AR176" s="516"/>
      <c r="AS176" s="516"/>
      <c r="AT176" s="637" t="s">
        <v>359</v>
      </c>
      <c r="AU176" s="516"/>
      <c r="AV176" s="516"/>
      <c r="AW176" s="401"/>
      <c r="AX176" s="401"/>
      <c r="AY176" s="595" t="s">
        <v>733</v>
      </c>
      <c r="AZ176" s="582" t="s">
        <v>604</v>
      </c>
      <c r="BA176" s="400" t="s">
        <v>647</v>
      </c>
      <c r="BB176" s="400" t="s">
        <v>889</v>
      </c>
      <c r="BC176" s="400" t="s">
        <v>894</v>
      </c>
      <c r="BD176" s="400" t="s">
        <v>624</v>
      </c>
      <c r="BE176" s="516">
        <f t="shared" si="175"/>
        <v>179</v>
      </c>
      <c r="BF176" s="516"/>
      <c r="BG176" s="516"/>
      <c r="BH176" s="516"/>
    </row>
    <row r="177" spans="1:60" hidden="1">
      <c r="A177" s="1586"/>
      <c r="B177" s="523"/>
      <c r="C177" s="524"/>
      <c r="D177" s="538"/>
      <c r="E177" s="539"/>
      <c r="F177" s="539"/>
      <c r="G177" s="539"/>
      <c r="H177" s="539"/>
      <c r="I177" s="539"/>
      <c r="J177" s="539"/>
      <c r="K177" s="539"/>
      <c r="L177" s="539"/>
      <c r="M177" s="368"/>
      <c r="N177" s="516"/>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516"/>
      <c r="AN177" s="516"/>
      <c r="AO177" s="516"/>
      <c r="AP177" s="516"/>
      <c r="AQ177" s="516"/>
      <c r="AR177" s="516"/>
      <c r="AS177" s="516"/>
      <c r="AT177" s="637" t="s">
        <v>361</v>
      </c>
      <c r="AU177" s="516"/>
      <c r="AV177" s="516"/>
      <c r="AW177" s="401"/>
      <c r="AX177" s="401"/>
      <c r="AY177" s="595" t="s">
        <v>735</v>
      </c>
      <c r="AZ177" s="582" t="s">
        <v>606</v>
      </c>
      <c r="BA177" s="400" t="s">
        <v>652</v>
      </c>
      <c r="BB177" s="400" t="s">
        <v>894</v>
      </c>
      <c r="BC177" s="400" t="s">
        <v>898</v>
      </c>
      <c r="BD177" s="400" t="s">
        <v>626</v>
      </c>
      <c r="BE177" s="516">
        <f t="shared" si="175"/>
        <v>180</v>
      </c>
      <c r="BF177" s="516"/>
      <c r="BG177" s="516"/>
      <c r="BH177" s="516"/>
    </row>
    <row r="178" spans="1:60" hidden="1">
      <c r="A178" s="1586"/>
      <c r="B178" s="523"/>
      <c r="C178" s="524"/>
      <c r="D178" s="540" t="s">
        <v>1727</v>
      </c>
      <c r="E178" s="520"/>
      <c r="F178" s="520"/>
      <c r="G178" s="520"/>
      <c r="H178" s="520"/>
      <c r="I178" s="520"/>
      <c r="J178" s="520"/>
      <c r="K178" s="520"/>
      <c r="L178" s="541"/>
      <c r="M178" s="492"/>
      <c r="N178" s="516"/>
      <c r="O178" s="516"/>
      <c r="P178" s="516"/>
      <c r="Q178" s="516"/>
      <c r="R178" s="516"/>
      <c r="S178" s="516"/>
      <c r="T178" s="516"/>
      <c r="U178" s="516"/>
      <c r="V178" s="516"/>
      <c r="W178" s="516"/>
      <c r="X178" s="516"/>
      <c r="Y178" s="516"/>
      <c r="Z178" s="516"/>
      <c r="AA178" s="516"/>
      <c r="AB178" s="516"/>
      <c r="AC178" s="516"/>
      <c r="AD178" s="516"/>
      <c r="AE178" s="516"/>
      <c r="AF178" s="516"/>
      <c r="AG178" s="516"/>
      <c r="AH178" s="516"/>
      <c r="AI178" s="516"/>
      <c r="AJ178" s="516"/>
      <c r="AK178" s="516"/>
      <c r="AL178" s="516"/>
      <c r="AM178" s="516"/>
      <c r="AN178" s="516"/>
      <c r="AO178" s="516"/>
      <c r="AP178" s="516"/>
      <c r="AQ178" s="516"/>
      <c r="AR178" s="516"/>
      <c r="AS178" s="516"/>
      <c r="AT178" s="637" t="s">
        <v>363</v>
      </c>
      <c r="AU178" s="516"/>
      <c r="AV178" s="516"/>
      <c r="AW178" s="401"/>
      <c r="AX178" s="401"/>
      <c r="AY178" s="595" t="s">
        <v>738</v>
      </c>
      <c r="AZ178" s="582" t="s">
        <v>608</v>
      </c>
      <c r="BA178" s="400" t="s">
        <v>654</v>
      </c>
      <c r="BB178" s="400" t="s">
        <v>898</v>
      </c>
      <c r="BC178" s="400" t="s">
        <v>1639</v>
      </c>
      <c r="BD178" s="400" t="s">
        <v>627</v>
      </c>
      <c r="BE178" s="516">
        <f t="shared" si="175"/>
        <v>181</v>
      </c>
      <c r="BF178" s="516"/>
      <c r="BG178" s="516"/>
      <c r="BH178" s="516"/>
    </row>
    <row r="179" spans="1:60" hidden="1">
      <c r="A179" s="1586"/>
      <c r="B179" s="542"/>
      <c r="C179" s="524"/>
      <c r="D179" s="525"/>
      <c r="E179" s="526">
        <v>0</v>
      </c>
      <c r="F179" s="526">
        <v>1</v>
      </c>
      <c r="G179" s="526">
        <v>2</v>
      </c>
      <c r="H179" s="526">
        <v>3</v>
      </c>
      <c r="I179" s="526">
        <v>4</v>
      </c>
      <c r="J179" s="526">
        <v>5</v>
      </c>
      <c r="K179" s="526"/>
      <c r="L179" s="543"/>
      <c r="M179" s="49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637" t="s">
        <v>365</v>
      </c>
      <c r="AU179" s="516"/>
      <c r="AV179" s="516"/>
      <c r="AW179" s="401"/>
      <c r="AX179" s="401"/>
      <c r="AY179" s="595" t="s">
        <v>741</v>
      </c>
      <c r="AZ179" s="582" t="s">
        <v>610</v>
      </c>
      <c r="BA179" s="400" t="s">
        <v>656</v>
      </c>
      <c r="BB179" s="400" t="s">
        <v>1639</v>
      </c>
      <c r="BC179" s="400" t="s">
        <v>365</v>
      </c>
      <c r="BD179" s="400" t="s">
        <v>630</v>
      </c>
      <c r="BE179" s="516">
        <f t="shared" si="175"/>
        <v>182</v>
      </c>
      <c r="BF179" s="516"/>
      <c r="BG179" s="516"/>
      <c r="BH179" s="516"/>
    </row>
    <row r="180" spans="1:60" hidden="1">
      <c r="A180" s="1586"/>
      <c r="B180" s="523"/>
      <c r="C180" s="524"/>
      <c r="D180" s="529">
        <v>30</v>
      </c>
      <c r="E180" s="530">
        <f>ROUNDDOWN(0.3*E171/12,0)</f>
        <v>275</v>
      </c>
      <c r="F180" s="530">
        <f>ROUNDDOWN(AVERAGE(E171,F171)/12*0.3,0)</f>
        <v>295</v>
      </c>
      <c r="G180" s="530">
        <f>ROUNDDOWN(0.3*G171/12,0)</f>
        <v>353</v>
      </c>
      <c r="H180" s="530">
        <f>ROUNDDOWN(AVERAGE(I171,H171)/12*0.3,0)</f>
        <v>408</v>
      </c>
      <c r="I180" s="530">
        <f>ROUNDDOWN(0.3*J171/12,0)</f>
        <v>456</v>
      </c>
      <c r="J180" s="530">
        <f>ROUNDDOWN(AVERAGE(K171,L171)/12*0.3,0)</f>
        <v>503</v>
      </c>
      <c r="K180" s="544"/>
      <c r="L180" s="545"/>
      <c r="M180" s="496"/>
      <c r="N180" s="516">
        <f>+B$11</f>
        <v>0</v>
      </c>
      <c r="O180" s="516"/>
      <c r="P180" s="516"/>
      <c r="Q180" s="516"/>
      <c r="R180" s="516"/>
      <c r="S180" s="516"/>
      <c r="T180" s="516"/>
      <c r="U180" s="516"/>
      <c r="V180" s="516"/>
      <c r="W180" s="516"/>
      <c r="X180" s="516"/>
      <c r="Y180" s="516"/>
      <c r="Z180" s="516"/>
      <c r="AA180" s="516"/>
      <c r="AB180" s="516"/>
      <c r="AC180" s="516"/>
      <c r="AD180" s="516"/>
      <c r="AE180" s="516"/>
      <c r="AF180" s="516"/>
      <c r="AG180" s="516"/>
      <c r="AH180" s="516"/>
      <c r="AI180" s="516"/>
      <c r="AJ180" s="516"/>
      <c r="AK180" s="516"/>
      <c r="AL180" s="516"/>
      <c r="AM180" s="516"/>
      <c r="AN180" s="516"/>
      <c r="AO180" s="516"/>
      <c r="AP180" s="516"/>
      <c r="AQ180" s="516"/>
      <c r="AR180" s="516"/>
      <c r="AS180" s="516"/>
      <c r="AT180" s="637" t="s">
        <v>367</v>
      </c>
      <c r="AU180" s="516"/>
      <c r="AV180" s="516"/>
      <c r="AW180" s="401"/>
      <c r="AX180" s="401"/>
      <c r="AY180" s="595" t="s">
        <v>745</v>
      </c>
      <c r="AZ180" s="582" t="s">
        <v>611</v>
      </c>
      <c r="BA180" s="400" t="s">
        <v>657</v>
      </c>
      <c r="BB180" s="400" t="s">
        <v>365</v>
      </c>
      <c r="BC180" s="400" t="s">
        <v>903</v>
      </c>
      <c r="BD180" s="400" t="s">
        <v>631</v>
      </c>
      <c r="BE180" s="516" t="e">
        <f t="shared" si="175"/>
        <v>#N/A</v>
      </c>
      <c r="BF180" s="516"/>
      <c r="BG180" s="516"/>
      <c r="BH180" s="516"/>
    </row>
    <row r="181" spans="1:60" hidden="1">
      <c r="A181" s="1586"/>
      <c r="B181" s="523"/>
      <c r="C181" s="524"/>
      <c r="D181" s="531">
        <v>40</v>
      </c>
      <c r="E181" s="530">
        <f>ROUNDDOWN(0.3*E172/12,0)</f>
        <v>367</v>
      </c>
      <c r="F181" s="530">
        <f>ROUNDDOWN(AVERAGE(E172,F172)/12*0.3,0)</f>
        <v>393</v>
      </c>
      <c r="G181" s="530">
        <f>ROUNDDOWN(0.3*G172/12,0)</f>
        <v>472</v>
      </c>
      <c r="H181" s="530">
        <f>ROUNDDOWN(AVERAGE(I172,H172)/12*0.3,0)</f>
        <v>545</v>
      </c>
      <c r="I181" s="530">
        <f>ROUNDDOWN(0.3*J172/12,0)</f>
        <v>608</v>
      </c>
      <c r="J181" s="530">
        <f>ROUNDDOWN(AVERAGE(K172,L172)/12*0.3,0)</f>
        <v>671</v>
      </c>
      <c r="K181" s="546"/>
      <c r="L181" s="547"/>
      <c r="M181" s="496"/>
      <c r="N181" s="516">
        <f>+B$11</f>
        <v>0</v>
      </c>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516"/>
      <c r="AQ181" s="516"/>
      <c r="AR181" s="516"/>
      <c r="AS181" s="516"/>
      <c r="AT181" s="637" t="s">
        <v>369</v>
      </c>
      <c r="AU181" s="516"/>
      <c r="AV181" s="516"/>
      <c r="AW181" s="401"/>
      <c r="AX181" s="401"/>
      <c r="AY181" s="595" t="s">
        <v>750</v>
      </c>
      <c r="AZ181" s="582" t="s">
        <v>613</v>
      </c>
      <c r="BA181" s="400" t="s">
        <v>661</v>
      </c>
      <c r="BB181" s="400" t="s">
        <v>903</v>
      </c>
      <c r="BC181" s="400" t="s">
        <v>904</v>
      </c>
      <c r="BD181" s="400" t="s">
        <v>632</v>
      </c>
      <c r="BE181" s="516">
        <f t="shared" si="175"/>
        <v>183</v>
      </c>
      <c r="BF181" s="516"/>
      <c r="BG181" s="516"/>
      <c r="BH181" s="516"/>
    </row>
    <row r="182" spans="1:60" hidden="1">
      <c r="A182" s="1586"/>
      <c r="B182" s="523"/>
      <c r="C182" s="524"/>
      <c r="D182" s="531" t="s">
        <v>1656</v>
      </c>
      <c r="E182" s="530">
        <v>468</v>
      </c>
      <c r="F182" s="530">
        <v>501</v>
      </c>
      <c r="G182" s="530">
        <v>602</v>
      </c>
      <c r="H182" s="530">
        <v>695</v>
      </c>
      <c r="I182" s="530">
        <v>776</v>
      </c>
      <c r="J182" s="530">
        <v>856</v>
      </c>
      <c r="K182" s="546"/>
      <c r="L182" s="547"/>
      <c r="M182" s="496"/>
      <c r="N182" s="516">
        <f>+B$11</f>
        <v>0</v>
      </c>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637" t="s">
        <v>371</v>
      </c>
      <c r="AU182" s="516"/>
      <c r="AV182" s="516"/>
      <c r="AW182" s="401"/>
      <c r="AX182" s="401"/>
      <c r="AY182" s="595" t="s">
        <v>752</v>
      </c>
      <c r="AZ182" s="582" t="s">
        <v>614</v>
      </c>
      <c r="BA182" s="400" t="s">
        <v>665</v>
      </c>
      <c r="BB182" s="400" t="s">
        <v>904</v>
      </c>
      <c r="BC182" s="400" t="s">
        <v>910</v>
      </c>
      <c r="BD182" s="400" t="s">
        <v>633</v>
      </c>
      <c r="BE182" s="516">
        <f t="shared" si="175"/>
        <v>184</v>
      </c>
      <c r="BF182" s="516"/>
      <c r="BG182" s="516"/>
      <c r="BH182" s="516"/>
    </row>
    <row r="183" spans="1:60" hidden="1">
      <c r="A183" s="1586"/>
      <c r="B183" s="523"/>
      <c r="C183" s="524"/>
      <c r="D183" s="531" t="s">
        <v>1657</v>
      </c>
      <c r="E183" s="530">
        <v>546</v>
      </c>
      <c r="F183" s="530">
        <v>550</v>
      </c>
      <c r="G183" s="530">
        <v>721</v>
      </c>
      <c r="H183" s="530">
        <v>904</v>
      </c>
      <c r="I183" s="530">
        <v>968</v>
      </c>
      <c r="J183" s="530">
        <v>1088</v>
      </c>
      <c r="K183" s="546"/>
      <c r="L183" s="547"/>
      <c r="M183" s="496"/>
      <c r="N183" s="516">
        <f>+B$11</f>
        <v>0</v>
      </c>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516"/>
      <c r="AQ183" s="516"/>
      <c r="AR183" s="516"/>
      <c r="AS183" s="516"/>
      <c r="AT183" s="637" t="s">
        <v>373</v>
      </c>
      <c r="AU183" s="516"/>
      <c r="AV183" s="516"/>
      <c r="AW183" s="401"/>
      <c r="AX183" s="401"/>
      <c r="AY183" s="595" t="s">
        <v>753</v>
      </c>
      <c r="AZ183" s="582" t="s">
        <v>615</v>
      </c>
      <c r="BA183" s="400" t="s">
        <v>668</v>
      </c>
      <c r="BB183" s="400" t="s">
        <v>910</v>
      </c>
      <c r="BC183" s="400" t="s">
        <v>912</v>
      </c>
      <c r="BD183" s="400" t="s">
        <v>638</v>
      </c>
      <c r="BE183" s="516">
        <f t="shared" si="175"/>
        <v>185</v>
      </c>
      <c r="BF183" s="516"/>
      <c r="BG183" s="516"/>
      <c r="BH183" s="516"/>
    </row>
    <row r="184" spans="1:60" hidden="1">
      <c r="A184" s="1586"/>
      <c r="B184" s="548"/>
      <c r="C184" s="549"/>
      <c r="D184" s="550"/>
      <c r="E184" s="551"/>
      <c r="F184" s="551"/>
      <c r="G184" s="551"/>
      <c r="H184" s="551"/>
      <c r="I184" s="551"/>
      <c r="J184" s="552"/>
      <c r="K184" s="553"/>
      <c r="L184" s="554"/>
      <c r="M184" s="509"/>
      <c r="N184" s="516">
        <f>+B$11</f>
        <v>0</v>
      </c>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516"/>
      <c r="AQ184" s="516"/>
      <c r="AR184" s="516"/>
      <c r="AS184" s="516"/>
      <c r="AT184" s="637" t="s">
        <v>375</v>
      </c>
      <c r="AU184" s="516"/>
      <c r="AV184" s="516"/>
      <c r="AW184" s="401"/>
      <c r="AX184" s="401"/>
      <c r="AY184" s="595" t="s">
        <v>758</v>
      </c>
      <c r="AZ184" s="582" t="s">
        <v>616</v>
      </c>
      <c r="BA184" s="400" t="s">
        <v>670</v>
      </c>
      <c r="BB184" s="400" t="s">
        <v>912</v>
      </c>
      <c r="BC184" s="400" t="s">
        <v>911</v>
      </c>
      <c r="BD184" s="400" t="s">
        <v>640</v>
      </c>
      <c r="BE184" s="516">
        <f t="shared" si="175"/>
        <v>186</v>
      </c>
      <c r="BF184" s="516"/>
      <c r="BG184" s="516"/>
      <c r="BH184" s="516"/>
    </row>
    <row r="185" spans="1:60" hidden="1">
      <c r="A185" s="1586"/>
      <c r="B185" s="523"/>
      <c r="C185" s="524"/>
      <c r="D185" s="540" t="s">
        <v>1728</v>
      </c>
      <c r="E185" s="520"/>
      <c r="F185" s="520"/>
      <c r="G185" s="520"/>
      <c r="H185" s="520"/>
      <c r="I185" s="520"/>
      <c r="J185" s="520"/>
      <c r="K185" s="520"/>
      <c r="L185" s="541"/>
      <c r="M185" s="492"/>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637" t="s">
        <v>377</v>
      </c>
      <c r="AU185" s="516"/>
      <c r="AV185" s="516"/>
      <c r="AW185" s="401"/>
      <c r="AX185" s="401"/>
      <c r="AY185" s="595" t="s">
        <v>762</v>
      </c>
      <c r="AZ185" s="582" t="s">
        <v>620</v>
      </c>
      <c r="BA185" s="400" t="s">
        <v>671</v>
      </c>
      <c r="BB185" s="400" t="s">
        <v>911</v>
      </c>
      <c r="BC185" s="400" t="s">
        <v>913</v>
      </c>
      <c r="BD185" s="400" t="s">
        <v>647</v>
      </c>
      <c r="BE185" s="516">
        <f t="shared" si="175"/>
        <v>187</v>
      </c>
      <c r="BF185" s="516"/>
      <c r="BG185" s="516"/>
      <c r="BH185" s="516"/>
    </row>
    <row r="186" spans="1:60" hidden="1">
      <c r="A186" s="1586"/>
      <c r="B186" s="542"/>
      <c r="C186" s="524"/>
      <c r="D186" s="525"/>
      <c r="E186" s="526">
        <v>0</v>
      </c>
      <c r="F186" s="526">
        <v>1</v>
      </c>
      <c r="G186" s="526">
        <v>2</v>
      </c>
      <c r="H186" s="526">
        <v>3</v>
      </c>
      <c r="I186" s="526">
        <v>4</v>
      </c>
      <c r="J186" s="526">
        <v>5</v>
      </c>
      <c r="K186" s="526"/>
      <c r="L186" s="543"/>
      <c r="M186" s="49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516"/>
      <c r="AQ186" s="516"/>
      <c r="AR186" s="516"/>
      <c r="AS186" s="516"/>
      <c r="AT186" s="637" t="s">
        <v>379</v>
      </c>
      <c r="AU186" s="516"/>
      <c r="AV186" s="516"/>
      <c r="AW186" s="401"/>
      <c r="AX186" s="401"/>
      <c r="AY186" s="595" t="s">
        <v>766</v>
      </c>
      <c r="AZ186" s="582" t="s">
        <v>621</v>
      </c>
      <c r="BA186" s="400" t="s">
        <v>673</v>
      </c>
      <c r="BB186" s="400" t="s">
        <v>913</v>
      </c>
      <c r="BC186" s="400" t="s">
        <v>931</v>
      </c>
      <c r="BD186" s="400" t="s">
        <v>652</v>
      </c>
      <c r="BE186" s="516">
        <f t="shared" si="175"/>
        <v>188</v>
      </c>
      <c r="BF186" s="516"/>
      <c r="BG186" s="516"/>
      <c r="BH186" s="516"/>
    </row>
    <row r="187" spans="1:60" hidden="1">
      <c r="A187" s="1586"/>
      <c r="B187" s="523"/>
      <c r="C187" s="524"/>
      <c r="D187" s="529">
        <v>30</v>
      </c>
      <c r="E187" s="530">
        <f>ROUNDDOWN(0.3*E171/12,0)</f>
        <v>275</v>
      </c>
      <c r="F187" s="530">
        <f>ROUNDDOWN(AVERAGE(E171,F171)/12*0.3,0)</f>
        <v>295</v>
      </c>
      <c r="G187" s="530">
        <f>ROUNDDOWN(0.3*G171/12,0)</f>
        <v>353</v>
      </c>
      <c r="H187" s="530">
        <f>ROUNDDOWN(AVERAGE(I171,H171)/12*0.3,0)</f>
        <v>408</v>
      </c>
      <c r="I187" s="530">
        <f>ROUNDDOWN(0.3*J171/12,0)</f>
        <v>456</v>
      </c>
      <c r="J187" s="530">
        <f>ROUNDDOWN(AVERAGE(K171,L171)/12*0.3,0)</f>
        <v>503</v>
      </c>
      <c r="K187" s="544"/>
      <c r="L187" s="545"/>
      <c r="M187" s="496"/>
      <c r="N187" s="516">
        <f>+B$11</f>
        <v>0</v>
      </c>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6"/>
      <c r="AM187" s="516"/>
      <c r="AN187" s="516"/>
      <c r="AO187" s="516"/>
      <c r="AP187" s="516"/>
      <c r="AQ187" s="516"/>
      <c r="AR187" s="516"/>
      <c r="AS187" s="516"/>
      <c r="AT187" s="637" t="s">
        <v>381</v>
      </c>
      <c r="AU187" s="516"/>
      <c r="AV187" s="516"/>
      <c r="AW187" s="401"/>
      <c r="AX187" s="401"/>
      <c r="AY187" s="595" t="s">
        <v>768</v>
      </c>
      <c r="AZ187" s="582" t="s">
        <v>208</v>
      </c>
      <c r="BA187" s="400" t="s">
        <v>677</v>
      </c>
      <c r="BB187" s="400" t="s">
        <v>931</v>
      </c>
      <c r="BC187" s="400" t="s">
        <v>382</v>
      </c>
      <c r="BD187" s="400" t="s">
        <v>654</v>
      </c>
      <c r="BE187" s="516">
        <f t="shared" si="175"/>
        <v>189</v>
      </c>
      <c r="BF187" s="516"/>
      <c r="BG187" s="516"/>
      <c r="BH187" s="516"/>
    </row>
    <row r="188" spans="1:60" hidden="1">
      <c r="A188" s="1586"/>
      <c r="B188" s="523"/>
      <c r="C188" s="524"/>
      <c r="D188" s="531">
        <v>40</v>
      </c>
      <c r="E188" s="530">
        <f>ROUNDDOWN(0.3*E172/12,0)</f>
        <v>367</v>
      </c>
      <c r="F188" s="530">
        <f>ROUNDDOWN(AVERAGE(E172,F172)/12*0.3,0)</f>
        <v>393</v>
      </c>
      <c r="G188" s="530">
        <f>ROUNDDOWN(0.3*G172/12,0)</f>
        <v>472</v>
      </c>
      <c r="H188" s="530">
        <f>ROUNDDOWN(AVERAGE(I172,H172)/12*0.3,0)</f>
        <v>545</v>
      </c>
      <c r="I188" s="530">
        <f>ROUNDDOWN(0.3*J172/12,0)</f>
        <v>608</v>
      </c>
      <c r="J188" s="530">
        <f>ROUNDDOWN(AVERAGE(K172,L172)/12*0.3,0)</f>
        <v>671</v>
      </c>
      <c r="K188" s="546"/>
      <c r="L188" s="547"/>
      <c r="M188" s="496"/>
      <c r="N188" s="516">
        <f>+B$11</f>
        <v>0</v>
      </c>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516"/>
      <c r="AQ188" s="516"/>
      <c r="AR188" s="516"/>
      <c r="AS188" s="516"/>
      <c r="AT188" s="637" t="s">
        <v>382</v>
      </c>
      <c r="AU188" s="516"/>
      <c r="AV188" s="516"/>
      <c r="AW188" s="401"/>
      <c r="AX188" s="401"/>
      <c r="AY188" s="595" t="s">
        <v>773</v>
      </c>
      <c r="AZ188" s="582" t="s">
        <v>624</v>
      </c>
      <c r="BA188" s="400" t="s">
        <v>678</v>
      </c>
      <c r="BB188" s="400" t="s">
        <v>382</v>
      </c>
      <c r="BC188" s="400" t="s">
        <v>935</v>
      </c>
      <c r="BD188" s="400" t="s">
        <v>656</v>
      </c>
      <c r="BE188" s="516">
        <f t="shared" si="175"/>
        <v>190</v>
      </c>
      <c r="BF188" s="516"/>
      <c r="BG188" s="516"/>
      <c r="BH188" s="516"/>
    </row>
    <row r="189" spans="1:60" hidden="1">
      <c r="A189" s="1586"/>
      <c r="B189" s="523"/>
      <c r="C189" s="524"/>
      <c r="D189" s="531" t="s">
        <v>1656</v>
      </c>
      <c r="E189" s="530">
        <v>468</v>
      </c>
      <c r="F189" s="530">
        <v>501</v>
      </c>
      <c r="G189" s="530">
        <v>602</v>
      </c>
      <c r="H189" s="530">
        <v>695</v>
      </c>
      <c r="I189" s="530">
        <v>776</v>
      </c>
      <c r="J189" s="530">
        <v>856</v>
      </c>
      <c r="K189" s="546"/>
      <c r="L189" s="547"/>
      <c r="M189" s="496"/>
      <c r="N189" s="516">
        <f>+B$11</f>
        <v>0</v>
      </c>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516"/>
      <c r="AQ189" s="516"/>
      <c r="AR189" s="516"/>
      <c r="AS189" s="516"/>
      <c r="AT189" s="637" t="s">
        <v>384</v>
      </c>
      <c r="AU189" s="516"/>
      <c r="AV189" s="516"/>
      <c r="AW189" s="401"/>
      <c r="AX189" s="401"/>
      <c r="AY189" s="595" t="s">
        <v>777</v>
      </c>
      <c r="AZ189" s="582" t="s">
        <v>626</v>
      </c>
      <c r="BA189" s="400" t="s">
        <v>679</v>
      </c>
      <c r="BB189" s="400" t="s">
        <v>935</v>
      </c>
      <c r="BC189" s="400" t="s">
        <v>938</v>
      </c>
      <c r="BD189" s="400" t="s">
        <v>657</v>
      </c>
      <c r="BE189" s="516">
        <f t="shared" si="175"/>
        <v>191</v>
      </c>
      <c r="BF189" s="516"/>
      <c r="BG189" s="516"/>
      <c r="BH189" s="516"/>
    </row>
    <row r="190" spans="1:60" hidden="1">
      <c r="A190" s="1586"/>
      <c r="B190" s="523"/>
      <c r="C190" s="524"/>
      <c r="D190" s="531" t="s">
        <v>1657</v>
      </c>
      <c r="E190" s="530">
        <v>563</v>
      </c>
      <c r="F190" s="530">
        <v>571</v>
      </c>
      <c r="G190" s="530">
        <v>748</v>
      </c>
      <c r="H190" s="530">
        <v>917</v>
      </c>
      <c r="I190" s="530">
        <v>1003</v>
      </c>
      <c r="J190" s="530">
        <v>1088</v>
      </c>
      <c r="K190" s="546"/>
      <c r="L190" s="547"/>
      <c r="M190" s="496"/>
      <c r="N190" s="516">
        <f>+B$11</f>
        <v>0</v>
      </c>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516"/>
      <c r="AQ190" s="516"/>
      <c r="AR190" s="516"/>
      <c r="AS190" s="516"/>
      <c r="AT190" s="637" t="s">
        <v>386</v>
      </c>
      <c r="AU190" s="516"/>
      <c r="AV190" s="516"/>
      <c r="AW190" s="401"/>
      <c r="AX190" s="401"/>
      <c r="AY190" s="595" t="s">
        <v>779</v>
      </c>
      <c r="AZ190" s="582" t="s">
        <v>627</v>
      </c>
      <c r="BA190" s="400" t="s">
        <v>680</v>
      </c>
      <c r="BB190" s="400" t="s">
        <v>938</v>
      </c>
      <c r="BC190" s="400" t="s">
        <v>942</v>
      </c>
      <c r="BD190" s="400" t="s">
        <v>661</v>
      </c>
      <c r="BE190" s="516">
        <f t="shared" si="175"/>
        <v>192</v>
      </c>
      <c r="BF190" s="516"/>
      <c r="BG190" s="516"/>
      <c r="BH190" s="516"/>
    </row>
    <row r="191" spans="1:60" hidden="1">
      <c r="A191" s="1586"/>
      <c r="B191" s="548"/>
      <c r="C191" s="549"/>
      <c r="D191" s="550"/>
      <c r="E191" s="551"/>
      <c r="F191" s="551"/>
      <c r="G191" s="551"/>
      <c r="H191" s="551"/>
      <c r="I191" s="551"/>
      <c r="J191" s="552"/>
      <c r="K191" s="553"/>
      <c r="L191" s="554"/>
      <c r="M191" s="509"/>
      <c r="N191" s="516">
        <f>+B$11</f>
        <v>0</v>
      </c>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516"/>
      <c r="AN191" s="516"/>
      <c r="AO191" s="516"/>
      <c r="AP191" s="516"/>
      <c r="AQ191" s="516"/>
      <c r="AR191" s="516"/>
      <c r="AS191" s="516"/>
      <c r="AT191" s="637" t="s">
        <v>388</v>
      </c>
      <c r="AU191" s="516"/>
      <c r="AV191" s="516"/>
      <c r="AW191" s="401"/>
      <c r="AX191" s="401"/>
      <c r="AY191" s="595" t="s">
        <v>784</v>
      </c>
      <c r="AZ191" s="582" t="s">
        <v>630</v>
      </c>
      <c r="BA191" s="400" t="s">
        <v>681</v>
      </c>
      <c r="BB191" s="400" t="s">
        <v>942</v>
      </c>
      <c r="BC191" s="400" t="s">
        <v>947</v>
      </c>
      <c r="BD191" s="400" t="s">
        <v>665</v>
      </c>
      <c r="BE191" s="516">
        <f t="shared" si="175"/>
        <v>193</v>
      </c>
      <c r="BF191" s="516"/>
      <c r="BG191" s="516"/>
      <c r="BH191" s="516"/>
    </row>
    <row r="192" spans="1:60" hidden="1">
      <c r="N192" s="516"/>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516"/>
      <c r="AN192" s="516"/>
      <c r="AO192" s="516"/>
      <c r="AP192" s="516"/>
      <c r="AQ192" s="516"/>
      <c r="AR192" s="516"/>
      <c r="AS192" s="516"/>
      <c r="AT192" s="637" t="s">
        <v>390</v>
      </c>
      <c r="AU192" s="516"/>
      <c r="AV192" s="516"/>
      <c r="AW192" s="401"/>
      <c r="AX192" s="401"/>
      <c r="AY192" s="595" t="s">
        <v>788</v>
      </c>
      <c r="AZ192" s="582" t="s">
        <v>632</v>
      </c>
      <c r="BA192" s="400" t="s">
        <v>252</v>
      </c>
      <c r="BB192" s="400" t="s">
        <v>947</v>
      </c>
      <c r="BC192" s="400" t="s">
        <v>959</v>
      </c>
      <c r="BD192" s="400" t="s">
        <v>668</v>
      </c>
      <c r="BE192" s="516">
        <f t="shared" si="175"/>
        <v>194</v>
      </c>
      <c r="BF192" s="516"/>
      <c r="BG192" s="516"/>
      <c r="BH192" s="516"/>
    </row>
    <row r="193" spans="1:60" hidden="1">
      <c r="A193" s="1580" t="s">
        <v>1729</v>
      </c>
      <c r="B193" s="555"/>
      <c r="C193" s="556"/>
      <c r="D193" s="557" t="s">
        <v>1730</v>
      </c>
      <c r="E193" s="558"/>
      <c r="F193" s="558"/>
      <c r="G193" s="558"/>
      <c r="H193" s="558"/>
      <c r="I193" s="558"/>
      <c r="J193" s="558"/>
      <c r="K193" s="558"/>
      <c r="L193" s="558"/>
      <c r="M193" s="492"/>
      <c r="N193" s="516"/>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516"/>
      <c r="AN193" s="516"/>
      <c r="AO193" s="516"/>
      <c r="AP193" s="516"/>
      <c r="AQ193" s="516"/>
      <c r="AR193" s="516"/>
      <c r="AS193" s="516"/>
      <c r="AT193" s="637" t="s">
        <v>392</v>
      </c>
      <c r="AU193" s="516"/>
      <c r="AV193" s="516"/>
      <c r="AW193" s="401"/>
      <c r="AX193" s="401"/>
      <c r="AY193" s="595" t="s">
        <v>790</v>
      </c>
      <c r="AZ193" s="582" t="s">
        <v>633</v>
      </c>
      <c r="BA193" s="400" t="s">
        <v>685</v>
      </c>
      <c r="BB193" s="400" t="s">
        <v>959</v>
      </c>
      <c r="BC193" s="400" t="s">
        <v>961</v>
      </c>
      <c r="BD193" s="400" t="s">
        <v>670</v>
      </c>
      <c r="BE193" s="516">
        <f t="shared" si="175"/>
        <v>195</v>
      </c>
      <c r="BF193" s="516"/>
      <c r="BG193" s="516"/>
      <c r="BH193" s="516"/>
    </row>
    <row r="194" spans="1:60" hidden="1">
      <c r="A194" s="1581"/>
      <c r="B194" s="559"/>
      <c r="C194" s="560"/>
      <c r="D194" s="561"/>
      <c r="E194" s="562">
        <v>1</v>
      </c>
      <c r="F194" s="562">
        <v>2</v>
      </c>
      <c r="G194" s="562">
        <v>3</v>
      </c>
      <c r="H194" s="562">
        <v>4</v>
      </c>
      <c r="I194" s="562">
        <v>5</v>
      </c>
      <c r="J194" s="562">
        <v>6</v>
      </c>
      <c r="K194" s="562">
        <v>7</v>
      </c>
      <c r="L194" s="562">
        <v>8</v>
      </c>
      <c r="M194" s="49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637" t="s">
        <v>394</v>
      </c>
      <c r="AU194" s="516"/>
      <c r="AV194" s="516"/>
      <c r="AW194" s="401"/>
      <c r="AX194" s="401"/>
      <c r="AY194" s="595" t="s">
        <v>801</v>
      </c>
      <c r="AZ194" s="582" t="s">
        <v>638</v>
      </c>
      <c r="BA194" s="400" t="s">
        <v>686</v>
      </c>
      <c r="BB194" s="400" t="s">
        <v>961</v>
      </c>
      <c r="BC194" s="400" t="s">
        <v>976</v>
      </c>
      <c r="BD194" s="400" t="s">
        <v>671</v>
      </c>
      <c r="BE194" s="516">
        <f t="shared" si="175"/>
        <v>196</v>
      </c>
      <c r="BF194" s="516"/>
      <c r="BG194" s="516"/>
      <c r="BH194" s="516"/>
    </row>
    <row r="195" spans="1:60" hidden="1">
      <c r="A195" s="1581"/>
      <c r="B195" s="559"/>
      <c r="C195" s="560"/>
      <c r="D195" s="563">
        <v>30</v>
      </c>
      <c r="E195" s="564">
        <f t="shared" ref="E195:L195" si="178">+E197*0.6</f>
        <v>11010</v>
      </c>
      <c r="F195" s="564">
        <f t="shared" si="178"/>
        <v>12600</v>
      </c>
      <c r="G195" s="564">
        <f t="shared" si="178"/>
        <v>14160</v>
      </c>
      <c r="H195" s="564">
        <f t="shared" si="178"/>
        <v>15720</v>
      </c>
      <c r="I195" s="564">
        <f t="shared" si="178"/>
        <v>16980</v>
      </c>
      <c r="J195" s="564">
        <f t="shared" si="178"/>
        <v>18240</v>
      </c>
      <c r="K195" s="564">
        <f t="shared" si="178"/>
        <v>19500</v>
      </c>
      <c r="L195" s="564">
        <f t="shared" si="178"/>
        <v>20760</v>
      </c>
      <c r="M195" s="49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516"/>
      <c r="AN195" s="516"/>
      <c r="AO195" s="516"/>
      <c r="AP195" s="516"/>
      <c r="AQ195" s="516"/>
      <c r="AR195" s="516"/>
      <c r="AS195" s="516"/>
      <c r="AT195" s="637" t="s">
        <v>396</v>
      </c>
      <c r="AU195" s="516"/>
      <c r="AV195" s="516"/>
      <c r="AW195" s="401"/>
      <c r="AX195" s="401"/>
      <c r="AY195" s="595" t="s">
        <v>806</v>
      </c>
      <c r="AZ195" s="582" t="s">
        <v>640</v>
      </c>
      <c r="BA195" s="400" t="s">
        <v>254</v>
      </c>
      <c r="BB195" s="400" t="s">
        <v>976</v>
      </c>
      <c r="BC195" s="400" t="s">
        <v>979</v>
      </c>
      <c r="BD195" s="400" t="s">
        <v>673</v>
      </c>
      <c r="BE195" s="516">
        <f t="shared" si="175"/>
        <v>197</v>
      </c>
      <c r="BF195" s="516"/>
      <c r="BG195" s="516"/>
      <c r="BH195" s="516"/>
    </row>
    <row r="196" spans="1:60" hidden="1">
      <c r="A196" s="1581"/>
      <c r="B196" s="559"/>
      <c r="C196" s="560"/>
      <c r="D196" s="565">
        <v>40</v>
      </c>
      <c r="E196" s="564">
        <f t="shared" ref="E196:L196" si="179">+E197*0.8</f>
        <v>14680</v>
      </c>
      <c r="F196" s="564">
        <f t="shared" si="179"/>
        <v>16800</v>
      </c>
      <c r="G196" s="564">
        <f t="shared" si="179"/>
        <v>18880</v>
      </c>
      <c r="H196" s="564">
        <f t="shared" si="179"/>
        <v>20960</v>
      </c>
      <c r="I196" s="564">
        <f t="shared" si="179"/>
        <v>22640</v>
      </c>
      <c r="J196" s="564">
        <f t="shared" si="179"/>
        <v>24320</v>
      </c>
      <c r="K196" s="564">
        <f t="shared" si="179"/>
        <v>26000</v>
      </c>
      <c r="L196" s="564">
        <f t="shared" si="179"/>
        <v>27680</v>
      </c>
      <c r="M196" s="49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516"/>
      <c r="AQ196" s="516"/>
      <c r="AR196" s="516"/>
      <c r="AS196" s="516"/>
      <c r="AT196" s="637" t="s">
        <v>398</v>
      </c>
      <c r="AU196" s="516"/>
      <c r="AV196" s="516"/>
      <c r="AW196" s="401"/>
      <c r="AX196" s="401"/>
      <c r="AY196" s="595" t="s">
        <v>1634</v>
      </c>
      <c r="AZ196" s="582" t="s">
        <v>647</v>
      </c>
      <c r="BA196" s="400" t="s">
        <v>691</v>
      </c>
      <c r="BB196" s="400" t="s">
        <v>979</v>
      </c>
      <c r="BC196" s="400" t="s">
        <v>396</v>
      </c>
      <c r="BD196" s="400" t="s">
        <v>677</v>
      </c>
      <c r="BE196" s="516">
        <f t="shared" si="175"/>
        <v>198</v>
      </c>
      <c r="BF196" s="516"/>
      <c r="BG196" s="516"/>
      <c r="BH196" s="516"/>
    </row>
    <row r="197" spans="1:60" hidden="1">
      <c r="A197" s="1581"/>
      <c r="B197" s="559"/>
      <c r="C197" s="560"/>
      <c r="D197" s="565">
        <v>50</v>
      </c>
      <c r="E197" s="564">
        <v>18350</v>
      </c>
      <c r="F197" s="564">
        <v>21000</v>
      </c>
      <c r="G197" s="564">
        <v>23600</v>
      </c>
      <c r="H197" s="564">
        <v>26200</v>
      </c>
      <c r="I197" s="564">
        <v>28300</v>
      </c>
      <c r="J197" s="564">
        <v>30400</v>
      </c>
      <c r="K197" s="564">
        <v>32500</v>
      </c>
      <c r="L197" s="564">
        <v>34600</v>
      </c>
      <c r="M197" s="496"/>
      <c r="N197" s="516" t="str">
        <f>+CONCATENATE($B$11)</f>
        <v>0</v>
      </c>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6"/>
      <c r="AM197" s="516"/>
      <c r="AN197" s="516"/>
      <c r="AO197" s="516"/>
      <c r="AP197" s="516"/>
      <c r="AQ197" s="516"/>
      <c r="AR197" s="516"/>
      <c r="AS197" s="516"/>
      <c r="AT197" s="637" t="s">
        <v>400</v>
      </c>
      <c r="AU197" s="516"/>
      <c r="AV197" s="516"/>
      <c r="AW197" s="401"/>
      <c r="AX197" s="401"/>
      <c r="AY197" s="595" t="s">
        <v>1635</v>
      </c>
      <c r="AZ197" s="582" t="s">
        <v>652</v>
      </c>
      <c r="BA197" s="400" t="s">
        <v>692</v>
      </c>
      <c r="BB197" s="400" t="s">
        <v>396</v>
      </c>
      <c r="BC197" s="400" t="s">
        <v>1000</v>
      </c>
      <c r="BD197" s="400" t="s">
        <v>678</v>
      </c>
      <c r="BE197" s="516">
        <f t="shared" si="175"/>
        <v>199</v>
      </c>
      <c r="BF197" s="516"/>
      <c r="BG197" s="516"/>
      <c r="BH197" s="516"/>
    </row>
    <row r="198" spans="1:60" hidden="1">
      <c r="A198" s="1581"/>
      <c r="B198" s="559"/>
      <c r="C198" s="560"/>
      <c r="D198" s="565">
        <v>60</v>
      </c>
      <c r="E198" s="564">
        <f t="shared" ref="E198:L198" si="180">+E197*1.2</f>
        <v>22020</v>
      </c>
      <c r="F198" s="564">
        <f t="shared" si="180"/>
        <v>25200</v>
      </c>
      <c r="G198" s="564">
        <f t="shared" si="180"/>
        <v>28320</v>
      </c>
      <c r="H198" s="564">
        <f t="shared" si="180"/>
        <v>31440</v>
      </c>
      <c r="I198" s="564">
        <f t="shared" si="180"/>
        <v>33960</v>
      </c>
      <c r="J198" s="564">
        <f t="shared" si="180"/>
        <v>36480</v>
      </c>
      <c r="K198" s="564">
        <f t="shared" si="180"/>
        <v>39000</v>
      </c>
      <c r="L198" s="564">
        <f t="shared" si="180"/>
        <v>41520</v>
      </c>
      <c r="M198" s="49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516"/>
      <c r="AQ198" s="516"/>
      <c r="AR198" s="516"/>
      <c r="AS198" s="516"/>
      <c r="AT198" s="637" t="s">
        <v>402</v>
      </c>
      <c r="AU198" s="516"/>
      <c r="AV198" s="516"/>
      <c r="AW198" s="401"/>
      <c r="AX198" s="401"/>
      <c r="AY198" s="595" t="s">
        <v>815</v>
      </c>
      <c r="AZ198" s="582" t="s">
        <v>654</v>
      </c>
      <c r="BA198" s="400" t="s">
        <v>693</v>
      </c>
      <c r="BB198" s="400" t="s">
        <v>1000</v>
      </c>
      <c r="BC198" s="400" t="s">
        <v>1001</v>
      </c>
      <c r="BD198" s="400" t="s">
        <v>679</v>
      </c>
      <c r="BE198" s="516">
        <f t="shared" si="175"/>
        <v>200</v>
      </c>
      <c r="BF198" s="516"/>
      <c r="BG198" s="516"/>
      <c r="BH198" s="516"/>
    </row>
    <row r="199" spans="1:60" hidden="1">
      <c r="A199" s="1581"/>
      <c r="B199" s="559"/>
      <c r="C199" s="560"/>
      <c r="D199" s="566">
        <v>80</v>
      </c>
      <c r="E199" s="567">
        <f t="shared" ref="E199:L199" si="181">+E197*1.6</f>
        <v>29360</v>
      </c>
      <c r="F199" s="567">
        <f t="shared" si="181"/>
        <v>33600</v>
      </c>
      <c r="G199" s="567">
        <f t="shared" si="181"/>
        <v>37760</v>
      </c>
      <c r="H199" s="567">
        <f t="shared" si="181"/>
        <v>41920</v>
      </c>
      <c r="I199" s="567">
        <f t="shared" si="181"/>
        <v>45280</v>
      </c>
      <c r="J199" s="567">
        <f t="shared" si="181"/>
        <v>48640</v>
      </c>
      <c r="K199" s="567">
        <f t="shared" si="181"/>
        <v>52000</v>
      </c>
      <c r="L199" s="567">
        <f t="shared" si="181"/>
        <v>55360</v>
      </c>
      <c r="M199" s="49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516"/>
      <c r="AQ199" s="516"/>
      <c r="AR199" s="516"/>
      <c r="AS199" s="516"/>
      <c r="AT199" s="637" t="s">
        <v>404</v>
      </c>
      <c r="AU199" s="516"/>
      <c r="AV199" s="516"/>
      <c r="AW199" s="401"/>
      <c r="AX199" s="401"/>
      <c r="AY199" s="595" t="s">
        <v>817</v>
      </c>
      <c r="AZ199" s="582" t="s">
        <v>656</v>
      </c>
      <c r="BA199" s="400" t="s">
        <v>694</v>
      </c>
      <c r="BB199" s="400" t="s">
        <v>1001</v>
      </c>
      <c r="BC199" s="400" t="s">
        <v>1002</v>
      </c>
      <c r="BD199" s="400" t="s">
        <v>680</v>
      </c>
      <c r="BE199" s="516">
        <f t="shared" si="175"/>
        <v>201</v>
      </c>
      <c r="BF199" s="516"/>
      <c r="BG199" s="516"/>
      <c r="BH199" s="516"/>
    </row>
    <row r="200" spans="1:60" hidden="1">
      <c r="A200" s="1581"/>
      <c r="B200" s="559"/>
      <c r="C200" s="560"/>
      <c r="D200" s="566">
        <v>120</v>
      </c>
      <c r="E200" s="567">
        <v>44000</v>
      </c>
      <c r="F200" s="567">
        <v>50300</v>
      </c>
      <c r="G200" s="567">
        <v>56600</v>
      </c>
      <c r="H200" s="567">
        <v>62900</v>
      </c>
      <c r="I200" s="567">
        <v>67900</v>
      </c>
      <c r="J200" s="567">
        <v>72950</v>
      </c>
      <c r="K200" s="567">
        <v>77950</v>
      </c>
      <c r="L200" s="567">
        <v>83000</v>
      </c>
      <c r="M200" s="509"/>
      <c r="N200" s="516" t="str">
        <f>+CONCATENATE($B$11)</f>
        <v>0</v>
      </c>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637" t="s">
        <v>406</v>
      </c>
      <c r="AU200" s="516"/>
      <c r="AV200" s="516"/>
      <c r="AW200" s="401"/>
      <c r="AX200" s="401"/>
      <c r="AY200" s="595" t="s">
        <v>820</v>
      </c>
      <c r="AZ200" s="582" t="s">
        <v>657</v>
      </c>
      <c r="BA200" s="400" t="s">
        <v>1633</v>
      </c>
      <c r="BB200" s="400" t="s">
        <v>1002</v>
      </c>
      <c r="BC200" s="400" t="s">
        <v>1007</v>
      </c>
      <c r="BD200" s="400" t="s">
        <v>681</v>
      </c>
      <c r="BE200" s="516">
        <f t="shared" si="175"/>
        <v>202</v>
      </c>
      <c r="BF200" s="516"/>
      <c r="BG200" s="516"/>
      <c r="BH200" s="516"/>
    </row>
    <row r="201" spans="1:60" hidden="1">
      <c r="A201" s="1581"/>
      <c r="B201" s="559"/>
      <c r="C201" s="560"/>
      <c r="D201" s="538"/>
      <c r="E201" s="539"/>
      <c r="F201" s="539"/>
      <c r="G201" s="539"/>
      <c r="H201" s="539"/>
      <c r="I201" s="539"/>
      <c r="J201" s="539"/>
      <c r="K201" s="539"/>
      <c r="L201" s="539"/>
      <c r="M201" s="368"/>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516"/>
      <c r="AN201" s="516"/>
      <c r="AO201" s="516"/>
      <c r="AP201" s="516"/>
      <c r="AQ201" s="516"/>
      <c r="AR201" s="516"/>
      <c r="AS201" s="516"/>
      <c r="AT201" s="637" t="s">
        <v>408</v>
      </c>
      <c r="AU201" s="516"/>
      <c r="AV201" s="516"/>
      <c r="AW201" s="401"/>
      <c r="AX201" s="401"/>
      <c r="AY201" s="595" t="s">
        <v>822</v>
      </c>
      <c r="AZ201" s="582" t="s">
        <v>661</v>
      </c>
      <c r="BA201" s="400" t="s">
        <v>697</v>
      </c>
      <c r="BB201" s="400" t="s">
        <v>1007</v>
      </c>
      <c r="BC201" s="400" t="s">
        <v>1008</v>
      </c>
      <c r="BD201" s="400" t="s">
        <v>252</v>
      </c>
      <c r="BE201" s="516">
        <f t="shared" si="175"/>
        <v>203</v>
      </c>
      <c r="BF201" s="516"/>
      <c r="BG201" s="516"/>
      <c r="BH201" s="516"/>
    </row>
    <row r="202" spans="1:60" hidden="1">
      <c r="A202" s="1581"/>
      <c r="B202" s="559"/>
      <c r="C202" s="560"/>
      <c r="D202" s="568"/>
      <c r="E202" s="569"/>
      <c r="F202" s="569"/>
      <c r="G202" s="569"/>
      <c r="H202" s="569"/>
      <c r="I202" s="569"/>
      <c r="J202" s="569"/>
      <c r="K202" s="569"/>
      <c r="L202" s="570"/>
      <c r="M202" s="492"/>
      <c r="N202" s="516"/>
      <c r="O202" s="516"/>
      <c r="P202" s="516"/>
      <c r="Q202" s="516"/>
      <c r="R202" s="516"/>
      <c r="S202" s="516"/>
      <c r="T202" s="516"/>
      <c r="U202" s="516"/>
      <c r="V202" s="516"/>
      <c r="W202" s="516"/>
      <c r="X202" s="516"/>
      <c r="Y202" s="516"/>
      <c r="Z202" s="516"/>
      <c r="AA202" s="516"/>
      <c r="AB202" s="516"/>
      <c r="AC202" s="516"/>
      <c r="AD202" s="516"/>
      <c r="AE202" s="516"/>
      <c r="AF202" s="516"/>
      <c r="AG202" s="516"/>
      <c r="AH202" s="516"/>
      <c r="AI202" s="516"/>
      <c r="AJ202" s="516"/>
      <c r="AK202" s="516"/>
      <c r="AL202" s="516"/>
      <c r="AM202" s="516"/>
      <c r="AN202" s="516"/>
      <c r="AO202" s="516"/>
      <c r="AP202" s="516"/>
      <c r="AQ202" s="516"/>
      <c r="AR202" s="516"/>
      <c r="AS202" s="516"/>
      <c r="AT202" s="637" t="s">
        <v>410</v>
      </c>
      <c r="AU202" s="516"/>
      <c r="AV202" s="516"/>
      <c r="AW202" s="401"/>
      <c r="AX202" s="401"/>
      <c r="AY202" s="595" t="s">
        <v>825</v>
      </c>
      <c r="AZ202" s="582" t="s">
        <v>665</v>
      </c>
      <c r="BA202" s="400" t="s">
        <v>698</v>
      </c>
      <c r="BB202" s="400" t="s">
        <v>1008</v>
      </c>
      <c r="BC202" s="400" t="s">
        <v>1012</v>
      </c>
      <c r="BD202" s="400" t="s">
        <v>685</v>
      </c>
      <c r="BE202" s="516">
        <f t="shared" si="175"/>
        <v>204</v>
      </c>
      <c r="BF202" s="516"/>
      <c r="BG202" s="516"/>
      <c r="BH202" s="516"/>
    </row>
    <row r="203" spans="1:60" hidden="1">
      <c r="A203" s="1581"/>
      <c r="B203" s="571"/>
      <c r="C203" s="560"/>
      <c r="D203" s="572"/>
      <c r="E203" s="573"/>
      <c r="F203" s="573"/>
      <c r="G203" s="573"/>
      <c r="H203" s="573"/>
      <c r="I203" s="573"/>
      <c r="J203" s="573"/>
      <c r="K203" s="573"/>
      <c r="L203" s="574"/>
      <c r="M203" s="49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516"/>
      <c r="AQ203" s="516"/>
      <c r="AR203" s="516"/>
      <c r="AS203" s="516"/>
      <c r="AT203" s="637" t="s">
        <v>412</v>
      </c>
      <c r="AU203" s="516"/>
      <c r="AV203" s="516"/>
      <c r="AW203" s="401"/>
      <c r="AX203" s="401"/>
      <c r="AY203" s="595" t="s">
        <v>826</v>
      </c>
      <c r="AZ203" s="582" t="s">
        <v>668</v>
      </c>
      <c r="BA203" s="400" t="s">
        <v>702</v>
      </c>
      <c r="BB203" s="400" t="s">
        <v>1012</v>
      </c>
      <c r="BC203" s="400" t="s">
        <v>1015</v>
      </c>
      <c r="BD203" s="400" t="s">
        <v>686</v>
      </c>
      <c r="BE203" s="516">
        <f t="shared" si="175"/>
        <v>205</v>
      </c>
      <c r="BF203" s="516"/>
      <c r="BG203" s="516"/>
      <c r="BH203" s="516"/>
    </row>
    <row r="204" spans="1:60" ht="15" hidden="1" customHeight="1">
      <c r="A204" s="1581"/>
      <c r="B204" s="559"/>
      <c r="C204" s="560"/>
      <c r="D204" s="575"/>
      <c r="E204" s="573"/>
      <c r="F204" s="573"/>
      <c r="G204" s="573"/>
      <c r="H204" s="573"/>
      <c r="I204" s="573"/>
      <c r="J204" s="573"/>
      <c r="K204" s="573"/>
      <c r="L204" s="574"/>
      <c r="M204" s="496"/>
      <c r="N204" s="516" t="s">
        <v>1731</v>
      </c>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516"/>
      <c r="AQ204" s="516"/>
      <c r="AR204" s="516"/>
      <c r="AS204" s="516"/>
      <c r="AT204" s="637" t="s">
        <v>414</v>
      </c>
      <c r="AU204" s="516"/>
      <c r="AV204" s="516"/>
      <c r="AW204" s="401"/>
      <c r="AX204" s="401"/>
      <c r="AY204" s="595" t="s">
        <v>828</v>
      </c>
      <c r="AZ204" s="582" t="s">
        <v>670</v>
      </c>
      <c r="BA204" s="400" t="s">
        <v>704</v>
      </c>
      <c r="BB204" s="400" t="s">
        <v>1015</v>
      </c>
      <c r="BC204" s="400" t="s">
        <v>1020</v>
      </c>
      <c r="BD204" s="400" t="s">
        <v>254</v>
      </c>
      <c r="BE204" s="516">
        <f t="shared" si="175"/>
        <v>206</v>
      </c>
      <c r="BF204" s="516"/>
      <c r="BG204" s="516"/>
      <c r="BH204" s="516"/>
    </row>
    <row r="205" spans="1:60" hidden="1">
      <c r="A205" s="1581"/>
      <c r="B205" s="559"/>
      <c r="C205" s="560"/>
      <c r="D205" s="575"/>
      <c r="E205" s="573"/>
      <c r="F205" s="573"/>
      <c r="G205" s="573"/>
      <c r="H205" s="573"/>
      <c r="I205" s="573"/>
      <c r="J205" s="573"/>
      <c r="K205" s="573"/>
      <c r="L205" s="574"/>
      <c r="M205" s="49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516"/>
      <c r="AN205" s="516"/>
      <c r="AO205" s="516"/>
      <c r="AP205" s="516"/>
      <c r="AQ205" s="516"/>
      <c r="AR205" s="516"/>
      <c r="AS205" s="516"/>
      <c r="AT205" s="637" t="s">
        <v>416</v>
      </c>
      <c r="AU205" s="516"/>
      <c r="AV205" s="516"/>
      <c r="AW205" s="401"/>
      <c r="AX205" s="401"/>
      <c r="AY205" s="595" t="s">
        <v>832</v>
      </c>
      <c r="AZ205" s="582" t="s">
        <v>671</v>
      </c>
      <c r="BA205" s="400" t="s">
        <v>264</v>
      </c>
      <c r="BB205" s="400" t="s">
        <v>1020</v>
      </c>
      <c r="BC205" s="400" t="s">
        <v>1025</v>
      </c>
      <c r="BD205" s="400" t="s">
        <v>691</v>
      </c>
      <c r="BE205" s="516">
        <f t="shared" si="175"/>
        <v>207</v>
      </c>
      <c r="BF205" s="516"/>
      <c r="BG205" s="516"/>
      <c r="BH205" s="516"/>
    </row>
    <row r="206" spans="1:60" hidden="1">
      <c r="A206" s="1581"/>
      <c r="B206" s="559"/>
      <c r="C206" s="560"/>
      <c r="D206" s="575"/>
      <c r="E206" s="573"/>
      <c r="F206" s="573"/>
      <c r="G206" s="573"/>
      <c r="H206" s="573"/>
      <c r="I206" s="573"/>
      <c r="J206" s="573"/>
      <c r="K206" s="573"/>
      <c r="L206" s="574"/>
      <c r="M206" s="49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516"/>
      <c r="AQ206" s="516"/>
      <c r="AR206" s="516"/>
      <c r="AS206" s="516"/>
      <c r="AT206" s="637" t="s">
        <v>418</v>
      </c>
      <c r="AU206" s="516"/>
      <c r="AV206" s="516"/>
      <c r="AW206" s="401"/>
      <c r="AX206" s="401"/>
      <c r="AY206" s="595" t="s">
        <v>841</v>
      </c>
      <c r="AZ206" s="582" t="s">
        <v>673</v>
      </c>
      <c r="BA206" s="400" t="s">
        <v>708</v>
      </c>
      <c r="BB206" s="400" t="s">
        <v>1025</v>
      </c>
      <c r="BC206" s="400" t="s">
        <v>1026</v>
      </c>
      <c r="BD206" s="400" t="s">
        <v>692</v>
      </c>
      <c r="BE206" s="516">
        <f t="shared" si="175"/>
        <v>208</v>
      </c>
      <c r="BF206" s="516"/>
      <c r="BG206" s="516"/>
      <c r="BH206" s="516"/>
    </row>
    <row r="207" spans="1:60" hidden="1">
      <c r="A207" s="1581"/>
      <c r="B207" s="559"/>
      <c r="C207" s="560"/>
      <c r="D207" s="575"/>
      <c r="E207" s="573"/>
      <c r="F207" s="573"/>
      <c r="G207" s="573"/>
      <c r="H207" s="573"/>
      <c r="I207" s="573"/>
      <c r="J207" s="573"/>
      <c r="K207" s="573"/>
      <c r="L207" s="574"/>
      <c r="M207" s="49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6"/>
      <c r="AM207" s="516"/>
      <c r="AN207" s="516"/>
      <c r="AO207" s="516"/>
      <c r="AP207" s="516"/>
      <c r="AQ207" s="516"/>
      <c r="AR207" s="516"/>
      <c r="AS207" s="516"/>
      <c r="AT207" s="637" t="s">
        <v>420</v>
      </c>
      <c r="AU207" s="516"/>
      <c r="AV207" s="516"/>
      <c r="AW207" s="401"/>
      <c r="AX207" s="401"/>
      <c r="AY207" s="595" t="s">
        <v>333</v>
      </c>
      <c r="AZ207" s="582" t="s">
        <v>677</v>
      </c>
      <c r="BA207" s="400" t="s">
        <v>709</v>
      </c>
      <c r="BB207" s="400" t="s">
        <v>1026</v>
      </c>
      <c r="BC207" s="400" t="s">
        <v>1027</v>
      </c>
      <c r="BD207" s="400" t="s">
        <v>693</v>
      </c>
      <c r="BE207" s="516">
        <f t="shared" si="175"/>
        <v>209</v>
      </c>
      <c r="BF207" s="516"/>
      <c r="BG207" s="516"/>
      <c r="BH207" s="516"/>
    </row>
    <row r="208" spans="1:60" hidden="1">
      <c r="A208" s="1582"/>
      <c r="B208" s="576"/>
      <c r="C208" s="577"/>
      <c r="D208" s="578"/>
      <c r="E208" s="579"/>
      <c r="F208" s="579"/>
      <c r="G208" s="579"/>
      <c r="H208" s="579"/>
      <c r="I208" s="579"/>
      <c r="J208" s="579"/>
      <c r="K208" s="579"/>
      <c r="L208" s="580"/>
      <c r="M208" s="509"/>
      <c r="N208" s="516"/>
      <c r="O208" s="516"/>
      <c r="P208" s="516"/>
      <c r="Q208" s="516"/>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516"/>
      <c r="AQ208" s="516"/>
      <c r="AR208" s="516"/>
      <c r="AS208" s="516"/>
      <c r="AT208" s="637" t="s">
        <v>422</v>
      </c>
      <c r="AU208" s="516"/>
      <c r="AV208" s="516"/>
      <c r="AW208" s="401"/>
      <c r="AX208" s="401"/>
      <c r="AY208" s="595" t="s">
        <v>844</v>
      </c>
      <c r="AZ208" s="582" t="s">
        <v>678</v>
      </c>
      <c r="BA208" s="400" t="s">
        <v>712</v>
      </c>
      <c r="BB208" s="400" t="s">
        <v>1027</v>
      </c>
      <c r="BC208" s="400" t="s">
        <v>1033</v>
      </c>
      <c r="BD208" s="400" t="s">
        <v>694</v>
      </c>
      <c r="BE208" s="516">
        <f t="shared" si="175"/>
        <v>210</v>
      </c>
      <c r="BF208" s="516"/>
      <c r="BG208" s="516"/>
      <c r="BH208" s="516"/>
    </row>
    <row r="209" spans="3:60" hidden="1">
      <c r="N209" s="516"/>
      <c r="O209" s="516"/>
      <c r="P209" s="516"/>
      <c r="Q209" s="516"/>
      <c r="R209" s="516"/>
      <c r="S209" s="516"/>
      <c r="T209" s="516"/>
      <c r="U209" s="516"/>
      <c r="V209" s="516"/>
      <c r="W209" s="516"/>
      <c r="X209" s="516"/>
      <c r="Y209" s="516"/>
      <c r="Z209" s="516"/>
      <c r="AA209" s="516"/>
      <c r="AB209" s="516"/>
      <c r="AC209" s="516"/>
      <c r="AD209" s="516"/>
      <c r="AE209" s="516"/>
      <c r="AF209" s="516"/>
      <c r="AG209" s="516"/>
      <c r="AH209" s="516"/>
      <c r="AI209" s="516"/>
      <c r="AJ209" s="516"/>
      <c r="AK209" s="516"/>
      <c r="AL209" s="516"/>
      <c r="AM209" s="516"/>
      <c r="AN209" s="516"/>
      <c r="AO209" s="516"/>
      <c r="AP209" s="516"/>
      <c r="AQ209" s="516"/>
      <c r="AR209" s="516"/>
      <c r="AS209" s="516"/>
      <c r="AT209" s="637" t="s">
        <v>424</v>
      </c>
      <c r="AU209" s="516"/>
      <c r="AV209" s="516"/>
      <c r="AW209" s="401"/>
      <c r="AX209" s="401"/>
      <c r="AY209" s="595" t="s">
        <v>851</v>
      </c>
      <c r="AZ209" s="582" t="s">
        <v>679</v>
      </c>
      <c r="BA209" s="400" t="s">
        <v>713</v>
      </c>
      <c r="BB209" s="400" t="s">
        <v>1033</v>
      </c>
      <c r="BC209" s="400" t="s">
        <v>1036</v>
      </c>
      <c r="BD209" s="400" t="s">
        <v>1633</v>
      </c>
      <c r="BE209" s="516">
        <f t="shared" si="175"/>
        <v>211</v>
      </c>
      <c r="BF209" s="516"/>
      <c r="BG209" s="516"/>
      <c r="BH209" s="516"/>
    </row>
    <row r="210" spans="3:60" hidden="1">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637" t="s">
        <v>426</v>
      </c>
      <c r="AU210" s="516"/>
      <c r="AV210" s="516"/>
      <c r="AW210" s="401"/>
      <c r="AX210" s="401"/>
      <c r="AY210" s="595" t="s">
        <v>853</v>
      </c>
      <c r="AZ210" s="582" t="s">
        <v>680</v>
      </c>
      <c r="BA210" s="400" t="s">
        <v>714</v>
      </c>
      <c r="BB210" s="400" t="s">
        <v>1036</v>
      </c>
      <c r="BC210" s="400" t="s">
        <v>1037</v>
      </c>
      <c r="BD210" s="400" t="s">
        <v>697</v>
      </c>
      <c r="BE210" s="516">
        <f t="shared" si="175"/>
        <v>212</v>
      </c>
      <c r="BF210" s="516"/>
      <c r="BG210" s="516"/>
      <c r="BH210" s="516"/>
    </row>
    <row r="211" spans="3:60" ht="15" hidden="1" customHeight="1">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637" t="s">
        <v>428</v>
      </c>
      <c r="AU211" s="516"/>
      <c r="AV211" s="516"/>
      <c r="AW211" s="401"/>
      <c r="AX211" s="401"/>
      <c r="AY211" s="595" t="s">
        <v>861</v>
      </c>
      <c r="AZ211" s="582" t="s">
        <v>681</v>
      </c>
      <c r="BA211" s="400" t="s">
        <v>715</v>
      </c>
      <c r="BB211" s="400" t="s">
        <v>1037</v>
      </c>
      <c r="BC211" s="400" t="s">
        <v>1048</v>
      </c>
      <c r="BD211" s="400" t="s">
        <v>698</v>
      </c>
      <c r="BE211" s="516">
        <f t="shared" si="175"/>
        <v>213</v>
      </c>
      <c r="BF211" s="516"/>
      <c r="BG211" s="516"/>
      <c r="BH211" s="516"/>
    </row>
    <row r="212" spans="3:60" hidden="1">
      <c r="N212" s="516"/>
      <c r="O212" s="516"/>
      <c r="P212" s="516"/>
      <c r="Q212" s="516"/>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516"/>
      <c r="AQ212" s="516"/>
      <c r="AR212" s="516"/>
      <c r="AS212" s="516"/>
      <c r="AT212" s="637" t="s">
        <v>430</v>
      </c>
      <c r="AU212" s="516"/>
      <c r="AV212" s="516"/>
      <c r="AW212" s="401"/>
      <c r="AX212" s="401"/>
      <c r="AY212" s="595" t="s">
        <v>862</v>
      </c>
      <c r="AZ212" s="582" t="s">
        <v>252</v>
      </c>
      <c r="BA212" s="400" t="s">
        <v>716</v>
      </c>
      <c r="BB212" s="400" t="s">
        <v>1048</v>
      </c>
      <c r="BC212" s="400" t="s">
        <v>1049</v>
      </c>
      <c r="BD212" s="400" t="s">
        <v>702</v>
      </c>
      <c r="BE212" s="516">
        <f t="shared" si="175"/>
        <v>214</v>
      </c>
      <c r="BF212" s="516"/>
      <c r="BG212" s="516"/>
      <c r="BH212" s="516"/>
    </row>
    <row r="213" spans="3:60" hidden="1">
      <c r="N213" s="516"/>
      <c r="O213" s="516"/>
      <c r="P213" s="516"/>
      <c r="Q213" s="516"/>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6"/>
      <c r="AM213" s="516"/>
      <c r="AN213" s="516"/>
      <c r="AO213" s="516"/>
      <c r="AP213" s="516"/>
      <c r="AQ213" s="516"/>
      <c r="AR213" s="516"/>
      <c r="AS213" s="516"/>
      <c r="AT213" s="637" t="s">
        <v>432</v>
      </c>
      <c r="AU213" s="516"/>
      <c r="AV213" s="516"/>
      <c r="AW213" s="401"/>
      <c r="AX213" s="401"/>
      <c r="AY213" s="595" t="s">
        <v>339</v>
      </c>
      <c r="AZ213" s="582" t="s">
        <v>685</v>
      </c>
      <c r="BA213" s="400" t="s">
        <v>717</v>
      </c>
      <c r="BB213" s="400" t="s">
        <v>1049</v>
      </c>
      <c r="BC213" s="400" t="s">
        <v>1051</v>
      </c>
      <c r="BD213" s="400" t="s">
        <v>704</v>
      </c>
      <c r="BE213" s="516">
        <f t="shared" si="175"/>
        <v>215</v>
      </c>
      <c r="BF213" s="516"/>
      <c r="BG213" s="516"/>
      <c r="BH213" s="516"/>
    </row>
    <row r="214" spans="3:60" hidden="1">
      <c r="C214" s="367"/>
      <c r="N214" s="516"/>
      <c r="O214" s="516"/>
      <c r="P214" s="516"/>
      <c r="Q214" s="516"/>
      <c r="R214" s="516"/>
      <c r="S214" s="516"/>
      <c r="T214" s="516"/>
      <c r="U214" s="516"/>
      <c r="V214" s="516"/>
      <c r="W214" s="516"/>
      <c r="X214" s="516"/>
      <c r="Y214" s="516"/>
      <c r="Z214" s="516"/>
      <c r="AA214" s="516"/>
      <c r="AB214" s="516"/>
      <c r="AC214" s="516"/>
      <c r="AD214" s="516"/>
      <c r="AE214" s="516"/>
      <c r="AF214" s="516"/>
      <c r="AG214" s="516"/>
      <c r="AH214" s="516"/>
      <c r="AI214" s="516"/>
      <c r="AJ214" s="516"/>
      <c r="AK214" s="516"/>
      <c r="AL214" s="516"/>
      <c r="AM214" s="516"/>
      <c r="AN214" s="516"/>
      <c r="AO214" s="516"/>
      <c r="AP214" s="516"/>
      <c r="AQ214" s="516"/>
      <c r="AR214" s="516"/>
      <c r="AS214" s="516"/>
      <c r="AT214" s="637" t="s">
        <v>434</v>
      </c>
      <c r="AU214" s="516"/>
      <c r="AV214" s="516"/>
      <c r="AW214" s="401"/>
      <c r="AX214" s="401"/>
      <c r="AY214" s="595" t="s">
        <v>863</v>
      </c>
      <c r="AZ214" s="582" t="s">
        <v>686</v>
      </c>
      <c r="BA214" s="400" t="s">
        <v>719</v>
      </c>
      <c r="BB214" s="400" t="s">
        <v>1051</v>
      </c>
      <c r="BC214" s="400" t="s">
        <v>1054</v>
      </c>
      <c r="BD214" s="400" t="s">
        <v>264</v>
      </c>
      <c r="BE214" s="516">
        <f t="shared" si="175"/>
        <v>216</v>
      </c>
      <c r="BF214" s="516"/>
      <c r="BG214" s="516"/>
      <c r="BH214" s="516"/>
    </row>
    <row r="215" spans="3:60" ht="23.25" hidden="1" customHeight="1">
      <c r="C215" s="367"/>
      <c r="N215" s="516"/>
      <c r="O215" s="516"/>
      <c r="P215" s="516"/>
      <c r="Q215" s="516"/>
      <c r="R215" s="516"/>
      <c r="S215" s="516"/>
      <c r="T215" s="516"/>
      <c r="U215" s="516"/>
      <c r="V215" s="516"/>
      <c r="W215" s="516"/>
      <c r="X215" s="516"/>
      <c r="Y215" s="516"/>
      <c r="Z215" s="516"/>
      <c r="AA215" s="516"/>
      <c r="AB215" s="516"/>
      <c r="AC215" s="516"/>
      <c r="AD215" s="516"/>
      <c r="AE215" s="516"/>
      <c r="AF215" s="516"/>
      <c r="AG215" s="516"/>
      <c r="AH215" s="516"/>
      <c r="AI215" s="516"/>
      <c r="AJ215" s="516"/>
      <c r="AK215" s="516"/>
      <c r="AL215" s="516"/>
      <c r="AM215" s="516"/>
      <c r="AN215" s="516"/>
      <c r="AO215" s="516"/>
      <c r="AP215" s="516"/>
      <c r="AQ215" s="516"/>
      <c r="AR215" s="516"/>
      <c r="AS215" s="516"/>
      <c r="AT215" s="637" t="s">
        <v>436</v>
      </c>
      <c r="AU215" s="516"/>
      <c r="AV215" s="516"/>
      <c r="AW215" s="401"/>
      <c r="AX215" s="401"/>
      <c r="AY215" s="595" t="s">
        <v>865</v>
      </c>
      <c r="AZ215" s="582" t="s">
        <v>254</v>
      </c>
      <c r="BA215" s="400" t="s">
        <v>720</v>
      </c>
      <c r="BB215" s="400" t="s">
        <v>1054</v>
      </c>
      <c r="BC215" s="400" t="s">
        <v>1643</v>
      </c>
      <c r="BD215" s="400" t="s">
        <v>708</v>
      </c>
      <c r="BE215" s="516">
        <f t="shared" si="175"/>
        <v>217</v>
      </c>
      <c r="BF215" s="516"/>
      <c r="BG215" s="516"/>
      <c r="BH215" s="516"/>
    </row>
    <row r="216" spans="3:60" ht="15" hidden="1" customHeight="1">
      <c r="C216" s="367"/>
      <c r="N216" s="516"/>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516"/>
      <c r="AN216" s="516"/>
      <c r="AO216" s="516"/>
      <c r="AP216" s="516"/>
      <c r="AQ216" s="516"/>
      <c r="AR216" s="516"/>
      <c r="AS216" s="516"/>
      <c r="AT216" s="637" t="s">
        <v>438</v>
      </c>
      <c r="AU216" s="516"/>
      <c r="AV216" s="516"/>
      <c r="AW216" s="401"/>
      <c r="AX216" s="401"/>
      <c r="AY216" s="595" t="s">
        <v>874</v>
      </c>
      <c r="AZ216" s="582" t="s">
        <v>691</v>
      </c>
      <c r="BA216" s="400" t="s">
        <v>724</v>
      </c>
      <c r="BB216" s="400" t="s">
        <v>1643</v>
      </c>
      <c r="BC216" s="400" t="s">
        <v>1083</v>
      </c>
      <c r="BD216" s="400" t="s">
        <v>709</v>
      </c>
      <c r="BE216" s="516">
        <f t="shared" si="175"/>
        <v>218</v>
      </c>
      <c r="BF216" s="516"/>
      <c r="BG216" s="516"/>
      <c r="BH216" s="516"/>
    </row>
    <row r="217" spans="3:60" hidden="1">
      <c r="C217" s="367"/>
      <c r="N217" s="516"/>
      <c r="O217" s="516"/>
      <c r="P217" s="516"/>
      <c r="Q217" s="516"/>
      <c r="R217" s="516"/>
      <c r="S217" s="516"/>
      <c r="T217" s="516"/>
      <c r="U217" s="516"/>
      <c r="V217" s="516"/>
      <c r="W217" s="516"/>
      <c r="X217" s="516"/>
      <c r="Y217" s="516"/>
      <c r="Z217" s="516"/>
      <c r="AA217" s="516"/>
      <c r="AB217" s="516"/>
      <c r="AC217" s="516"/>
      <c r="AD217" s="516"/>
      <c r="AE217" s="516"/>
      <c r="AF217" s="516"/>
      <c r="AG217" s="516"/>
      <c r="AH217" s="516"/>
      <c r="AI217" s="516"/>
      <c r="AJ217" s="516"/>
      <c r="AK217" s="516"/>
      <c r="AL217" s="516"/>
      <c r="AM217" s="516"/>
      <c r="AN217" s="516"/>
      <c r="AO217" s="516"/>
      <c r="AP217" s="516"/>
      <c r="AQ217" s="516"/>
      <c r="AR217" s="516"/>
      <c r="AS217" s="516"/>
      <c r="AT217" s="637" t="s">
        <v>440</v>
      </c>
      <c r="AU217" s="516"/>
      <c r="AV217" s="516"/>
      <c r="AW217" s="401"/>
      <c r="AX217" s="401"/>
      <c r="AY217" s="595" t="s">
        <v>875</v>
      </c>
      <c r="AZ217" s="582" t="s">
        <v>692</v>
      </c>
      <c r="BA217" s="400" t="s">
        <v>725</v>
      </c>
      <c r="BB217" s="400" t="s">
        <v>1083</v>
      </c>
      <c r="BC217" s="400" t="s">
        <v>1084</v>
      </c>
      <c r="BD217" s="400" t="s">
        <v>712</v>
      </c>
      <c r="BE217" s="516">
        <f t="shared" si="175"/>
        <v>219</v>
      </c>
      <c r="BF217" s="516"/>
      <c r="BG217" s="516"/>
      <c r="BH217" s="516"/>
    </row>
    <row r="218" spans="3:60" hidden="1">
      <c r="C218" s="367"/>
      <c r="N218" s="516"/>
      <c r="O218" s="516"/>
      <c r="P218" s="516"/>
      <c r="Q218" s="516"/>
      <c r="R218" s="516"/>
      <c r="S218" s="516"/>
      <c r="T218" s="516"/>
      <c r="U218" s="516"/>
      <c r="V218" s="516"/>
      <c r="W218" s="516"/>
      <c r="X218" s="516"/>
      <c r="Y218" s="516"/>
      <c r="Z218" s="516"/>
      <c r="AA218" s="516"/>
      <c r="AB218" s="516"/>
      <c r="AC218" s="516"/>
      <c r="AD218" s="516"/>
      <c r="AE218" s="516"/>
      <c r="AF218" s="516"/>
      <c r="AG218" s="516"/>
      <c r="AH218" s="516"/>
      <c r="AI218" s="516"/>
      <c r="AJ218" s="516"/>
      <c r="AK218" s="516"/>
      <c r="AL218" s="516"/>
      <c r="AM218" s="516"/>
      <c r="AN218" s="516"/>
      <c r="AO218" s="516"/>
      <c r="AP218" s="516"/>
      <c r="AQ218" s="516"/>
      <c r="AR218" s="516"/>
      <c r="AS218" s="516"/>
      <c r="AT218" s="637" t="s">
        <v>442</v>
      </c>
      <c r="AU218" s="516"/>
      <c r="AV218" s="516"/>
      <c r="AW218" s="401"/>
      <c r="AX218" s="401"/>
      <c r="AY218" s="595" t="s">
        <v>876</v>
      </c>
      <c r="AZ218" s="582" t="s">
        <v>693</v>
      </c>
      <c r="BA218" s="400" t="s">
        <v>728</v>
      </c>
      <c r="BB218" s="400" t="s">
        <v>1084</v>
      </c>
      <c r="BC218" s="400" t="s">
        <v>1087</v>
      </c>
      <c r="BD218" s="400" t="s">
        <v>713</v>
      </c>
      <c r="BE218" s="516">
        <f t="shared" si="175"/>
        <v>220</v>
      </c>
      <c r="BF218" s="516"/>
      <c r="BG218" s="516"/>
      <c r="BH218" s="516"/>
    </row>
    <row r="219" spans="3:60" hidden="1">
      <c r="C219" s="367"/>
      <c r="N219" s="516"/>
      <c r="O219" s="516"/>
      <c r="P219" s="516"/>
      <c r="Q219" s="516"/>
      <c r="R219" s="516"/>
      <c r="S219" s="516"/>
      <c r="T219" s="516"/>
      <c r="U219" s="516"/>
      <c r="V219" s="516"/>
      <c r="W219" s="516"/>
      <c r="X219" s="516"/>
      <c r="Y219" s="516"/>
      <c r="Z219" s="516"/>
      <c r="AA219" s="516"/>
      <c r="AB219" s="516"/>
      <c r="AC219" s="516"/>
      <c r="AD219" s="516"/>
      <c r="AE219" s="516"/>
      <c r="AF219" s="516"/>
      <c r="AG219" s="516"/>
      <c r="AH219" s="516"/>
      <c r="AI219" s="516"/>
      <c r="AJ219" s="516"/>
      <c r="AK219" s="516"/>
      <c r="AL219" s="516"/>
      <c r="AM219" s="516"/>
      <c r="AN219" s="516"/>
      <c r="AO219" s="516"/>
      <c r="AP219" s="516"/>
      <c r="AQ219" s="516"/>
      <c r="AR219" s="516"/>
      <c r="AS219" s="516"/>
      <c r="AT219" s="637" t="s">
        <v>444</v>
      </c>
      <c r="AU219" s="516"/>
      <c r="AV219" s="516"/>
      <c r="AW219" s="401"/>
      <c r="AX219" s="401"/>
      <c r="AY219" s="595" t="s">
        <v>885</v>
      </c>
      <c r="AZ219" s="582" t="s">
        <v>694</v>
      </c>
      <c r="BA219" s="400" t="s">
        <v>731</v>
      </c>
      <c r="BB219" s="400" t="s">
        <v>1087</v>
      </c>
      <c r="BC219" s="400" t="s">
        <v>1090</v>
      </c>
      <c r="BD219" s="400" t="s">
        <v>714</v>
      </c>
      <c r="BE219" s="516">
        <f t="shared" ref="BE219:BE282" si="182">+MATCH(BD$10:BD$548,AZ$10:AZ$540,0)</f>
        <v>221</v>
      </c>
      <c r="BF219" s="516"/>
      <c r="BG219" s="516"/>
      <c r="BH219" s="516"/>
    </row>
    <row r="220" spans="3:60" hidden="1">
      <c r="C220" s="367"/>
      <c r="N220" s="516"/>
      <c r="O220" s="516"/>
      <c r="P220" s="516"/>
      <c r="Q220" s="516"/>
      <c r="R220" s="516"/>
      <c r="S220" s="516"/>
      <c r="T220" s="516"/>
      <c r="U220" s="516"/>
      <c r="V220" s="516"/>
      <c r="W220" s="516"/>
      <c r="X220" s="516"/>
      <c r="Y220" s="516"/>
      <c r="Z220" s="516"/>
      <c r="AA220" s="516"/>
      <c r="AB220" s="516"/>
      <c r="AC220" s="516"/>
      <c r="AD220" s="516"/>
      <c r="AE220" s="516"/>
      <c r="AF220" s="516"/>
      <c r="AG220" s="516"/>
      <c r="AH220" s="516"/>
      <c r="AI220" s="516"/>
      <c r="AJ220" s="516"/>
      <c r="AK220" s="516"/>
      <c r="AL220" s="516"/>
      <c r="AM220" s="516"/>
      <c r="AN220" s="516"/>
      <c r="AO220" s="516"/>
      <c r="AP220" s="516"/>
      <c r="AQ220" s="516"/>
      <c r="AR220" s="516"/>
      <c r="AS220" s="516"/>
      <c r="AT220" s="637" t="s">
        <v>446</v>
      </c>
      <c r="AU220" s="516"/>
      <c r="AV220" s="516"/>
      <c r="AW220" s="401"/>
      <c r="AX220" s="401"/>
      <c r="AY220" s="595" t="s">
        <v>888</v>
      </c>
      <c r="AZ220" s="582" t="s">
        <v>1633</v>
      </c>
      <c r="BA220" s="400" t="s">
        <v>733</v>
      </c>
      <c r="BB220" s="400" t="s">
        <v>1090</v>
      </c>
      <c r="BC220" s="400" t="s">
        <v>1091</v>
      </c>
      <c r="BD220" s="400" t="s">
        <v>715</v>
      </c>
      <c r="BE220" s="516">
        <f t="shared" si="182"/>
        <v>222</v>
      </c>
      <c r="BF220" s="516"/>
      <c r="BG220" s="516"/>
      <c r="BH220" s="516"/>
    </row>
    <row r="221" spans="3:60" ht="15.75" hidden="1" customHeight="1">
      <c r="C221" s="367"/>
      <c r="N221" s="516"/>
      <c r="O221" s="516"/>
      <c r="P221" s="516"/>
      <c r="Q221" s="516"/>
      <c r="R221" s="516"/>
      <c r="S221" s="516"/>
      <c r="T221" s="516"/>
      <c r="U221" s="516"/>
      <c r="V221" s="516"/>
      <c r="W221" s="516"/>
      <c r="X221" s="516"/>
      <c r="Y221" s="516"/>
      <c r="Z221" s="516"/>
      <c r="AA221" s="516"/>
      <c r="AB221" s="516"/>
      <c r="AC221" s="516"/>
      <c r="AD221" s="516"/>
      <c r="AE221" s="516"/>
      <c r="AF221" s="516"/>
      <c r="AG221" s="516"/>
      <c r="AH221" s="516"/>
      <c r="AI221" s="516"/>
      <c r="AJ221" s="516"/>
      <c r="AK221" s="516"/>
      <c r="AL221" s="516"/>
      <c r="AM221" s="516"/>
      <c r="AN221" s="516"/>
      <c r="AO221" s="516"/>
      <c r="AP221" s="516"/>
      <c r="AQ221" s="516"/>
      <c r="AR221" s="516"/>
      <c r="AS221" s="516"/>
      <c r="AT221" s="637" t="s">
        <v>448</v>
      </c>
      <c r="AU221" s="516"/>
      <c r="AV221" s="516"/>
      <c r="AW221" s="401"/>
      <c r="AX221" s="401"/>
      <c r="AY221" s="595" t="s">
        <v>889</v>
      </c>
      <c r="AZ221" s="582" t="s">
        <v>697</v>
      </c>
      <c r="BA221" s="400" t="s">
        <v>735</v>
      </c>
      <c r="BB221" s="400" t="s">
        <v>1091</v>
      </c>
      <c r="BC221" s="400" t="s">
        <v>1092</v>
      </c>
      <c r="BD221" s="400" t="s">
        <v>716</v>
      </c>
      <c r="BE221" s="516">
        <f t="shared" si="182"/>
        <v>223</v>
      </c>
      <c r="BF221" s="516"/>
      <c r="BG221" s="516"/>
      <c r="BH221" s="516"/>
    </row>
    <row r="222" spans="3:60" hidden="1">
      <c r="C222" s="367"/>
      <c r="N222" s="516"/>
      <c r="O222" s="516"/>
      <c r="P222" s="516"/>
      <c r="Q222" s="516"/>
      <c r="R222" s="516"/>
      <c r="S222" s="516"/>
      <c r="T222" s="516"/>
      <c r="U222" s="516"/>
      <c r="V222" s="516"/>
      <c r="W222" s="516"/>
      <c r="X222" s="516"/>
      <c r="Y222" s="516"/>
      <c r="Z222" s="516"/>
      <c r="AA222" s="516"/>
      <c r="AB222" s="516"/>
      <c r="AC222" s="516"/>
      <c r="AD222" s="516"/>
      <c r="AE222" s="516"/>
      <c r="AF222" s="516"/>
      <c r="AG222" s="516"/>
      <c r="AH222" s="516"/>
      <c r="AI222" s="516"/>
      <c r="AJ222" s="516"/>
      <c r="AK222" s="516"/>
      <c r="AL222" s="516"/>
      <c r="AM222" s="516"/>
      <c r="AN222" s="516"/>
      <c r="AO222" s="516"/>
      <c r="AP222" s="516"/>
      <c r="AQ222" s="516"/>
      <c r="AR222" s="516"/>
      <c r="AS222" s="516"/>
      <c r="AT222" s="637" t="s">
        <v>450</v>
      </c>
      <c r="AU222" s="516"/>
      <c r="AV222" s="516"/>
      <c r="AW222" s="401"/>
      <c r="AX222" s="401"/>
      <c r="AY222" s="595" t="s">
        <v>894</v>
      </c>
      <c r="AZ222" s="582" t="s">
        <v>698</v>
      </c>
      <c r="BA222" s="400" t="s">
        <v>738</v>
      </c>
      <c r="BB222" s="400" t="s">
        <v>1092</v>
      </c>
      <c r="BC222" s="400" t="s">
        <v>1093</v>
      </c>
      <c r="BD222" s="400" t="s">
        <v>717</v>
      </c>
      <c r="BE222" s="516">
        <f t="shared" si="182"/>
        <v>224</v>
      </c>
      <c r="BF222" s="516"/>
      <c r="BG222" s="516"/>
      <c r="BH222" s="516"/>
    </row>
    <row r="223" spans="3:60" ht="15" hidden="1" customHeight="1">
      <c r="C223" s="367"/>
      <c r="N223" s="516"/>
      <c r="O223" s="516"/>
      <c r="P223" s="516"/>
      <c r="Q223" s="516"/>
      <c r="R223" s="516"/>
      <c r="S223" s="516"/>
      <c r="T223" s="516"/>
      <c r="U223" s="516"/>
      <c r="V223" s="516"/>
      <c r="W223" s="516"/>
      <c r="X223" s="516"/>
      <c r="Y223" s="516"/>
      <c r="Z223" s="516"/>
      <c r="AA223" s="516"/>
      <c r="AB223" s="516"/>
      <c r="AC223" s="516"/>
      <c r="AD223" s="516"/>
      <c r="AE223" s="516"/>
      <c r="AF223" s="516"/>
      <c r="AG223" s="516"/>
      <c r="AH223" s="516"/>
      <c r="AI223" s="516"/>
      <c r="AJ223" s="516"/>
      <c r="AK223" s="516"/>
      <c r="AL223" s="516"/>
      <c r="AM223" s="516"/>
      <c r="AN223" s="516"/>
      <c r="AO223" s="516"/>
      <c r="AP223" s="516"/>
      <c r="AQ223" s="516"/>
      <c r="AR223" s="516"/>
      <c r="AS223" s="516"/>
      <c r="AT223" s="637" t="s">
        <v>452</v>
      </c>
      <c r="AU223" s="516"/>
      <c r="AV223" s="516"/>
      <c r="AW223" s="401"/>
      <c r="AX223" s="401"/>
      <c r="AY223" s="595" t="s">
        <v>896</v>
      </c>
      <c r="AZ223" s="582" t="s">
        <v>702</v>
      </c>
      <c r="BA223" s="400" t="s">
        <v>741</v>
      </c>
      <c r="BB223" s="400" t="s">
        <v>1093</v>
      </c>
      <c r="BC223" s="400" t="s">
        <v>1095</v>
      </c>
      <c r="BD223" s="400" t="s">
        <v>719</v>
      </c>
      <c r="BE223" s="516">
        <f t="shared" si="182"/>
        <v>225</v>
      </c>
      <c r="BF223" s="516"/>
      <c r="BG223" s="516"/>
      <c r="BH223" s="516"/>
    </row>
    <row r="224" spans="3:60" hidden="1">
      <c r="C224" s="367"/>
      <c r="N224" s="516"/>
      <c r="O224" s="516"/>
      <c r="P224" s="516"/>
      <c r="Q224" s="516"/>
      <c r="R224" s="516"/>
      <c r="S224" s="516"/>
      <c r="T224" s="516"/>
      <c r="U224" s="516"/>
      <c r="V224" s="516"/>
      <c r="W224" s="516"/>
      <c r="X224" s="516"/>
      <c r="Y224" s="516"/>
      <c r="Z224" s="516"/>
      <c r="AA224" s="516"/>
      <c r="AB224" s="516"/>
      <c r="AC224" s="516"/>
      <c r="AD224" s="516"/>
      <c r="AE224" s="516"/>
      <c r="AF224" s="516"/>
      <c r="AG224" s="516"/>
      <c r="AH224" s="516"/>
      <c r="AI224" s="516"/>
      <c r="AJ224" s="516"/>
      <c r="AK224" s="516"/>
      <c r="AL224" s="516"/>
      <c r="AM224" s="516"/>
      <c r="AN224" s="516"/>
      <c r="AO224" s="516"/>
      <c r="AP224" s="516"/>
      <c r="AQ224" s="516"/>
      <c r="AR224" s="516"/>
      <c r="AS224" s="516"/>
      <c r="AT224" s="637" t="s">
        <v>454</v>
      </c>
      <c r="AU224" s="516"/>
      <c r="AV224" s="516"/>
      <c r="AW224" s="401"/>
      <c r="AX224" s="401"/>
      <c r="AY224" s="595" t="s">
        <v>1639</v>
      </c>
      <c r="AZ224" s="582" t="s">
        <v>704</v>
      </c>
      <c r="BA224" s="400" t="s">
        <v>745</v>
      </c>
      <c r="BB224" s="400" t="s">
        <v>1095</v>
      </c>
      <c r="BC224" s="400" t="s">
        <v>1097</v>
      </c>
      <c r="BD224" s="400" t="s">
        <v>720</v>
      </c>
      <c r="BE224" s="516">
        <f t="shared" si="182"/>
        <v>226</v>
      </c>
      <c r="BF224" s="516"/>
      <c r="BG224" s="516"/>
      <c r="BH224" s="516"/>
    </row>
    <row r="225" spans="14:60" s="367" customFormat="1" hidden="1">
      <c r="N225" s="516"/>
      <c r="O225" s="516"/>
      <c r="P225" s="516"/>
      <c r="Q225" s="516"/>
      <c r="R225" s="516"/>
      <c r="S225" s="516"/>
      <c r="T225" s="516"/>
      <c r="U225" s="516"/>
      <c r="V225" s="516"/>
      <c r="W225" s="516"/>
      <c r="X225" s="516"/>
      <c r="Y225" s="516"/>
      <c r="Z225" s="516"/>
      <c r="AA225" s="516"/>
      <c r="AB225" s="516"/>
      <c r="AC225" s="516"/>
      <c r="AD225" s="516"/>
      <c r="AE225" s="516"/>
      <c r="AF225" s="516"/>
      <c r="AG225" s="516"/>
      <c r="AH225" s="516"/>
      <c r="AI225" s="516"/>
      <c r="AJ225" s="516"/>
      <c r="AK225" s="516"/>
      <c r="AL225" s="516"/>
      <c r="AM225" s="516"/>
      <c r="AN225" s="516"/>
      <c r="AO225" s="516"/>
      <c r="AP225" s="516"/>
      <c r="AQ225" s="516"/>
      <c r="AR225" s="516"/>
      <c r="AS225" s="516"/>
      <c r="AT225" s="637" t="s">
        <v>456</v>
      </c>
      <c r="AU225" s="516"/>
      <c r="AV225" s="516"/>
      <c r="AW225" s="401"/>
      <c r="AX225" s="401"/>
      <c r="AY225" s="595" t="s">
        <v>365</v>
      </c>
      <c r="AZ225" s="582" t="s">
        <v>264</v>
      </c>
      <c r="BA225" s="400" t="s">
        <v>747</v>
      </c>
      <c r="BB225" s="400" t="s">
        <v>1097</v>
      </c>
      <c r="BC225" s="400" t="s">
        <v>1101</v>
      </c>
      <c r="BD225" s="400" t="s">
        <v>724</v>
      </c>
      <c r="BE225" s="516">
        <f t="shared" si="182"/>
        <v>227</v>
      </c>
      <c r="BF225" s="516"/>
      <c r="BG225" s="516"/>
      <c r="BH225" s="516"/>
    </row>
    <row r="226" spans="14:60" s="367" customFormat="1" hidden="1">
      <c r="N226" s="516"/>
      <c r="O226" s="516"/>
      <c r="P226" s="516"/>
      <c r="Q226" s="516"/>
      <c r="R226" s="516"/>
      <c r="S226" s="516"/>
      <c r="T226" s="516"/>
      <c r="U226" s="516"/>
      <c r="V226" s="516"/>
      <c r="W226" s="516"/>
      <c r="X226" s="516"/>
      <c r="Y226" s="516"/>
      <c r="Z226" s="516"/>
      <c r="AA226" s="516"/>
      <c r="AB226" s="516"/>
      <c r="AC226" s="516"/>
      <c r="AD226" s="516"/>
      <c r="AE226" s="516"/>
      <c r="AF226" s="516"/>
      <c r="AG226" s="516"/>
      <c r="AH226" s="516"/>
      <c r="AI226" s="516"/>
      <c r="AJ226" s="516"/>
      <c r="AK226" s="516"/>
      <c r="AL226" s="516"/>
      <c r="AM226" s="516"/>
      <c r="AN226" s="516"/>
      <c r="AO226" s="516"/>
      <c r="AP226" s="516"/>
      <c r="AQ226" s="516"/>
      <c r="AR226" s="516"/>
      <c r="AS226" s="516"/>
      <c r="AT226" s="637" t="s">
        <v>458</v>
      </c>
      <c r="AU226" s="516"/>
      <c r="AV226" s="516"/>
      <c r="AW226" s="401"/>
      <c r="AX226" s="401"/>
      <c r="AY226" s="595" t="s">
        <v>903</v>
      </c>
      <c r="AZ226" s="582" t="s">
        <v>708</v>
      </c>
      <c r="BA226" s="400" t="s">
        <v>748</v>
      </c>
      <c r="BB226" s="400" t="s">
        <v>1101</v>
      </c>
      <c r="BC226" s="400" t="s">
        <v>1102</v>
      </c>
      <c r="BD226" s="400" t="s">
        <v>725</v>
      </c>
      <c r="BE226" s="516">
        <f t="shared" si="182"/>
        <v>228</v>
      </c>
      <c r="BF226" s="516"/>
      <c r="BG226" s="516"/>
      <c r="BH226" s="516"/>
    </row>
    <row r="227" spans="14:60" s="367" customFormat="1" hidden="1">
      <c r="N227" s="516"/>
      <c r="O227" s="516"/>
      <c r="P227" s="516"/>
      <c r="Q227" s="516"/>
      <c r="R227" s="516"/>
      <c r="S227" s="516"/>
      <c r="T227" s="516"/>
      <c r="U227" s="516"/>
      <c r="V227" s="516"/>
      <c r="W227" s="516"/>
      <c r="X227" s="516"/>
      <c r="Y227" s="516"/>
      <c r="Z227" s="516"/>
      <c r="AA227" s="516"/>
      <c r="AB227" s="516"/>
      <c r="AC227" s="516"/>
      <c r="AD227" s="516"/>
      <c r="AE227" s="516"/>
      <c r="AF227" s="516"/>
      <c r="AG227" s="516"/>
      <c r="AH227" s="516"/>
      <c r="AI227" s="516"/>
      <c r="AJ227" s="516"/>
      <c r="AK227" s="516"/>
      <c r="AL227" s="516"/>
      <c r="AM227" s="516"/>
      <c r="AN227" s="516"/>
      <c r="AO227" s="516"/>
      <c r="AP227" s="516"/>
      <c r="AQ227" s="516"/>
      <c r="AR227" s="516"/>
      <c r="AS227" s="516"/>
      <c r="AT227" s="637" t="s">
        <v>460</v>
      </c>
      <c r="AU227" s="516"/>
      <c r="AV227" s="516"/>
      <c r="AW227" s="401"/>
      <c r="AX227" s="401"/>
      <c r="AY227" s="595" t="s">
        <v>904</v>
      </c>
      <c r="AZ227" s="582" t="s">
        <v>709</v>
      </c>
      <c r="BA227" s="400" t="s">
        <v>750</v>
      </c>
      <c r="BB227" s="400" t="s">
        <v>1102</v>
      </c>
      <c r="BC227" s="400" t="s">
        <v>432</v>
      </c>
      <c r="BD227" s="400" t="s">
        <v>728</v>
      </c>
      <c r="BE227" s="516">
        <f t="shared" si="182"/>
        <v>229</v>
      </c>
      <c r="BF227" s="516"/>
      <c r="BG227" s="516"/>
      <c r="BH227" s="516"/>
    </row>
    <row r="228" spans="14:60" s="367" customFormat="1" hidden="1">
      <c r="N228" s="516"/>
      <c r="O228" s="516"/>
      <c r="P228" s="516"/>
      <c r="Q228" s="516"/>
      <c r="R228" s="516"/>
      <c r="S228" s="516"/>
      <c r="T228" s="516"/>
      <c r="U228" s="516"/>
      <c r="V228" s="516"/>
      <c r="W228" s="516"/>
      <c r="X228" s="516"/>
      <c r="Y228" s="516"/>
      <c r="Z228" s="516"/>
      <c r="AA228" s="516"/>
      <c r="AB228" s="516"/>
      <c r="AC228" s="516"/>
      <c r="AD228" s="516"/>
      <c r="AE228" s="516"/>
      <c r="AF228" s="516"/>
      <c r="AG228" s="516"/>
      <c r="AH228" s="516"/>
      <c r="AI228" s="516"/>
      <c r="AJ228" s="516"/>
      <c r="AK228" s="516"/>
      <c r="AL228" s="516"/>
      <c r="AM228" s="516"/>
      <c r="AN228" s="516"/>
      <c r="AO228" s="516"/>
      <c r="AP228" s="516"/>
      <c r="AQ228" s="516"/>
      <c r="AR228" s="516"/>
      <c r="AS228" s="516"/>
      <c r="AT228" s="637" t="s">
        <v>462</v>
      </c>
      <c r="AU228" s="516"/>
      <c r="AV228" s="516"/>
      <c r="AW228" s="401"/>
      <c r="AX228" s="401"/>
      <c r="AY228" s="595" t="s">
        <v>905</v>
      </c>
      <c r="AZ228" s="582" t="s">
        <v>712</v>
      </c>
      <c r="BA228" s="400" t="s">
        <v>751</v>
      </c>
      <c r="BB228" s="400" t="s">
        <v>432</v>
      </c>
      <c r="BC228" s="400" t="s">
        <v>1110</v>
      </c>
      <c r="BD228" s="400" t="s">
        <v>731</v>
      </c>
      <c r="BE228" s="516">
        <f t="shared" si="182"/>
        <v>230</v>
      </c>
      <c r="BF228" s="516"/>
      <c r="BG228" s="516"/>
      <c r="BH228" s="516"/>
    </row>
    <row r="229" spans="14:60" s="367" customFormat="1" hidden="1">
      <c r="N229" s="516"/>
      <c r="O229" s="516"/>
      <c r="P229" s="516"/>
      <c r="Q229" s="516"/>
      <c r="R229" s="516"/>
      <c r="S229" s="516"/>
      <c r="T229" s="516"/>
      <c r="U229" s="516"/>
      <c r="V229" s="516"/>
      <c r="W229" s="516"/>
      <c r="X229" s="516"/>
      <c r="Y229" s="516"/>
      <c r="Z229" s="516"/>
      <c r="AA229" s="516"/>
      <c r="AB229" s="516"/>
      <c r="AC229" s="516"/>
      <c r="AD229" s="516"/>
      <c r="AE229" s="516"/>
      <c r="AF229" s="516"/>
      <c r="AG229" s="516"/>
      <c r="AH229" s="516"/>
      <c r="AI229" s="516"/>
      <c r="AJ229" s="516"/>
      <c r="AK229" s="516"/>
      <c r="AL229" s="516"/>
      <c r="AM229" s="516"/>
      <c r="AN229" s="516"/>
      <c r="AO229" s="516"/>
      <c r="AP229" s="516"/>
      <c r="AQ229" s="516"/>
      <c r="AR229" s="516"/>
      <c r="AS229" s="516"/>
      <c r="AT229" s="637" t="s">
        <v>464</v>
      </c>
      <c r="AU229" s="516"/>
      <c r="AV229" s="516"/>
      <c r="AW229" s="401"/>
      <c r="AX229" s="401"/>
      <c r="AY229" s="595" t="s">
        <v>911</v>
      </c>
      <c r="AZ229" s="582" t="s">
        <v>713</v>
      </c>
      <c r="BA229" s="400" t="s">
        <v>752</v>
      </c>
      <c r="BB229" s="400" t="s">
        <v>1110</v>
      </c>
      <c r="BC229" s="400" t="s">
        <v>1115</v>
      </c>
      <c r="BD229" s="400" t="s">
        <v>733</v>
      </c>
      <c r="BE229" s="516">
        <f t="shared" si="182"/>
        <v>231</v>
      </c>
      <c r="BF229" s="516"/>
      <c r="BG229" s="516"/>
      <c r="BH229" s="516"/>
    </row>
    <row r="230" spans="14:60" s="367" customFormat="1" hidden="1">
      <c r="N230" s="516"/>
      <c r="O230" s="516"/>
      <c r="P230" s="516"/>
      <c r="Q230" s="516"/>
      <c r="R230" s="516"/>
      <c r="S230" s="516"/>
      <c r="T230" s="516"/>
      <c r="U230" s="516"/>
      <c r="V230" s="516"/>
      <c r="W230" s="516"/>
      <c r="X230" s="516"/>
      <c r="Y230" s="516"/>
      <c r="Z230" s="516"/>
      <c r="AA230" s="516"/>
      <c r="AB230" s="516"/>
      <c r="AC230" s="516"/>
      <c r="AD230" s="516"/>
      <c r="AE230" s="516"/>
      <c r="AF230" s="516"/>
      <c r="AG230" s="516"/>
      <c r="AH230" s="516"/>
      <c r="AI230" s="516"/>
      <c r="AJ230" s="516"/>
      <c r="AK230" s="516"/>
      <c r="AL230" s="516"/>
      <c r="AM230" s="516"/>
      <c r="AN230" s="516"/>
      <c r="AO230" s="516"/>
      <c r="AP230" s="516"/>
      <c r="AQ230" s="516"/>
      <c r="AR230" s="516"/>
      <c r="AS230" s="516"/>
      <c r="AT230" s="637" t="s">
        <v>466</v>
      </c>
      <c r="AU230" s="516"/>
      <c r="AV230" s="516"/>
      <c r="AW230" s="401"/>
      <c r="AX230" s="401"/>
      <c r="AY230" s="595" t="s">
        <v>912</v>
      </c>
      <c r="AZ230" s="582" t="s">
        <v>714</v>
      </c>
      <c r="BA230" s="400" t="s">
        <v>753</v>
      </c>
      <c r="BB230" s="400" t="s">
        <v>1115</v>
      </c>
      <c r="BC230" s="400" t="s">
        <v>1117</v>
      </c>
      <c r="BD230" s="400" t="s">
        <v>735</v>
      </c>
      <c r="BE230" s="516">
        <f t="shared" si="182"/>
        <v>232</v>
      </c>
      <c r="BF230" s="516"/>
      <c r="BG230" s="516"/>
      <c r="BH230" s="516"/>
    </row>
    <row r="231" spans="14:60" s="367" customFormat="1" hidden="1">
      <c r="N231" s="516"/>
      <c r="O231" s="516"/>
      <c r="P231" s="516"/>
      <c r="Q231" s="516"/>
      <c r="R231" s="516"/>
      <c r="S231" s="516"/>
      <c r="T231" s="516"/>
      <c r="U231" s="516"/>
      <c r="V231" s="516"/>
      <c r="W231" s="516"/>
      <c r="X231" s="516"/>
      <c r="Y231" s="516"/>
      <c r="Z231" s="516"/>
      <c r="AA231" s="516"/>
      <c r="AB231" s="516"/>
      <c r="AC231" s="516"/>
      <c r="AD231" s="516"/>
      <c r="AE231" s="516"/>
      <c r="AF231" s="516"/>
      <c r="AG231" s="516"/>
      <c r="AH231" s="516"/>
      <c r="AI231" s="516"/>
      <c r="AJ231" s="516"/>
      <c r="AK231" s="516"/>
      <c r="AL231" s="516"/>
      <c r="AM231" s="516"/>
      <c r="AN231" s="516"/>
      <c r="AO231" s="516"/>
      <c r="AP231" s="516"/>
      <c r="AQ231" s="516"/>
      <c r="AR231" s="516"/>
      <c r="AS231" s="516"/>
      <c r="AT231" s="637" t="s">
        <v>468</v>
      </c>
      <c r="AU231" s="516"/>
      <c r="AV231" s="516"/>
      <c r="AW231" s="401"/>
      <c r="AX231" s="401"/>
      <c r="AY231" s="595" t="s">
        <v>913</v>
      </c>
      <c r="AZ231" s="582" t="s">
        <v>715</v>
      </c>
      <c r="BA231" s="400" t="s">
        <v>758</v>
      </c>
      <c r="BB231" s="400" t="s">
        <v>1117</v>
      </c>
      <c r="BC231" s="400" t="s">
        <v>1121</v>
      </c>
      <c r="BD231" s="400" t="s">
        <v>738</v>
      </c>
      <c r="BE231" s="516">
        <f t="shared" si="182"/>
        <v>233</v>
      </c>
      <c r="BF231" s="516"/>
      <c r="BG231" s="516"/>
      <c r="BH231" s="516"/>
    </row>
    <row r="232" spans="14:60" s="367" customFormat="1" hidden="1">
      <c r="N232" s="516"/>
      <c r="O232" s="516"/>
      <c r="P232" s="516"/>
      <c r="Q232" s="516"/>
      <c r="R232" s="516"/>
      <c r="S232" s="516"/>
      <c r="T232" s="516"/>
      <c r="U232" s="516"/>
      <c r="V232" s="516"/>
      <c r="W232" s="516"/>
      <c r="X232" s="516"/>
      <c r="Y232" s="516"/>
      <c r="Z232" s="516"/>
      <c r="AA232" s="516"/>
      <c r="AB232" s="516"/>
      <c r="AC232" s="516"/>
      <c r="AD232" s="516"/>
      <c r="AE232" s="516"/>
      <c r="AF232" s="516"/>
      <c r="AG232" s="516"/>
      <c r="AH232" s="516"/>
      <c r="AI232" s="516"/>
      <c r="AJ232" s="516"/>
      <c r="AK232" s="516"/>
      <c r="AL232" s="516"/>
      <c r="AM232" s="516"/>
      <c r="AN232" s="516"/>
      <c r="AO232" s="516"/>
      <c r="AP232" s="516"/>
      <c r="AQ232" s="516"/>
      <c r="AR232" s="516"/>
      <c r="AS232" s="516"/>
      <c r="AT232" s="637" t="s">
        <v>470</v>
      </c>
      <c r="AU232" s="516"/>
      <c r="AV232" s="516"/>
      <c r="AW232" s="401"/>
      <c r="AX232" s="401"/>
      <c r="AY232" s="595" t="s">
        <v>923</v>
      </c>
      <c r="AZ232" s="582" t="s">
        <v>716</v>
      </c>
      <c r="BA232" s="400" t="s">
        <v>760</v>
      </c>
      <c r="BB232" s="400" t="s">
        <v>1121</v>
      </c>
      <c r="BC232" s="400" t="s">
        <v>1123</v>
      </c>
      <c r="BD232" s="400" t="s">
        <v>741</v>
      </c>
      <c r="BE232" s="516">
        <f t="shared" si="182"/>
        <v>234</v>
      </c>
      <c r="BF232" s="516"/>
      <c r="BG232" s="516"/>
      <c r="BH232" s="516"/>
    </row>
    <row r="233" spans="14:60" s="367" customFormat="1" hidden="1">
      <c r="N233" s="516"/>
      <c r="O233" s="516"/>
      <c r="P233" s="516"/>
      <c r="Q233" s="516"/>
      <c r="R233" s="516"/>
      <c r="S233" s="516"/>
      <c r="T233" s="516"/>
      <c r="U233" s="516"/>
      <c r="V233" s="516"/>
      <c r="W233" s="516"/>
      <c r="X233" s="516"/>
      <c r="Y233" s="516"/>
      <c r="Z233" s="516"/>
      <c r="AA233" s="516"/>
      <c r="AB233" s="516"/>
      <c r="AC233" s="516"/>
      <c r="AD233" s="516"/>
      <c r="AE233" s="516"/>
      <c r="AF233" s="516"/>
      <c r="AG233" s="516"/>
      <c r="AH233" s="516"/>
      <c r="AI233" s="516"/>
      <c r="AJ233" s="516"/>
      <c r="AK233" s="516"/>
      <c r="AL233" s="516"/>
      <c r="AM233" s="516"/>
      <c r="AN233" s="516"/>
      <c r="AO233" s="516"/>
      <c r="AP233" s="516"/>
      <c r="AQ233" s="516"/>
      <c r="AR233" s="516"/>
      <c r="AS233" s="516"/>
      <c r="AT233" s="637" t="s">
        <v>472</v>
      </c>
      <c r="AU233" s="516"/>
      <c r="AV233" s="516"/>
      <c r="AW233" s="401"/>
      <c r="AX233" s="401"/>
      <c r="AY233" s="595" t="s">
        <v>932</v>
      </c>
      <c r="AZ233" s="582" t="s">
        <v>717</v>
      </c>
      <c r="BA233" s="400" t="s">
        <v>761</v>
      </c>
      <c r="BB233" s="400" t="s">
        <v>1123</v>
      </c>
      <c r="BC233" s="400" t="s">
        <v>1125</v>
      </c>
      <c r="BD233" s="400" t="s">
        <v>744</v>
      </c>
      <c r="BE233" s="516">
        <f t="shared" si="182"/>
        <v>235</v>
      </c>
      <c r="BF233" s="516"/>
      <c r="BG233" s="516"/>
      <c r="BH233" s="516"/>
    </row>
    <row r="234" spans="14:60" s="367" customFormat="1" hidden="1">
      <c r="N234" s="516"/>
      <c r="O234" s="516"/>
      <c r="P234" s="516"/>
      <c r="Q234" s="516"/>
      <c r="R234" s="516"/>
      <c r="S234" s="516"/>
      <c r="T234" s="516"/>
      <c r="U234" s="516"/>
      <c r="V234" s="516"/>
      <c r="W234" s="516"/>
      <c r="X234" s="516"/>
      <c r="Y234" s="516"/>
      <c r="Z234" s="516"/>
      <c r="AA234" s="516"/>
      <c r="AB234" s="516"/>
      <c r="AC234" s="516"/>
      <c r="AD234" s="516"/>
      <c r="AE234" s="516"/>
      <c r="AF234" s="516"/>
      <c r="AG234" s="516"/>
      <c r="AH234" s="516"/>
      <c r="AI234" s="516"/>
      <c r="AJ234" s="516"/>
      <c r="AK234" s="516"/>
      <c r="AL234" s="516"/>
      <c r="AM234" s="516"/>
      <c r="AN234" s="516"/>
      <c r="AO234" s="516"/>
      <c r="AP234" s="516"/>
      <c r="AQ234" s="516"/>
      <c r="AR234" s="516"/>
      <c r="AS234" s="516"/>
      <c r="AT234" s="637" t="s">
        <v>474</v>
      </c>
      <c r="AU234" s="516"/>
      <c r="AV234" s="516"/>
      <c r="AW234" s="401"/>
      <c r="AX234" s="401"/>
      <c r="AY234" s="595" t="s">
        <v>382</v>
      </c>
      <c r="AZ234" s="582" t="s">
        <v>719</v>
      </c>
      <c r="BA234" s="400" t="s">
        <v>762</v>
      </c>
      <c r="BB234" s="400" t="s">
        <v>1125</v>
      </c>
      <c r="BC234" s="400" t="s">
        <v>1126</v>
      </c>
      <c r="BD234" s="400" t="s">
        <v>745</v>
      </c>
      <c r="BE234" s="516">
        <f t="shared" si="182"/>
        <v>236</v>
      </c>
      <c r="BF234" s="516"/>
      <c r="BG234" s="516"/>
      <c r="BH234" s="516"/>
    </row>
    <row r="235" spans="14:60" s="367" customFormat="1" hidden="1">
      <c r="N235" s="516"/>
      <c r="O235" s="516"/>
      <c r="P235" s="516"/>
      <c r="Q235" s="516"/>
      <c r="R235" s="516"/>
      <c r="S235" s="516"/>
      <c r="T235" s="516"/>
      <c r="U235" s="516"/>
      <c r="V235" s="516"/>
      <c r="W235" s="516"/>
      <c r="X235" s="516"/>
      <c r="Y235" s="516"/>
      <c r="Z235" s="516"/>
      <c r="AA235" s="516"/>
      <c r="AB235" s="516"/>
      <c r="AC235" s="516"/>
      <c r="AD235" s="516"/>
      <c r="AE235" s="516"/>
      <c r="AF235" s="516"/>
      <c r="AG235" s="516"/>
      <c r="AH235" s="516"/>
      <c r="AI235" s="516"/>
      <c r="AJ235" s="516"/>
      <c r="AK235" s="516"/>
      <c r="AL235" s="516"/>
      <c r="AM235" s="516"/>
      <c r="AN235" s="516"/>
      <c r="AO235" s="516"/>
      <c r="AP235" s="516"/>
      <c r="AQ235" s="516"/>
      <c r="AR235" s="516"/>
      <c r="AS235" s="516"/>
      <c r="AT235" s="637" t="s">
        <v>476</v>
      </c>
      <c r="AU235" s="516"/>
      <c r="AV235" s="516"/>
      <c r="AW235" s="401"/>
      <c r="AX235" s="401"/>
      <c r="AY235" s="595" t="s">
        <v>934</v>
      </c>
      <c r="AZ235" s="582" t="s">
        <v>720</v>
      </c>
      <c r="BA235" s="400" t="s">
        <v>763</v>
      </c>
      <c r="BB235" s="400" t="s">
        <v>1126</v>
      </c>
      <c r="BC235" s="400" t="s">
        <v>1127</v>
      </c>
      <c r="BD235" s="400" t="s">
        <v>747</v>
      </c>
      <c r="BE235" s="516">
        <f t="shared" si="182"/>
        <v>237</v>
      </c>
      <c r="BF235" s="516"/>
      <c r="BG235" s="516"/>
      <c r="BH235" s="516"/>
    </row>
    <row r="236" spans="14:60" s="367" customFormat="1" hidden="1">
      <c r="N236" s="516"/>
      <c r="O236" s="516"/>
      <c r="P236" s="516"/>
      <c r="Q236" s="516"/>
      <c r="R236" s="516"/>
      <c r="S236" s="516"/>
      <c r="T236" s="516"/>
      <c r="U236" s="516"/>
      <c r="V236" s="516"/>
      <c r="W236" s="516"/>
      <c r="X236" s="516"/>
      <c r="Y236" s="516"/>
      <c r="Z236" s="516"/>
      <c r="AA236" s="516"/>
      <c r="AB236" s="516"/>
      <c r="AC236" s="516"/>
      <c r="AD236" s="516"/>
      <c r="AE236" s="516"/>
      <c r="AF236" s="516"/>
      <c r="AG236" s="516"/>
      <c r="AH236" s="516"/>
      <c r="AI236" s="516"/>
      <c r="AJ236" s="516"/>
      <c r="AK236" s="516"/>
      <c r="AL236" s="516"/>
      <c r="AM236" s="516"/>
      <c r="AN236" s="516"/>
      <c r="AO236" s="516"/>
      <c r="AP236" s="516"/>
      <c r="AQ236" s="516"/>
      <c r="AR236" s="516"/>
      <c r="AS236" s="516"/>
      <c r="AT236" s="637" t="s">
        <v>478</v>
      </c>
      <c r="AU236" s="516"/>
      <c r="AV236" s="516"/>
      <c r="AW236" s="401"/>
      <c r="AX236" s="401"/>
      <c r="AY236" s="595" t="s">
        <v>935</v>
      </c>
      <c r="AZ236" s="582" t="s">
        <v>724</v>
      </c>
      <c r="BA236" s="400" t="s">
        <v>765</v>
      </c>
      <c r="BB236" s="400" t="s">
        <v>1127</v>
      </c>
      <c r="BC236" s="400" t="s">
        <v>1130</v>
      </c>
      <c r="BD236" s="400" t="s">
        <v>748</v>
      </c>
      <c r="BE236" s="516">
        <f t="shared" si="182"/>
        <v>238</v>
      </c>
      <c r="BF236" s="516"/>
      <c r="BG236" s="516"/>
      <c r="BH236" s="516"/>
    </row>
    <row r="237" spans="14:60" s="367" customFormat="1" hidden="1">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6"/>
      <c r="AM237" s="516"/>
      <c r="AN237" s="516"/>
      <c r="AO237" s="516"/>
      <c r="AP237" s="516"/>
      <c r="AQ237" s="516"/>
      <c r="AR237" s="516"/>
      <c r="AS237" s="516"/>
      <c r="AT237" s="637" t="s">
        <v>480</v>
      </c>
      <c r="AU237" s="516"/>
      <c r="AV237" s="516"/>
      <c r="AW237" s="401"/>
      <c r="AX237" s="401"/>
      <c r="AY237" s="595" t="s">
        <v>938</v>
      </c>
      <c r="AZ237" s="582" t="s">
        <v>725</v>
      </c>
      <c r="BA237" s="400" t="s">
        <v>766</v>
      </c>
      <c r="BB237" s="400" t="s">
        <v>1130</v>
      </c>
      <c r="BC237" s="400" t="s">
        <v>1646</v>
      </c>
      <c r="BD237" s="400" t="s">
        <v>750</v>
      </c>
      <c r="BE237" s="516">
        <f t="shared" si="182"/>
        <v>239</v>
      </c>
      <c r="BF237" s="516"/>
      <c r="BG237" s="516"/>
      <c r="BH237" s="516"/>
    </row>
    <row r="238" spans="14:60" s="367" customFormat="1" hidden="1">
      <c r="N238" s="516"/>
      <c r="O238" s="516"/>
      <c r="P238" s="516"/>
      <c r="Q238" s="516"/>
      <c r="R238" s="516"/>
      <c r="S238" s="516"/>
      <c r="T238" s="516"/>
      <c r="U238" s="516"/>
      <c r="V238" s="516"/>
      <c r="W238" s="516"/>
      <c r="X238" s="516"/>
      <c r="Y238" s="516"/>
      <c r="Z238" s="516"/>
      <c r="AA238" s="516"/>
      <c r="AB238" s="516"/>
      <c r="AC238" s="516"/>
      <c r="AD238" s="516"/>
      <c r="AE238" s="516"/>
      <c r="AF238" s="516"/>
      <c r="AG238" s="516"/>
      <c r="AH238" s="516"/>
      <c r="AI238" s="516"/>
      <c r="AJ238" s="516"/>
      <c r="AK238" s="516"/>
      <c r="AL238" s="516"/>
      <c r="AM238" s="516"/>
      <c r="AN238" s="516"/>
      <c r="AO238" s="516"/>
      <c r="AP238" s="516"/>
      <c r="AQ238" s="516"/>
      <c r="AR238" s="516"/>
      <c r="AS238" s="516"/>
      <c r="AT238" s="637" t="s">
        <v>482</v>
      </c>
      <c r="AU238" s="516"/>
      <c r="AV238" s="516"/>
      <c r="AW238" s="401"/>
      <c r="AX238" s="401"/>
      <c r="AY238" s="595" t="s">
        <v>942</v>
      </c>
      <c r="AZ238" s="582" t="s">
        <v>1724</v>
      </c>
      <c r="BA238" s="400" t="s">
        <v>768</v>
      </c>
      <c r="BB238" s="400" t="s">
        <v>1646</v>
      </c>
      <c r="BC238" s="400" t="s">
        <v>1135</v>
      </c>
      <c r="BD238" s="400" t="s">
        <v>751</v>
      </c>
      <c r="BE238" s="516" t="e">
        <f t="shared" si="182"/>
        <v>#N/A</v>
      </c>
      <c r="BF238" s="516"/>
      <c r="BG238" s="516"/>
      <c r="BH238" s="516"/>
    </row>
    <row r="239" spans="14:60" s="367" customFormat="1" hidden="1">
      <c r="N239" s="516"/>
      <c r="O239" s="516"/>
      <c r="P239" s="516"/>
      <c r="Q239" s="516"/>
      <c r="R239" s="516"/>
      <c r="S239" s="516"/>
      <c r="T239" s="516"/>
      <c r="U239" s="516"/>
      <c r="V239" s="516"/>
      <c r="W239" s="516"/>
      <c r="X239" s="516"/>
      <c r="Y239" s="516"/>
      <c r="Z239" s="516"/>
      <c r="AA239" s="516"/>
      <c r="AB239" s="516"/>
      <c r="AC239" s="516"/>
      <c r="AD239" s="516"/>
      <c r="AE239" s="516"/>
      <c r="AF239" s="516"/>
      <c r="AG239" s="516"/>
      <c r="AH239" s="516"/>
      <c r="AI239" s="516"/>
      <c r="AJ239" s="516"/>
      <c r="AK239" s="516"/>
      <c r="AL239" s="516"/>
      <c r="AM239" s="516"/>
      <c r="AN239" s="516"/>
      <c r="AO239" s="516"/>
      <c r="AP239" s="516"/>
      <c r="AQ239" s="516"/>
      <c r="AR239" s="516"/>
      <c r="AS239" s="516"/>
      <c r="AT239" s="637" t="s">
        <v>483</v>
      </c>
      <c r="AU239" s="516"/>
      <c r="AV239" s="516"/>
      <c r="AW239" s="401"/>
      <c r="AX239" s="401"/>
      <c r="AY239" s="595" t="s">
        <v>947</v>
      </c>
      <c r="AZ239" s="582" t="s">
        <v>731</v>
      </c>
      <c r="BA239" s="400" t="s">
        <v>770</v>
      </c>
      <c r="BB239" s="400" t="s">
        <v>1135</v>
      </c>
      <c r="BC239" s="400" t="s">
        <v>1136</v>
      </c>
      <c r="BD239" s="400" t="s">
        <v>752</v>
      </c>
      <c r="BE239" s="516">
        <f t="shared" si="182"/>
        <v>240</v>
      </c>
      <c r="BF239" s="516"/>
      <c r="BG239" s="516"/>
      <c r="BH239" s="516"/>
    </row>
    <row r="240" spans="14:60" s="367" customFormat="1" hidden="1">
      <c r="N240" s="516"/>
      <c r="O240" s="516"/>
      <c r="P240" s="516"/>
      <c r="Q240" s="516"/>
      <c r="R240" s="516"/>
      <c r="S240" s="516"/>
      <c r="T240" s="516"/>
      <c r="U240" s="516"/>
      <c r="V240" s="516"/>
      <c r="W240" s="516"/>
      <c r="X240" s="516"/>
      <c r="Y240" s="516"/>
      <c r="Z240" s="516"/>
      <c r="AA240" s="516"/>
      <c r="AB240" s="516"/>
      <c r="AC240" s="516"/>
      <c r="AD240" s="516"/>
      <c r="AE240" s="516"/>
      <c r="AF240" s="516"/>
      <c r="AG240" s="516"/>
      <c r="AH240" s="516"/>
      <c r="AI240" s="516"/>
      <c r="AJ240" s="516"/>
      <c r="AK240" s="516"/>
      <c r="AL240" s="516"/>
      <c r="AM240" s="516"/>
      <c r="AN240" s="516"/>
      <c r="AO240" s="516"/>
      <c r="AP240" s="516"/>
      <c r="AQ240" s="516"/>
      <c r="AR240" s="516"/>
      <c r="AS240" s="516"/>
      <c r="AT240" s="637" t="s">
        <v>485</v>
      </c>
      <c r="AU240" s="516"/>
      <c r="AV240" s="516"/>
      <c r="AW240" s="401"/>
      <c r="AX240" s="401"/>
      <c r="AY240" s="595" t="s">
        <v>959</v>
      </c>
      <c r="AZ240" s="582" t="s">
        <v>733</v>
      </c>
      <c r="BA240" s="400" t="s">
        <v>771</v>
      </c>
      <c r="BB240" s="400" t="s">
        <v>1136</v>
      </c>
      <c r="BC240" s="400" t="s">
        <v>1144</v>
      </c>
      <c r="BD240" s="400" t="s">
        <v>753</v>
      </c>
      <c r="BE240" s="516">
        <f t="shared" si="182"/>
        <v>241</v>
      </c>
      <c r="BF240" s="516"/>
      <c r="BG240" s="516"/>
      <c r="BH240" s="516"/>
    </row>
    <row r="241" spans="14:60" s="367" customFormat="1" hidden="1">
      <c r="N241" s="516"/>
      <c r="O241" s="516"/>
      <c r="P241" s="516"/>
      <c r="Q241" s="516"/>
      <c r="R241" s="516"/>
      <c r="S241" s="516"/>
      <c r="T241" s="516"/>
      <c r="U241" s="516"/>
      <c r="V241" s="516"/>
      <c r="W241" s="516"/>
      <c r="X241" s="516"/>
      <c r="Y241" s="516"/>
      <c r="Z241" s="516"/>
      <c r="AA241" s="516"/>
      <c r="AB241" s="516"/>
      <c r="AC241" s="516"/>
      <c r="AD241" s="516"/>
      <c r="AE241" s="516"/>
      <c r="AF241" s="516"/>
      <c r="AG241" s="516"/>
      <c r="AH241" s="516"/>
      <c r="AI241" s="516"/>
      <c r="AJ241" s="516"/>
      <c r="AK241" s="516"/>
      <c r="AL241" s="516"/>
      <c r="AM241" s="516"/>
      <c r="AN241" s="516"/>
      <c r="AO241" s="516"/>
      <c r="AP241" s="516"/>
      <c r="AQ241" s="516"/>
      <c r="AR241" s="516"/>
      <c r="AS241" s="516"/>
      <c r="AT241" s="637" t="s">
        <v>487</v>
      </c>
      <c r="AU241" s="516"/>
      <c r="AV241" s="516"/>
      <c r="AW241" s="401"/>
      <c r="AX241" s="401"/>
      <c r="AY241" s="595" t="s">
        <v>961</v>
      </c>
      <c r="AZ241" s="582" t="s">
        <v>735</v>
      </c>
      <c r="BA241" s="400" t="s">
        <v>773</v>
      </c>
      <c r="BB241" s="400" t="s">
        <v>1144</v>
      </c>
      <c r="BC241" s="400" t="s">
        <v>1146</v>
      </c>
      <c r="BD241" s="400" t="s">
        <v>758</v>
      </c>
      <c r="BE241" s="516">
        <f t="shared" si="182"/>
        <v>242</v>
      </c>
      <c r="BF241" s="516"/>
      <c r="BG241" s="516"/>
      <c r="BH241" s="516"/>
    </row>
    <row r="242" spans="14:60" s="367" customFormat="1" hidden="1">
      <c r="N242" s="516"/>
      <c r="O242" s="516"/>
      <c r="P242" s="516"/>
      <c r="Q242" s="516"/>
      <c r="R242" s="516"/>
      <c r="S242" s="516"/>
      <c r="T242" s="516"/>
      <c r="U242" s="516"/>
      <c r="V242" s="516"/>
      <c r="W242" s="516"/>
      <c r="X242" s="516"/>
      <c r="Y242" s="516"/>
      <c r="Z242" s="516"/>
      <c r="AA242" s="516"/>
      <c r="AB242" s="516"/>
      <c r="AC242" s="516"/>
      <c r="AD242" s="516"/>
      <c r="AE242" s="516"/>
      <c r="AF242" s="516"/>
      <c r="AG242" s="516"/>
      <c r="AH242" s="516"/>
      <c r="AI242" s="516"/>
      <c r="AJ242" s="516"/>
      <c r="AK242" s="516"/>
      <c r="AL242" s="516"/>
      <c r="AM242" s="516"/>
      <c r="AN242" s="516"/>
      <c r="AO242" s="516"/>
      <c r="AP242" s="516"/>
      <c r="AQ242" s="516"/>
      <c r="AR242" s="516"/>
      <c r="AS242" s="516"/>
      <c r="AT242" s="637" t="s">
        <v>489</v>
      </c>
      <c r="AU242" s="516"/>
      <c r="AV242" s="516"/>
      <c r="AW242" s="401"/>
      <c r="AX242" s="401"/>
      <c r="AY242" s="595" t="s">
        <v>963</v>
      </c>
      <c r="AZ242" s="582" t="s">
        <v>738</v>
      </c>
      <c r="BA242" s="400" t="s">
        <v>774</v>
      </c>
      <c r="BB242" s="400" t="s">
        <v>1146</v>
      </c>
      <c r="BC242" s="400" t="s">
        <v>1148</v>
      </c>
      <c r="BD242" s="400" t="s">
        <v>760</v>
      </c>
      <c r="BE242" s="516">
        <f t="shared" si="182"/>
        <v>243</v>
      </c>
      <c r="BF242" s="516"/>
      <c r="BG242" s="516"/>
      <c r="BH242" s="516"/>
    </row>
    <row r="243" spans="14:60" s="367" customFormat="1" hidden="1">
      <c r="N243" s="516"/>
      <c r="O243" s="516"/>
      <c r="P243" s="516"/>
      <c r="Q243" s="516"/>
      <c r="R243" s="516"/>
      <c r="S243" s="516"/>
      <c r="T243" s="516"/>
      <c r="U243" s="516"/>
      <c r="V243" s="516"/>
      <c r="W243" s="516"/>
      <c r="X243" s="516"/>
      <c r="Y243" s="516"/>
      <c r="Z243" s="516"/>
      <c r="AA243" s="516"/>
      <c r="AB243" s="516"/>
      <c r="AC243" s="516"/>
      <c r="AD243" s="516"/>
      <c r="AE243" s="516"/>
      <c r="AF243" s="516"/>
      <c r="AG243" s="516"/>
      <c r="AH243" s="516"/>
      <c r="AI243" s="516"/>
      <c r="AJ243" s="516"/>
      <c r="AK243" s="516"/>
      <c r="AL243" s="516"/>
      <c r="AM243" s="516"/>
      <c r="AN243" s="516"/>
      <c r="AO243" s="516"/>
      <c r="AP243" s="516"/>
      <c r="AQ243" s="516"/>
      <c r="AR243" s="516"/>
      <c r="AS243" s="516"/>
      <c r="AT243" s="637" t="s">
        <v>490</v>
      </c>
      <c r="AU243" s="516"/>
      <c r="AV243" s="516"/>
      <c r="AW243" s="401"/>
      <c r="AX243" s="401"/>
      <c r="AY243" s="595" t="s">
        <v>1641</v>
      </c>
      <c r="AZ243" s="582" t="s">
        <v>741</v>
      </c>
      <c r="BA243" s="400" t="s">
        <v>775</v>
      </c>
      <c r="BB243" s="400" t="s">
        <v>1148</v>
      </c>
      <c r="BC243" s="400" t="s">
        <v>1150</v>
      </c>
      <c r="BD243" s="400" t="s">
        <v>761</v>
      </c>
      <c r="BE243" s="516">
        <f t="shared" si="182"/>
        <v>244</v>
      </c>
      <c r="BF243" s="516"/>
      <c r="BG243" s="516"/>
      <c r="BH243" s="516"/>
    </row>
    <row r="244" spans="14:60" s="367" customFormat="1" hidden="1">
      <c r="N244" s="516"/>
      <c r="O244" s="516"/>
      <c r="P244" s="516"/>
      <c r="Q244" s="516"/>
      <c r="R244" s="516"/>
      <c r="S244" s="516"/>
      <c r="T244" s="516"/>
      <c r="U244" s="516"/>
      <c r="V244" s="516"/>
      <c r="W244" s="516"/>
      <c r="X244" s="516"/>
      <c r="Y244" s="516"/>
      <c r="Z244" s="516"/>
      <c r="AA244" s="516"/>
      <c r="AB244" s="516"/>
      <c r="AC244" s="516"/>
      <c r="AD244" s="516"/>
      <c r="AE244" s="516"/>
      <c r="AF244" s="516"/>
      <c r="AG244" s="516"/>
      <c r="AH244" s="516"/>
      <c r="AI244" s="516"/>
      <c r="AJ244" s="516"/>
      <c r="AK244" s="516"/>
      <c r="AL244" s="516"/>
      <c r="AM244" s="516"/>
      <c r="AN244" s="516"/>
      <c r="AO244" s="516"/>
      <c r="AP244" s="516"/>
      <c r="AQ244" s="516"/>
      <c r="AR244" s="516"/>
      <c r="AS244" s="516"/>
      <c r="AT244" s="637" t="s">
        <v>492</v>
      </c>
      <c r="AU244" s="516"/>
      <c r="AV244" s="516"/>
      <c r="AW244" s="401"/>
      <c r="AX244" s="401"/>
      <c r="AY244" s="595" t="s">
        <v>971</v>
      </c>
      <c r="AZ244" s="582" t="s">
        <v>744</v>
      </c>
      <c r="BA244" s="400" t="s">
        <v>777</v>
      </c>
      <c r="BB244" s="400" t="s">
        <v>1150</v>
      </c>
      <c r="BC244" s="400" t="s">
        <v>1154</v>
      </c>
      <c r="BD244" s="400" t="s">
        <v>762</v>
      </c>
      <c r="BE244" s="516">
        <f t="shared" si="182"/>
        <v>245</v>
      </c>
      <c r="BF244" s="516"/>
      <c r="BG244" s="516"/>
      <c r="BH244" s="516"/>
    </row>
    <row r="245" spans="14:60" s="367" customFormat="1" hidden="1">
      <c r="N245" s="516"/>
      <c r="O245" s="516"/>
      <c r="P245" s="516"/>
      <c r="Q245" s="516"/>
      <c r="R245" s="516"/>
      <c r="S245" s="516"/>
      <c r="T245" s="516"/>
      <c r="U245" s="516"/>
      <c r="V245" s="516"/>
      <c r="W245" s="516"/>
      <c r="X245" s="516"/>
      <c r="Y245" s="516"/>
      <c r="Z245" s="516"/>
      <c r="AA245" s="516"/>
      <c r="AB245" s="516"/>
      <c r="AC245" s="516"/>
      <c r="AD245" s="516"/>
      <c r="AE245" s="516"/>
      <c r="AF245" s="516"/>
      <c r="AG245" s="516"/>
      <c r="AH245" s="516"/>
      <c r="AI245" s="516"/>
      <c r="AJ245" s="516"/>
      <c r="AK245" s="516"/>
      <c r="AL245" s="516"/>
      <c r="AM245" s="516"/>
      <c r="AN245" s="516"/>
      <c r="AO245" s="516"/>
      <c r="AP245" s="516"/>
      <c r="AQ245" s="516"/>
      <c r="AR245" s="516"/>
      <c r="AS245" s="516"/>
      <c r="AT245" s="637" t="s">
        <v>494</v>
      </c>
      <c r="AU245" s="516"/>
      <c r="AV245" s="516"/>
      <c r="AW245" s="401"/>
      <c r="AX245" s="401"/>
      <c r="AY245" s="595" t="s">
        <v>976</v>
      </c>
      <c r="AZ245" s="582" t="s">
        <v>745</v>
      </c>
      <c r="BA245" s="400" t="s">
        <v>778</v>
      </c>
      <c r="BB245" s="400" t="s">
        <v>1154</v>
      </c>
      <c r="BC245" s="400" t="s">
        <v>1156</v>
      </c>
      <c r="BD245" s="400" t="s">
        <v>763</v>
      </c>
      <c r="BE245" s="516">
        <f t="shared" si="182"/>
        <v>246</v>
      </c>
      <c r="BF245" s="516"/>
      <c r="BG245" s="516"/>
      <c r="BH245" s="516"/>
    </row>
    <row r="246" spans="14:60" s="367" customFormat="1" hidden="1">
      <c r="N246" s="516"/>
      <c r="O246" s="516"/>
      <c r="P246" s="516"/>
      <c r="Q246" s="516"/>
      <c r="R246" s="516"/>
      <c r="S246" s="516"/>
      <c r="T246" s="516"/>
      <c r="U246" s="516"/>
      <c r="V246" s="516"/>
      <c r="W246" s="516"/>
      <c r="X246" s="516"/>
      <c r="Y246" s="516"/>
      <c r="Z246" s="516"/>
      <c r="AA246" s="516"/>
      <c r="AB246" s="516"/>
      <c r="AC246" s="516"/>
      <c r="AD246" s="516"/>
      <c r="AE246" s="516"/>
      <c r="AF246" s="516"/>
      <c r="AG246" s="516"/>
      <c r="AH246" s="516"/>
      <c r="AI246" s="516"/>
      <c r="AJ246" s="516"/>
      <c r="AK246" s="516"/>
      <c r="AL246" s="516"/>
      <c r="AM246" s="516"/>
      <c r="AN246" s="516"/>
      <c r="AO246" s="516"/>
      <c r="AP246" s="516"/>
      <c r="AQ246" s="516"/>
      <c r="AR246" s="516"/>
      <c r="AS246" s="516"/>
      <c r="AT246" s="637" t="s">
        <v>496</v>
      </c>
      <c r="AU246" s="516"/>
      <c r="AV246" s="516"/>
      <c r="AW246" s="401"/>
      <c r="AX246" s="401"/>
      <c r="AY246" s="595" t="s">
        <v>980</v>
      </c>
      <c r="AZ246" s="582" t="s">
        <v>747</v>
      </c>
      <c r="BA246" s="400" t="s">
        <v>779</v>
      </c>
      <c r="BB246" s="400" t="s">
        <v>1156</v>
      </c>
      <c r="BC246" s="400" t="s">
        <v>1159</v>
      </c>
      <c r="BD246" s="400" t="s">
        <v>765</v>
      </c>
      <c r="BE246" s="516">
        <f t="shared" si="182"/>
        <v>247</v>
      </c>
      <c r="BF246" s="516"/>
      <c r="BG246" s="516"/>
      <c r="BH246" s="516"/>
    </row>
    <row r="247" spans="14:60" s="367" customFormat="1" hidden="1">
      <c r="N247" s="516"/>
      <c r="O247" s="516"/>
      <c r="P247" s="516"/>
      <c r="Q247" s="516"/>
      <c r="R247" s="516"/>
      <c r="S247" s="516"/>
      <c r="T247" s="516"/>
      <c r="U247" s="516"/>
      <c r="V247" s="516"/>
      <c r="W247" s="516"/>
      <c r="X247" s="516"/>
      <c r="Y247" s="516"/>
      <c r="Z247" s="516"/>
      <c r="AA247" s="516"/>
      <c r="AB247" s="516"/>
      <c r="AC247" s="516"/>
      <c r="AD247" s="516"/>
      <c r="AE247" s="516"/>
      <c r="AF247" s="516"/>
      <c r="AG247" s="516"/>
      <c r="AH247" s="516"/>
      <c r="AI247" s="516"/>
      <c r="AJ247" s="516"/>
      <c r="AK247" s="516"/>
      <c r="AL247" s="516"/>
      <c r="AM247" s="516"/>
      <c r="AN247" s="516"/>
      <c r="AO247" s="516"/>
      <c r="AP247" s="516"/>
      <c r="AQ247" s="516"/>
      <c r="AR247" s="516"/>
      <c r="AS247" s="516"/>
      <c r="AT247" s="637" t="s">
        <v>498</v>
      </c>
      <c r="AU247" s="516"/>
      <c r="AV247" s="516"/>
      <c r="AW247" s="401"/>
      <c r="AX247" s="401"/>
      <c r="AY247" s="595" t="s">
        <v>981</v>
      </c>
      <c r="AZ247" s="582" t="s">
        <v>748</v>
      </c>
      <c r="BA247" s="400" t="s">
        <v>780</v>
      </c>
      <c r="BB247" s="400" t="s">
        <v>1159</v>
      </c>
      <c r="BC247" s="400" t="s">
        <v>1165</v>
      </c>
      <c r="BD247" s="400" t="s">
        <v>766</v>
      </c>
      <c r="BE247" s="516">
        <f t="shared" si="182"/>
        <v>248</v>
      </c>
      <c r="BF247" s="516"/>
      <c r="BG247" s="516"/>
      <c r="BH247" s="516"/>
    </row>
    <row r="248" spans="14:60" s="367" customFormat="1" hidden="1">
      <c r="N248" s="516"/>
      <c r="O248" s="516"/>
      <c r="P248" s="516"/>
      <c r="Q248" s="516"/>
      <c r="R248" s="516"/>
      <c r="S248" s="516"/>
      <c r="T248" s="516"/>
      <c r="U248" s="516"/>
      <c r="V248" s="516"/>
      <c r="W248" s="516"/>
      <c r="X248" s="516"/>
      <c r="Y248" s="516"/>
      <c r="Z248" s="516"/>
      <c r="AA248" s="516"/>
      <c r="AB248" s="516"/>
      <c r="AC248" s="516"/>
      <c r="AD248" s="516"/>
      <c r="AE248" s="516"/>
      <c r="AF248" s="516"/>
      <c r="AG248" s="516"/>
      <c r="AH248" s="516"/>
      <c r="AI248" s="516"/>
      <c r="AJ248" s="516"/>
      <c r="AK248" s="516"/>
      <c r="AL248" s="516"/>
      <c r="AM248" s="516"/>
      <c r="AN248" s="516"/>
      <c r="AO248" s="516"/>
      <c r="AP248" s="516"/>
      <c r="AQ248" s="516"/>
      <c r="AR248" s="516"/>
      <c r="AS248" s="516"/>
      <c r="AT248" s="637" t="s">
        <v>500</v>
      </c>
      <c r="AU248" s="516"/>
      <c r="AV248" s="516"/>
      <c r="AW248" s="401"/>
      <c r="AX248" s="401"/>
      <c r="AY248" s="595" t="s">
        <v>983</v>
      </c>
      <c r="AZ248" s="582" t="s">
        <v>750</v>
      </c>
      <c r="BA248" s="400" t="s">
        <v>784</v>
      </c>
      <c r="BB248" s="400" t="s">
        <v>1165</v>
      </c>
      <c r="BC248" s="400" t="s">
        <v>456</v>
      </c>
      <c r="BD248" s="400" t="s">
        <v>768</v>
      </c>
      <c r="BE248" s="516">
        <f t="shared" si="182"/>
        <v>249</v>
      </c>
      <c r="BF248" s="516"/>
      <c r="BG248" s="516"/>
      <c r="BH248" s="516"/>
    </row>
    <row r="249" spans="14:60" s="367" customFormat="1" hidden="1">
      <c r="N249" s="516"/>
      <c r="O249" s="516"/>
      <c r="P249" s="516"/>
      <c r="Q249" s="516"/>
      <c r="R249" s="516"/>
      <c r="S249" s="516"/>
      <c r="T249" s="516"/>
      <c r="U249" s="516"/>
      <c r="V249" s="516"/>
      <c r="W249" s="516"/>
      <c r="X249" s="516"/>
      <c r="Y249" s="516"/>
      <c r="Z249" s="516"/>
      <c r="AA249" s="516"/>
      <c r="AB249" s="516"/>
      <c r="AC249" s="516"/>
      <c r="AD249" s="516"/>
      <c r="AE249" s="516"/>
      <c r="AF249" s="516"/>
      <c r="AG249" s="516"/>
      <c r="AH249" s="516"/>
      <c r="AI249" s="516"/>
      <c r="AJ249" s="516"/>
      <c r="AK249" s="516"/>
      <c r="AL249" s="516"/>
      <c r="AM249" s="516"/>
      <c r="AN249" s="516"/>
      <c r="AO249" s="516"/>
      <c r="AP249" s="516"/>
      <c r="AQ249" s="516"/>
      <c r="AR249" s="516"/>
      <c r="AS249" s="516"/>
      <c r="AT249" s="637" t="s">
        <v>502</v>
      </c>
      <c r="AU249" s="516"/>
      <c r="AV249" s="516"/>
      <c r="AW249" s="401"/>
      <c r="AX249" s="401"/>
      <c r="AY249" s="595" t="s">
        <v>989</v>
      </c>
      <c r="AZ249" s="582" t="s">
        <v>752</v>
      </c>
      <c r="BA249" s="400" t="s">
        <v>785</v>
      </c>
      <c r="BB249" s="400" t="s">
        <v>456</v>
      </c>
      <c r="BC249" s="400" t="s">
        <v>1176</v>
      </c>
      <c r="BD249" s="400" t="s">
        <v>770</v>
      </c>
      <c r="BE249" s="516">
        <f t="shared" si="182"/>
        <v>250</v>
      </c>
      <c r="BF249" s="516"/>
      <c r="BG249" s="516"/>
      <c r="BH249" s="516"/>
    </row>
    <row r="250" spans="14:60" s="367" customFormat="1" hidden="1">
      <c r="N250" s="516"/>
      <c r="O250" s="516"/>
      <c r="P250" s="516"/>
      <c r="Q250" s="516"/>
      <c r="R250" s="516"/>
      <c r="S250" s="516"/>
      <c r="T250" s="516"/>
      <c r="U250" s="516"/>
      <c r="V250" s="516"/>
      <c r="W250" s="516"/>
      <c r="X250" s="516"/>
      <c r="Y250" s="516"/>
      <c r="Z250" s="516"/>
      <c r="AA250" s="516"/>
      <c r="AB250" s="516"/>
      <c r="AC250" s="516"/>
      <c r="AD250" s="516"/>
      <c r="AE250" s="516"/>
      <c r="AF250" s="516"/>
      <c r="AG250" s="516"/>
      <c r="AH250" s="516"/>
      <c r="AI250" s="516"/>
      <c r="AJ250" s="516"/>
      <c r="AK250" s="516"/>
      <c r="AL250" s="516"/>
      <c r="AM250" s="516"/>
      <c r="AN250" s="516"/>
      <c r="AO250" s="516"/>
      <c r="AP250" s="516"/>
      <c r="AQ250" s="516"/>
      <c r="AR250" s="516"/>
      <c r="AS250" s="516"/>
      <c r="AT250" s="637" t="s">
        <v>504</v>
      </c>
      <c r="AU250" s="516"/>
      <c r="AV250" s="516"/>
      <c r="AW250" s="401"/>
      <c r="AX250" s="401"/>
      <c r="AY250" s="595" t="s">
        <v>995</v>
      </c>
      <c r="AZ250" s="582" t="s">
        <v>753</v>
      </c>
      <c r="BA250" s="400" t="s">
        <v>788</v>
      </c>
      <c r="BB250" s="400" t="s">
        <v>1176</v>
      </c>
      <c r="BC250" s="400" t="s">
        <v>1186</v>
      </c>
      <c r="BD250" s="400" t="s">
        <v>771</v>
      </c>
      <c r="BE250" s="516" t="e">
        <f t="shared" si="182"/>
        <v>#N/A</v>
      </c>
      <c r="BF250" s="516"/>
      <c r="BG250" s="516"/>
      <c r="BH250" s="516"/>
    </row>
    <row r="251" spans="14:60" s="367" customFormat="1" hidden="1">
      <c r="N251" s="516"/>
      <c r="O251" s="516"/>
      <c r="P251" s="516"/>
      <c r="Q251" s="516"/>
      <c r="R251" s="516"/>
      <c r="S251" s="516"/>
      <c r="T251" s="516"/>
      <c r="U251" s="516"/>
      <c r="V251" s="516"/>
      <c r="W251" s="516"/>
      <c r="X251" s="516"/>
      <c r="Y251" s="516"/>
      <c r="Z251" s="516"/>
      <c r="AA251" s="516"/>
      <c r="AB251" s="516"/>
      <c r="AC251" s="516"/>
      <c r="AD251" s="516"/>
      <c r="AE251" s="516"/>
      <c r="AF251" s="516"/>
      <c r="AG251" s="516"/>
      <c r="AH251" s="516"/>
      <c r="AI251" s="516"/>
      <c r="AJ251" s="516"/>
      <c r="AK251" s="516"/>
      <c r="AL251" s="516"/>
      <c r="AM251" s="516"/>
      <c r="AN251" s="516"/>
      <c r="AO251" s="516"/>
      <c r="AP251" s="516"/>
      <c r="AQ251" s="516"/>
      <c r="AR251" s="516"/>
      <c r="AS251" s="516"/>
      <c r="AT251" s="637" t="s">
        <v>506</v>
      </c>
      <c r="AU251" s="516"/>
      <c r="AV251" s="516"/>
      <c r="AW251" s="401"/>
      <c r="AX251" s="401"/>
      <c r="AY251" s="595" t="s">
        <v>997</v>
      </c>
      <c r="AZ251" s="582" t="s">
        <v>758</v>
      </c>
      <c r="BA251" s="400" t="s">
        <v>790</v>
      </c>
      <c r="BB251" s="400" t="s">
        <v>1186</v>
      </c>
      <c r="BC251" s="400" t="s">
        <v>1192</v>
      </c>
      <c r="BD251" s="400" t="s">
        <v>773</v>
      </c>
      <c r="BE251" s="516">
        <f t="shared" si="182"/>
        <v>251</v>
      </c>
      <c r="BF251" s="516"/>
      <c r="BG251" s="516"/>
      <c r="BH251" s="516"/>
    </row>
    <row r="252" spans="14:60" s="367" customFormat="1" hidden="1">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637" t="s">
        <v>508</v>
      </c>
      <c r="AU252" s="516"/>
      <c r="AV252" s="516"/>
      <c r="AW252" s="401"/>
      <c r="AX252" s="401"/>
      <c r="AY252" s="595" t="s">
        <v>999</v>
      </c>
      <c r="AZ252" s="582" t="s">
        <v>760</v>
      </c>
      <c r="BA252" s="400" t="s">
        <v>792</v>
      </c>
      <c r="BB252" s="400" t="s">
        <v>1192</v>
      </c>
      <c r="BC252" s="400" t="s">
        <v>1193</v>
      </c>
      <c r="BD252" s="400" t="s">
        <v>774</v>
      </c>
      <c r="BE252" s="516" t="e">
        <f t="shared" si="182"/>
        <v>#N/A</v>
      </c>
      <c r="BF252" s="516"/>
      <c r="BG252" s="516"/>
      <c r="BH252" s="516"/>
    </row>
    <row r="253" spans="14:60" s="367" customFormat="1" hidden="1">
      <c r="N253" s="516"/>
      <c r="O253" s="516"/>
      <c r="P253" s="516"/>
      <c r="Q253" s="516"/>
      <c r="R253" s="516"/>
      <c r="S253" s="516"/>
      <c r="T253" s="516"/>
      <c r="U253" s="516"/>
      <c r="V253" s="516"/>
      <c r="W253" s="516"/>
      <c r="X253" s="516"/>
      <c r="Y253" s="516"/>
      <c r="Z253" s="516"/>
      <c r="AA253" s="516"/>
      <c r="AB253" s="516"/>
      <c r="AC253" s="516"/>
      <c r="AD253" s="516"/>
      <c r="AE253" s="516"/>
      <c r="AF253" s="516"/>
      <c r="AG253" s="516"/>
      <c r="AH253" s="516"/>
      <c r="AI253" s="516"/>
      <c r="AJ253" s="516"/>
      <c r="AK253" s="516"/>
      <c r="AL253" s="516"/>
      <c r="AM253" s="516"/>
      <c r="AN253" s="516"/>
      <c r="AO253" s="516"/>
      <c r="AP253" s="516"/>
      <c r="AQ253" s="516"/>
      <c r="AR253" s="516"/>
      <c r="AS253" s="516"/>
      <c r="AT253" s="637" t="s">
        <v>510</v>
      </c>
      <c r="AU253" s="516"/>
      <c r="AV253" s="516"/>
      <c r="AW253" s="401"/>
      <c r="AX253" s="401"/>
      <c r="AY253" s="595" t="s">
        <v>1000</v>
      </c>
      <c r="AZ253" s="582" t="s">
        <v>761</v>
      </c>
      <c r="BA253" s="400" t="s">
        <v>793</v>
      </c>
      <c r="BB253" s="400" t="s">
        <v>1193</v>
      </c>
      <c r="BC253" s="400" t="s">
        <v>1195</v>
      </c>
      <c r="BD253" s="400" t="s">
        <v>775</v>
      </c>
      <c r="BE253" s="516" t="e">
        <f t="shared" si="182"/>
        <v>#N/A</v>
      </c>
      <c r="BF253" s="516"/>
      <c r="BG253" s="516"/>
      <c r="BH253" s="516"/>
    </row>
    <row r="254" spans="14:60" s="367" customFormat="1" hidden="1">
      <c r="N254" s="516"/>
      <c r="O254" s="516"/>
      <c r="P254" s="516"/>
      <c r="Q254" s="516"/>
      <c r="R254" s="516"/>
      <c r="S254" s="516"/>
      <c r="T254" s="516"/>
      <c r="U254" s="516"/>
      <c r="V254" s="516"/>
      <c r="W254" s="516"/>
      <c r="X254" s="516"/>
      <c r="Y254" s="516"/>
      <c r="Z254" s="516"/>
      <c r="AA254" s="516"/>
      <c r="AB254" s="516"/>
      <c r="AC254" s="516"/>
      <c r="AD254" s="516"/>
      <c r="AE254" s="516"/>
      <c r="AF254" s="516"/>
      <c r="AG254" s="516"/>
      <c r="AH254" s="516"/>
      <c r="AI254" s="516"/>
      <c r="AJ254" s="516"/>
      <c r="AK254" s="516"/>
      <c r="AL254" s="516"/>
      <c r="AM254" s="516"/>
      <c r="AN254" s="516"/>
      <c r="AO254" s="516"/>
      <c r="AP254" s="516"/>
      <c r="AQ254" s="516"/>
      <c r="AR254" s="516"/>
      <c r="AS254" s="516"/>
      <c r="AT254" s="637" t="s">
        <v>511</v>
      </c>
      <c r="AU254" s="516"/>
      <c r="AV254" s="516"/>
      <c r="AW254" s="401"/>
      <c r="AX254" s="401"/>
      <c r="AY254" s="595" t="s">
        <v>1004</v>
      </c>
      <c r="AZ254" s="582" t="s">
        <v>762</v>
      </c>
      <c r="BA254" s="400" t="s">
        <v>796</v>
      </c>
      <c r="BB254" s="400" t="s">
        <v>1195</v>
      </c>
      <c r="BC254" s="400" t="s">
        <v>1200</v>
      </c>
      <c r="BD254" s="400" t="s">
        <v>777</v>
      </c>
      <c r="BE254" s="516">
        <f t="shared" si="182"/>
        <v>252</v>
      </c>
      <c r="BF254" s="516"/>
      <c r="BG254" s="516"/>
      <c r="BH254" s="516"/>
    </row>
    <row r="255" spans="14:60" s="367" customFormat="1" hidden="1">
      <c r="N255" s="516"/>
      <c r="O255" s="516"/>
      <c r="P255" s="516"/>
      <c r="Q255" s="516"/>
      <c r="R255" s="516"/>
      <c r="S255" s="516"/>
      <c r="T255" s="516"/>
      <c r="U255" s="516"/>
      <c r="V255" s="516"/>
      <c r="W255" s="516"/>
      <c r="X255" s="516"/>
      <c r="Y255" s="516"/>
      <c r="Z255" s="516"/>
      <c r="AA255" s="516"/>
      <c r="AB255" s="516"/>
      <c r="AC255" s="516"/>
      <c r="AD255" s="516"/>
      <c r="AE255" s="516"/>
      <c r="AF255" s="516"/>
      <c r="AG255" s="516"/>
      <c r="AH255" s="516"/>
      <c r="AI255" s="516"/>
      <c r="AJ255" s="516"/>
      <c r="AK255" s="516"/>
      <c r="AL255" s="516"/>
      <c r="AM255" s="516"/>
      <c r="AN255" s="516"/>
      <c r="AO255" s="516"/>
      <c r="AP255" s="516"/>
      <c r="AQ255" s="516"/>
      <c r="AR255" s="516"/>
      <c r="AS255" s="516"/>
      <c r="AT255" s="637" t="s">
        <v>513</v>
      </c>
      <c r="AU255" s="516"/>
      <c r="AV255" s="516"/>
      <c r="AW255" s="401"/>
      <c r="AX255" s="401"/>
      <c r="AY255" s="595" t="s">
        <v>1005</v>
      </c>
      <c r="AZ255" s="582" t="s">
        <v>763</v>
      </c>
      <c r="BA255" s="400" t="s">
        <v>799</v>
      </c>
      <c r="BB255" s="400" t="s">
        <v>1200</v>
      </c>
      <c r="BC255" s="400" t="s">
        <v>1202</v>
      </c>
      <c r="BD255" s="400" t="s">
        <v>778</v>
      </c>
      <c r="BE255" s="516">
        <f t="shared" si="182"/>
        <v>253</v>
      </c>
      <c r="BF255" s="516"/>
      <c r="BG255" s="516"/>
      <c r="BH255" s="516"/>
    </row>
    <row r="256" spans="14:60" s="367" customFormat="1" hidden="1">
      <c r="N256" s="516"/>
      <c r="O256" s="516"/>
      <c r="P256" s="516"/>
      <c r="Q256" s="516"/>
      <c r="R256" s="516"/>
      <c r="S256" s="516"/>
      <c r="T256" s="516"/>
      <c r="U256" s="516"/>
      <c r="V256" s="516"/>
      <c r="W256" s="516"/>
      <c r="X256" s="516"/>
      <c r="Y256" s="516"/>
      <c r="Z256" s="516"/>
      <c r="AA256" s="516"/>
      <c r="AB256" s="516"/>
      <c r="AC256" s="516"/>
      <c r="AD256" s="516"/>
      <c r="AE256" s="516"/>
      <c r="AF256" s="516"/>
      <c r="AG256" s="516"/>
      <c r="AH256" s="516"/>
      <c r="AI256" s="516"/>
      <c r="AJ256" s="516"/>
      <c r="AK256" s="516"/>
      <c r="AL256" s="516"/>
      <c r="AM256" s="516"/>
      <c r="AN256" s="516"/>
      <c r="AO256" s="516"/>
      <c r="AP256" s="516"/>
      <c r="AQ256" s="516"/>
      <c r="AR256" s="516"/>
      <c r="AS256" s="516"/>
      <c r="AT256" s="637" t="s">
        <v>515</v>
      </c>
      <c r="AU256" s="516"/>
      <c r="AV256" s="516"/>
      <c r="AW256" s="401"/>
      <c r="AX256" s="401"/>
      <c r="AY256" s="595" t="s">
        <v>1007</v>
      </c>
      <c r="AZ256" s="582" t="s">
        <v>765</v>
      </c>
      <c r="BA256" s="400" t="s">
        <v>800</v>
      </c>
      <c r="BB256" s="400" t="s">
        <v>1202</v>
      </c>
      <c r="BC256" s="400" t="s">
        <v>1207</v>
      </c>
      <c r="BD256" s="400" t="s">
        <v>779</v>
      </c>
      <c r="BE256" s="516">
        <f t="shared" si="182"/>
        <v>254</v>
      </c>
      <c r="BF256" s="516"/>
      <c r="BG256" s="516"/>
      <c r="BH256" s="516"/>
    </row>
    <row r="257" spans="14:60" s="367" customFormat="1" hidden="1">
      <c r="N257" s="516"/>
      <c r="O257" s="516"/>
      <c r="P257" s="516"/>
      <c r="Q257" s="516"/>
      <c r="R257" s="516"/>
      <c r="S257" s="516"/>
      <c r="T257" s="516"/>
      <c r="U257" s="516"/>
      <c r="V257" s="516"/>
      <c r="W257" s="516"/>
      <c r="X257" s="516"/>
      <c r="Y257" s="516"/>
      <c r="Z257" s="516"/>
      <c r="AA257" s="516"/>
      <c r="AB257" s="516"/>
      <c r="AC257" s="516"/>
      <c r="AD257" s="516"/>
      <c r="AE257" s="516"/>
      <c r="AF257" s="516"/>
      <c r="AG257" s="516"/>
      <c r="AH257" s="516"/>
      <c r="AI257" s="516"/>
      <c r="AJ257" s="516"/>
      <c r="AK257" s="516"/>
      <c r="AL257" s="516"/>
      <c r="AM257" s="516"/>
      <c r="AN257" s="516"/>
      <c r="AO257" s="516"/>
      <c r="AP257" s="516"/>
      <c r="AQ257" s="516"/>
      <c r="AR257" s="516"/>
      <c r="AS257" s="516"/>
      <c r="AT257" s="637" t="s">
        <v>517</v>
      </c>
      <c r="AU257" s="516"/>
      <c r="AV257" s="516"/>
      <c r="AW257" s="401"/>
      <c r="AX257" s="401"/>
      <c r="AY257" s="595" t="s">
        <v>402</v>
      </c>
      <c r="AZ257" s="582" t="s">
        <v>766</v>
      </c>
      <c r="BA257" s="400" t="s">
        <v>801</v>
      </c>
      <c r="BB257" s="400" t="s">
        <v>1207</v>
      </c>
      <c r="BC257" s="400" t="s">
        <v>1218</v>
      </c>
      <c r="BD257" s="400" t="s">
        <v>780</v>
      </c>
      <c r="BE257" s="516">
        <f t="shared" si="182"/>
        <v>255</v>
      </c>
      <c r="BF257" s="516"/>
      <c r="BG257" s="516"/>
      <c r="BH257" s="516"/>
    </row>
    <row r="258" spans="14:60" s="367" customFormat="1" hidden="1">
      <c r="N258" s="516"/>
      <c r="O258" s="516"/>
      <c r="P258" s="516"/>
      <c r="Q258" s="516"/>
      <c r="R258" s="516"/>
      <c r="S258" s="516"/>
      <c r="T258" s="516"/>
      <c r="U258" s="516"/>
      <c r="V258" s="516"/>
      <c r="W258" s="516"/>
      <c r="X258" s="516"/>
      <c r="Y258" s="516"/>
      <c r="Z258" s="516"/>
      <c r="AA258" s="516"/>
      <c r="AB258" s="516"/>
      <c r="AC258" s="516"/>
      <c r="AD258" s="516"/>
      <c r="AE258" s="516"/>
      <c r="AF258" s="516"/>
      <c r="AG258" s="516"/>
      <c r="AH258" s="516"/>
      <c r="AI258" s="516"/>
      <c r="AJ258" s="516"/>
      <c r="AK258" s="516"/>
      <c r="AL258" s="516"/>
      <c r="AM258" s="516"/>
      <c r="AN258" s="516"/>
      <c r="AO258" s="516"/>
      <c r="AP258" s="516"/>
      <c r="AQ258" s="516"/>
      <c r="AR258" s="516"/>
      <c r="AS258" s="516"/>
      <c r="AT258" s="637" t="s">
        <v>519</v>
      </c>
      <c r="AU258" s="516"/>
      <c r="AV258" s="516"/>
      <c r="AW258" s="401"/>
      <c r="AX258" s="401"/>
      <c r="AY258" s="595" t="s">
        <v>1008</v>
      </c>
      <c r="AZ258" s="582" t="s">
        <v>768</v>
      </c>
      <c r="BA258" s="400" t="s">
        <v>806</v>
      </c>
      <c r="BB258" s="400" t="s">
        <v>1218</v>
      </c>
      <c r="BC258" s="400" t="s">
        <v>476</v>
      </c>
      <c r="BD258" s="400" t="s">
        <v>784</v>
      </c>
      <c r="BE258" s="516">
        <f t="shared" si="182"/>
        <v>256</v>
      </c>
      <c r="BF258" s="516"/>
      <c r="BG258" s="516"/>
      <c r="BH258" s="516"/>
    </row>
    <row r="259" spans="14:60" s="367" customFormat="1" hidden="1">
      <c r="N259" s="516"/>
      <c r="O259" s="516"/>
      <c r="P259" s="516"/>
      <c r="Q259" s="516"/>
      <c r="R259" s="516"/>
      <c r="S259" s="516"/>
      <c r="T259" s="516"/>
      <c r="U259" s="516"/>
      <c r="V259" s="516"/>
      <c r="W259" s="516"/>
      <c r="X259" s="516"/>
      <c r="Y259" s="516"/>
      <c r="Z259" s="516"/>
      <c r="AA259" s="516"/>
      <c r="AB259" s="516"/>
      <c r="AC259" s="516"/>
      <c r="AD259" s="516"/>
      <c r="AE259" s="516"/>
      <c r="AF259" s="516"/>
      <c r="AG259" s="516"/>
      <c r="AH259" s="516"/>
      <c r="AI259" s="516"/>
      <c r="AJ259" s="516"/>
      <c r="AK259" s="516"/>
      <c r="AL259" s="516"/>
      <c r="AM259" s="516"/>
      <c r="AN259" s="516"/>
      <c r="AO259" s="516"/>
      <c r="AP259" s="516"/>
      <c r="AQ259" s="516"/>
      <c r="AR259" s="516"/>
      <c r="AS259" s="516"/>
      <c r="AT259" s="637" t="s">
        <v>521</v>
      </c>
      <c r="AU259" s="516"/>
      <c r="AV259" s="516"/>
      <c r="AW259" s="401"/>
      <c r="AX259" s="401"/>
      <c r="AY259" s="595" t="s">
        <v>1012</v>
      </c>
      <c r="AZ259" s="582" t="s">
        <v>770</v>
      </c>
      <c r="BA259" s="400" t="s">
        <v>1634</v>
      </c>
      <c r="BB259" s="400" t="s">
        <v>476</v>
      </c>
      <c r="BC259" s="400" t="s">
        <v>1231</v>
      </c>
      <c r="BD259" s="400" t="s">
        <v>785</v>
      </c>
      <c r="BE259" s="516">
        <f t="shared" si="182"/>
        <v>257</v>
      </c>
      <c r="BF259" s="516"/>
      <c r="BG259" s="516"/>
      <c r="BH259" s="516"/>
    </row>
    <row r="260" spans="14:60" s="367" customFormat="1" hidden="1">
      <c r="N260" s="516"/>
      <c r="O260" s="516"/>
      <c r="P260" s="516"/>
      <c r="Q260" s="516"/>
      <c r="R260" s="516"/>
      <c r="S260" s="516"/>
      <c r="T260" s="516"/>
      <c r="U260" s="516"/>
      <c r="V260" s="516"/>
      <c r="W260" s="516"/>
      <c r="X260" s="516"/>
      <c r="Y260" s="516"/>
      <c r="Z260" s="516"/>
      <c r="AA260" s="516"/>
      <c r="AB260" s="516"/>
      <c r="AC260" s="516"/>
      <c r="AD260" s="516"/>
      <c r="AE260" s="516"/>
      <c r="AF260" s="516"/>
      <c r="AG260" s="516"/>
      <c r="AH260" s="516"/>
      <c r="AI260" s="516"/>
      <c r="AJ260" s="516"/>
      <c r="AK260" s="516"/>
      <c r="AL260" s="516"/>
      <c r="AM260" s="516"/>
      <c r="AN260" s="516"/>
      <c r="AO260" s="516"/>
      <c r="AP260" s="516"/>
      <c r="AQ260" s="516"/>
      <c r="AR260" s="516"/>
      <c r="AS260" s="516"/>
      <c r="AT260" s="637" t="s">
        <v>523</v>
      </c>
      <c r="AU260" s="516"/>
      <c r="AV260" s="516"/>
      <c r="AW260" s="401"/>
      <c r="AX260" s="401"/>
      <c r="AY260" s="595" t="s">
        <v>1025</v>
      </c>
      <c r="AZ260" s="582" t="s">
        <v>773</v>
      </c>
      <c r="BA260" s="400" t="s">
        <v>813</v>
      </c>
      <c r="BB260" s="400" t="s">
        <v>1231</v>
      </c>
      <c r="BC260" s="400" t="s">
        <v>1234</v>
      </c>
      <c r="BD260" s="400" t="s">
        <v>788</v>
      </c>
      <c r="BE260" s="516">
        <f t="shared" si="182"/>
        <v>258</v>
      </c>
      <c r="BF260" s="516"/>
      <c r="BG260" s="516"/>
      <c r="BH260" s="516"/>
    </row>
    <row r="261" spans="14:60" s="367" customFormat="1" hidden="1">
      <c r="N261" s="516"/>
      <c r="O261" s="516"/>
      <c r="P261" s="516"/>
      <c r="Q261" s="516"/>
      <c r="R261" s="516"/>
      <c r="S261" s="516"/>
      <c r="T261" s="516"/>
      <c r="U261" s="516"/>
      <c r="V261" s="516"/>
      <c r="W261" s="516"/>
      <c r="X261" s="516"/>
      <c r="Y261" s="516"/>
      <c r="Z261" s="516"/>
      <c r="AA261" s="516"/>
      <c r="AB261" s="516"/>
      <c r="AC261" s="516"/>
      <c r="AD261" s="516"/>
      <c r="AE261" s="516"/>
      <c r="AF261" s="516"/>
      <c r="AG261" s="516"/>
      <c r="AH261" s="516"/>
      <c r="AI261" s="516"/>
      <c r="AJ261" s="516"/>
      <c r="AK261" s="516"/>
      <c r="AL261" s="516"/>
      <c r="AM261" s="516"/>
      <c r="AN261" s="516"/>
      <c r="AO261" s="516"/>
      <c r="AP261" s="516"/>
      <c r="AQ261" s="516"/>
      <c r="AR261" s="516"/>
      <c r="AS261" s="516"/>
      <c r="AT261" s="637" t="s">
        <v>525</v>
      </c>
      <c r="AU261" s="516"/>
      <c r="AV261" s="516"/>
      <c r="AW261" s="401"/>
      <c r="AX261" s="401"/>
      <c r="AY261" s="595" t="s">
        <v>1026</v>
      </c>
      <c r="AZ261" s="582" t="s">
        <v>777</v>
      </c>
      <c r="BA261" s="400" t="s">
        <v>815</v>
      </c>
      <c r="BB261" s="400" t="s">
        <v>1234</v>
      </c>
      <c r="BC261" s="400" t="s">
        <v>478</v>
      </c>
      <c r="BD261" s="400" t="s">
        <v>790</v>
      </c>
      <c r="BE261" s="516">
        <f t="shared" si="182"/>
        <v>259</v>
      </c>
      <c r="BF261" s="516"/>
      <c r="BG261" s="516"/>
      <c r="BH261" s="516"/>
    </row>
    <row r="262" spans="14:60" s="367" customFormat="1" hidden="1">
      <c r="N262" s="516"/>
      <c r="O262" s="516"/>
      <c r="P262" s="516"/>
      <c r="Q262" s="516"/>
      <c r="R262" s="516"/>
      <c r="S262" s="516"/>
      <c r="T262" s="516"/>
      <c r="U262" s="516"/>
      <c r="V262" s="516"/>
      <c r="W262" s="516"/>
      <c r="X262" s="516"/>
      <c r="Y262" s="516"/>
      <c r="Z262" s="516"/>
      <c r="AA262" s="516"/>
      <c r="AB262" s="516"/>
      <c r="AC262" s="516"/>
      <c r="AD262" s="516"/>
      <c r="AE262" s="516"/>
      <c r="AF262" s="516"/>
      <c r="AG262" s="516"/>
      <c r="AH262" s="516"/>
      <c r="AI262" s="516"/>
      <c r="AJ262" s="516"/>
      <c r="AK262" s="516"/>
      <c r="AL262" s="516"/>
      <c r="AM262" s="516"/>
      <c r="AN262" s="516"/>
      <c r="AO262" s="516"/>
      <c r="AP262" s="516"/>
      <c r="AQ262" s="516"/>
      <c r="AR262" s="516"/>
      <c r="AS262" s="516"/>
      <c r="AT262" s="637" t="s">
        <v>527</v>
      </c>
      <c r="AU262" s="516"/>
      <c r="AV262" s="516"/>
      <c r="AW262" s="401"/>
      <c r="AX262" s="401"/>
      <c r="AY262" s="595" t="s">
        <v>1033</v>
      </c>
      <c r="AZ262" s="582" t="s">
        <v>778</v>
      </c>
      <c r="BA262" s="400" t="s">
        <v>816</v>
      </c>
      <c r="BB262" s="400" t="s">
        <v>478</v>
      </c>
      <c r="BC262" s="400" t="s">
        <v>1235</v>
      </c>
      <c r="BD262" s="400" t="s">
        <v>792</v>
      </c>
      <c r="BE262" s="516" t="e">
        <f t="shared" si="182"/>
        <v>#N/A</v>
      </c>
      <c r="BF262" s="516"/>
      <c r="BG262" s="516"/>
      <c r="BH262" s="516"/>
    </row>
    <row r="263" spans="14:60" s="367" customFormat="1" hidden="1">
      <c r="N263" s="516"/>
      <c r="O263" s="516"/>
      <c r="P263" s="516"/>
      <c r="Q263" s="516"/>
      <c r="R263" s="516"/>
      <c r="S263" s="516"/>
      <c r="T263" s="516"/>
      <c r="U263" s="516"/>
      <c r="V263" s="516"/>
      <c r="W263" s="516"/>
      <c r="X263" s="516"/>
      <c r="Y263" s="516"/>
      <c r="Z263" s="516"/>
      <c r="AA263" s="516"/>
      <c r="AB263" s="516"/>
      <c r="AC263" s="516"/>
      <c r="AD263" s="516"/>
      <c r="AE263" s="516"/>
      <c r="AF263" s="516"/>
      <c r="AG263" s="516"/>
      <c r="AH263" s="516"/>
      <c r="AI263" s="516"/>
      <c r="AJ263" s="516"/>
      <c r="AK263" s="516"/>
      <c r="AL263" s="516"/>
      <c r="AM263" s="516"/>
      <c r="AN263" s="516"/>
      <c r="AO263" s="516"/>
      <c r="AP263" s="516"/>
      <c r="AQ263" s="516"/>
      <c r="AR263" s="516"/>
      <c r="AS263" s="516"/>
      <c r="AT263" s="637" t="s">
        <v>529</v>
      </c>
      <c r="AU263" s="516"/>
      <c r="AV263" s="516"/>
      <c r="AW263" s="401"/>
      <c r="AX263" s="401"/>
      <c r="AY263" s="595" t="s">
        <v>1037</v>
      </c>
      <c r="AZ263" s="582" t="s">
        <v>779</v>
      </c>
      <c r="BA263" s="400" t="s">
        <v>817</v>
      </c>
      <c r="BB263" s="400" t="s">
        <v>1235</v>
      </c>
      <c r="BC263" s="400" t="s">
        <v>1236</v>
      </c>
      <c r="BD263" s="400" t="s">
        <v>793</v>
      </c>
      <c r="BE263" s="516">
        <f t="shared" si="182"/>
        <v>260</v>
      </c>
      <c r="BF263" s="516"/>
      <c r="BG263" s="516"/>
      <c r="BH263" s="516"/>
    </row>
    <row r="264" spans="14:60" s="367" customFormat="1" hidden="1">
      <c r="N264" s="516"/>
      <c r="O264" s="516"/>
      <c r="P264" s="516"/>
      <c r="Q264" s="516"/>
      <c r="R264" s="516"/>
      <c r="S264" s="516"/>
      <c r="T264" s="516"/>
      <c r="U264" s="516"/>
      <c r="V264" s="516"/>
      <c r="W264" s="516"/>
      <c r="X264" s="516"/>
      <c r="Y264" s="516"/>
      <c r="Z264" s="516"/>
      <c r="AA264" s="516"/>
      <c r="AB264" s="516"/>
      <c r="AC264" s="516"/>
      <c r="AD264" s="516"/>
      <c r="AE264" s="516"/>
      <c r="AF264" s="516"/>
      <c r="AG264" s="516"/>
      <c r="AH264" s="516"/>
      <c r="AI264" s="516"/>
      <c r="AJ264" s="516"/>
      <c r="AK264" s="516"/>
      <c r="AL264" s="516"/>
      <c r="AM264" s="516"/>
      <c r="AN264" s="516"/>
      <c r="AO264" s="516"/>
      <c r="AP264" s="516"/>
      <c r="AQ264" s="516"/>
      <c r="AR264" s="516"/>
      <c r="AS264" s="516"/>
      <c r="AT264" s="637" t="s">
        <v>531</v>
      </c>
      <c r="AU264" s="516"/>
      <c r="AV264" s="516"/>
      <c r="AW264" s="401"/>
      <c r="AX264" s="401"/>
      <c r="AY264" s="595" t="s">
        <v>1039</v>
      </c>
      <c r="AZ264" s="582" t="s">
        <v>780</v>
      </c>
      <c r="BA264" s="400" t="s">
        <v>818</v>
      </c>
      <c r="BB264" s="400" t="s">
        <v>1236</v>
      </c>
      <c r="BC264" s="400" t="s">
        <v>1237</v>
      </c>
      <c r="BD264" s="400" t="s">
        <v>796</v>
      </c>
      <c r="BE264" s="516">
        <f t="shared" si="182"/>
        <v>261</v>
      </c>
      <c r="BF264" s="516"/>
      <c r="BG264" s="516"/>
      <c r="BH264" s="516"/>
    </row>
    <row r="265" spans="14:60" s="367" customFormat="1" hidden="1">
      <c r="N265" s="516"/>
      <c r="O265" s="516"/>
      <c r="P265" s="516"/>
      <c r="Q265" s="516"/>
      <c r="R265" s="516"/>
      <c r="S265" s="516"/>
      <c r="T265" s="516"/>
      <c r="U265" s="516"/>
      <c r="V265" s="516"/>
      <c r="W265" s="516"/>
      <c r="X265" s="516"/>
      <c r="Y265" s="516"/>
      <c r="Z265" s="516"/>
      <c r="AA265" s="516"/>
      <c r="AB265" s="516"/>
      <c r="AC265" s="516"/>
      <c r="AD265" s="516"/>
      <c r="AE265" s="516"/>
      <c r="AF265" s="516"/>
      <c r="AG265" s="516"/>
      <c r="AH265" s="516"/>
      <c r="AI265" s="516"/>
      <c r="AJ265" s="516"/>
      <c r="AK265" s="516"/>
      <c r="AL265" s="516"/>
      <c r="AM265" s="516"/>
      <c r="AN265" s="516"/>
      <c r="AO265" s="516"/>
      <c r="AP265" s="516"/>
      <c r="AQ265" s="516"/>
      <c r="AR265" s="516"/>
      <c r="AS265" s="516"/>
      <c r="AT265" s="637" t="s">
        <v>533</v>
      </c>
      <c r="AU265" s="516"/>
      <c r="AV265" s="516"/>
      <c r="AW265" s="401"/>
      <c r="AX265" s="401"/>
      <c r="AY265" s="595" t="s">
        <v>1047</v>
      </c>
      <c r="AZ265" s="582" t="s">
        <v>784</v>
      </c>
      <c r="BA265" s="400" t="s">
        <v>819</v>
      </c>
      <c r="BB265" s="400" t="s">
        <v>1237</v>
      </c>
      <c r="BC265" s="400" t="s">
        <v>1239</v>
      </c>
      <c r="BD265" s="400" t="s">
        <v>799</v>
      </c>
      <c r="BE265" s="516">
        <f t="shared" si="182"/>
        <v>262</v>
      </c>
      <c r="BF265" s="516"/>
      <c r="BG265" s="516"/>
      <c r="BH265" s="516"/>
    </row>
    <row r="266" spans="14:60" s="367" customFormat="1" ht="15" hidden="1" customHeight="1">
      <c r="N266" s="516"/>
      <c r="O266" s="516"/>
      <c r="P266" s="516"/>
      <c r="Q266" s="516"/>
      <c r="R266" s="516"/>
      <c r="S266" s="516"/>
      <c r="T266" s="516"/>
      <c r="U266" s="516"/>
      <c r="V266" s="516"/>
      <c r="W266" s="516"/>
      <c r="X266" s="516"/>
      <c r="Y266" s="516"/>
      <c r="Z266" s="516"/>
      <c r="AA266" s="516"/>
      <c r="AB266" s="516"/>
      <c r="AC266" s="516"/>
      <c r="AD266" s="516"/>
      <c r="AE266" s="516"/>
      <c r="AF266" s="516"/>
      <c r="AG266" s="516"/>
      <c r="AH266" s="516"/>
      <c r="AI266" s="516"/>
      <c r="AJ266" s="516"/>
      <c r="AK266" s="516"/>
      <c r="AL266" s="516"/>
      <c r="AM266" s="516"/>
      <c r="AN266" s="516"/>
      <c r="AO266" s="516"/>
      <c r="AP266" s="516"/>
      <c r="AQ266" s="516"/>
      <c r="AR266" s="516"/>
      <c r="AS266" s="516"/>
      <c r="AT266" s="637" t="s">
        <v>535</v>
      </c>
      <c r="AU266" s="516"/>
      <c r="AV266" s="516"/>
      <c r="AW266" s="401"/>
      <c r="AX266" s="401"/>
      <c r="AY266" s="595" t="s">
        <v>1048</v>
      </c>
      <c r="AZ266" s="582" t="s">
        <v>785</v>
      </c>
      <c r="BA266" s="400" t="s">
        <v>821</v>
      </c>
      <c r="BB266" s="400" t="s">
        <v>1239</v>
      </c>
      <c r="BC266" s="400" t="s">
        <v>1241</v>
      </c>
      <c r="BD266" s="400" t="s">
        <v>800</v>
      </c>
      <c r="BE266" s="516">
        <f t="shared" si="182"/>
        <v>263</v>
      </c>
      <c r="BF266" s="516"/>
      <c r="BG266" s="516"/>
      <c r="BH266" s="516"/>
    </row>
    <row r="267" spans="14:60" s="367" customFormat="1" hidden="1">
      <c r="N267" s="516"/>
      <c r="O267" s="516"/>
      <c r="P267" s="516"/>
      <c r="Q267" s="516"/>
      <c r="R267" s="516"/>
      <c r="S267" s="516"/>
      <c r="T267" s="516"/>
      <c r="U267" s="516"/>
      <c r="V267" s="516"/>
      <c r="W267" s="516"/>
      <c r="X267" s="516"/>
      <c r="Y267" s="516"/>
      <c r="Z267" s="516"/>
      <c r="AA267" s="516"/>
      <c r="AB267" s="516"/>
      <c r="AC267" s="516"/>
      <c r="AD267" s="516"/>
      <c r="AE267" s="516"/>
      <c r="AF267" s="516"/>
      <c r="AG267" s="516"/>
      <c r="AH267" s="516"/>
      <c r="AI267" s="516"/>
      <c r="AJ267" s="516"/>
      <c r="AK267" s="516"/>
      <c r="AL267" s="516"/>
      <c r="AM267" s="516"/>
      <c r="AN267" s="516"/>
      <c r="AO267" s="516"/>
      <c r="AP267" s="516"/>
      <c r="AQ267" s="516"/>
      <c r="AR267" s="516"/>
      <c r="AS267" s="516"/>
      <c r="AT267" s="637" t="s">
        <v>537</v>
      </c>
      <c r="AU267" s="516"/>
      <c r="AV267" s="516"/>
      <c r="AW267" s="401"/>
      <c r="AX267" s="401"/>
      <c r="AY267" s="595" t="s">
        <v>1051</v>
      </c>
      <c r="AZ267" s="582" t="s">
        <v>788</v>
      </c>
      <c r="BA267" s="400" t="s">
        <v>822</v>
      </c>
      <c r="BB267" s="400" t="s">
        <v>1241</v>
      </c>
      <c r="BC267" s="400" t="s">
        <v>1251</v>
      </c>
      <c r="BD267" s="400" t="s">
        <v>801</v>
      </c>
      <c r="BE267" s="516">
        <f t="shared" si="182"/>
        <v>264</v>
      </c>
      <c r="BF267" s="516"/>
      <c r="BG267" s="516"/>
      <c r="BH267" s="516"/>
    </row>
    <row r="268" spans="14:60" s="367" customFormat="1">
      <c r="N268" s="516"/>
      <c r="O268" s="516"/>
      <c r="P268" s="516"/>
      <c r="Q268" s="516"/>
      <c r="R268" s="516"/>
      <c r="S268" s="516"/>
      <c r="T268" s="516"/>
      <c r="U268" s="516"/>
      <c r="V268" s="516"/>
      <c r="W268" s="516"/>
      <c r="X268" s="516"/>
      <c r="Y268" s="516"/>
      <c r="Z268" s="516"/>
      <c r="AA268" s="516"/>
      <c r="AB268" s="516"/>
      <c r="AC268" s="516"/>
      <c r="AD268" s="516"/>
      <c r="AE268" s="516"/>
      <c r="AF268" s="516"/>
      <c r="AG268" s="516"/>
      <c r="AH268" s="516"/>
      <c r="AI268" s="516"/>
      <c r="AJ268" s="516"/>
      <c r="AK268" s="516"/>
      <c r="AL268" s="516"/>
      <c r="AM268" s="516"/>
      <c r="AN268" s="516"/>
      <c r="AO268" s="516"/>
      <c r="AP268" s="516"/>
      <c r="AQ268" s="516"/>
      <c r="AR268" s="516"/>
      <c r="AS268" s="516"/>
      <c r="AT268" s="637" t="s">
        <v>539</v>
      </c>
      <c r="AU268" s="516"/>
      <c r="AV268" s="516"/>
      <c r="AW268" s="401"/>
      <c r="AX268" s="401"/>
      <c r="AY268" s="595" t="s">
        <v>1054</v>
      </c>
      <c r="AZ268" s="582" t="s">
        <v>790</v>
      </c>
      <c r="BA268" s="400" t="s">
        <v>823</v>
      </c>
      <c r="BB268" s="400" t="s">
        <v>1251</v>
      </c>
      <c r="BC268" s="400" t="s">
        <v>1259</v>
      </c>
      <c r="BD268" s="400" t="s">
        <v>802</v>
      </c>
      <c r="BE268" s="516">
        <f t="shared" si="182"/>
        <v>265</v>
      </c>
      <c r="BF268" s="516"/>
      <c r="BG268" s="516"/>
      <c r="BH268" s="516"/>
    </row>
    <row r="269" spans="14:60" s="367" customFormat="1">
      <c r="N269" s="516"/>
      <c r="O269" s="516"/>
      <c r="P269" s="516"/>
      <c r="Q269" s="516"/>
      <c r="R269" s="516"/>
      <c r="S269" s="516"/>
      <c r="T269" s="516"/>
      <c r="U269" s="516"/>
      <c r="V269" s="516"/>
      <c r="W269" s="516"/>
      <c r="X269" s="516"/>
      <c r="Y269" s="516"/>
      <c r="Z269" s="516"/>
      <c r="AA269" s="516"/>
      <c r="AB269" s="516"/>
      <c r="AC269" s="516"/>
      <c r="AD269" s="516"/>
      <c r="AE269" s="516"/>
      <c r="AF269" s="516"/>
      <c r="AG269" s="516"/>
      <c r="AH269" s="516"/>
      <c r="AI269" s="516"/>
      <c r="AJ269" s="516"/>
      <c r="AK269" s="516"/>
      <c r="AL269" s="516"/>
      <c r="AM269" s="516"/>
      <c r="AN269" s="516"/>
      <c r="AO269" s="516"/>
      <c r="AP269" s="516"/>
      <c r="AQ269" s="516"/>
      <c r="AR269" s="516"/>
      <c r="AS269" s="516"/>
      <c r="AT269" s="637"/>
      <c r="AU269" s="516"/>
      <c r="AV269" s="516"/>
      <c r="AW269" s="401"/>
      <c r="AX269" s="401"/>
      <c r="AY269" s="595" t="s">
        <v>1058</v>
      </c>
      <c r="AZ269" s="582" t="s">
        <v>793</v>
      </c>
      <c r="BA269" s="400" t="s">
        <v>825</v>
      </c>
      <c r="BB269" s="400" t="s">
        <v>1259</v>
      </c>
      <c r="BC269" s="400" t="s">
        <v>1263</v>
      </c>
      <c r="BD269" s="400" t="s">
        <v>806</v>
      </c>
      <c r="BE269" s="516">
        <f t="shared" si="182"/>
        <v>266</v>
      </c>
      <c r="BF269" s="516"/>
      <c r="BG269" s="516"/>
      <c r="BH269" s="516"/>
    </row>
    <row r="270" spans="14:60" s="367" customFormat="1">
      <c r="N270" s="516"/>
      <c r="O270" s="516"/>
      <c r="P270" s="516"/>
      <c r="Q270" s="516"/>
      <c r="R270" s="516"/>
      <c r="S270" s="516"/>
      <c r="T270" s="516"/>
      <c r="U270" s="516"/>
      <c r="V270" s="516"/>
      <c r="W270" s="516"/>
      <c r="X270" s="516"/>
      <c r="Y270" s="516"/>
      <c r="Z270" s="516"/>
      <c r="AA270" s="516"/>
      <c r="AB270" s="516"/>
      <c r="AC270" s="516"/>
      <c r="AD270" s="516"/>
      <c r="AE270" s="516"/>
      <c r="AF270" s="516"/>
      <c r="AG270" s="516"/>
      <c r="AH270" s="516"/>
      <c r="AI270" s="516"/>
      <c r="AJ270" s="516"/>
      <c r="AK270" s="516"/>
      <c r="AL270" s="516"/>
      <c r="AM270" s="516"/>
      <c r="AN270" s="516"/>
      <c r="AO270" s="516"/>
      <c r="AP270" s="516"/>
      <c r="AQ270" s="516"/>
      <c r="AR270" s="516"/>
      <c r="AS270" s="516"/>
      <c r="AT270" s="637"/>
      <c r="AU270" s="516"/>
      <c r="AV270" s="516"/>
      <c r="AW270" s="401"/>
      <c r="AX270" s="401"/>
      <c r="AY270" s="595" t="s">
        <v>1061</v>
      </c>
      <c r="AZ270" s="582" t="s">
        <v>796</v>
      </c>
      <c r="BA270" s="400" t="s">
        <v>826</v>
      </c>
      <c r="BB270" s="400" t="s">
        <v>1263</v>
      </c>
      <c r="BC270" s="400" t="s">
        <v>490</v>
      </c>
      <c r="BD270" s="400" t="s">
        <v>1634</v>
      </c>
      <c r="BE270" s="516">
        <f t="shared" si="182"/>
        <v>267</v>
      </c>
      <c r="BF270" s="516"/>
      <c r="BG270" s="516"/>
      <c r="BH270" s="516"/>
    </row>
    <row r="271" spans="14:60" s="367" customFormat="1">
      <c r="N271" s="516"/>
      <c r="O271" s="516"/>
      <c r="P271" s="516"/>
      <c r="Q271" s="516"/>
      <c r="R271" s="516"/>
      <c r="S271" s="516"/>
      <c r="T271" s="516"/>
      <c r="U271" s="516"/>
      <c r="V271" s="516"/>
      <c r="W271" s="516"/>
      <c r="X271" s="516"/>
      <c r="Y271" s="516"/>
      <c r="Z271" s="516"/>
      <c r="AA271" s="516"/>
      <c r="AB271" s="516"/>
      <c r="AC271" s="516"/>
      <c r="AD271" s="516"/>
      <c r="AE271" s="516"/>
      <c r="AF271" s="516"/>
      <c r="AG271" s="516"/>
      <c r="AH271" s="516"/>
      <c r="AI271" s="516"/>
      <c r="AJ271" s="516"/>
      <c r="AK271" s="516"/>
      <c r="AL271" s="516"/>
      <c r="AM271" s="516"/>
      <c r="AN271" s="516"/>
      <c r="AO271" s="516"/>
      <c r="AP271" s="516"/>
      <c r="AQ271" s="516"/>
      <c r="AR271" s="516"/>
      <c r="AS271" s="516"/>
      <c r="AT271" s="637"/>
      <c r="AU271" s="516"/>
      <c r="AV271" s="516"/>
      <c r="AW271" s="401"/>
      <c r="AX271" s="401"/>
      <c r="AY271" s="595" t="s">
        <v>1064</v>
      </c>
      <c r="AZ271" s="582" t="s">
        <v>799</v>
      </c>
      <c r="BA271" s="400" t="s">
        <v>828</v>
      </c>
      <c r="BB271" s="400" t="s">
        <v>490</v>
      </c>
      <c r="BC271" s="400" t="s">
        <v>1650</v>
      </c>
      <c r="BD271" s="400" t="s">
        <v>1635</v>
      </c>
      <c r="BE271" s="516" t="e">
        <f t="shared" si="182"/>
        <v>#N/A</v>
      </c>
      <c r="BF271" s="516"/>
      <c r="BG271" s="516"/>
      <c r="BH271" s="516"/>
    </row>
    <row r="272" spans="14:60" s="367" customFormat="1">
      <c r="N272" s="516"/>
      <c r="O272" s="516"/>
      <c r="P272" s="516"/>
      <c r="Q272" s="516"/>
      <c r="R272" s="516"/>
      <c r="S272" s="516"/>
      <c r="T272" s="516"/>
      <c r="U272" s="516"/>
      <c r="V272" s="516"/>
      <c r="W272" s="516"/>
      <c r="X272" s="516"/>
      <c r="Y272" s="516"/>
      <c r="Z272" s="516"/>
      <c r="AA272" s="516"/>
      <c r="AB272" s="516"/>
      <c r="AC272" s="516"/>
      <c r="AD272" s="516"/>
      <c r="AE272" s="516"/>
      <c r="AF272" s="516"/>
      <c r="AG272" s="516"/>
      <c r="AH272" s="516"/>
      <c r="AI272" s="516"/>
      <c r="AJ272" s="516"/>
      <c r="AK272" s="516"/>
      <c r="AL272" s="516"/>
      <c r="AM272" s="516"/>
      <c r="AN272" s="516"/>
      <c r="AO272" s="516"/>
      <c r="AP272" s="516"/>
      <c r="AQ272" s="516"/>
      <c r="AR272" s="516"/>
      <c r="AS272" s="516"/>
      <c r="AT272" s="637"/>
      <c r="AU272" s="516"/>
      <c r="AV272" s="516"/>
      <c r="AW272" s="401"/>
      <c r="AX272" s="401"/>
      <c r="AY272" s="595" t="s">
        <v>1065</v>
      </c>
      <c r="AZ272" s="582" t="s">
        <v>800</v>
      </c>
      <c r="BA272" s="400" t="s">
        <v>832</v>
      </c>
      <c r="BB272" s="400" t="s">
        <v>1650</v>
      </c>
      <c r="BC272" s="400" t="s">
        <v>1272</v>
      </c>
      <c r="BD272" s="400" t="s">
        <v>813</v>
      </c>
      <c r="BE272" s="516">
        <f t="shared" si="182"/>
        <v>268</v>
      </c>
      <c r="BF272" s="516"/>
      <c r="BG272" s="516"/>
      <c r="BH272" s="516"/>
    </row>
    <row r="273" spans="14:60" s="367" customFormat="1">
      <c r="N273" s="516"/>
      <c r="O273" s="516"/>
      <c r="P273" s="516"/>
      <c r="Q273" s="516"/>
      <c r="R273" s="516"/>
      <c r="S273" s="516"/>
      <c r="T273" s="516"/>
      <c r="U273" s="516"/>
      <c r="V273" s="516"/>
      <c r="W273" s="516"/>
      <c r="X273" s="516"/>
      <c r="Y273" s="516"/>
      <c r="Z273" s="516"/>
      <c r="AA273" s="516"/>
      <c r="AB273" s="516"/>
      <c r="AC273" s="516"/>
      <c r="AD273" s="516"/>
      <c r="AE273" s="516"/>
      <c r="AF273" s="516"/>
      <c r="AG273" s="516"/>
      <c r="AH273" s="516"/>
      <c r="AI273" s="516"/>
      <c r="AJ273" s="516"/>
      <c r="AK273" s="516"/>
      <c r="AL273" s="516"/>
      <c r="AM273" s="516"/>
      <c r="AN273" s="516"/>
      <c r="AO273" s="516"/>
      <c r="AP273" s="516"/>
      <c r="AQ273" s="516"/>
      <c r="AR273" s="516"/>
      <c r="AS273" s="516"/>
      <c r="AT273" s="637"/>
      <c r="AU273" s="516"/>
      <c r="AV273" s="516"/>
      <c r="AW273" s="401"/>
      <c r="AX273" s="401"/>
      <c r="AY273" s="595" t="s">
        <v>1066</v>
      </c>
      <c r="AZ273" s="582" t="s">
        <v>801</v>
      </c>
      <c r="BA273" s="400" t="s">
        <v>841</v>
      </c>
      <c r="BB273" s="400" t="s">
        <v>1272</v>
      </c>
      <c r="BC273" s="400" t="s">
        <v>502</v>
      </c>
      <c r="BD273" s="400" t="s">
        <v>815</v>
      </c>
      <c r="BE273" s="516">
        <f t="shared" si="182"/>
        <v>269</v>
      </c>
      <c r="BF273" s="516"/>
      <c r="BG273" s="516"/>
      <c r="BH273" s="516"/>
    </row>
    <row r="274" spans="14:60" s="367" customFormat="1">
      <c r="N274" s="516"/>
      <c r="O274" s="516"/>
      <c r="P274" s="516"/>
      <c r="Q274" s="516"/>
      <c r="R274" s="516"/>
      <c r="S274" s="516"/>
      <c r="T274" s="516"/>
      <c r="U274" s="516"/>
      <c r="V274" s="516"/>
      <c r="W274" s="516"/>
      <c r="X274" s="516"/>
      <c r="Y274" s="516"/>
      <c r="Z274" s="516"/>
      <c r="AA274" s="516"/>
      <c r="AB274" s="516"/>
      <c r="AC274" s="516"/>
      <c r="AD274" s="516"/>
      <c r="AE274" s="516"/>
      <c r="AF274" s="516"/>
      <c r="AG274" s="516"/>
      <c r="AH274" s="516"/>
      <c r="AI274" s="516"/>
      <c r="AJ274" s="516"/>
      <c r="AK274" s="516"/>
      <c r="AL274" s="516"/>
      <c r="AM274" s="516"/>
      <c r="AN274" s="516"/>
      <c r="AO274" s="516"/>
      <c r="AP274" s="516"/>
      <c r="AQ274" s="516"/>
      <c r="AR274" s="516"/>
      <c r="AS274" s="516"/>
      <c r="AT274" s="516"/>
      <c r="AU274" s="516"/>
      <c r="AV274" s="516"/>
      <c r="AW274" s="401"/>
      <c r="AX274" s="401"/>
      <c r="AY274" s="595" t="s">
        <v>1644</v>
      </c>
      <c r="AZ274" s="582" t="s">
        <v>802</v>
      </c>
      <c r="BA274" s="400" t="s">
        <v>333</v>
      </c>
      <c r="BB274" s="400" t="s">
        <v>502</v>
      </c>
      <c r="BC274" s="400" t="s">
        <v>1280</v>
      </c>
      <c r="BD274" s="400" t="s">
        <v>816</v>
      </c>
      <c r="BE274" s="516">
        <f t="shared" si="182"/>
        <v>270</v>
      </c>
      <c r="BF274" s="516"/>
      <c r="BG274" s="516"/>
      <c r="BH274" s="516"/>
    </row>
    <row r="275" spans="14:60" s="367" customFormat="1" ht="21.6">
      <c r="N275" s="516"/>
      <c r="O275" s="516"/>
      <c r="P275" s="516"/>
      <c r="Q275" s="516"/>
      <c r="R275" s="516"/>
      <c r="S275" s="516"/>
      <c r="T275" s="516"/>
      <c r="U275" s="516"/>
      <c r="V275" s="516"/>
      <c r="W275" s="516"/>
      <c r="X275" s="516"/>
      <c r="Y275" s="516"/>
      <c r="Z275" s="516"/>
      <c r="AA275" s="516"/>
      <c r="AB275" s="516"/>
      <c r="AC275" s="516"/>
      <c r="AD275" s="516"/>
      <c r="AE275" s="516"/>
      <c r="AF275" s="516"/>
      <c r="AG275" s="516"/>
      <c r="AH275" s="516"/>
      <c r="AI275" s="516"/>
      <c r="AJ275" s="516"/>
      <c r="AK275" s="516"/>
      <c r="AL275" s="516"/>
      <c r="AM275" s="516"/>
      <c r="AN275" s="516"/>
      <c r="AO275" s="516"/>
      <c r="AP275" s="516"/>
      <c r="AQ275" s="516"/>
      <c r="AR275" s="516"/>
      <c r="AS275" s="516"/>
      <c r="AT275" s="516"/>
      <c r="AU275" s="516"/>
      <c r="AV275" s="516"/>
      <c r="AW275" s="401"/>
      <c r="AX275" s="401"/>
      <c r="AY275" s="595" t="s">
        <v>1078</v>
      </c>
      <c r="AZ275" s="582" t="s">
        <v>806</v>
      </c>
      <c r="BA275" s="400" t="s">
        <v>844</v>
      </c>
      <c r="BB275" s="400" t="s">
        <v>1280</v>
      </c>
      <c r="BC275" s="400" t="s">
        <v>1285</v>
      </c>
      <c r="BD275" s="400" t="s">
        <v>817</v>
      </c>
      <c r="BE275" s="516">
        <f t="shared" si="182"/>
        <v>271</v>
      </c>
      <c r="BF275" s="516"/>
      <c r="BG275" s="516"/>
      <c r="BH275" s="516"/>
    </row>
    <row r="276" spans="14:60" s="367" customFormat="1">
      <c r="N276" s="516"/>
      <c r="O276" s="516"/>
      <c r="P276" s="516"/>
      <c r="Q276" s="516"/>
      <c r="R276" s="516"/>
      <c r="S276" s="516"/>
      <c r="T276" s="516"/>
      <c r="U276" s="516"/>
      <c r="V276" s="516"/>
      <c r="W276" s="516"/>
      <c r="X276" s="516"/>
      <c r="Y276" s="516"/>
      <c r="Z276" s="516"/>
      <c r="AA276" s="516"/>
      <c r="AB276" s="516"/>
      <c r="AC276" s="516"/>
      <c r="AD276" s="516"/>
      <c r="AE276" s="516"/>
      <c r="AF276" s="516"/>
      <c r="AG276" s="516"/>
      <c r="AH276" s="516"/>
      <c r="AI276" s="516"/>
      <c r="AJ276" s="516"/>
      <c r="AK276" s="516"/>
      <c r="AL276" s="516"/>
      <c r="AM276" s="516"/>
      <c r="AN276" s="516"/>
      <c r="AO276" s="516"/>
      <c r="AP276" s="516"/>
      <c r="AQ276" s="516"/>
      <c r="AR276" s="516"/>
      <c r="AS276" s="516"/>
      <c r="AT276" s="516"/>
      <c r="AU276" s="516"/>
      <c r="AV276" s="516"/>
      <c r="AW276" s="401"/>
      <c r="AX276" s="401"/>
      <c r="AY276" s="595" t="s">
        <v>1083</v>
      </c>
      <c r="AZ276" s="582" t="s">
        <v>1634</v>
      </c>
      <c r="BA276" s="400" t="s">
        <v>845</v>
      </c>
      <c r="BB276" s="400" t="s">
        <v>1285</v>
      </c>
      <c r="BC276" s="400" t="s">
        <v>1286</v>
      </c>
      <c r="BD276" s="400" t="s">
        <v>818</v>
      </c>
      <c r="BE276" s="516">
        <f t="shared" si="182"/>
        <v>272</v>
      </c>
      <c r="BF276" s="516"/>
      <c r="BG276" s="516"/>
      <c r="BH276" s="516"/>
    </row>
    <row r="277" spans="14:60" s="367" customFormat="1">
      <c r="N277" s="516"/>
      <c r="O277" s="516"/>
      <c r="P277" s="516"/>
      <c r="Q277" s="516"/>
      <c r="R277" s="516"/>
      <c r="S277" s="516"/>
      <c r="T277" s="516"/>
      <c r="U277" s="516"/>
      <c r="V277" s="516"/>
      <c r="W277" s="516"/>
      <c r="X277" s="516"/>
      <c r="Y277" s="516"/>
      <c r="Z277" s="516"/>
      <c r="AA277" s="516"/>
      <c r="AB277" s="516"/>
      <c r="AC277" s="516"/>
      <c r="AD277" s="516"/>
      <c r="AE277" s="516"/>
      <c r="AF277" s="516"/>
      <c r="AG277" s="516"/>
      <c r="AH277" s="516"/>
      <c r="AI277" s="516"/>
      <c r="AJ277" s="516"/>
      <c r="AK277" s="516"/>
      <c r="AL277" s="516"/>
      <c r="AM277" s="516"/>
      <c r="AN277" s="516"/>
      <c r="AO277" s="516"/>
      <c r="AP277" s="516"/>
      <c r="AQ277" s="516"/>
      <c r="AR277" s="516"/>
      <c r="AS277" s="516"/>
      <c r="AT277" s="516"/>
      <c r="AU277" s="516"/>
      <c r="AV277" s="516"/>
      <c r="AW277" s="401"/>
      <c r="AX277" s="401"/>
      <c r="AY277" s="595" t="s">
        <v>1085</v>
      </c>
      <c r="AZ277" s="582" t="s">
        <v>813</v>
      </c>
      <c r="BA277" s="400" t="s">
        <v>851</v>
      </c>
      <c r="BB277" s="400" t="s">
        <v>1286</v>
      </c>
      <c r="BC277" s="400" t="s">
        <v>1289</v>
      </c>
      <c r="BD277" s="400" t="s">
        <v>819</v>
      </c>
      <c r="BE277" s="516">
        <f t="shared" si="182"/>
        <v>273</v>
      </c>
      <c r="BF277" s="516"/>
      <c r="BG277" s="516"/>
      <c r="BH277" s="516"/>
    </row>
    <row r="278" spans="14:60" s="367" customFormat="1">
      <c r="N278" s="516"/>
      <c r="O278" s="516"/>
      <c r="P278" s="516"/>
      <c r="Q278" s="516"/>
      <c r="R278" s="516"/>
      <c r="S278" s="516"/>
      <c r="T278" s="516"/>
      <c r="U278" s="516"/>
      <c r="V278" s="516"/>
      <c r="W278" s="516"/>
      <c r="X278" s="516"/>
      <c r="Y278" s="516"/>
      <c r="Z278" s="516"/>
      <c r="AA278" s="516"/>
      <c r="AB278" s="516"/>
      <c r="AC278" s="516"/>
      <c r="AD278" s="516"/>
      <c r="AE278" s="516"/>
      <c r="AF278" s="516"/>
      <c r="AG278" s="516"/>
      <c r="AH278" s="516"/>
      <c r="AI278" s="516"/>
      <c r="AJ278" s="516"/>
      <c r="AK278" s="516"/>
      <c r="AL278" s="516"/>
      <c r="AM278" s="516"/>
      <c r="AN278" s="516"/>
      <c r="AO278" s="516"/>
      <c r="AP278" s="516"/>
      <c r="AQ278" s="516"/>
      <c r="AR278" s="516"/>
      <c r="AS278" s="516"/>
      <c r="AT278" s="516"/>
      <c r="AU278" s="516"/>
      <c r="AV278" s="516"/>
      <c r="AW278" s="401"/>
      <c r="AX278" s="401"/>
      <c r="AY278" s="595" t="s">
        <v>1086</v>
      </c>
      <c r="AZ278" s="582" t="s">
        <v>815</v>
      </c>
      <c r="BA278" s="400" t="s">
        <v>853</v>
      </c>
      <c r="BB278" s="400" t="s">
        <v>1289</v>
      </c>
      <c r="BC278" s="400" t="s">
        <v>1290</v>
      </c>
      <c r="BD278" s="400" t="s">
        <v>820</v>
      </c>
      <c r="BE278" s="516" t="e">
        <f t="shared" si="182"/>
        <v>#N/A</v>
      </c>
      <c r="BF278" s="516"/>
      <c r="BG278" s="516"/>
      <c r="BH278" s="516"/>
    </row>
    <row r="279" spans="14:60" s="367" customFormat="1">
      <c r="N279" s="516"/>
      <c r="O279" s="516"/>
      <c r="P279" s="516"/>
      <c r="Q279" s="516"/>
      <c r="R279" s="516"/>
      <c r="S279" s="516"/>
      <c r="T279" s="516"/>
      <c r="U279" s="516"/>
      <c r="V279" s="516"/>
      <c r="W279" s="516"/>
      <c r="X279" s="516"/>
      <c r="Y279" s="516"/>
      <c r="Z279" s="516"/>
      <c r="AA279" s="516"/>
      <c r="AB279" s="516"/>
      <c r="AC279" s="516"/>
      <c r="AD279" s="516"/>
      <c r="AE279" s="516"/>
      <c r="AF279" s="516"/>
      <c r="AG279" s="516"/>
      <c r="AH279" s="516"/>
      <c r="AI279" s="516"/>
      <c r="AJ279" s="516"/>
      <c r="AK279" s="516"/>
      <c r="AL279" s="516"/>
      <c r="AM279" s="516"/>
      <c r="AN279" s="516"/>
      <c r="AO279" s="516"/>
      <c r="AP279" s="516"/>
      <c r="AQ279" s="516"/>
      <c r="AR279" s="516"/>
      <c r="AS279" s="516"/>
      <c r="AT279" s="516"/>
      <c r="AU279" s="516"/>
      <c r="AV279" s="516"/>
      <c r="AW279" s="401"/>
      <c r="AX279" s="401"/>
      <c r="AY279" s="595" t="s">
        <v>1087</v>
      </c>
      <c r="AZ279" s="582" t="s">
        <v>816</v>
      </c>
      <c r="BA279" s="400" t="s">
        <v>857</v>
      </c>
      <c r="BB279" s="400" t="s">
        <v>1290</v>
      </c>
      <c r="BC279" s="400" t="s">
        <v>1291</v>
      </c>
      <c r="BD279" s="400" t="s">
        <v>821</v>
      </c>
      <c r="BE279" s="516">
        <f t="shared" si="182"/>
        <v>274</v>
      </c>
      <c r="BF279" s="516"/>
      <c r="BG279" s="516"/>
      <c r="BH279" s="516"/>
    </row>
    <row r="280" spans="14:60" s="367" customFormat="1">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516"/>
      <c r="AV280" s="516"/>
      <c r="AW280" s="401"/>
      <c r="AX280" s="401"/>
      <c r="AY280" s="595" t="s">
        <v>1090</v>
      </c>
      <c r="AZ280" s="582" t="s">
        <v>817</v>
      </c>
      <c r="BA280" s="400" t="s">
        <v>858</v>
      </c>
      <c r="BB280" s="400" t="s">
        <v>1291</v>
      </c>
      <c r="BC280" s="400" t="s">
        <v>1293</v>
      </c>
      <c r="BD280" s="400" t="s">
        <v>822</v>
      </c>
      <c r="BE280" s="516">
        <f t="shared" si="182"/>
        <v>275</v>
      </c>
      <c r="BF280" s="516"/>
      <c r="BG280" s="516"/>
      <c r="BH280" s="516"/>
    </row>
    <row r="281" spans="14:60" s="367" customFormat="1">
      <c r="N281" s="516"/>
      <c r="O281" s="516"/>
      <c r="P281" s="516"/>
      <c r="Q281" s="516"/>
      <c r="R281" s="516"/>
      <c r="S281" s="516"/>
      <c r="T281" s="516"/>
      <c r="U281" s="516"/>
      <c r="V281" s="516"/>
      <c r="W281" s="516"/>
      <c r="X281" s="516"/>
      <c r="Y281" s="516"/>
      <c r="Z281" s="516"/>
      <c r="AA281" s="516"/>
      <c r="AB281" s="516"/>
      <c r="AC281" s="516"/>
      <c r="AD281" s="516"/>
      <c r="AE281" s="516"/>
      <c r="AF281" s="516"/>
      <c r="AG281" s="516"/>
      <c r="AH281" s="516"/>
      <c r="AI281" s="516"/>
      <c r="AJ281" s="516"/>
      <c r="AK281" s="516"/>
      <c r="AL281" s="516"/>
      <c r="AM281" s="516"/>
      <c r="AN281" s="516"/>
      <c r="AO281" s="516"/>
      <c r="AP281" s="516"/>
      <c r="AQ281" s="516"/>
      <c r="AR281" s="516"/>
      <c r="AS281" s="516"/>
      <c r="AT281" s="516"/>
      <c r="AU281" s="516"/>
      <c r="AV281" s="516"/>
      <c r="AW281" s="401"/>
      <c r="AX281" s="401"/>
      <c r="AY281" s="595" t="s">
        <v>1091</v>
      </c>
      <c r="AZ281" s="582" t="s">
        <v>818</v>
      </c>
      <c r="BA281" s="400" t="s">
        <v>860</v>
      </c>
      <c r="BB281" s="400" t="s">
        <v>1293</v>
      </c>
      <c r="BC281" s="400" t="s">
        <v>1296</v>
      </c>
      <c r="BD281" s="400" t="s">
        <v>823</v>
      </c>
      <c r="BE281" s="516">
        <f t="shared" si="182"/>
        <v>276</v>
      </c>
      <c r="BF281" s="516"/>
      <c r="BG281" s="516"/>
      <c r="BH281" s="516"/>
    </row>
    <row r="282" spans="14:60" s="367" customFormat="1">
      <c r="N282" s="516"/>
      <c r="O282" s="516"/>
      <c r="P282" s="516"/>
      <c r="Q282" s="516"/>
      <c r="R282" s="516"/>
      <c r="S282" s="516"/>
      <c r="T282" s="516"/>
      <c r="U282" s="516"/>
      <c r="V282" s="516"/>
      <c r="W282" s="516"/>
      <c r="X282" s="516"/>
      <c r="Y282" s="516"/>
      <c r="Z282" s="516"/>
      <c r="AA282" s="516"/>
      <c r="AB282" s="516"/>
      <c r="AC282" s="516"/>
      <c r="AD282" s="516"/>
      <c r="AE282" s="516"/>
      <c r="AF282" s="516"/>
      <c r="AG282" s="516"/>
      <c r="AH282" s="516"/>
      <c r="AI282" s="516"/>
      <c r="AJ282" s="516"/>
      <c r="AK282" s="516"/>
      <c r="AL282" s="516"/>
      <c r="AM282" s="516"/>
      <c r="AN282" s="516"/>
      <c r="AO282" s="516"/>
      <c r="AP282" s="516"/>
      <c r="AQ282" s="516"/>
      <c r="AR282" s="516"/>
      <c r="AS282" s="516"/>
      <c r="AT282" s="516"/>
      <c r="AU282" s="516"/>
      <c r="AV282" s="516"/>
      <c r="AW282" s="401"/>
      <c r="AX282" s="401"/>
      <c r="AY282" s="595" t="s">
        <v>1093</v>
      </c>
      <c r="AZ282" s="582" t="s">
        <v>819</v>
      </c>
      <c r="BA282" s="400" t="s">
        <v>861</v>
      </c>
      <c r="BB282" s="400" t="s">
        <v>1296</v>
      </c>
      <c r="BC282" s="400" t="s">
        <v>1297</v>
      </c>
      <c r="BD282" s="400" t="s">
        <v>825</v>
      </c>
      <c r="BE282" s="516">
        <f t="shared" si="182"/>
        <v>277</v>
      </c>
      <c r="BF282" s="516"/>
      <c r="BG282" s="516"/>
      <c r="BH282" s="516"/>
    </row>
    <row r="283" spans="14:60" s="367" customFormat="1">
      <c r="N283" s="516"/>
      <c r="O283" s="516"/>
      <c r="P283" s="516"/>
      <c r="Q283" s="516"/>
      <c r="R283" s="516"/>
      <c r="S283" s="516"/>
      <c r="T283" s="516"/>
      <c r="U283" s="516"/>
      <c r="V283" s="516"/>
      <c r="W283" s="516"/>
      <c r="X283" s="516"/>
      <c r="Y283" s="516"/>
      <c r="Z283" s="516"/>
      <c r="AA283" s="516"/>
      <c r="AB283" s="516"/>
      <c r="AC283" s="516"/>
      <c r="AD283" s="516"/>
      <c r="AE283" s="516"/>
      <c r="AF283" s="516"/>
      <c r="AG283" s="516"/>
      <c r="AH283" s="516"/>
      <c r="AI283" s="516"/>
      <c r="AJ283" s="516"/>
      <c r="AK283" s="516"/>
      <c r="AL283" s="516"/>
      <c r="AM283" s="516"/>
      <c r="AN283" s="516"/>
      <c r="AO283" s="516"/>
      <c r="AP283" s="516"/>
      <c r="AQ283" s="516"/>
      <c r="AR283" s="516"/>
      <c r="AS283" s="516"/>
      <c r="AT283" s="516"/>
      <c r="AU283" s="516"/>
      <c r="AV283" s="516"/>
      <c r="AW283" s="401"/>
      <c r="AX283" s="401"/>
      <c r="AY283" s="595" t="s">
        <v>1095</v>
      </c>
      <c r="AZ283" s="582" t="s">
        <v>821</v>
      </c>
      <c r="BA283" s="400" t="s">
        <v>862</v>
      </c>
      <c r="BB283" s="400" t="s">
        <v>1297</v>
      </c>
      <c r="BC283" s="400" t="s">
        <v>1300</v>
      </c>
      <c r="BD283" s="400" t="s">
        <v>826</v>
      </c>
      <c r="BE283" s="516">
        <f t="shared" ref="BE283:BE346" si="183">+MATCH(BD$10:BD$548,AZ$10:AZ$540,0)</f>
        <v>278</v>
      </c>
      <c r="BF283" s="516"/>
      <c r="BG283" s="516"/>
      <c r="BH283" s="516"/>
    </row>
    <row r="284" spans="14:60" s="367" customFormat="1">
      <c r="N284" s="516"/>
      <c r="O284" s="516"/>
      <c r="P284" s="516"/>
      <c r="Q284" s="516"/>
      <c r="R284" s="516"/>
      <c r="S284" s="516"/>
      <c r="T284" s="516"/>
      <c r="U284" s="516"/>
      <c r="V284" s="516"/>
      <c r="W284" s="516"/>
      <c r="X284" s="516"/>
      <c r="Y284" s="516"/>
      <c r="Z284" s="516"/>
      <c r="AA284" s="516"/>
      <c r="AB284" s="516"/>
      <c r="AC284" s="516"/>
      <c r="AD284" s="516"/>
      <c r="AE284" s="516"/>
      <c r="AF284" s="516"/>
      <c r="AG284" s="516"/>
      <c r="AH284" s="516"/>
      <c r="AI284" s="516"/>
      <c r="AJ284" s="516"/>
      <c r="AK284" s="516"/>
      <c r="AL284" s="516"/>
      <c r="AM284" s="516"/>
      <c r="AN284" s="516"/>
      <c r="AO284" s="516"/>
      <c r="AP284" s="516"/>
      <c r="AQ284" s="516"/>
      <c r="AR284" s="516"/>
      <c r="AS284" s="516"/>
      <c r="AT284" s="516"/>
      <c r="AU284" s="516"/>
      <c r="AV284" s="516"/>
      <c r="AW284" s="401"/>
      <c r="AX284" s="401"/>
      <c r="AY284" s="595" t="s">
        <v>1097</v>
      </c>
      <c r="AZ284" s="582" t="s">
        <v>822</v>
      </c>
      <c r="BA284" s="400" t="s">
        <v>339</v>
      </c>
      <c r="BB284" s="400" t="s">
        <v>1300</v>
      </c>
      <c r="BC284" s="400" t="s">
        <v>1301</v>
      </c>
      <c r="BD284" s="400" t="s">
        <v>828</v>
      </c>
      <c r="BE284" s="516">
        <f t="shared" si="183"/>
        <v>279</v>
      </c>
      <c r="BF284" s="516"/>
      <c r="BG284" s="516"/>
      <c r="BH284" s="516"/>
    </row>
    <row r="285" spans="14:60" s="367" customFormat="1">
      <c r="N285" s="516"/>
      <c r="O285" s="516"/>
      <c r="P285" s="516"/>
      <c r="Q285" s="516"/>
      <c r="R285" s="516"/>
      <c r="S285" s="516"/>
      <c r="T285" s="516"/>
      <c r="U285" s="516"/>
      <c r="V285" s="516"/>
      <c r="W285" s="516"/>
      <c r="X285" s="516"/>
      <c r="Y285" s="516"/>
      <c r="Z285" s="516"/>
      <c r="AA285" s="516"/>
      <c r="AB285" s="516"/>
      <c r="AC285" s="516"/>
      <c r="AD285" s="516"/>
      <c r="AE285" s="516"/>
      <c r="AF285" s="516"/>
      <c r="AG285" s="516"/>
      <c r="AH285" s="516"/>
      <c r="AI285" s="516"/>
      <c r="AJ285" s="516"/>
      <c r="AK285" s="516"/>
      <c r="AL285" s="516"/>
      <c r="AM285" s="516"/>
      <c r="AN285" s="516"/>
      <c r="AO285" s="516"/>
      <c r="AP285" s="516"/>
      <c r="AQ285" s="516"/>
      <c r="AR285" s="516"/>
      <c r="AS285" s="516"/>
      <c r="AT285" s="516"/>
      <c r="AU285" s="516"/>
      <c r="AV285" s="516"/>
      <c r="AW285" s="401"/>
      <c r="AX285" s="401"/>
      <c r="AY285" s="595" t="s">
        <v>1099</v>
      </c>
      <c r="AZ285" s="582" t="s">
        <v>823</v>
      </c>
      <c r="BA285" s="400" t="s">
        <v>863</v>
      </c>
      <c r="BB285" s="400" t="s">
        <v>1301</v>
      </c>
      <c r="BC285" s="400" t="s">
        <v>1305</v>
      </c>
      <c r="BD285" s="400" t="s">
        <v>832</v>
      </c>
      <c r="BE285" s="516">
        <f t="shared" si="183"/>
        <v>280</v>
      </c>
      <c r="BF285" s="516"/>
      <c r="BG285" s="516"/>
      <c r="BH285" s="516"/>
    </row>
    <row r="286" spans="14:60" s="367" customFormat="1">
      <c r="N286" s="516"/>
      <c r="O286" s="516"/>
      <c r="P286" s="516"/>
      <c r="Q286" s="516"/>
      <c r="R286" s="516"/>
      <c r="S286" s="516"/>
      <c r="T286" s="516"/>
      <c r="U286" s="516"/>
      <c r="V286" s="516"/>
      <c r="W286" s="516"/>
      <c r="X286" s="516"/>
      <c r="Y286" s="516"/>
      <c r="Z286" s="516"/>
      <c r="AA286" s="516"/>
      <c r="AB286" s="516"/>
      <c r="AC286" s="516"/>
      <c r="AD286" s="516"/>
      <c r="AE286" s="516"/>
      <c r="AF286" s="516"/>
      <c r="AG286" s="516"/>
      <c r="AH286" s="516"/>
      <c r="AI286" s="516"/>
      <c r="AJ286" s="516"/>
      <c r="AK286" s="516"/>
      <c r="AL286" s="516"/>
      <c r="AM286" s="516"/>
      <c r="AN286" s="516"/>
      <c r="AO286" s="516"/>
      <c r="AP286" s="516"/>
      <c r="AQ286" s="516"/>
      <c r="AR286" s="516"/>
      <c r="AS286" s="516"/>
      <c r="AT286" s="516"/>
      <c r="AU286" s="516"/>
      <c r="AV286" s="516"/>
      <c r="AW286" s="401"/>
      <c r="AX286" s="401"/>
      <c r="AY286" s="595" t="s">
        <v>1101</v>
      </c>
      <c r="AZ286" s="582" t="s">
        <v>825</v>
      </c>
      <c r="BA286" s="400" t="s">
        <v>865</v>
      </c>
      <c r="BB286" s="400" t="s">
        <v>1305</v>
      </c>
      <c r="BC286" s="400" t="s">
        <v>1316</v>
      </c>
      <c r="BD286" s="400" t="s">
        <v>327</v>
      </c>
      <c r="BE286" s="516">
        <f t="shared" si="183"/>
        <v>281</v>
      </c>
      <c r="BF286" s="516"/>
      <c r="BG286" s="516"/>
      <c r="BH286" s="516"/>
    </row>
    <row r="287" spans="14:60" s="367" customFormat="1">
      <c r="N287" s="516"/>
      <c r="O287" s="516"/>
      <c r="P287" s="516"/>
      <c r="Q287" s="516"/>
      <c r="R287" s="516"/>
      <c r="S287" s="516"/>
      <c r="T287" s="516"/>
      <c r="U287" s="516"/>
      <c r="V287" s="516"/>
      <c r="W287" s="516"/>
      <c r="X287" s="516"/>
      <c r="Y287" s="516"/>
      <c r="Z287" s="516"/>
      <c r="AA287" s="516"/>
      <c r="AB287" s="516"/>
      <c r="AC287" s="516"/>
      <c r="AD287" s="516"/>
      <c r="AE287" s="516"/>
      <c r="AF287" s="516"/>
      <c r="AG287" s="516"/>
      <c r="AH287" s="516"/>
      <c r="AI287" s="516"/>
      <c r="AJ287" s="516"/>
      <c r="AK287" s="516"/>
      <c r="AL287" s="516"/>
      <c r="AM287" s="516"/>
      <c r="AN287" s="516"/>
      <c r="AO287" s="516"/>
      <c r="AP287" s="516"/>
      <c r="AQ287" s="516"/>
      <c r="AR287" s="516"/>
      <c r="AS287" s="516"/>
      <c r="AT287" s="516"/>
      <c r="AU287" s="516"/>
      <c r="AV287" s="516"/>
      <c r="AW287" s="401"/>
      <c r="AX287" s="401"/>
      <c r="AY287" s="595" t="s">
        <v>432</v>
      </c>
      <c r="AZ287" s="582" t="s">
        <v>826</v>
      </c>
      <c r="BA287" s="400" t="s">
        <v>867</v>
      </c>
      <c r="BB287" s="400" t="s">
        <v>1316</v>
      </c>
      <c r="BC287" s="400" t="s">
        <v>1317</v>
      </c>
      <c r="BD287" s="400" t="s">
        <v>836</v>
      </c>
      <c r="BE287" s="516">
        <f t="shared" si="183"/>
        <v>282</v>
      </c>
      <c r="BF287" s="516"/>
      <c r="BG287" s="516"/>
      <c r="BH287" s="516"/>
    </row>
    <row r="288" spans="14:60" s="367" customFormat="1">
      <c r="N288" s="516"/>
      <c r="O288" s="516"/>
      <c r="P288" s="516"/>
      <c r="Q288" s="516"/>
      <c r="R288" s="516"/>
      <c r="S288" s="516"/>
      <c r="T288" s="516"/>
      <c r="U288" s="516"/>
      <c r="V288" s="516"/>
      <c r="W288" s="516"/>
      <c r="X288" s="516"/>
      <c r="Y288" s="516"/>
      <c r="Z288" s="516"/>
      <c r="AA288" s="516"/>
      <c r="AB288" s="516"/>
      <c r="AC288" s="516"/>
      <c r="AD288" s="516"/>
      <c r="AE288" s="516"/>
      <c r="AF288" s="516"/>
      <c r="AG288" s="516"/>
      <c r="AH288" s="516"/>
      <c r="AI288" s="516"/>
      <c r="AJ288" s="516"/>
      <c r="AK288" s="516"/>
      <c r="AL288" s="516"/>
      <c r="AM288" s="516"/>
      <c r="AN288" s="516"/>
      <c r="AO288" s="516"/>
      <c r="AP288" s="516"/>
      <c r="AQ288" s="516"/>
      <c r="AR288" s="516"/>
      <c r="AS288" s="516"/>
      <c r="AT288" s="516"/>
      <c r="AU288" s="516"/>
      <c r="AV288" s="516"/>
      <c r="AW288" s="401"/>
      <c r="AX288" s="401"/>
      <c r="AY288" s="595" t="s">
        <v>1105</v>
      </c>
      <c r="AZ288" s="582" t="s">
        <v>828</v>
      </c>
      <c r="BA288" s="400" t="s">
        <v>873</v>
      </c>
      <c r="BB288" s="400" t="s">
        <v>1317</v>
      </c>
      <c r="BC288" s="400" t="s">
        <v>1321</v>
      </c>
      <c r="BD288" s="400" t="s">
        <v>837</v>
      </c>
      <c r="BE288" s="516">
        <f t="shared" si="183"/>
        <v>283</v>
      </c>
      <c r="BF288" s="516"/>
      <c r="BG288" s="516"/>
      <c r="BH288" s="516"/>
    </row>
    <row r="289" spans="14:60" s="367" customFormat="1">
      <c r="N289" s="516"/>
      <c r="O289" s="516"/>
      <c r="P289" s="516"/>
      <c r="Q289" s="516"/>
      <c r="R289" s="516"/>
      <c r="S289" s="516"/>
      <c r="T289" s="516"/>
      <c r="U289" s="516"/>
      <c r="V289" s="516"/>
      <c r="W289" s="516"/>
      <c r="X289" s="516"/>
      <c r="Y289" s="516"/>
      <c r="Z289" s="516"/>
      <c r="AA289" s="516"/>
      <c r="AB289" s="516"/>
      <c r="AC289" s="516"/>
      <c r="AD289" s="516"/>
      <c r="AE289" s="516"/>
      <c r="AF289" s="516"/>
      <c r="AG289" s="516"/>
      <c r="AH289" s="516"/>
      <c r="AI289" s="516"/>
      <c r="AJ289" s="516"/>
      <c r="AK289" s="516"/>
      <c r="AL289" s="516"/>
      <c r="AM289" s="516"/>
      <c r="AN289" s="516"/>
      <c r="AO289" s="516"/>
      <c r="AP289" s="516"/>
      <c r="AQ289" s="516"/>
      <c r="AR289" s="516"/>
      <c r="AS289" s="516"/>
      <c r="AT289" s="516"/>
      <c r="AU289" s="516"/>
      <c r="AV289" s="516"/>
      <c r="AW289" s="401"/>
      <c r="AX289" s="401"/>
      <c r="AY289" s="595" t="s">
        <v>1109</v>
      </c>
      <c r="AZ289" s="582" t="s">
        <v>832</v>
      </c>
      <c r="BA289" s="400" t="s">
        <v>874</v>
      </c>
      <c r="BB289" s="400" t="s">
        <v>1321</v>
      </c>
      <c r="BC289" s="400" t="s">
        <v>1329</v>
      </c>
      <c r="BD289" s="400" t="s">
        <v>1636</v>
      </c>
      <c r="BE289" s="516">
        <f t="shared" si="183"/>
        <v>284</v>
      </c>
      <c r="BF289" s="516"/>
      <c r="BG289" s="516"/>
      <c r="BH289" s="516"/>
    </row>
    <row r="290" spans="14:60" s="367" customFormat="1">
      <c r="N290" s="516"/>
      <c r="O290" s="516"/>
      <c r="P290" s="516"/>
      <c r="Q290" s="516"/>
      <c r="R290" s="516"/>
      <c r="S290" s="516"/>
      <c r="T290" s="516"/>
      <c r="U290" s="516"/>
      <c r="V290" s="516"/>
      <c r="W290" s="516"/>
      <c r="X290" s="516"/>
      <c r="Y290" s="516"/>
      <c r="Z290" s="516"/>
      <c r="AA290" s="516"/>
      <c r="AB290" s="516"/>
      <c r="AC290" s="516"/>
      <c r="AD290" s="516"/>
      <c r="AE290" s="516"/>
      <c r="AF290" s="516"/>
      <c r="AG290" s="516"/>
      <c r="AH290" s="516"/>
      <c r="AI290" s="516"/>
      <c r="AJ290" s="516"/>
      <c r="AK290" s="516"/>
      <c r="AL290" s="516"/>
      <c r="AM290" s="516"/>
      <c r="AN290" s="516"/>
      <c r="AO290" s="516"/>
      <c r="AP290" s="516"/>
      <c r="AQ290" s="516"/>
      <c r="AR290" s="516"/>
      <c r="AS290" s="516"/>
      <c r="AT290" s="516"/>
      <c r="AU290" s="516"/>
      <c r="AV290" s="516"/>
      <c r="AW290" s="401"/>
      <c r="AX290" s="401"/>
      <c r="AY290" s="595" t="s">
        <v>1110</v>
      </c>
      <c r="AZ290" s="582" t="s">
        <v>327</v>
      </c>
      <c r="BA290" s="400" t="s">
        <v>875</v>
      </c>
      <c r="BB290" s="400" t="s">
        <v>1329</v>
      </c>
      <c r="BC290" s="400" t="s">
        <v>1341</v>
      </c>
      <c r="BD290" s="400" t="s">
        <v>841</v>
      </c>
      <c r="BE290" s="516">
        <f t="shared" si="183"/>
        <v>285</v>
      </c>
      <c r="BF290" s="516"/>
      <c r="BG290" s="516"/>
      <c r="BH290" s="516"/>
    </row>
    <row r="291" spans="14:60" s="367" customFormat="1">
      <c r="N291" s="516"/>
      <c r="O291" s="516"/>
      <c r="P291" s="516"/>
      <c r="Q291" s="516"/>
      <c r="R291" s="516"/>
      <c r="S291" s="516"/>
      <c r="T291" s="516"/>
      <c r="U291" s="516"/>
      <c r="V291" s="516"/>
      <c r="W291" s="516"/>
      <c r="X291" s="516"/>
      <c r="Y291" s="516"/>
      <c r="Z291" s="516"/>
      <c r="AA291" s="516"/>
      <c r="AB291" s="516"/>
      <c r="AC291" s="516"/>
      <c r="AD291" s="516"/>
      <c r="AE291" s="516"/>
      <c r="AF291" s="516"/>
      <c r="AG291" s="516"/>
      <c r="AH291" s="516"/>
      <c r="AI291" s="516"/>
      <c r="AJ291" s="516"/>
      <c r="AK291" s="516"/>
      <c r="AL291" s="516"/>
      <c r="AM291" s="516"/>
      <c r="AN291" s="516"/>
      <c r="AO291" s="516"/>
      <c r="AP291" s="516"/>
      <c r="AQ291" s="516"/>
      <c r="AR291" s="516"/>
      <c r="AS291" s="516"/>
      <c r="AT291" s="516"/>
      <c r="AU291" s="516"/>
      <c r="AV291" s="516"/>
      <c r="AW291" s="401"/>
      <c r="AX291" s="401"/>
      <c r="AY291" s="595" t="s">
        <v>1115</v>
      </c>
      <c r="AZ291" s="582" t="s">
        <v>836</v>
      </c>
      <c r="BA291" s="400" t="s">
        <v>876</v>
      </c>
      <c r="BB291" s="400" t="s">
        <v>1337</v>
      </c>
      <c r="BC291" s="400" t="s">
        <v>1344</v>
      </c>
      <c r="BD291" s="400" t="s">
        <v>333</v>
      </c>
      <c r="BE291" s="516">
        <f t="shared" si="183"/>
        <v>286</v>
      </c>
      <c r="BF291" s="516"/>
      <c r="BG291" s="516"/>
      <c r="BH291" s="516"/>
    </row>
    <row r="292" spans="14:60" s="367" customFormat="1">
      <c r="N292" s="516"/>
      <c r="O292" s="516"/>
      <c r="P292" s="516"/>
      <c r="Q292" s="516"/>
      <c r="R292" s="516"/>
      <c r="S292" s="516"/>
      <c r="T292" s="516"/>
      <c r="U292" s="516"/>
      <c r="V292" s="516"/>
      <c r="W292" s="516"/>
      <c r="X292" s="516"/>
      <c r="Y292" s="516"/>
      <c r="Z292" s="516"/>
      <c r="AA292" s="516"/>
      <c r="AB292" s="516"/>
      <c r="AC292" s="516"/>
      <c r="AD292" s="516"/>
      <c r="AE292" s="516"/>
      <c r="AF292" s="516"/>
      <c r="AG292" s="516"/>
      <c r="AH292" s="516"/>
      <c r="AI292" s="516"/>
      <c r="AJ292" s="516"/>
      <c r="AK292" s="516"/>
      <c r="AL292" s="516"/>
      <c r="AM292" s="516"/>
      <c r="AN292" s="516"/>
      <c r="AO292" s="516"/>
      <c r="AP292" s="516"/>
      <c r="AQ292" s="516"/>
      <c r="AR292" s="516"/>
      <c r="AS292" s="516"/>
      <c r="AT292" s="516"/>
      <c r="AU292" s="516"/>
      <c r="AV292" s="516"/>
      <c r="AW292" s="401"/>
      <c r="AX292" s="401"/>
      <c r="AY292" s="595" t="s">
        <v>1117</v>
      </c>
      <c r="AZ292" s="582" t="s">
        <v>837</v>
      </c>
      <c r="BA292" s="400" t="s">
        <v>879</v>
      </c>
      <c r="BB292" s="400" t="s">
        <v>1341</v>
      </c>
      <c r="BC292" s="400"/>
      <c r="BD292" s="400" t="s">
        <v>844</v>
      </c>
      <c r="BE292" s="516">
        <f t="shared" si="183"/>
        <v>287</v>
      </c>
      <c r="BF292" s="516"/>
      <c r="BG292" s="516"/>
      <c r="BH292" s="516"/>
    </row>
    <row r="293" spans="14:60" s="367" customFormat="1">
      <c r="N293" s="516"/>
      <c r="O293" s="516"/>
      <c r="P293" s="516"/>
      <c r="Q293" s="516"/>
      <c r="R293" s="516"/>
      <c r="S293" s="516"/>
      <c r="T293" s="516"/>
      <c r="U293" s="516"/>
      <c r="V293" s="516"/>
      <c r="W293" s="516"/>
      <c r="X293" s="516"/>
      <c r="Y293" s="516"/>
      <c r="Z293" s="516"/>
      <c r="AA293" s="516"/>
      <c r="AB293" s="516"/>
      <c r="AC293" s="516"/>
      <c r="AD293" s="516"/>
      <c r="AE293" s="516"/>
      <c r="AF293" s="516"/>
      <c r="AG293" s="516"/>
      <c r="AH293" s="516"/>
      <c r="AI293" s="516"/>
      <c r="AJ293" s="516"/>
      <c r="AK293" s="516"/>
      <c r="AL293" s="516"/>
      <c r="AM293" s="516"/>
      <c r="AN293" s="516"/>
      <c r="AO293" s="516"/>
      <c r="AP293" s="516"/>
      <c r="AQ293" s="516"/>
      <c r="AR293" s="516"/>
      <c r="AS293" s="516"/>
      <c r="AT293" s="516"/>
      <c r="AU293" s="516"/>
      <c r="AV293" s="516"/>
      <c r="AW293" s="401"/>
      <c r="AX293" s="401"/>
      <c r="AY293" s="595" t="s">
        <v>1121</v>
      </c>
      <c r="AZ293" s="582" t="s">
        <v>1636</v>
      </c>
      <c r="BA293" s="400" t="s">
        <v>885</v>
      </c>
      <c r="BB293" s="400" t="s">
        <v>1344</v>
      </c>
      <c r="BC293" s="400"/>
      <c r="BD293" s="400" t="s">
        <v>845</v>
      </c>
      <c r="BE293" s="516">
        <f t="shared" si="183"/>
        <v>288</v>
      </c>
      <c r="BF293" s="516"/>
      <c r="BG293" s="516"/>
      <c r="BH293" s="516"/>
    </row>
    <row r="294" spans="14:60" s="367" customFormat="1">
      <c r="N294" s="516"/>
      <c r="O294" s="516"/>
      <c r="P294" s="516"/>
      <c r="Q294" s="516"/>
      <c r="R294" s="516"/>
      <c r="S294" s="516"/>
      <c r="T294" s="516"/>
      <c r="U294" s="516"/>
      <c r="V294" s="516"/>
      <c r="W294" s="516"/>
      <c r="X294" s="516"/>
      <c r="Y294" s="516"/>
      <c r="Z294" s="516"/>
      <c r="AA294" s="516"/>
      <c r="AB294" s="516"/>
      <c r="AC294" s="516"/>
      <c r="AD294" s="516"/>
      <c r="AE294" s="516"/>
      <c r="AF294" s="516"/>
      <c r="AG294" s="516"/>
      <c r="AH294" s="516"/>
      <c r="AI294" s="516"/>
      <c r="AJ294" s="516"/>
      <c r="AK294" s="516"/>
      <c r="AL294" s="516"/>
      <c r="AM294" s="516"/>
      <c r="AN294" s="516"/>
      <c r="AO294" s="516"/>
      <c r="AP294" s="516"/>
      <c r="AQ294" s="516"/>
      <c r="AR294" s="516"/>
      <c r="AS294" s="516"/>
      <c r="AT294" s="516"/>
      <c r="AU294" s="516"/>
      <c r="AV294" s="516"/>
      <c r="AW294" s="401"/>
      <c r="AX294" s="401"/>
      <c r="AY294" s="595" t="s">
        <v>1123</v>
      </c>
      <c r="AZ294" s="582" t="s">
        <v>841</v>
      </c>
      <c r="BA294" s="400" t="s">
        <v>888</v>
      </c>
      <c r="BB294" s="400"/>
      <c r="BC294" s="400"/>
      <c r="BD294" s="400" t="s">
        <v>851</v>
      </c>
      <c r="BE294" s="516">
        <f t="shared" si="183"/>
        <v>289</v>
      </c>
      <c r="BF294" s="516"/>
      <c r="BG294" s="516"/>
      <c r="BH294" s="516"/>
    </row>
    <row r="295" spans="14:60" s="367" customFormat="1">
      <c r="N295" s="516"/>
      <c r="O295" s="516"/>
      <c r="P295" s="516"/>
      <c r="Q295" s="516"/>
      <c r="R295" s="516"/>
      <c r="S295" s="516"/>
      <c r="T295" s="516"/>
      <c r="U295" s="516"/>
      <c r="V295" s="516"/>
      <c r="W295" s="516"/>
      <c r="X295" s="516"/>
      <c r="Y295" s="516"/>
      <c r="Z295" s="516"/>
      <c r="AA295" s="516"/>
      <c r="AB295" s="516"/>
      <c r="AC295" s="516"/>
      <c r="AD295" s="516"/>
      <c r="AE295" s="516"/>
      <c r="AF295" s="516"/>
      <c r="AG295" s="516"/>
      <c r="AH295" s="516"/>
      <c r="AI295" s="516"/>
      <c r="AJ295" s="516"/>
      <c r="AK295" s="516"/>
      <c r="AL295" s="516"/>
      <c r="AM295" s="516"/>
      <c r="AN295" s="516"/>
      <c r="AO295" s="516"/>
      <c r="AP295" s="516"/>
      <c r="AQ295" s="516"/>
      <c r="AR295" s="516"/>
      <c r="AS295" s="516"/>
      <c r="AT295" s="516"/>
      <c r="AU295" s="516"/>
      <c r="AV295" s="516"/>
      <c r="AW295" s="401"/>
      <c r="AX295" s="401"/>
      <c r="AY295" s="595" t="s">
        <v>1125</v>
      </c>
      <c r="AZ295" s="582" t="s">
        <v>333</v>
      </c>
      <c r="BA295" s="400" t="s">
        <v>889</v>
      </c>
      <c r="BB295" s="400"/>
      <c r="BC295" s="400"/>
      <c r="BD295" s="400" t="s">
        <v>853</v>
      </c>
      <c r="BE295" s="516">
        <f t="shared" si="183"/>
        <v>290</v>
      </c>
      <c r="BF295" s="516"/>
      <c r="BG295" s="516"/>
      <c r="BH295" s="516"/>
    </row>
    <row r="296" spans="14:60" s="367" customFormat="1">
      <c r="N296" s="516"/>
      <c r="O296" s="516"/>
      <c r="P296" s="516"/>
      <c r="Q296" s="516"/>
      <c r="R296" s="516"/>
      <c r="S296" s="516"/>
      <c r="T296" s="516"/>
      <c r="U296" s="516"/>
      <c r="V296" s="516"/>
      <c r="W296" s="516"/>
      <c r="X296" s="516"/>
      <c r="Y296" s="516"/>
      <c r="Z296" s="516"/>
      <c r="AA296" s="516"/>
      <c r="AB296" s="516"/>
      <c r="AC296" s="516"/>
      <c r="AD296" s="516"/>
      <c r="AE296" s="516"/>
      <c r="AF296" s="516"/>
      <c r="AG296" s="516"/>
      <c r="AH296" s="516"/>
      <c r="AI296" s="516"/>
      <c r="AJ296" s="516"/>
      <c r="AK296" s="516"/>
      <c r="AL296" s="516"/>
      <c r="AM296" s="516"/>
      <c r="AN296" s="516"/>
      <c r="AO296" s="516"/>
      <c r="AP296" s="516"/>
      <c r="AQ296" s="516"/>
      <c r="AR296" s="516"/>
      <c r="AS296" s="516"/>
      <c r="AT296" s="516"/>
      <c r="AU296" s="516"/>
      <c r="AV296" s="516"/>
      <c r="AW296" s="401"/>
      <c r="AX296" s="401"/>
      <c r="AY296" s="595" t="s">
        <v>1126</v>
      </c>
      <c r="AZ296" s="582" t="s">
        <v>844</v>
      </c>
      <c r="BA296" s="400" t="s">
        <v>894</v>
      </c>
      <c r="BB296" s="400"/>
      <c r="BC296" s="400"/>
      <c r="BD296" s="400" t="s">
        <v>857</v>
      </c>
      <c r="BE296" s="516">
        <f t="shared" si="183"/>
        <v>291</v>
      </c>
      <c r="BF296" s="516"/>
      <c r="BG296" s="516"/>
      <c r="BH296" s="516"/>
    </row>
    <row r="297" spans="14:60" s="367" customFormat="1">
      <c r="N297" s="516"/>
      <c r="O297" s="516"/>
      <c r="P297" s="516"/>
      <c r="Q297" s="516"/>
      <c r="R297" s="516"/>
      <c r="S297" s="516"/>
      <c r="T297" s="516"/>
      <c r="U297" s="516"/>
      <c r="V297" s="516"/>
      <c r="W297" s="516"/>
      <c r="X297" s="516"/>
      <c r="Y297" s="516"/>
      <c r="Z297" s="516"/>
      <c r="AA297" s="516"/>
      <c r="AB297" s="516"/>
      <c r="AC297" s="516"/>
      <c r="AD297" s="516"/>
      <c r="AE297" s="516"/>
      <c r="AF297" s="516"/>
      <c r="AG297" s="516"/>
      <c r="AH297" s="516"/>
      <c r="AI297" s="516"/>
      <c r="AJ297" s="516"/>
      <c r="AK297" s="516"/>
      <c r="AL297" s="516"/>
      <c r="AM297" s="516"/>
      <c r="AN297" s="516"/>
      <c r="AO297" s="516"/>
      <c r="AP297" s="516"/>
      <c r="AQ297" s="516"/>
      <c r="AR297" s="516"/>
      <c r="AS297" s="516"/>
      <c r="AT297" s="516"/>
      <c r="AU297" s="516"/>
      <c r="AV297" s="516"/>
      <c r="AW297" s="401"/>
      <c r="AX297" s="401"/>
      <c r="AY297" s="595" t="s">
        <v>1127</v>
      </c>
      <c r="AZ297" s="582" t="s">
        <v>845</v>
      </c>
      <c r="BA297" s="400" t="s">
        <v>896</v>
      </c>
      <c r="BB297" s="400"/>
      <c r="BC297" s="400"/>
      <c r="BD297" s="400" t="s">
        <v>858</v>
      </c>
      <c r="BE297" s="516">
        <f t="shared" si="183"/>
        <v>292</v>
      </c>
      <c r="BF297" s="516"/>
      <c r="BG297" s="516"/>
      <c r="BH297" s="516"/>
    </row>
    <row r="298" spans="14:60" s="367" customFormat="1">
      <c r="N298" s="516"/>
      <c r="O298" s="516"/>
      <c r="P298" s="516"/>
      <c r="Q298" s="516"/>
      <c r="R298" s="516"/>
      <c r="S298" s="516"/>
      <c r="T298" s="516"/>
      <c r="U298" s="516"/>
      <c r="V298" s="516"/>
      <c r="W298" s="516"/>
      <c r="X298" s="516"/>
      <c r="Y298" s="516"/>
      <c r="Z298" s="516"/>
      <c r="AA298" s="516"/>
      <c r="AB298" s="516"/>
      <c r="AC298" s="516"/>
      <c r="AD298" s="516"/>
      <c r="AE298" s="516"/>
      <c r="AF298" s="516"/>
      <c r="AG298" s="516"/>
      <c r="AH298" s="516"/>
      <c r="AI298" s="516"/>
      <c r="AJ298" s="516"/>
      <c r="AK298" s="516"/>
      <c r="AL298" s="516"/>
      <c r="AM298" s="516"/>
      <c r="AN298" s="516"/>
      <c r="AO298" s="516"/>
      <c r="AP298" s="516"/>
      <c r="AQ298" s="516"/>
      <c r="AR298" s="516"/>
      <c r="AS298" s="516"/>
      <c r="AT298" s="516"/>
      <c r="AU298" s="516"/>
      <c r="AV298" s="516"/>
      <c r="AW298" s="401"/>
      <c r="AX298" s="401"/>
      <c r="AY298" s="595" t="s">
        <v>1646</v>
      </c>
      <c r="AZ298" s="582" t="s">
        <v>851</v>
      </c>
      <c r="BA298" s="400" t="s">
        <v>898</v>
      </c>
      <c r="BB298" s="400"/>
      <c r="BC298" s="400"/>
      <c r="BD298" s="400" t="s">
        <v>1637</v>
      </c>
      <c r="BE298" s="516">
        <f t="shared" si="183"/>
        <v>293</v>
      </c>
      <c r="BF298" s="516"/>
      <c r="BG298" s="516"/>
      <c r="BH298" s="516"/>
    </row>
    <row r="299" spans="14:60" s="367" customFormat="1">
      <c r="N299" s="516"/>
      <c r="O299" s="516"/>
      <c r="P299" s="516"/>
      <c r="Q299" s="516"/>
      <c r="R299" s="516"/>
      <c r="S299" s="516"/>
      <c r="T299" s="516"/>
      <c r="U299" s="516"/>
      <c r="V299" s="516"/>
      <c r="W299" s="516"/>
      <c r="X299" s="516"/>
      <c r="Y299" s="516"/>
      <c r="Z299" s="516"/>
      <c r="AA299" s="516"/>
      <c r="AB299" s="516"/>
      <c r="AC299" s="516"/>
      <c r="AD299" s="516"/>
      <c r="AE299" s="516"/>
      <c r="AF299" s="516"/>
      <c r="AG299" s="516"/>
      <c r="AH299" s="516"/>
      <c r="AI299" s="516"/>
      <c r="AJ299" s="516"/>
      <c r="AK299" s="516"/>
      <c r="AL299" s="516"/>
      <c r="AM299" s="516"/>
      <c r="AN299" s="516"/>
      <c r="AO299" s="516"/>
      <c r="AP299" s="516"/>
      <c r="AQ299" s="516"/>
      <c r="AR299" s="516"/>
      <c r="AS299" s="516"/>
      <c r="AT299" s="516"/>
      <c r="AU299" s="516"/>
      <c r="AV299" s="516"/>
      <c r="AW299" s="401"/>
      <c r="AX299" s="401"/>
      <c r="AY299" s="595" t="s">
        <v>1133</v>
      </c>
      <c r="AZ299" s="582" t="s">
        <v>853</v>
      </c>
      <c r="BA299" s="400" t="s">
        <v>365</v>
      </c>
      <c r="BB299" s="400"/>
      <c r="BC299" s="400"/>
      <c r="BD299" s="400" t="s">
        <v>860</v>
      </c>
      <c r="BE299" s="516">
        <f t="shared" si="183"/>
        <v>294</v>
      </c>
      <c r="BF299" s="516"/>
      <c r="BG299" s="516"/>
      <c r="BH299" s="516"/>
    </row>
    <row r="300" spans="14:60" s="367" customFormat="1">
      <c r="N300" s="516"/>
      <c r="O300" s="516"/>
      <c r="P300" s="516"/>
      <c r="Q300" s="516"/>
      <c r="R300" s="516"/>
      <c r="S300" s="516"/>
      <c r="T300" s="516"/>
      <c r="U300" s="516"/>
      <c r="V300" s="516"/>
      <c r="W300" s="516"/>
      <c r="X300" s="516"/>
      <c r="Y300" s="516"/>
      <c r="Z300" s="516"/>
      <c r="AA300" s="516"/>
      <c r="AB300" s="516"/>
      <c r="AC300" s="516"/>
      <c r="AD300" s="516"/>
      <c r="AE300" s="516"/>
      <c r="AF300" s="516"/>
      <c r="AG300" s="516"/>
      <c r="AH300" s="516"/>
      <c r="AI300" s="516"/>
      <c r="AJ300" s="516"/>
      <c r="AK300" s="516"/>
      <c r="AL300" s="516"/>
      <c r="AM300" s="516"/>
      <c r="AN300" s="516"/>
      <c r="AO300" s="516"/>
      <c r="AP300" s="516"/>
      <c r="AQ300" s="516"/>
      <c r="AR300" s="516"/>
      <c r="AS300" s="516"/>
      <c r="AT300" s="516"/>
      <c r="AU300" s="516"/>
      <c r="AV300" s="516"/>
      <c r="AW300" s="401"/>
      <c r="AX300" s="401"/>
      <c r="AY300" s="595" t="s">
        <v>1135</v>
      </c>
      <c r="AZ300" s="582" t="s">
        <v>857</v>
      </c>
      <c r="BA300" s="400" t="s">
        <v>903</v>
      </c>
      <c r="BB300" s="400"/>
      <c r="BC300" s="400"/>
      <c r="BD300" s="400" t="s">
        <v>861</v>
      </c>
      <c r="BE300" s="516">
        <f t="shared" si="183"/>
        <v>295</v>
      </c>
      <c r="BF300" s="516"/>
      <c r="BG300" s="516"/>
      <c r="BH300" s="516"/>
    </row>
    <row r="301" spans="14:60" s="367" customFormat="1">
      <c r="N301" s="516"/>
      <c r="O301" s="516"/>
      <c r="P301" s="516"/>
      <c r="Q301" s="516"/>
      <c r="R301" s="516"/>
      <c r="S301" s="516"/>
      <c r="T301" s="516"/>
      <c r="U301" s="516"/>
      <c r="V301" s="516"/>
      <c r="W301" s="516"/>
      <c r="X301" s="516"/>
      <c r="Y301" s="516"/>
      <c r="Z301" s="516"/>
      <c r="AA301" s="516"/>
      <c r="AB301" s="516"/>
      <c r="AC301" s="516"/>
      <c r="AD301" s="516"/>
      <c r="AE301" s="516"/>
      <c r="AF301" s="516"/>
      <c r="AG301" s="516"/>
      <c r="AH301" s="516"/>
      <c r="AI301" s="516"/>
      <c r="AJ301" s="516"/>
      <c r="AK301" s="516"/>
      <c r="AL301" s="516"/>
      <c r="AM301" s="516"/>
      <c r="AN301" s="516"/>
      <c r="AO301" s="516"/>
      <c r="AP301" s="516"/>
      <c r="AQ301" s="516"/>
      <c r="AR301" s="516"/>
      <c r="AS301" s="516"/>
      <c r="AT301" s="516"/>
      <c r="AU301" s="516"/>
      <c r="AV301" s="516"/>
      <c r="AW301" s="401"/>
      <c r="AX301" s="401"/>
      <c r="AY301" s="595" t="s">
        <v>1136</v>
      </c>
      <c r="AZ301" s="582" t="s">
        <v>858</v>
      </c>
      <c r="BA301" s="400" t="s">
        <v>904</v>
      </c>
      <c r="BB301" s="400"/>
      <c r="BC301" s="400"/>
      <c r="BD301" s="400" t="s">
        <v>862</v>
      </c>
      <c r="BE301" s="516">
        <f t="shared" si="183"/>
        <v>296</v>
      </c>
      <c r="BF301" s="516"/>
      <c r="BG301" s="516"/>
      <c r="BH301" s="516"/>
    </row>
    <row r="302" spans="14:60" s="367" customFormat="1">
      <c r="N302" s="516"/>
      <c r="O302" s="516"/>
      <c r="P302" s="516"/>
      <c r="Q302" s="516"/>
      <c r="R302" s="516"/>
      <c r="S302" s="516"/>
      <c r="T302" s="516"/>
      <c r="U302" s="516"/>
      <c r="V302" s="516"/>
      <c r="W302" s="516"/>
      <c r="X302" s="516"/>
      <c r="Y302" s="516"/>
      <c r="Z302" s="516"/>
      <c r="AA302" s="516"/>
      <c r="AB302" s="516"/>
      <c r="AC302" s="516"/>
      <c r="AD302" s="516"/>
      <c r="AE302" s="516"/>
      <c r="AF302" s="516"/>
      <c r="AG302" s="516"/>
      <c r="AH302" s="516"/>
      <c r="AI302" s="516"/>
      <c r="AJ302" s="516"/>
      <c r="AK302" s="516"/>
      <c r="AL302" s="516"/>
      <c r="AM302" s="516"/>
      <c r="AN302" s="516"/>
      <c r="AO302" s="516"/>
      <c r="AP302" s="516"/>
      <c r="AQ302" s="516"/>
      <c r="AR302" s="516"/>
      <c r="AS302" s="516"/>
      <c r="AT302" s="516"/>
      <c r="AU302" s="516"/>
      <c r="AV302" s="516"/>
      <c r="AW302" s="401"/>
      <c r="AX302" s="401"/>
      <c r="AY302" s="595" t="s">
        <v>1144</v>
      </c>
      <c r="AZ302" s="582" t="s">
        <v>1637</v>
      </c>
      <c r="BA302" s="400" t="s">
        <v>905</v>
      </c>
      <c r="BB302" s="400"/>
      <c r="BC302" s="400"/>
      <c r="BD302" s="400" t="s">
        <v>339</v>
      </c>
      <c r="BE302" s="516">
        <f t="shared" si="183"/>
        <v>297</v>
      </c>
      <c r="BF302" s="516"/>
      <c r="BG302" s="516"/>
      <c r="BH302" s="516"/>
    </row>
    <row r="303" spans="14:60" s="367" customFormat="1">
      <c r="N303" s="516"/>
      <c r="O303" s="516"/>
      <c r="P303" s="516"/>
      <c r="Q303" s="516"/>
      <c r="R303" s="516"/>
      <c r="S303" s="516"/>
      <c r="T303" s="516"/>
      <c r="U303" s="516"/>
      <c r="V303" s="516"/>
      <c r="W303" s="516"/>
      <c r="X303" s="516"/>
      <c r="Y303" s="516"/>
      <c r="Z303" s="516"/>
      <c r="AA303" s="516"/>
      <c r="AB303" s="516"/>
      <c r="AC303" s="516"/>
      <c r="AD303" s="516"/>
      <c r="AE303" s="516"/>
      <c r="AF303" s="516"/>
      <c r="AG303" s="516"/>
      <c r="AH303" s="516"/>
      <c r="AI303" s="516"/>
      <c r="AJ303" s="516"/>
      <c r="AK303" s="516"/>
      <c r="AL303" s="516"/>
      <c r="AM303" s="516"/>
      <c r="AN303" s="516"/>
      <c r="AO303" s="516"/>
      <c r="AP303" s="516"/>
      <c r="AQ303" s="516"/>
      <c r="AR303" s="516"/>
      <c r="AS303" s="516"/>
      <c r="AT303" s="516"/>
      <c r="AU303" s="516"/>
      <c r="AV303" s="516"/>
      <c r="AW303" s="401"/>
      <c r="AX303" s="401"/>
      <c r="AY303" s="595" t="s">
        <v>1146</v>
      </c>
      <c r="AZ303" s="582" t="s">
        <v>860</v>
      </c>
      <c r="BA303" s="400" t="s">
        <v>906</v>
      </c>
      <c r="BB303" s="400"/>
      <c r="BC303" s="400"/>
      <c r="BD303" s="400" t="s">
        <v>863</v>
      </c>
      <c r="BE303" s="516">
        <f t="shared" si="183"/>
        <v>298</v>
      </c>
      <c r="BF303" s="516"/>
      <c r="BG303" s="516"/>
      <c r="BH303" s="516"/>
    </row>
    <row r="304" spans="14:60" s="367" customFormat="1">
      <c r="N304" s="516"/>
      <c r="O304" s="516"/>
      <c r="P304" s="516"/>
      <c r="Q304" s="516"/>
      <c r="R304" s="516"/>
      <c r="S304" s="516"/>
      <c r="T304" s="516"/>
      <c r="U304" s="516"/>
      <c r="V304" s="516"/>
      <c r="W304" s="516"/>
      <c r="X304" s="516"/>
      <c r="Y304" s="516"/>
      <c r="Z304" s="516"/>
      <c r="AA304" s="516"/>
      <c r="AB304" s="516"/>
      <c r="AC304" s="516"/>
      <c r="AD304" s="516"/>
      <c r="AE304" s="516"/>
      <c r="AF304" s="516"/>
      <c r="AG304" s="516"/>
      <c r="AH304" s="516"/>
      <c r="AI304" s="516"/>
      <c r="AJ304" s="516"/>
      <c r="AK304" s="516"/>
      <c r="AL304" s="516"/>
      <c r="AM304" s="516"/>
      <c r="AN304" s="516"/>
      <c r="AO304" s="516"/>
      <c r="AP304" s="516"/>
      <c r="AQ304" s="516"/>
      <c r="AR304" s="516"/>
      <c r="AS304" s="516"/>
      <c r="AT304" s="516"/>
      <c r="AU304" s="516"/>
      <c r="AV304" s="516"/>
      <c r="AW304" s="401"/>
      <c r="AX304" s="401"/>
      <c r="AY304" s="595" t="s">
        <v>1149</v>
      </c>
      <c r="AZ304" s="582" t="s">
        <v>861</v>
      </c>
      <c r="BA304" s="400" t="s">
        <v>910</v>
      </c>
      <c r="BB304" s="400"/>
      <c r="BC304" s="400"/>
      <c r="BD304" s="400" t="s">
        <v>865</v>
      </c>
      <c r="BE304" s="516">
        <f t="shared" si="183"/>
        <v>299</v>
      </c>
      <c r="BF304" s="516"/>
      <c r="BG304" s="516"/>
      <c r="BH304" s="516"/>
    </row>
    <row r="305" spans="14:60" s="367" customFormat="1">
      <c r="N305" s="516"/>
      <c r="O305" s="516"/>
      <c r="P305" s="516"/>
      <c r="Q305" s="516"/>
      <c r="R305" s="516"/>
      <c r="S305" s="516"/>
      <c r="T305" s="516"/>
      <c r="U305" s="516"/>
      <c r="V305" s="516"/>
      <c r="W305" s="516"/>
      <c r="X305" s="516"/>
      <c r="Y305" s="516"/>
      <c r="Z305" s="516"/>
      <c r="AA305" s="516"/>
      <c r="AB305" s="516"/>
      <c r="AC305" s="516"/>
      <c r="AD305" s="516"/>
      <c r="AE305" s="516"/>
      <c r="AF305" s="516"/>
      <c r="AG305" s="516"/>
      <c r="AH305" s="516"/>
      <c r="AI305" s="516"/>
      <c r="AJ305" s="516"/>
      <c r="AK305" s="516"/>
      <c r="AL305" s="516"/>
      <c r="AM305" s="516"/>
      <c r="AN305" s="516"/>
      <c r="AO305" s="516"/>
      <c r="AP305" s="516"/>
      <c r="AQ305" s="516"/>
      <c r="AR305" s="516"/>
      <c r="AS305" s="516"/>
      <c r="AT305" s="516"/>
      <c r="AU305" s="516"/>
      <c r="AV305" s="516"/>
      <c r="AW305" s="401"/>
      <c r="AX305" s="401"/>
      <c r="AY305" s="595" t="s">
        <v>1150</v>
      </c>
      <c r="AZ305" s="582" t="s">
        <v>862</v>
      </c>
      <c r="BA305" s="400" t="s">
        <v>911</v>
      </c>
      <c r="BB305" s="400"/>
      <c r="BC305" s="400"/>
      <c r="BD305" s="400" t="s">
        <v>867</v>
      </c>
      <c r="BE305" s="516">
        <f t="shared" si="183"/>
        <v>300</v>
      </c>
      <c r="BF305" s="516"/>
      <c r="BG305" s="516"/>
      <c r="BH305" s="516"/>
    </row>
    <row r="306" spans="14:60" s="367" customFormat="1">
      <c r="N306" s="516"/>
      <c r="O306" s="516"/>
      <c r="P306" s="516"/>
      <c r="Q306" s="516"/>
      <c r="R306" s="516"/>
      <c r="S306" s="516"/>
      <c r="T306" s="516"/>
      <c r="U306" s="516"/>
      <c r="V306" s="516"/>
      <c r="W306" s="516"/>
      <c r="X306" s="516"/>
      <c r="Y306" s="516"/>
      <c r="Z306" s="516"/>
      <c r="AA306" s="516"/>
      <c r="AB306" s="516"/>
      <c r="AC306" s="516"/>
      <c r="AD306" s="516"/>
      <c r="AE306" s="516"/>
      <c r="AF306" s="516"/>
      <c r="AG306" s="516"/>
      <c r="AH306" s="516"/>
      <c r="AI306" s="516"/>
      <c r="AJ306" s="516"/>
      <c r="AK306" s="516"/>
      <c r="AL306" s="516"/>
      <c r="AM306" s="516"/>
      <c r="AN306" s="516"/>
      <c r="AO306" s="516"/>
      <c r="AP306" s="516"/>
      <c r="AQ306" s="516"/>
      <c r="AR306" s="516"/>
      <c r="AS306" s="516"/>
      <c r="AT306" s="516"/>
      <c r="AU306" s="516"/>
      <c r="AV306" s="516"/>
      <c r="AW306" s="401"/>
      <c r="AX306" s="401"/>
      <c r="AY306" s="595" t="s">
        <v>1154</v>
      </c>
      <c r="AZ306" s="582" t="s">
        <v>339</v>
      </c>
      <c r="BA306" s="400" t="s">
        <v>912</v>
      </c>
      <c r="BB306" s="400"/>
      <c r="BC306" s="400"/>
      <c r="BD306" s="400" t="s">
        <v>873</v>
      </c>
      <c r="BE306" s="516">
        <f t="shared" si="183"/>
        <v>301</v>
      </c>
      <c r="BF306" s="516"/>
      <c r="BG306" s="516"/>
      <c r="BH306" s="516"/>
    </row>
    <row r="307" spans="14:60" s="367" customFormat="1">
      <c r="N307" s="516"/>
      <c r="O307" s="516"/>
      <c r="P307" s="516"/>
      <c r="Q307" s="516"/>
      <c r="R307" s="516"/>
      <c r="S307" s="516"/>
      <c r="T307" s="516"/>
      <c r="U307" s="516"/>
      <c r="V307" s="516"/>
      <c r="W307" s="516"/>
      <c r="X307" s="516"/>
      <c r="Y307" s="516"/>
      <c r="Z307" s="516"/>
      <c r="AA307" s="516"/>
      <c r="AB307" s="516"/>
      <c r="AC307" s="516"/>
      <c r="AD307" s="516"/>
      <c r="AE307" s="516"/>
      <c r="AF307" s="516"/>
      <c r="AG307" s="516"/>
      <c r="AH307" s="516"/>
      <c r="AI307" s="516"/>
      <c r="AJ307" s="516"/>
      <c r="AK307" s="516"/>
      <c r="AL307" s="516"/>
      <c r="AM307" s="516"/>
      <c r="AN307" s="516"/>
      <c r="AO307" s="516"/>
      <c r="AP307" s="516"/>
      <c r="AQ307" s="516"/>
      <c r="AR307" s="516"/>
      <c r="AS307" s="516"/>
      <c r="AT307" s="516"/>
      <c r="AU307" s="516"/>
      <c r="AV307" s="516"/>
      <c r="AW307" s="401"/>
      <c r="AX307" s="401"/>
      <c r="AY307" s="595" t="s">
        <v>1156</v>
      </c>
      <c r="AZ307" s="582" t="s">
        <v>863</v>
      </c>
      <c r="BA307" s="400" t="s">
        <v>913</v>
      </c>
      <c r="BB307" s="400"/>
      <c r="BC307" s="400"/>
      <c r="BD307" s="400" t="s">
        <v>874</v>
      </c>
      <c r="BE307" s="516">
        <f t="shared" si="183"/>
        <v>302</v>
      </c>
      <c r="BF307" s="516"/>
      <c r="BG307" s="516"/>
      <c r="BH307" s="516"/>
    </row>
    <row r="308" spans="14:60" s="367" customFormat="1">
      <c r="N308" s="516"/>
      <c r="O308" s="516"/>
      <c r="P308" s="516"/>
      <c r="Q308" s="516"/>
      <c r="R308" s="516"/>
      <c r="S308" s="516"/>
      <c r="T308" s="516"/>
      <c r="U308" s="516"/>
      <c r="V308" s="516"/>
      <c r="W308" s="516"/>
      <c r="X308" s="516"/>
      <c r="Y308" s="516"/>
      <c r="Z308" s="516"/>
      <c r="AA308" s="516"/>
      <c r="AB308" s="516"/>
      <c r="AC308" s="516"/>
      <c r="AD308" s="516"/>
      <c r="AE308" s="516"/>
      <c r="AF308" s="516"/>
      <c r="AG308" s="516"/>
      <c r="AH308" s="516"/>
      <c r="AI308" s="516"/>
      <c r="AJ308" s="516"/>
      <c r="AK308" s="516"/>
      <c r="AL308" s="516"/>
      <c r="AM308" s="516"/>
      <c r="AN308" s="516"/>
      <c r="AO308" s="516"/>
      <c r="AP308" s="516"/>
      <c r="AQ308" s="516"/>
      <c r="AR308" s="516"/>
      <c r="AS308" s="516"/>
      <c r="AT308" s="516"/>
      <c r="AU308" s="516"/>
      <c r="AV308" s="516"/>
      <c r="AW308" s="401"/>
      <c r="AX308" s="401"/>
      <c r="AY308" s="595" t="s">
        <v>1159</v>
      </c>
      <c r="AZ308" s="582" t="s">
        <v>865</v>
      </c>
      <c r="BA308" s="400" t="s">
        <v>918</v>
      </c>
      <c r="BB308" s="400"/>
      <c r="BC308" s="400"/>
      <c r="BD308" s="400" t="s">
        <v>875</v>
      </c>
      <c r="BE308" s="516">
        <f t="shared" si="183"/>
        <v>303</v>
      </c>
      <c r="BF308" s="516"/>
      <c r="BG308" s="516"/>
      <c r="BH308" s="516"/>
    </row>
    <row r="309" spans="14:60" s="367" customFormat="1">
      <c r="N309" s="516"/>
      <c r="O309" s="516"/>
      <c r="P309" s="516"/>
      <c r="Q309" s="516"/>
      <c r="R309" s="516"/>
      <c r="S309" s="516"/>
      <c r="T309" s="516"/>
      <c r="U309" s="516"/>
      <c r="V309" s="516"/>
      <c r="W309" s="516"/>
      <c r="X309" s="516"/>
      <c r="Y309" s="516"/>
      <c r="Z309" s="516"/>
      <c r="AA309" s="516"/>
      <c r="AB309" s="516"/>
      <c r="AC309" s="516"/>
      <c r="AD309" s="516"/>
      <c r="AE309" s="516"/>
      <c r="AF309" s="516"/>
      <c r="AG309" s="516"/>
      <c r="AH309" s="516"/>
      <c r="AI309" s="516"/>
      <c r="AJ309" s="516"/>
      <c r="AK309" s="516"/>
      <c r="AL309" s="516"/>
      <c r="AM309" s="516"/>
      <c r="AN309" s="516"/>
      <c r="AO309" s="516"/>
      <c r="AP309" s="516"/>
      <c r="AQ309" s="516"/>
      <c r="AR309" s="516"/>
      <c r="AS309" s="516"/>
      <c r="AT309" s="516"/>
      <c r="AU309" s="516"/>
      <c r="AV309" s="516"/>
      <c r="AW309" s="401"/>
      <c r="AX309" s="401"/>
      <c r="AY309" s="595" t="s">
        <v>1160</v>
      </c>
      <c r="AZ309" s="582" t="s">
        <v>867</v>
      </c>
      <c r="BA309" s="400" t="s">
        <v>923</v>
      </c>
      <c r="BB309" s="400"/>
      <c r="BC309" s="400"/>
      <c r="BD309" s="400" t="s">
        <v>876</v>
      </c>
      <c r="BE309" s="516">
        <f t="shared" si="183"/>
        <v>304</v>
      </c>
      <c r="BF309" s="516"/>
      <c r="BG309" s="516"/>
      <c r="BH309" s="516"/>
    </row>
    <row r="310" spans="14:60" s="367" customFormat="1">
      <c r="N310" s="516"/>
      <c r="O310" s="516"/>
      <c r="P310" s="516"/>
      <c r="Q310" s="516"/>
      <c r="R310" s="516"/>
      <c r="S310" s="516"/>
      <c r="T310" s="516"/>
      <c r="U310" s="516"/>
      <c r="V310" s="516"/>
      <c r="W310" s="516"/>
      <c r="X310" s="516"/>
      <c r="Y310" s="516"/>
      <c r="Z310" s="516"/>
      <c r="AA310" s="516"/>
      <c r="AB310" s="516"/>
      <c r="AC310" s="516"/>
      <c r="AD310" s="516"/>
      <c r="AE310" s="516"/>
      <c r="AF310" s="516"/>
      <c r="AG310" s="516"/>
      <c r="AH310" s="516"/>
      <c r="AI310" s="516"/>
      <c r="AJ310" s="516"/>
      <c r="AK310" s="516"/>
      <c r="AL310" s="516"/>
      <c r="AM310" s="516"/>
      <c r="AN310" s="516"/>
      <c r="AO310" s="516"/>
      <c r="AP310" s="516"/>
      <c r="AQ310" s="516"/>
      <c r="AR310" s="516"/>
      <c r="AS310" s="516"/>
      <c r="AT310" s="516"/>
      <c r="AU310" s="516"/>
      <c r="AV310" s="516"/>
      <c r="AW310" s="401"/>
      <c r="AX310" s="401"/>
      <c r="AY310" s="595" t="s">
        <v>1162</v>
      </c>
      <c r="AZ310" s="582" t="s">
        <v>873</v>
      </c>
      <c r="BA310" s="400" t="s">
        <v>924</v>
      </c>
      <c r="BB310" s="400"/>
      <c r="BC310" s="400"/>
      <c r="BD310" s="400" t="s">
        <v>879</v>
      </c>
      <c r="BE310" s="516">
        <f t="shared" si="183"/>
        <v>305</v>
      </c>
      <c r="BF310" s="516"/>
      <c r="BG310" s="516"/>
      <c r="BH310" s="516"/>
    </row>
    <row r="311" spans="14:60" s="367" customFormat="1">
      <c r="N311" s="516"/>
      <c r="O311" s="516"/>
      <c r="P311" s="516"/>
      <c r="Q311" s="516"/>
      <c r="R311" s="516"/>
      <c r="S311" s="516"/>
      <c r="T311" s="516"/>
      <c r="U311" s="516"/>
      <c r="V311" s="516"/>
      <c r="W311" s="516"/>
      <c r="X311" s="516"/>
      <c r="Y311" s="516"/>
      <c r="Z311" s="516"/>
      <c r="AA311" s="516"/>
      <c r="AB311" s="516"/>
      <c r="AC311" s="516"/>
      <c r="AD311" s="516"/>
      <c r="AE311" s="516"/>
      <c r="AF311" s="516"/>
      <c r="AG311" s="516"/>
      <c r="AH311" s="516"/>
      <c r="AI311" s="516"/>
      <c r="AJ311" s="516"/>
      <c r="AK311" s="516"/>
      <c r="AL311" s="516"/>
      <c r="AM311" s="516"/>
      <c r="AN311" s="516"/>
      <c r="AO311" s="516"/>
      <c r="AP311" s="516"/>
      <c r="AQ311" s="516"/>
      <c r="AR311" s="516"/>
      <c r="AS311" s="516"/>
      <c r="AT311" s="516"/>
      <c r="AU311" s="516"/>
      <c r="AV311" s="516"/>
      <c r="AW311" s="401"/>
      <c r="AX311" s="401"/>
      <c r="AY311" s="595" t="s">
        <v>1165</v>
      </c>
      <c r="AZ311" s="582" t="s">
        <v>874</v>
      </c>
      <c r="BA311" s="400" t="s">
        <v>925</v>
      </c>
      <c r="BB311" s="400"/>
      <c r="BC311" s="400"/>
      <c r="BD311" s="400" t="s">
        <v>885</v>
      </c>
      <c r="BE311" s="516">
        <f t="shared" si="183"/>
        <v>306</v>
      </c>
      <c r="BF311" s="516"/>
      <c r="BG311" s="516"/>
      <c r="BH311" s="516"/>
    </row>
    <row r="312" spans="14:60" s="367" customFormat="1">
      <c r="N312" s="516"/>
      <c r="O312" s="516"/>
      <c r="P312" s="516"/>
      <c r="Q312" s="516"/>
      <c r="R312" s="516"/>
      <c r="S312" s="516"/>
      <c r="T312" s="516"/>
      <c r="U312" s="516"/>
      <c r="V312" s="516"/>
      <c r="W312" s="516"/>
      <c r="X312" s="516"/>
      <c r="Y312" s="516"/>
      <c r="Z312" s="516"/>
      <c r="AA312" s="516"/>
      <c r="AB312" s="516"/>
      <c r="AC312" s="516"/>
      <c r="AD312" s="516"/>
      <c r="AE312" s="516"/>
      <c r="AF312" s="516"/>
      <c r="AG312" s="516"/>
      <c r="AH312" s="516"/>
      <c r="AI312" s="516"/>
      <c r="AJ312" s="516"/>
      <c r="AK312" s="516"/>
      <c r="AL312" s="516"/>
      <c r="AM312" s="516"/>
      <c r="AN312" s="516"/>
      <c r="AO312" s="516"/>
      <c r="AP312" s="516"/>
      <c r="AQ312" s="516"/>
      <c r="AR312" s="516"/>
      <c r="AS312" s="516"/>
      <c r="AT312" s="516"/>
      <c r="AU312" s="516"/>
      <c r="AV312" s="516"/>
      <c r="AW312" s="401"/>
      <c r="AX312" s="401"/>
      <c r="AY312" s="595" t="s">
        <v>1166</v>
      </c>
      <c r="AZ312" s="582" t="s">
        <v>875</v>
      </c>
      <c r="BA312" s="400" t="s">
        <v>1640</v>
      </c>
      <c r="BB312" s="400"/>
      <c r="BC312" s="400"/>
      <c r="BD312" s="400" t="s">
        <v>888</v>
      </c>
      <c r="BE312" s="516">
        <f t="shared" si="183"/>
        <v>307</v>
      </c>
      <c r="BF312" s="516"/>
      <c r="BG312" s="516"/>
      <c r="BH312" s="516"/>
    </row>
    <row r="313" spans="14:60" s="367" customFormat="1">
      <c r="N313" s="516"/>
      <c r="O313" s="516"/>
      <c r="P313" s="516"/>
      <c r="Q313" s="516"/>
      <c r="R313" s="516"/>
      <c r="S313" s="516"/>
      <c r="T313" s="516"/>
      <c r="U313" s="516"/>
      <c r="V313" s="516"/>
      <c r="W313" s="516"/>
      <c r="X313" s="516"/>
      <c r="Y313" s="516"/>
      <c r="Z313" s="516"/>
      <c r="AA313" s="516"/>
      <c r="AB313" s="516"/>
      <c r="AC313" s="516"/>
      <c r="AD313" s="516"/>
      <c r="AE313" s="516"/>
      <c r="AF313" s="516"/>
      <c r="AG313" s="516"/>
      <c r="AH313" s="516"/>
      <c r="AI313" s="516"/>
      <c r="AJ313" s="516"/>
      <c r="AK313" s="516"/>
      <c r="AL313" s="516"/>
      <c r="AM313" s="516"/>
      <c r="AN313" s="516"/>
      <c r="AO313" s="516"/>
      <c r="AP313" s="516"/>
      <c r="AQ313" s="516"/>
      <c r="AR313" s="516"/>
      <c r="AS313" s="516"/>
      <c r="AT313" s="516"/>
      <c r="AU313" s="516"/>
      <c r="AV313" s="516"/>
      <c r="AW313" s="401"/>
      <c r="AX313" s="401"/>
      <c r="AY313" s="595" t="s">
        <v>1169</v>
      </c>
      <c r="AZ313" s="582" t="s">
        <v>876</v>
      </c>
      <c r="BA313" s="400" t="s">
        <v>931</v>
      </c>
      <c r="BB313" s="400"/>
      <c r="BC313" s="400"/>
      <c r="BD313" s="400" t="s">
        <v>889</v>
      </c>
      <c r="BE313" s="516">
        <f t="shared" si="183"/>
        <v>308</v>
      </c>
      <c r="BF313" s="516"/>
      <c r="BG313" s="516"/>
      <c r="BH313" s="516"/>
    </row>
    <row r="314" spans="14:60" s="367" customFormat="1">
      <c r="N314" s="516"/>
      <c r="O314" s="516"/>
      <c r="P314" s="516"/>
      <c r="Q314" s="516"/>
      <c r="R314" s="516"/>
      <c r="S314" s="516"/>
      <c r="T314" s="516"/>
      <c r="U314" s="516"/>
      <c r="V314" s="516"/>
      <c r="W314" s="516"/>
      <c r="X314" s="516"/>
      <c r="Y314" s="516"/>
      <c r="Z314" s="516"/>
      <c r="AA314" s="516"/>
      <c r="AB314" s="516"/>
      <c r="AC314" s="516"/>
      <c r="AD314" s="516"/>
      <c r="AE314" s="516"/>
      <c r="AF314" s="516"/>
      <c r="AG314" s="516"/>
      <c r="AH314" s="516"/>
      <c r="AI314" s="516"/>
      <c r="AJ314" s="516"/>
      <c r="AK314" s="516"/>
      <c r="AL314" s="516"/>
      <c r="AM314" s="516"/>
      <c r="AN314" s="516"/>
      <c r="AO314" s="516"/>
      <c r="AP314" s="516"/>
      <c r="AQ314" s="516"/>
      <c r="AR314" s="516"/>
      <c r="AS314" s="516"/>
      <c r="AT314" s="516"/>
      <c r="AU314" s="516"/>
      <c r="AV314" s="516"/>
      <c r="AW314" s="401"/>
      <c r="AX314" s="401"/>
      <c r="AY314" s="595" t="s">
        <v>1171</v>
      </c>
      <c r="AZ314" s="582" t="s">
        <v>879</v>
      </c>
      <c r="BA314" s="400" t="s">
        <v>932</v>
      </c>
      <c r="BB314" s="400"/>
      <c r="BC314" s="400"/>
      <c r="BD314" s="400" t="s">
        <v>891</v>
      </c>
      <c r="BE314" s="516">
        <f t="shared" si="183"/>
        <v>309</v>
      </c>
      <c r="BF314" s="516"/>
      <c r="BG314" s="516"/>
      <c r="BH314" s="516"/>
    </row>
    <row r="315" spans="14:60" s="367" customFormat="1">
      <c r="N315" s="516"/>
      <c r="O315" s="516"/>
      <c r="P315" s="516"/>
      <c r="Q315" s="516"/>
      <c r="R315" s="516"/>
      <c r="S315" s="516"/>
      <c r="T315" s="516"/>
      <c r="U315" s="516"/>
      <c r="V315" s="516"/>
      <c r="W315" s="516"/>
      <c r="X315" s="516"/>
      <c r="Y315" s="516"/>
      <c r="Z315" s="516"/>
      <c r="AA315" s="516"/>
      <c r="AB315" s="516"/>
      <c r="AC315" s="516"/>
      <c r="AD315" s="516"/>
      <c r="AE315" s="516"/>
      <c r="AF315" s="516"/>
      <c r="AG315" s="516"/>
      <c r="AH315" s="516"/>
      <c r="AI315" s="516"/>
      <c r="AJ315" s="516"/>
      <c r="AK315" s="516"/>
      <c r="AL315" s="516"/>
      <c r="AM315" s="516"/>
      <c r="AN315" s="516"/>
      <c r="AO315" s="516"/>
      <c r="AP315" s="516"/>
      <c r="AQ315" s="516"/>
      <c r="AR315" s="516"/>
      <c r="AS315" s="516"/>
      <c r="AT315" s="516"/>
      <c r="AU315" s="516"/>
      <c r="AV315" s="516"/>
      <c r="AW315" s="401"/>
      <c r="AX315" s="401"/>
      <c r="AY315" s="595" t="s">
        <v>456</v>
      </c>
      <c r="AZ315" s="582" t="s">
        <v>885</v>
      </c>
      <c r="BA315" s="400" t="s">
        <v>382</v>
      </c>
      <c r="BB315" s="400"/>
      <c r="BC315" s="400"/>
      <c r="BD315" s="400" t="s">
        <v>892</v>
      </c>
      <c r="BE315" s="516">
        <f t="shared" si="183"/>
        <v>310</v>
      </c>
      <c r="BF315" s="516"/>
      <c r="BG315" s="516"/>
      <c r="BH315" s="516"/>
    </row>
    <row r="316" spans="14:60" s="367" customFormat="1">
      <c r="N316" s="516"/>
      <c r="O316" s="516"/>
      <c r="P316" s="516"/>
      <c r="Q316" s="516"/>
      <c r="R316" s="516"/>
      <c r="S316" s="516"/>
      <c r="T316" s="516"/>
      <c r="U316" s="516"/>
      <c r="V316" s="516"/>
      <c r="W316" s="516"/>
      <c r="X316" s="516"/>
      <c r="Y316" s="516"/>
      <c r="Z316" s="516"/>
      <c r="AA316" s="516"/>
      <c r="AB316" s="516"/>
      <c r="AC316" s="516"/>
      <c r="AD316" s="516"/>
      <c r="AE316" s="516"/>
      <c r="AF316" s="516"/>
      <c r="AG316" s="516"/>
      <c r="AH316" s="516"/>
      <c r="AI316" s="516"/>
      <c r="AJ316" s="516"/>
      <c r="AK316" s="516"/>
      <c r="AL316" s="516"/>
      <c r="AM316" s="516"/>
      <c r="AN316" s="516"/>
      <c r="AO316" s="516"/>
      <c r="AP316" s="516"/>
      <c r="AQ316" s="516"/>
      <c r="AR316" s="516"/>
      <c r="AS316" s="516"/>
      <c r="AT316" s="516"/>
      <c r="AU316" s="516"/>
      <c r="AV316" s="516"/>
      <c r="AW316" s="401"/>
      <c r="AX316" s="401"/>
      <c r="AY316" s="595" t="s">
        <v>1175</v>
      </c>
      <c r="AZ316" s="582" t="s">
        <v>888</v>
      </c>
      <c r="BA316" s="400" t="s">
        <v>934</v>
      </c>
      <c r="BB316" s="400"/>
      <c r="BC316" s="400"/>
      <c r="BD316" s="400" t="s">
        <v>894</v>
      </c>
      <c r="BE316" s="516">
        <f t="shared" si="183"/>
        <v>311</v>
      </c>
      <c r="BF316" s="516"/>
      <c r="BG316" s="516"/>
      <c r="BH316" s="516"/>
    </row>
    <row r="317" spans="14:60" s="367" customFormat="1">
      <c r="N317" s="516"/>
      <c r="O317" s="516"/>
      <c r="P317" s="516"/>
      <c r="Q317" s="516"/>
      <c r="R317" s="516"/>
      <c r="S317" s="516"/>
      <c r="T317" s="516"/>
      <c r="U317" s="516"/>
      <c r="V317" s="516"/>
      <c r="W317" s="516"/>
      <c r="X317" s="516"/>
      <c r="Y317" s="516"/>
      <c r="Z317" s="516"/>
      <c r="AA317" s="516"/>
      <c r="AB317" s="516"/>
      <c r="AC317" s="516"/>
      <c r="AD317" s="516"/>
      <c r="AE317" s="516"/>
      <c r="AF317" s="516"/>
      <c r="AG317" s="516"/>
      <c r="AH317" s="516"/>
      <c r="AI317" s="516"/>
      <c r="AJ317" s="516"/>
      <c r="AK317" s="516"/>
      <c r="AL317" s="516"/>
      <c r="AM317" s="516"/>
      <c r="AN317" s="516"/>
      <c r="AO317" s="516"/>
      <c r="AP317" s="516"/>
      <c r="AQ317" s="516"/>
      <c r="AR317" s="516"/>
      <c r="AS317" s="516"/>
      <c r="AT317" s="516"/>
      <c r="AU317" s="516"/>
      <c r="AV317" s="516"/>
      <c r="AW317" s="401"/>
      <c r="AX317" s="401"/>
      <c r="AY317" s="595" t="s">
        <v>1176</v>
      </c>
      <c r="AZ317" s="582" t="s">
        <v>889</v>
      </c>
      <c r="BA317" s="400" t="s">
        <v>935</v>
      </c>
      <c r="BB317" s="400"/>
      <c r="BC317" s="400"/>
      <c r="BD317" s="400" t="s">
        <v>896</v>
      </c>
      <c r="BE317" s="516">
        <f t="shared" si="183"/>
        <v>312</v>
      </c>
      <c r="BF317" s="516"/>
      <c r="BG317" s="516"/>
      <c r="BH317" s="516"/>
    </row>
    <row r="318" spans="14:60" s="367" customFormat="1">
      <c r="N318" s="516"/>
      <c r="O318" s="516"/>
      <c r="P318" s="516"/>
      <c r="Q318" s="516"/>
      <c r="R318" s="516"/>
      <c r="S318" s="516"/>
      <c r="T318" s="516"/>
      <c r="U318" s="516"/>
      <c r="V318" s="516"/>
      <c r="W318" s="516"/>
      <c r="X318" s="516"/>
      <c r="Y318" s="516"/>
      <c r="Z318" s="516"/>
      <c r="AA318" s="516"/>
      <c r="AB318" s="516"/>
      <c r="AC318" s="516"/>
      <c r="AD318" s="516"/>
      <c r="AE318" s="516"/>
      <c r="AF318" s="516"/>
      <c r="AG318" s="516"/>
      <c r="AH318" s="516"/>
      <c r="AI318" s="516"/>
      <c r="AJ318" s="516"/>
      <c r="AK318" s="516"/>
      <c r="AL318" s="516"/>
      <c r="AM318" s="516"/>
      <c r="AN318" s="516"/>
      <c r="AO318" s="516"/>
      <c r="AP318" s="516"/>
      <c r="AQ318" s="516"/>
      <c r="AR318" s="516"/>
      <c r="AS318" s="516"/>
      <c r="AT318" s="516"/>
      <c r="AU318" s="516"/>
      <c r="AV318" s="516"/>
      <c r="AW318" s="401"/>
      <c r="AX318" s="401"/>
      <c r="AY318" s="595" t="s">
        <v>1186</v>
      </c>
      <c r="AZ318" s="582" t="s">
        <v>891</v>
      </c>
      <c r="BA318" s="400" t="s">
        <v>938</v>
      </c>
      <c r="BB318" s="400"/>
      <c r="BC318" s="400"/>
      <c r="BD318" s="400" t="s">
        <v>898</v>
      </c>
      <c r="BE318" s="516">
        <f t="shared" si="183"/>
        <v>313</v>
      </c>
      <c r="BF318" s="516"/>
      <c r="BG318" s="516"/>
      <c r="BH318" s="516"/>
    </row>
    <row r="319" spans="14:60" s="367" customFormat="1">
      <c r="N319" s="516"/>
      <c r="O319" s="516"/>
      <c r="P319" s="516"/>
      <c r="Q319" s="516"/>
      <c r="R319" s="516"/>
      <c r="S319" s="516"/>
      <c r="T319" s="516"/>
      <c r="U319" s="516"/>
      <c r="V319" s="516"/>
      <c r="W319" s="516"/>
      <c r="X319" s="516"/>
      <c r="Y319" s="516"/>
      <c r="Z319" s="516"/>
      <c r="AA319" s="516"/>
      <c r="AB319" s="516"/>
      <c r="AC319" s="516"/>
      <c r="AD319" s="516"/>
      <c r="AE319" s="516"/>
      <c r="AF319" s="516"/>
      <c r="AG319" s="516"/>
      <c r="AH319" s="516"/>
      <c r="AI319" s="516"/>
      <c r="AJ319" s="516"/>
      <c r="AK319" s="516"/>
      <c r="AL319" s="516"/>
      <c r="AM319" s="516"/>
      <c r="AN319" s="516"/>
      <c r="AO319" s="516"/>
      <c r="AP319" s="516"/>
      <c r="AQ319" s="516"/>
      <c r="AR319" s="516"/>
      <c r="AS319" s="516"/>
      <c r="AT319" s="516"/>
      <c r="AU319" s="516"/>
      <c r="AV319" s="516"/>
      <c r="AW319" s="401"/>
      <c r="AX319" s="401"/>
      <c r="AY319" s="595" t="s">
        <v>1193</v>
      </c>
      <c r="AZ319" s="582" t="s">
        <v>892</v>
      </c>
      <c r="BA319" s="400" t="s">
        <v>940</v>
      </c>
      <c r="BB319" s="400"/>
      <c r="BC319" s="400"/>
      <c r="BD319" s="400" t="s">
        <v>1639</v>
      </c>
      <c r="BE319" s="516">
        <f t="shared" si="183"/>
        <v>314</v>
      </c>
      <c r="BF319" s="516"/>
      <c r="BG319" s="516"/>
      <c r="BH319" s="516"/>
    </row>
    <row r="320" spans="14:60" s="367" customFormat="1">
      <c r="N320" s="516"/>
      <c r="O320" s="516"/>
      <c r="P320" s="516"/>
      <c r="Q320" s="516"/>
      <c r="R320" s="516"/>
      <c r="S320" s="516"/>
      <c r="T320" s="516"/>
      <c r="U320" s="516"/>
      <c r="V320" s="516"/>
      <c r="W320" s="516"/>
      <c r="X320" s="516"/>
      <c r="Y320" s="516"/>
      <c r="Z320" s="516"/>
      <c r="AA320" s="516"/>
      <c r="AB320" s="516"/>
      <c r="AC320" s="516"/>
      <c r="AD320" s="516"/>
      <c r="AE320" s="516"/>
      <c r="AF320" s="516"/>
      <c r="AG320" s="516"/>
      <c r="AH320" s="516"/>
      <c r="AI320" s="516"/>
      <c r="AJ320" s="516"/>
      <c r="AK320" s="516"/>
      <c r="AL320" s="516"/>
      <c r="AM320" s="516"/>
      <c r="AN320" s="516"/>
      <c r="AO320" s="516"/>
      <c r="AP320" s="516"/>
      <c r="AQ320" s="516"/>
      <c r="AR320" s="516"/>
      <c r="AS320" s="516"/>
      <c r="AT320" s="516"/>
      <c r="AU320" s="516"/>
      <c r="AV320" s="516"/>
      <c r="AW320" s="401"/>
      <c r="AX320" s="401"/>
      <c r="AY320" s="595" t="s">
        <v>1195</v>
      </c>
      <c r="AZ320" s="582" t="s">
        <v>894</v>
      </c>
      <c r="BA320" s="400" t="s">
        <v>942</v>
      </c>
      <c r="BB320" s="400"/>
      <c r="BC320" s="400"/>
      <c r="BD320" s="400" t="s">
        <v>365</v>
      </c>
      <c r="BE320" s="516">
        <f t="shared" si="183"/>
        <v>315</v>
      </c>
      <c r="BF320" s="516"/>
      <c r="BG320" s="516"/>
      <c r="BH320" s="516"/>
    </row>
    <row r="321" spans="14:60" s="367" customFormat="1">
      <c r="N321" s="516"/>
      <c r="O321" s="516"/>
      <c r="P321" s="516"/>
      <c r="Q321" s="516"/>
      <c r="R321" s="516"/>
      <c r="S321" s="516"/>
      <c r="T321" s="516"/>
      <c r="U321" s="516"/>
      <c r="V321" s="516"/>
      <c r="W321" s="516"/>
      <c r="X321" s="516"/>
      <c r="Y321" s="516"/>
      <c r="Z321" s="516"/>
      <c r="AA321" s="516"/>
      <c r="AB321" s="516"/>
      <c r="AC321" s="516"/>
      <c r="AD321" s="516"/>
      <c r="AE321" s="516"/>
      <c r="AF321" s="516"/>
      <c r="AG321" s="516"/>
      <c r="AH321" s="516"/>
      <c r="AI321" s="516"/>
      <c r="AJ321" s="516"/>
      <c r="AK321" s="516"/>
      <c r="AL321" s="516"/>
      <c r="AM321" s="516"/>
      <c r="AN321" s="516"/>
      <c r="AO321" s="516"/>
      <c r="AP321" s="516"/>
      <c r="AQ321" s="516"/>
      <c r="AR321" s="516"/>
      <c r="AS321" s="516"/>
      <c r="AT321" s="516"/>
      <c r="AU321" s="516"/>
      <c r="AV321" s="516"/>
      <c r="AW321" s="401"/>
      <c r="AX321" s="401"/>
      <c r="AY321" s="595" t="s">
        <v>1197</v>
      </c>
      <c r="AZ321" s="582" t="s">
        <v>896</v>
      </c>
      <c r="BA321" s="400" t="s">
        <v>947</v>
      </c>
      <c r="BB321" s="400"/>
      <c r="BC321" s="400"/>
      <c r="BD321" s="400" t="s">
        <v>903</v>
      </c>
      <c r="BE321" s="516">
        <f t="shared" si="183"/>
        <v>316</v>
      </c>
      <c r="BF321" s="516"/>
      <c r="BG321" s="516"/>
      <c r="BH321" s="516"/>
    </row>
    <row r="322" spans="14:60" s="367" customFormat="1">
      <c r="N322" s="516"/>
      <c r="O322" s="516"/>
      <c r="P322" s="516"/>
      <c r="Q322" s="516"/>
      <c r="R322" s="516"/>
      <c r="S322" s="516"/>
      <c r="T322" s="516"/>
      <c r="U322" s="516"/>
      <c r="V322" s="516"/>
      <c r="W322" s="516"/>
      <c r="X322" s="516"/>
      <c r="Y322" s="516"/>
      <c r="Z322" s="516"/>
      <c r="AA322" s="516"/>
      <c r="AB322" s="516"/>
      <c r="AC322" s="516"/>
      <c r="AD322" s="516"/>
      <c r="AE322" s="516"/>
      <c r="AF322" s="516"/>
      <c r="AG322" s="516"/>
      <c r="AH322" s="516"/>
      <c r="AI322" s="516"/>
      <c r="AJ322" s="516"/>
      <c r="AK322" s="516"/>
      <c r="AL322" s="516"/>
      <c r="AM322" s="516"/>
      <c r="AN322" s="516"/>
      <c r="AO322" s="516"/>
      <c r="AP322" s="516"/>
      <c r="AQ322" s="516"/>
      <c r="AR322" s="516"/>
      <c r="AS322" s="516"/>
      <c r="AT322" s="516"/>
      <c r="AU322" s="516"/>
      <c r="AV322" s="516"/>
      <c r="AW322" s="401"/>
      <c r="AX322" s="401"/>
      <c r="AY322" s="595" t="s">
        <v>1200</v>
      </c>
      <c r="AZ322" s="582" t="s">
        <v>898</v>
      </c>
      <c r="BA322" s="400" t="s">
        <v>949</v>
      </c>
      <c r="BB322" s="400"/>
      <c r="BC322" s="400"/>
      <c r="BD322" s="400" t="s">
        <v>904</v>
      </c>
      <c r="BE322" s="516">
        <f t="shared" si="183"/>
        <v>317</v>
      </c>
      <c r="BF322" s="516"/>
      <c r="BG322" s="516"/>
      <c r="BH322" s="516"/>
    </row>
    <row r="323" spans="14:60" s="367" customFormat="1">
      <c r="N323" s="516"/>
      <c r="O323" s="516"/>
      <c r="P323" s="516"/>
      <c r="Q323" s="516"/>
      <c r="R323" s="516"/>
      <c r="S323" s="516"/>
      <c r="T323" s="516"/>
      <c r="U323" s="516"/>
      <c r="V323" s="516"/>
      <c r="W323" s="516"/>
      <c r="X323" s="516"/>
      <c r="Y323" s="516"/>
      <c r="Z323" s="516"/>
      <c r="AA323" s="516"/>
      <c r="AB323" s="516"/>
      <c r="AC323" s="516"/>
      <c r="AD323" s="516"/>
      <c r="AE323" s="516"/>
      <c r="AF323" s="516"/>
      <c r="AG323" s="516"/>
      <c r="AH323" s="516"/>
      <c r="AI323" s="516"/>
      <c r="AJ323" s="516"/>
      <c r="AK323" s="516"/>
      <c r="AL323" s="516"/>
      <c r="AM323" s="516"/>
      <c r="AN323" s="516"/>
      <c r="AO323" s="516"/>
      <c r="AP323" s="516"/>
      <c r="AQ323" s="516"/>
      <c r="AR323" s="516"/>
      <c r="AS323" s="516"/>
      <c r="AT323" s="516"/>
      <c r="AU323" s="516"/>
      <c r="AV323" s="516"/>
      <c r="AW323" s="401"/>
      <c r="AX323" s="401"/>
      <c r="AY323" s="595" t="s">
        <v>1647</v>
      </c>
      <c r="AZ323" s="582" t="s">
        <v>1639</v>
      </c>
      <c r="BA323" s="400" t="s">
        <v>954</v>
      </c>
      <c r="BB323" s="400"/>
      <c r="BC323" s="400"/>
      <c r="BD323" s="400" t="s">
        <v>905</v>
      </c>
      <c r="BE323" s="516">
        <f t="shared" si="183"/>
        <v>318</v>
      </c>
      <c r="BF323" s="516"/>
      <c r="BG323" s="516"/>
      <c r="BH323" s="516"/>
    </row>
    <row r="324" spans="14:60" s="367" customFormat="1">
      <c r="N324" s="516"/>
      <c r="O324" s="516"/>
      <c r="P324" s="516"/>
      <c r="Q324" s="516"/>
      <c r="R324" s="516"/>
      <c r="S324" s="516"/>
      <c r="T324" s="516"/>
      <c r="U324" s="516"/>
      <c r="V324" s="516"/>
      <c r="W324" s="516"/>
      <c r="X324" s="516"/>
      <c r="Y324" s="516"/>
      <c r="Z324" s="516"/>
      <c r="AA324" s="516"/>
      <c r="AB324" s="516"/>
      <c r="AC324" s="516"/>
      <c r="AD324" s="516"/>
      <c r="AE324" s="516"/>
      <c r="AF324" s="516"/>
      <c r="AG324" s="516"/>
      <c r="AH324" s="516"/>
      <c r="AI324" s="516"/>
      <c r="AJ324" s="516"/>
      <c r="AK324" s="516"/>
      <c r="AL324" s="516"/>
      <c r="AM324" s="516"/>
      <c r="AN324" s="516"/>
      <c r="AO324" s="516"/>
      <c r="AP324" s="516"/>
      <c r="AQ324" s="516"/>
      <c r="AR324" s="516"/>
      <c r="AS324" s="516"/>
      <c r="AT324" s="516"/>
      <c r="AU324" s="516"/>
      <c r="AV324" s="516"/>
      <c r="AW324" s="401"/>
      <c r="AX324" s="401"/>
      <c r="AY324" s="595" t="s">
        <v>1207</v>
      </c>
      <c r="AZ324" s="582" t="s">
        <v>365</v>
      </c>
      <c r="BA324" s="400" t="s">
        <v>959</v>
      </c>
      <c r="BB324" s="400"/>
      <c r="BC324" s="400"/>
      <c r="BD324" s="400" t="s">
        <v>906</v>
      </c>
      <c r="BE324" s="516">
        <f t="shared" si="183"/>
        <v>319</v>
      </c>
      <c r="BF324" s="516"/>
      <c r="BG324" s="516"/>
      <c r="BH324" s="516"/>
    </row>
    <row r="325" spans="14:60" s="367" customFormat="1">
      <c r="N325" s="516"/>
      <c r="O325" s="516"/>
      <c r="P325" s="516"/>
      <c r="Q325" s="516"/>
      <c r="R325" s="516"/>
      <c r="S325" s="516"/>
      <c r="T325" s="516"/>
      <c r="U325" s="516"/>
      <c r="V325" s="516"/>
      <c r="W325" s="516"/>
      <c r="X325" s="516"/>
      <c r="Y325" s="516"/>
      <c r="Z325" s="516"/>
      <c r="AA325" s="516"/>
      <c r="AB325" s="516"/>
      <c r="AC325" s="516"/>
      <c r="AD325" s="516"/>
      <c r="AE325" s="516"/>
      <c r="AF325" s="516"/>
      <c r="AG325" s="516"/>
      <c r="AH325" s="516"/>
      <c r="AI325" s="516"/>
      <c r="AJ325" s="516"/>
      <c r="AK325" s="516"/>
      <c r="AL325" s="516"/>
      <c r="AM325" s="516"/>
      <c r="AN325" s="516"/>
      <c r="AO325" s="516"/>
      <c r="AP325" s="516"/>
      <c r="AQ325" s="516"/>
      <c r="AR325" s="516"/>
      <c r="AS325" s="516"/>
      <c r="AT325" s="516"/>
      <c r="AU325" s="516"/>
      <c r="AV325" s="516"/>
      <c r="AW325" s="401"/>
      <c r="AX325" s="401"/>
      <c r="AY325" s="595" t="s">
        <v>1218</v>
      </c>
      <c r="AZ325" s="582" t="s">
        <v>903</v>
      </c>
      <c r="BA325" s="400" t="s">
        <v>961</v>
      </c>
      <c r="BB325" s="400"/>
      <c r="BC325" s="400"/>
      <c r="BD325" s="400" t="s">
        <v>910</v>
      </c>
      <c r="BE325" s="516" t="e">
        <f t="shared" si="183"/>
        <v>#N/A</v>
      </c>
      <c r="BF325" s="516"/>
      <c r="BG325" s="516"/>
      <c r="BH325" s="516"/>
    </row>
    <row r="326" spans="14:60" s="367" customFormat="1">
      <c r="N326" s="516"/>
      <c r="O326" s="516"/>
      <c r="P326" s="516"/>
      <c r="Q326" s="516"/>
      <c r="R326" s="516"/>
      <c r="S326" s="516"/>
      <c r="T326" s="516"/>
      <c r="U326" s="516"/>
      <c r="V326" s="516"/>
      <c r="W326" s="516"/>
      <c r="X326" s="516"/>
      <c r="Y326" s="516"/>
      <c r="Z326" s="516"/>
      <c r="AA326" s="516"/>
      <c r="AB326" s="516"/>
      <c r="AC326" s="516"/>
      <c r="AD326" s="516"/>
      <c r="AE326" s="516"/>
      <c r="AF326" s="516"/>
      <c r="AG326" s="516"/>
      <c r="AH326" s="516"/>
      <c r="AI326" s="516"/>
      <c r="AJ326" s="516"/>
      <c r="AK326" s="516"/>
      <c r="AL326" s="516"/>
      <c r="AM326" s="516"/>
      <c r="AN326" s="516"/>
      <c r="AO326" s="516"/>
      <c r="AP326" s="516"/>
      <c r="AQ326" s="516"/>
      <c r="AR326" s="516"/>
      <c r="AS326" s="516"/>
      <c r="AT326" s="516"/>
      <c r="AU326" s="516"/>
      <c r="AV326" s="516"/>
      <c r="AW326" s="401"/>
      <c r="AX326" s="401"/>
      <c r="AY326" s="595" t="s">
        <v>1220</v>
      </c>
      <c r="AZ326" s="582" t="s">
        <v>904</v>
      </c>
      <c r="BA326" s="400" t="s">
        <v>963</v>
      </c>
      <c r="BB326" s="400"/>
      <c r="BC326" s="400"/>
      <c r="BD326" s="400" t="s">
        <v>911</v>
      </c>
      <c r="BE326" s="516">
        <f t="shared" si="183"/>
        <v>320</v>
      </c>
      <c r="BF326" s="516"/>
      <c r="BG326" s="516"/>
      <c r="BH326" s="516"/>
    </row>
    <row r="327" spans="14:60" s="367" customFormat="1">
      <c r="N327" s="516"/>
      <c r="O327" s="516"/>
      <c r="P327" s="516"/>
      <c r="Q327" s="516"/>
      <c r="R327" s="516"/>
      <c r="S327" s="516"/>
      <c r="T327" s="516"/>
      <c r="U327" s="516"/>
      <c r="V327" s="516"/>
      <c r="W327" s="516"/>
      <c r="X327" s="516"/>
      <c r="Y327" s="516"/>
      <c r="Z327" s="516"/>
      <c r="AA327" s="516"/>
      <c r="AB327" s="516"/>
      <c r="AC327" s="516"/>
      <c r="AD327" s="516"/>
      <c r="AE327" s="516"/>
      <c r="AF327" s="516"/>
      <c r="AG327" s="516"/>
      <c r="AH327" s="516"/>
      <c r="AI327" s="516"/>
      <c r="AJ327" s="516"/>
      <c r="AK327" s="516"/>
      <c r="AL327" s="516"/>
      <c r="AM327" s="516"/>
      <c r="AN327" s="516"/>
      <c r="AO327" s="516"/>
      <c r="AP327" s="516"/>
      <c r="AQ327" s="516"/>
      <c r="AR327" s="516"/>
      <c r="AS327" s="516"/>
      <c r="AT327" s="516"/>
      <c r="AU327" s="516"/>
      <c r="AV327" s="516"/>
      <c r="AW327" s="401"/>
      <c r="AX327" s="401"/>
      <c r="AY327" s="595" t="s">
        <v>1222</v>
      </c>
      <c r="AZ327" s="582" t="s">
        <v>905</v>
      </c>
      <c r="BA327" s="400" t="s">
        <v>967</v>
      </c>
      <c r="BB327" s="400"/>
      <c r="BC327" s="400"/>
      <c r="BD327" s="400" t="s">
        <v>912</v>
      </c>
      <c r="BE327" s="516">
        <f t="shared" si="183"/>
        <v>321</v>
      </c>
      <c r="BF327" s="516"/>
      <c r="BG327" s="516"/>
      <c r="BH327" s="516"/>
    </row>
    <row r="328" spans="14:60" s="367" customFormat="1">
      <c r="N328" s="516"/>
      <c r="O328" s="516"/>
      <c r="P328" s="516"/>
      <c r="Q328" s="516"/>
      <c r="R328" s="516"/>
      <c r="S328" s="516"/>
      <c r="T328" s="516"/>
      <c r="U328" s="516"/>
      <c r="V328" s="516"/>
      <c r="W328" s="516"/>
      <c r="X328" s="516"/>
      <c r="Y328" s="516"/>
      <c r="Z328" s="516"/>
      <c r="AA328" s="516"/>
      <c r="AB328" s="516"/>
      <c r="AC328" s="516"/>
      <c r="AD328" s="516"/>
      <c r="AE328" s="516"/>
      <c r="AF328" s="516"/>
      <c r="AG328" s="516"/>
      <c r="AH328" s="516"/>
      <c r="AI328" s="516"/>
      <c r="AJ328" s="516"/>
      <c r="AK328" s="516"/>
      <c r="AL328" s="516"/>
      <c r="AM328" s="516"/>
      <c r="AN328" s="516"/>
      <c r="AO328" s="516"/>
      <c r="AP328" s="516"/>
      <c r="AQ328" s="516"/>
      <c r="AR328" s="516"/>
      <c r="AS328" s="516"/>
      <c r="AT328" s="516"/>
      <c r="AU328" s="516"/>
      <c r="AV328" s="516"/>
      <c r="AW328" s="401"/>
      <c r="AX328" s="401"/>
      <c r="AY328" s="595" t="s">
        <v>1231</v>
      </c>
      <c r="AZ328" s="582" t="s">
        <v>906</v>
      </c>
      <c r="BA328" s="400" t="s">
        <v>971</v>
      </c>
      <c r="BB328" s="400"/>
      <c r="BC328" s="400"/>
      <c r="BD328" s="400" t="s">
        <v>913</v>
      </c>
      <c r="BE328" s="516">
        <f t="shared" si="183"/>
        <v>322</v>
      </c>
      <c r="BF328" s="516"/>
      <c r="BG328" s="516"/>
      <c r="BH328" s="516"/>
    </row>
    <row r="329" spans="14:60" s="367" customFormat="1">
      <c r="N329" s="516"/>
      <c r="O329" s="516"/>
      <c r="P329" s="516"/>
      <c r="Q329" s="516"/>
      <c r="R329" s="516"/>
      <c r="S329" s="516"/>
      <c r="T329" s="516"/>
      <c r="U329" s="516"/>
      <c r="V329" s="516"/>
      <c r="W329" s="516"/>
      <c r="X329" s="516"/>
      <c r="Y329" s="516"/>
      <c r="Z329" s="516"/>
      <c r="AA329" s="516"/>
      <c r="AB329" s="516"/>
      <c r="AC329" s="516"/>
      <c r="AD329" s="516"/>
      <c r="AE329" s="516"/>
      <c r="AF329" s="516"/>
      <c r="AG329" s="516"/>
      <c r="AH329" s="516"/>
      <c r="AI329" s="516"/>
      <c r="AJ329" s="516"/>
      <c r="AK329" s="516"/>
      <c r="AL329" s="516"/>
      <c r="AM329" s="516"/>
      <c r="AN329" s="516"/>
      <c r="AO329" s="516"/>
      <c r="AP329" s="516"/>
      <c r="AQ329" s="516"/>
      <c r="AR329" s="516"/>
      <c r="AS329" s="516"/>
      <c r="AT329" s="516"/>
      <c r="AU329" s="516"/>
      <c r="AV329" s="516"/>
      <c r="AW329" s="401"/>
      <c r="AX329" s="401"/>
      <c r="AY329" s="595" t="s">
        <v>1234</v>
      </c>
      <c r="AZ329" s="582" t="s">
        <v>911</v>
      </c>
      <c r="BA329" s="400" t="s">
        <v>976</v>
      </c>
      <c r="BB329" s="400"/>
      <c r="BC329" s="400"/>
      <c r="BD329" s="400" t="s">
        <v>916</v>
      </c>
      <c r="BE329" s="516">
        <f t="shared" si="183"/>
        <v>323</v>
      </c>
      <c r="BF329" s="516"/>
      <c r="BG329" s="516"/>
      <c r="BH329" s="516"/>
    </row>
    <row r="330" spans="14:60" s="367" customFormat="1">
      <c r="N330" s="516"/>
      <c r="O330" s="516"/>
      <c r="P330" s="516"/>
      <c r="Q330" s="516"/>
      <c r="R330" s="516"/>
      <c r="S330" s="516"/>
      <c r="T330" s="516"/>
      <c r="U330" s="516"/>
      <c r="V330" s="516"/>
      <c r="W330" s="516"/>
      <c r="X330" s="516"/>
      <c r="Y330" s="516"/>
      <c r="Z330" s="516"/>
      <c r="AA330" s="516"/>
      <c r="AB330" s="516"/>
      <c r="AC330" s="516"/>
      <c r="AD330" s="516"/>
      <c r="AE330" s="516"/>
      <c r="AF330" s="516"/>
      <c r="AG330" s="516"/>
      <c r="AH330" s="516"/>
      <c r="AI330" s="516"/>
      <c r="AJ330" s="516"/>
      <c r="AK330" s="516"/>
      <c r="AL330" s="516"/>
      <c r="AM330" s="516"/>
      <c r="AN330" s="516"/>
      <c r="AO330" s="516"/>
      <c r="AP330" s="516"/>
      <c r="AQ330" s="516"/>
      <c r="AR330" s="516"/>
      <c r="AS330" s="516"/>
      <c r="AT330" s="516"/>
      <c r="AU330" s="516"/>
      <c r="AV330" s="516"/>
      <c r="AW330" s="401"/>
      <c r="AX330" s="401"/>
      <c r="AY330" s="595" t="s">
        <v>1235</v>
      </c>
      <c r="AZ330" s="582" t="s">
        <v>912</v>
      </c>
      <c r="BA330" s="400" t="s">
        <v>978</v>
      </c>
      <c r="BB330" s="400"/>
      <c r="BC330" s="400"/>
      <c r="BD330" s="400" t="s">
        <v>918</v>
      </c>
      <c r="BE330" s="516">
        <f t="shared" si="183"/>
        <v>324</v>
      </c>
      <c r="BF330" s="516"/>
      <c r="BG330" s="516"/>
      <c r="BH330" s="516"/>
    </row>
    <row r="331" spans="14:60" s="367" customFormat="1">
      <c r="N331" s="516"/>
      <c r="O331" s="516"/>
      <c r="P331" s="516"/>
      <c r="Q331" s="516"/>
      <c r="R331" s="516"/>
      <c r="S331" s="516"/>
      <c r="T331" s="516"/>
      <c r="U331" s="516"/>
      <c r="V331" s="516"/>
      <c r="W331" s="516"/>
      <c r="X331" s="516"/>
      <c r="Y331" s="516"/>
      <c r="Z331" s="516"/>
      <c r="AA331" s="516"/>
      <c r="AB331" s="516"/>
      <c r="AC331" s="516"/>
      <c r="AD331" s="516"/>
      <c r="AE331" s="516"/>
      <c r="AF331" s="516"/>
      <c r="AG331" s="516"/>
      <c r="AH331" s="516"/>
      <c r="AI331" s="516"/>
      <c r="AJ331" s="516"/>
      <c r="AK331" s="516"/>
      <c r="AL331" s="516"/>
      <c r="AM331" s="516"/>
      <c r="AN331" s="516"/>
      <c r="AO331" s="516"/>
      <c r="AP331" s="516"/>
      <c r="AQ331" s="516"/>
      <c r="AR331" s="516"/>
      <c r="AS331" s="516"/>
      <c r="AT331" s="516"/>
      <c r="AU331" s="516"/>
      <c r="AV331" s="516"/>
      <c r="AW331" s="401"/>
      <c r="AX331" s="401"/>
      <c r="AY331" s="595" t="s">
        <v>1236</v>
      </c>
      <c r="AZ331" s="582" t="s">
        <v>913</v>
      </c>
      <c r="BA331" s="400" t="s">
        <v>979</v>
      </c>
      <c r="BB331" s="400"/>
      <c r="BC331" s="400"/>
      <c r="BD331" s="400" t="s">
        <v>923</v>
      </c>
      <c r="BE331" s="516">
        <f t="shared" si="183"/>
        <v>325</v>
      </c>
      <c r="BF331" s="516"/>
      <c r="BG331" s="516"/>
      <c r="BH331" s="516"/>
    </row>
    <row r="332" spans="14:60" s="367" customFormat="1">
      <c r="N332" s="516"/>
      <c r="O332" s="516"/>
      <c r="P332" s="516"/>
      <c r="Q332" s="516"/>
      <c r="R332" s="516"/>
      <c r="S332" s="516"/>
      <c r="T332" s="516"/>
      <c r="U332" s="516"/>
      <c r="V332" s="516"/>
      <c r="W332" s="516"/>
      <c r="X332" s="516"/>
      <c r="Y332" s="516"/>
      <c r="Z332" s="516"/>
      <c r="AA332" s="516"/>
      <c r="AB332" s="516"/>
      <c r="AC332" s="516"/>
      <c r="AD332" s="516"/>
      <c r="AE332" s="516"/>
      <c r="AF332" s="516"/>
      <c r="AG332" s="516"/>
      <c r="AH332" s="516"/>
      <c r="AI332" s="516"/>
      <c r="AJ332" s="516"/>
      <c r="AK332" s="516"/>
      <c r="AL332" s="516"/>
      <c r="AM332" s="516"/>
      <c r="AN332" s="516"/>
      <c r="AO332" s="516"/>
      <c r="AP332" s="516"/>
      <c r="AQ332" s="516"/>
      <c r="AR332" s="516"/>
      <c r="AS332" s="516"/>
      <c r="AT332" s="516"/>
      <c r="AU332" s="516"/>
      <c r="AV332" s="516"/>
      <c r="AW332" s="401"/>
      <c r="AX332" s="401"/>
      <c r="AY332" s="595" t="s">
        <v>1237</v>
      </c>
      <c r="AZ332" s="582" t="s">
        <v>916</v>
      </c>
      <c r="BA332" s="400" t="s">
        <v>980</v>
      </c>
      <c r="BB332" s="400"/>
      <c r="BC332" s="400"/>
      <c r="BD332" s="400" t="s">
        <v>924</v>
      </c>
      <c r="BE332" s="516">
        <f t="shared" si="183"/>
        <v>326</v>
      </c>
      <c r="BF332" s="516"/>
      <c r="BG332" s="516"/>
      <c r="BH332" s="516"/>
    </row>
    <row r="333" spans="14:60" s="367" customFormat="1">
      <c r="N333" s="516"/>
      <c r="O333" s="516"/>
      <c r="P333" s="516"/>
      <c r="Q333" s="516"/>
      <c r="R333" s="516"/>
      <c r="S333" s="516"/>
      <c r="T333" s="516"/>
      <c r="U333" s="516"/>
      <c r="V333" s="516"/>
      <c r="W333" s="516"/>
      <c r="X333" s="516"/>
      <c r="Y333" s="516"/>
      <c r="Z333" s="516"/>
      <c r="AA333" s="516"/>
      <c r="AB333" s="516"/>
      <c r="AC333" s="516"/>
      <c r="AD333" s="516"/>
      <c r="AE333" s="516"/>
      <c r="AF333" s="516"/>
      <c r="AG333" s="516"/>
      <c r="AH333" s="516"/>
      <c r="AI333" s="516"/>
      <c r="AJ333" s="516"/>
      <c r="AK333" s="516"/>
      <c r="AL333" s="516"/>
      <c r="AM333" s="516"/>
      <c r="AN333" s="516"/>
      <c r="AO333" s="516"/>
      <c r="AP333" s="516"/>
      <c r="AQ333" s="516"/>
      <c r="AR333" s="516"/>
      <c r="AS333" s="516"/>
      <c r="AT333" s="516"/>
      <c r="AU333" s="516"/>
      <c r="AV333" s="516"/>
      <c r="AW333" s="401"/>
      <c r="AX333" s="401"/>
      <c r="AY333" s="595" t="s">
        <v>1239</v>
      </c>
      <c r="AZ333" s="582" t="s">
        <v>918</v>
      </c>
      <c r="BA333" s="400" t="s">
        <v>981</v>
      </c>
      <c r="BB333" s="400"/>
      <c r="BC333" s="400"/>
      <c r="BD333" s="400" t="s">
        <v>925</v>
      </c>
      <c r="BE333" s="516">
        <f t="shared" si="183"/>
        <v>327</v>
      </c>
      <c r="BF333" s="516"/>
      <c r="BG333" s="516"/>
      <c r="BH333" s="516"/>
    </row>
    <row r="334" spans="14:60" s="367" customFormat="1">
      <c r="N334" s="516"/>
      <c r="O334" s="516"/>
      <c r="P334" s="516"/>
      <c r="Q334" s="516"/>
      <c r="R334" s="516"/>
      <c r="S334" s="516"/>
      <c r="T334" s="516"/>
      <c r="U334" s="516"/>
      <c r="V334" s="516"/>
      <c r="W334" s="516"/>
      <c r="X334" s="516"/>
      <c r="Y334" s="516"/>
      <c r="Z334" s="516"/>
      <c r="AA334" s="516"/>
      <c r="AB334" s="516"/>
      <c r="AC334" s="516"/>
      <c r="AD334" s="516"/>
      <c r="AE334" s="516"/>
      <c r="AF334" s="516"/>
      <c r="AG334" s="516"/>
      <c r="AH334" s="516"/>
      <c r="AI334" s="516"/>
      <c r="AJ334" s="516"/>
      <c r="AK334" s="516"/>
      <c r="AL334" s="516"/>
      <c r="AM334" s="516"/>
      <c r="AN334" s="516"/>
      <c r="AO334" s="516"/>
      <c r="AP334" s="516"/>
      <c r="AQ334" s="516"/>
      <c r="AR334" s="516"/>
      <c r="AS334" s="516"/>
      <c r="AT334" s="516"/>
      <c r="AU334" s="516"/>
      <c r="AV334" s="516"/>
      <c r="AW334" s="401"/>
      <c r="AX334" s="401"/>
      <c r="AY334" s="595" t="s">
        <v>1241</v>
      </c>
      <c r="AZ334" s="582" t="s">
        <v>923</v>
      </c>
      <c r="BA334" s="400" t="s">
        <v>396</v>
      </c>
      <c r="BB334" s="400"/>
      <c r="BC334" s="400"/>
      <c r="BD334" s="400" t="s">
        <v>1640</v>
      </c>
      <c r="BE334" s="516">
        <f t="shared" si="183"/>
        <v>328</v>
      </c>
      <c r="BF334" s="516"/>
      <c r="BG334" s="516"/>
      <c r="BH334" s="516"/>
    </row>
    <row r="335" spans="14:60" s="367" customFormat="1">
      <c r="N335" s="516"/>
      <c r="O335" s="516"/>
      <c r="P335" s="516"/>
      <c r="Q335" s="516"/>
      <c r="R335" s="516"/>
      <c r="S335" s="516"/>
      <c r="T335" s="516"/>
      <c r="U335" s="516"/>
      <c r="V335" s="516"/>
      <c r="W335" s="516"/>
      <c r="X335" s="516"/>
      <c r="Y335" s="516"/>
      <c r="Z335" s="516"/>
      <c r="AA335" s="516"/>
      <c r="AB335" s="516"/>
      <c r="AC335" s="516"/>
      <c r="AD335" s="516"/>
      <c r="AE335" s="516"/>
      <c r="AF335" s="516"/>
      <c r="AG335" s="516"/>
      <c r="AH335" s="516"/>
      <c r="AI335" s="516"/>
      <c r="AJ335" s="516"/>
      <c r="AK335" s="516"/>
      <c r="AL335" s="516"/>
      <c r="AM335" s="516"/>
      <c r="AN335" s="516"/>
      <c r="AO335" s="516"/>
      <c r="AP335" s="516"/>
      <c r="AQ335" s="516"/>
      <c r="AR335" s="516"/>
      <c r="AS335" s="516"/>
      <c r="AT335" s="516"/>
      <c r="AU335" s="516"/>
      <c r="AV335" s="516"/>
      <c r="AW335" s="401"/>
      <c r="AX335" s="401"/>
      <c r="AY335" s="595" t="s">
        <v>1242</v>
      </c>
      <c r="AZ335" s="582" t="s">
        <v>924</v>
      </c>
      <c r="BA335" s="400" t="s">
        <v>985</v>
      </c>
      <c r="BB335" s="400"/>
      <c r="BC335" s="400"/>
      <c r="BD335" s="400" t="s">
        <v>929</v>
      </c>
      <c r="BE335" s="516">
        <f t="shared" si="183"/>
        <v>329</v>
      </c>
      <c r="BF335" s="516"/>
      <c r="BG335" s="516"/>
      <c r="BH335" s="516"/>
    </row>
    <row r="336" spans="14:60" s="367" customFormat="1">
      <c r="N336" s="516"/>
      <c r="O336" s="516"/>
      <c r="P336" s="516"/>
      <c r="Q336" s="516"/>
      <c r="R336" s="516"/>
      <c r="S336" s="516"/>
      <c r="T336" s="516"/>
      <c r="U336" s="516"/>
      <c r="V336" s="516"/>
      <c r="W336" s="516"/>
      <c r="X336" s="516"/>
      <c r="Y336" s="516"/>
      <c r="Z336" s="516"/>
      <c r="AA336" s="516"/>
      <c r="AB336" s="516"/>
      <c r="AC336" s="516"/>
      <c r="AD336" s="516"/>
      <c r="AE336" s="516"/>
      <c r="AF336" s="516"/>
      <c r="AG336" s="516"/>
      <c r="AH336" s="516"/>
      <c r="AI336" s="516"/>
      <c r="AJ336" s="516"/>
      <c r="AK336" s="516"/>
      <c r="AL336" s="516"/>
      <c r="AM336" s="516"/>
      <c r="AN336" s="516"/>
      <c r="AO336" s="516"/>
      <c r="AP336" s="516"/>
      <c r="AQ336" s="516"/>
      <c r="AR336" s="516"/>
      <c r="AS336" s="516"/>
      <c r="AT336" s="516"/>
      <c r="AU336" s="516"/>
      <c r="AV336" s="516"/>
      <c r="AW336" s="401"/>
      <c r="AX336" s="401"/>
      <c r="AY336" s="595" t="s">
        <v>1248</v>
      </c>
      <c r="AZ336" s="582" t="s">
        <v>925</v>
      </c>
      <c r="BA336" s="400" t="s">
        <v>989</v>
      </c>
      <c r="BB336" s="400"/>
      <c r="BC336" s="400"/>
      <c r="BD336" s="400" t="s">
        <v>931</v>
      </c>
      <c r="BE336" s="516">
        <f t="shared" si="183"/>
        <v>330</v>
      </c>
      <c r="BF336" s="516"/>
      <c r="BG336" s="516"/>
      <c r="BH336" s="516"/>
    </row>
    <row r="337" spans="14:60" s="367" customFormat="1">
      <c r="N337" s="516"/>
      <c r="O337" s="516"/>
      <c r="P337" s="516"/>
      <c r="Q337" s="516"/>
      <c r="R337" s="516"/>
      <c r="S337" s="516"/>
      <c r="T337" s="516"/>
      <c r="U337" s="516"/>
      <c r="V337" s="516"/>
      <c r="W337" s="516"/>
      <c r="X337" s="516"/>
      <c r="Y337" s="516"/>
      <c r="Z337" s="516"/>
      <c r="AA337" s="516"/>
      <c r="AB337" s="516"/>
      <c r="AC337" s="516"/>
      <c r="AD337" s="516"/>
      <c r="AE337" s="516"/>
      <c r="AF337" s="516"/>
      <c r="AG337" s="516"/>
      <c r="AH337" s="516"/>
      <c r="AI337" s="516"/>
      <c r="AJ337" s="516"/>
      <c r="AK337" s="516"/>
      <c r="AL337" s="516"/>
      <c r="AM337" s="516"/>
      <c r="AN337" s="516"/>
      <c r="AO337" s="516"/>
      <c r="AP337" s="516"/>
      <c r="AQ337" s="516"/>
      <c r="AR337" s="516"/>
      <c r="AS337" s="516"/>
      <c r="AT337" s="516"/>
      <c r="AU337" s="516"/>
      <c r="AV337" s="516"/>
      <c r="AW337" s="401"/>
      <c r="AX337" s="401"/>
      <c r="AY337" s="595" t="s">
        <v>1251</v>
      </c>
      <c r="AZ337" s="582" t="s">
        <v>1640</v>
      </c>
      <c r="BA337" s="400" t="s">
        <v>990</v>
      </c>
      <c r="BB337" s="400"/>
      <c r="BC337" s="400"/>
      <c r="BD337" s="400" t="s">
        <v>932</v>
      </c>
      <c r="BE337" s="516">
        <f t="shared" si="183"/>
        <v>331</v>
      </c>
      <c r="BF337" s="516"/>
      <c r="BG337" s="516"/>
      <c r="BH337" s="516"/>
    </row>
    <row r="338" spans="14:60" s="367" customFormat="1">
      <c r="N338" s="516"/>
      <c r="O338" s="516"/>
      <c r="P338" s="516"/>
      <c r="Q338" s="516"/>
      <c r="R338" s="516"/>
      <c r="S338" s="516"/>
      <c r="T338" s="516"/>
      <c r="U338" s="516"/>
      <c r="V338" s="516"/>
      <c r="W338" s="516"/>
      <c r="X338" s="516"/>
      <c r="Y338" s="516"/>
      <c r="Z338" s="516"/>
      <c r="AA338" s="516"/>
      <c r="AB338" s="516"/>
      <c r="AC338" s="516"/>
      <c r="AD338" s="516"/>
      <c r="AE338" s="516"/>
      <c r="AF338" s="516"/>
      <c r="AG338" s="516"/>
      <c r="AH338" s="516"/>
      <c r="AI338" s="516"/>
      <c r="AJ338" s="516"/>
      <c r="AK338" s="516"/>
      <c r="AL338" s="516"/>
      <c r="AM338" s="516"/>
      <c r="AN338" s="516"/>
      <c r="AO338" s="516"/>
      <c r="AP338" s="516"/>
      <c r="AQ338" s="516"/>
      <c r="AR338" s="516"/>
      <c r="AS338" s="516"/>
      <c r="AT338" s="516"/>
      <c r="AU338" s="516"/>
      <c r="AV338" s="516"/>
      <c r="AW338" s="401"/>
      <c r="AX338" s="401"/>
      <c r="AY338" s="595" t="s">
        <v>1267</v>
      </c>
      <c r="AZ338" s="582" t="s">
        <v>929</v>
      </c>
      <c r="BA338" s="400" t="s">
        <v>995</v>
      </c>
      <c r="BB338" s="400"/>
      <c r="BC338" s="400"/>
      <c r="BD338" s="400" t="s">
        <v>382</v>
      </c>
      <c r="BE338" s="516">
        <f t="shared" si="183"/>
        <v>332</v>
      </c>
      <c r="BF338" s="516"/>
      <c r="BG338" s="516"/>
      <c r="BH338" s="516"/>
    </row>
    <row r="339" spans="14:60" s="367" customFormat="1">
      <c r="N339" s="516"/>
      <c r="O339" s="516"/>
      <c r="P339" s="516"/>
      <c r="Q339" s="516"/>
      <c r="R339" s="516"/>
      <c r="S339" s="516"/>
      <c r="T339" s="516"/>
      <c r="U339" s="516"/>
      <c r="V339" s="516"/>
      <c r="W339" s="516"/>
      <c r="X339" s="516"/>
      <c r="Y339" s="516"/>
      <c r="Z339" s="516"/>
      <c r="AA339" s="516"/>
      <c r="AB339" s="516"/>
      <c r="AC339" s="516"/>
      <c r="AD339" s="516"/>
      <c r="AE339" s="516"/>
      <c r="AF339" s="516"/>
      <c r="AG339" s="516"/>
      <c r="AH339" s="516"/>
      <c r="AI339" s="516"/>
      <c r="AJ339" s="516"/>
      <c r="AK339" s="516"/>
      <c r="AL339" s="516"/>
      <c r="AM339" s="516"/>
      <c r="AN339" s="516"/>
      <c r="AO339" s="516"/>
      <c r="AP339" s="516"/>
      <c r="AQ339" s="516"/>
      <c r="AR339" s="516"/>
      <c r="AS339" s="516"/>
      <c r="AT339" s="516"/>
      <c r="AU339" s="516"/>
      <c r="AV339" s="516"/>
      <c r="AW339" s="401"/>
      <c r="AX339" s="401"/>
      <c r="AY339" s="595" t="s">
        <v>490</v>
      </c>
      <c r="AZ339" s="582" t="s">
        <v>931</v>
      </c>
      <c r="BA339" s="400" t="s">
        <v>997</v>
      </c>
      <c r="BB339" s="400"/>
      <c r="BC339" s="400"/>
      <c r="BD339" s="400" t="s">
        <v>934</v>
      </c>
      <c r="BE339" s="516">
        <f t="shared" si="183"/>
        <v>333</v>
      </c>
      <c r="BF339" s="516"/>
      <c r="BG339" s="516"/>
      <c r="BH339" s="516"/>
    </row>
    <row r="340" spans="14:60" s="367" customFormat="1">
      <c r="N340" s="516"/>
      <c r="O340" s="516"/>
      <c r="P340" s="516"/>
      <c r="Q340" s="516"/>
      <c r="R340" s="516"/>
      <c r="S340" s="516"/>
      <c r="T340" s="516"/>
      <c r="U340" s="516"/>
      <c r="V340" s="516"/>
      <c r="W340" s="516"/>
      <c r="X340" s="516"/>
      <c r="Y340" s="516"/>
      <c r="Z340" s="516"/>
      <c r="AA340" s="516"/>
      <c r="AB340" s="516"/>
      <c r="AC340" s="516"/>
      <c r="AD340" s="516"/>
      <c r="AE340" s="516"/>
      <c r="AF340" s="516"/>
      <c r="AG340" s="516"/>
      <c r="AH340" s="516"/>
      <c r="AI340" s="516"/>
      <c r="AJ340" s="516"/>
      <c r="AK340" s="516"/>
      <c r="AL340" s="516"/>
      <c r="AM340" s="516"/>
      <c r="AN340" s="516"/>
      <c r="AO340" s="516"/>
      <c r="AP340" s="516"/>
      <c r="AQ340" s="516"/>
      <c r="AR340" s="516"/>
      <c r="AS340" s="516"/>
      <c r="AT340" s="516"/>
      <c r="AU340" s="516"/>
      <c r="AV340" s="516"/>
      <c r="AW340" s="401"/>
      <c r="AX340" s="401"/>
      <c r="AY340" s="595" t="s">
        <v>1272</v>
      </c>
      <c r="AZ340" s="582" t="s">
        <v>932</v>
      </c>
      <c r="BA340" s="400" t="s">
        <v>999</v>
      </c>
      <c r="BB340" s="400"/>
      <c r="BC340" s="400"/>
      <c r="BD340" s="400" t="s">
        <v>935</v>
      </c>
      <c r="BE340" s="516">
        <f t="shared" si="183"/>
        <v>334</v>
      </c>
      <c r="BF340" s="516"/>
      <c r="BG340" s="516"/>
      <c r="BH340" s="516"/>
    </row>
    <row r="341" spans="14:60" s="367" customFormat="1">
      <c r="N341" s="516"/>
      <c r="O341" s="516"/>
      <c r="P341" s="516"/>
      <c r="Q341" s="516"/>
      <c r="R341" s="516"/>
      <c r="S341" s="516"/>
      <c r="T341" s="516"/>
      <c r="U341" s="516"/>
      <c r="V341" s="516"/>
      <c r="W341" s="516"/>
      <c r="X341" s="516"/>
      <c r="Y341" s="516"/>
      <c r="Z341" s="516"/>
      <c r="AA341" s="516"/>
      <c r="AB341" s="516"/>
      <c r="AC341" s="516"/>
      <c r="AD341" s="516"/>
      <c r="AE341" s="516"/>
      <c r="AF341" s="516"/>
      <c r="AG341" s="516"/>
      <c r="AH341" s="516"/>
      <c r="AI341" s="516"/>
      <c r="AJ341" s="516"/>
      <c r="AK341" s="516"/>
      <c r="AL341" s="516"/>
      <c r="AM341" s="516"/>
      <c r="AN341" s="516"/>
      <c r="AO341" s="516"/>
      <c r="AP341" s="516"/>
      <c r="AQ341" s="516"/>
      <c r="AR341" s="516"/>
      <c r="AS341" s="516"/>
      <c r="AT341" s="516"/>
      <c r="AU341" s="516"/>
      <c r="AV341" s="516"/>
      <c r="AW341" s="401"/>
      <c r="AX341" s="401"/>
      <c r="AY341" s="595" t="s">
        <v>502</v>
      </c>
      <c r="AZ341" s="582" t="s">
        <v>382</v>
      </c>
      <c r="BA341" s="400" t="s">
        <v>1000</v>
      </c>
      <c r="BB341" s="400"/>
      <c r="BC341" s="400"/>
      <c r="BD341" s="400" t="s">
        <v>938</v>
      </c>
      <c r="BE341" s="516">
        <f t="shared" si="183"/>
        <v>335</v>
      </c>
      <c r="BF341" s="516"/>
      <c r="BG341" s="516"/>
      <c r="BH341" s="516"/>
    </row>
    <row r="342" spans="14:60" s="367" customFormat="1">
      <c r="N342" s="516"/>
      <c r="O342" s="516"/>
      <c r="P342" s="516"/>
      <c r="Q342" s="516"/>
      <c r="R342" s="516"/>
      <c r="S342" s="516"/>
      <c r="T342" s="516"/>
      <c r="U342" s="516"/>
      <c r="V342" s="516"/>
      <c r="W342" s="516"/>
      <c r="X342" s="516"/>
      <c r="Y342" s="516"/>
      <c r="Z342" s="516"/>
      <c r="AA342" s="516"/>
      <c r="AB342" s="516"/>
      <c r="AC342" s="516"/>
      <c r="AD342" s="516"/>
      <c r="AE342" s="516"/>
      <c r="AF342" s="516"/>
      <c r="AG342" s="516"/>
      <c r="AH342" s="516"/>
      <c r="AI342" s="516"/>
      <c r="AJ342" s="516"/>
      <c r="AK342" s="516"/>
      <c r="AL342" s="516"/>
      <c r="AM342" s="516"/>
      <c r="AN342" s="516"/>
      <c r="AO342" s="516"/>
      <c r="AP342" s="516"/>
      <c r="AQ342" s="516"/>
      <c r="AR342" s="516"/>
      <c r="AS342" s="516"/>
      <c r="AT342" s="516"/>
      <c r="AU342" s="516"/>
      <c r="AV342" s="516"/>
      <c r="AW342" s="401"/>
      <c r="AX342" s="401"/>
      <c r="AY342" s="595" t="s">
        <v>1281</v>
      </c>
      <c r="AZ342" s="582" t="s">
        <v>934</v>
      </c>
      <c r="BA342" s="400" t="s">
        <v>1001</v>
      </c>
      <c r="BB342" s="400"/>
      <c r="BC342" s="400"/>
      <c r="BD342" s="400" t="s">
        <v>940</v>
      </c>
      <c r="BE342" s="516">
        <f t="shared" si="183"/>
        <v>336</v>
      </c>
      <c r="BF342" s="516"/>
      <c r="BG342" s="516"/>
      <c r="BH342" s="516"/>
    </row>
    <row r="343" spans="14:60" s="367" customFormat="1">
      <c r="N343" s="516"/>
      <c r="O343" s="516"/>
      <c r="P343" s="516"/>
      <c r="Q343" s="516"/>
      <c r="R343" s="516"/>
      <c r="S343" s="516"/>
      <c r="T343" s="516"/>
      <c r="U343" s="516"/>
      <c r="V343" s="516"/>
      <c r="W343" s="516"/>
      <c r="X343" s="516"/>
      <c r="Y343" s="516"/>
      <c r="Z343" s="516"/>
      <c r="AA343" s="516"/>
      <c r="AB343" s="516"/>
      <c r="AC343" s="516"/>
      <c r="AD343" s="516"/>
      <c r="AE343" s="516"/>
      <c r="AF343" s="516"/>
      <c r="AG343" s="516"/>
      <c r="AH343" s="516"/>
      <c r="AI343" s="516"/>
      <c r="AJ343" s="516"/>
      <c r="AK343" s="516"/>
      <c r="AL343" s="516"/>
      <c r="AM343" s="516"/>
      <c r="AN343" s="516"/>
      <c r="AO343" s="516"/>
      <c r="AP343" s="516"/>
      <c r="AQ343" s="516"/>
      <c r="AR343" s="516"/>
      <c r="AS343" s="516"/>
      <c r="AT343" s="516"/>
      <c r="AU343" s="516"/>
      <c r="AV343" s="516"/>
      <c r="AW343" s="401"/>
      <c r="AX343" s="401"/>
      <c r="AY343" s="595" t="s">
        <v>1282</v>
      </c>
      <c r="AZ343" s="582" t="s">
        <v>935</v>
      </c>
      <c r="BA343" s="400" t="s">
        <v>1002</v>
      </c>
      <c r="BB343" s="400"/>
      <c r="BC343" s="400"/>
      <c r="BD343" s="400" t="s">
        <v>942</v>
      </c>
      <c r="BE343" s="516">
        <f t="shared" si="183"/>
        <v>337</v>
      </c>
      <c r="BF343" s="516"/>
      <c r="BG343" s="516"/>
      <c r="BH343" s="516"/>
    </row>
    <row r="344" spans="14:60" s="367" customFormat="1">
      <c r="N344" s="516"/>
      <c r="O344" s="516"/>
      <c r="P344" s="516"/>
      <c r="Q344" s="516"/>
      <c r="R344" s="516"/>
      <c r="S344" s="516"/>
      <c r="T344" s="516"/>
      <c r="U344" s="516"/>
      <c r="V344" s="516"/>
      <c r="W344" s="516"/>
      <c r="X344" s="516"/>
      <c r="Y344" s="516"/>
      <c r="Z344" s="516"/>
      <c r="AA344" s="516"/>
      <c r="AB344" s="516"/>
      <c r="AC344" s="516"/>
      <c r="AD344" s="516"/>
      <c r="AE344" s="516"/>
      <c r="AF344" s="516"/>
      <c r="AG344" s="516"/>
      <c r="AH344" s="516"/>
      <c r="AI344" s="516"/>
      <c r="AJ344" s="516"/>
      <c r="AK344" s="516"/>
      <c r="AL344" s="516"/>
      <c r="AM344" s="516"/>
      <c r="AN344" s="516"/>
      <c r="AO344" s="516"/>
      <c r="AP344" s="516"/>
      <c r="AQ344" s="516"/>
      <c r="AR344" s="516"/>
      <c r="AS344" s="516"/>
      <c r="AT344" s="516"/>
      <c r="AU344" s="516"/>
      <c r="AV344" s="516"/>
      <c r="AW344" s="401"/>
      <c r="AX344" s="401"/>
      <c r="AY344" s="595" t="s">
        <v>1285</v>
      </c>
      <c r="AZ344" s="582" t="s">
        <v>938</v>
      </c>
      <c r="BA344" s="400" t="s">
        <v>1004</v>
      </c>
      <c r="BB344" s="400"/>
      <c r="BC344" s="400"/>
      <c r="BD344" s="400" t="s">
        <v>945</v>
      </c>
      <c r="BE344" s="516">
        <f t="shared" si="183"/>
        <v>338</v>
      </c>
      <c r="BF344" s="516"/>
      <c r="BG344" s="516"/>
      <c r="BH344" s="516"/>
    </row>
    <row r="345" spans="14:60" s="367" customFormat="1">
      <c r="N345" s="516"/>
      <c r="O345" s="516"/>
      <c r="P345" s="516"/>
      <c r="Q345" s="516"/>
      <c r="R345" s="516"/>
      <c r="S345" s="516"/>
      <c r="T345" s="516"/>
      <c r="U345" s="516"/>
      <c r="V345" s="516"/>
      <c r="W345" s="516"/>
      <c r="X345" s="516"/>
      <c r="Y345" s="516"/>
      <c r="Z345" s="516"/>
      <c r="AA345" s="516"/>
      <c r="AB345" s="516"/>
      <c r="AC345" s="516"/>
      <c r="AD345" s="516"/>
      <c r="AE345" s="516"/>
      <c r="AF345" s="516"/>
      <c r="AG345" s="516"/>
      <c r="AH345" s="516"/>
      <c r="AI345" s="516"/>
      <c r="AJ345" s="516"/>
      <c r="AK345" s="516"/>
      <c r="AL345" s="516"/>
      <c r="AM345" s="516"/>
      <c r="AN345" s="516"/>
      <c r="AO345" s="516"/>
      <c r="AP345" s="516"/>
      <c r="AQ345" s="516"/>
      <c r="AR345" s="516"/>
      <c r="AS345" s="516"/>
      <c r="AT345" s="516"/>
      <c r="AU345" s="516"/>
      <c r="AV345" s="516"/>
      <c r="AW345" s="401"/>
      <c r="AX345" s="401"/>
      <c r="AY345" s="595" t="s">
        <v>1286</v>
      </c>
      <c r="AZ345" s="582" t="s">
        <v>940</v>
      </c>
      <c r="BA345" s="400" t="s">
        <v>1005</v>
      </c>
      <c r="BB345" s="400"/>
      <c r="BC345" s="400"/>
      <c r="BD345" s="400" t="s">
        <v>947</v>
      </c>
      <c r="BE345" s="516">
        <f t="shared" si="183"/>
        <v>339</v>
      </c>
      <c r="BF345" s="516"/>
      <c r="BG345" s="516"/>
      <c r="BH345" s="516"/>
    </row>
    <row r="346" spans="14:60" s="367" customFormat="1">
      <c r="N346" s="516"/>
      <c r="O346" s="516"/>
      <c r="P346" s="516"/>
      <c r="Q346" s="516"/>
      <c r="R346" s="516"/>
      <c r="S346" s="516"/>
      <c r="T346" s="516"/>
      <c r="U346" s="516"/>
      <c r="V346" s="516"/>
      <c r="W346" s="516"/>
      <c r="X346" s="516"/>
      <c r="Y346" s="516"/>
      <c r="Z346" s="516"/>
      <c r="AA346" s="516"/>
      <c r="AB346" s="516"/>
      <c r="AC346" s="516"/>
      <c r="AD346" s="516"/>
      <c r="AE346" s="516"/>
      <c r="AF346" s="516"/>
      <c r="AG346" s="516"/>
      <c r="AH346" s="516"/>
      <c r="AI346" s="516"/>
      <c r="AJ346" s="516"/>
      <c r="AK346" s="516"/>
      <c r="AL346" s="516"/>
      <c r="AM346" s="516"/>
      <c r="AN346" s="516"/>
      <c r="AO346" s="516"/>
      <c r="AP346" s="516"/>
      <c r="AQ346" s="516"/>
      <c r="AR346" s="516"/>
      <c r="AS346" s="516"/>
      <c r="AT346" s="516"/>
      <c r="AU346" s="516"/>
      <c r="AV346" s="516"/>
      <c r="AW346" s="401"/>
      <c r="AX346" s="401"/>
      <c r="AY346" s="595" t="s">
        <v>1289</v>
      </c>
      <c r="AZ346" s="582" t="s">
        <v>942</v>
      </c>
      <c r="BA346" s="400" t="s">
        <v>1007</v>
      </c>
      <c r="BB346" s="400"/>
      <c r="BC346" s="400"/>
      <c r="BD346" s="400" t="s">
        <v>949</v>
      </c>
      <c r="BE346" s="516">
        <f t="shared" si="183"/>
        <v>340</v>
      </c>
      <c r="BF346" s="516"/>
      <c r="BG346" s="516"/>
      <c r="BH346" s="516"/>
    </row>
    <row r="347" spans="14:60" s="367" customFormat="1">
      <c r="N347" s="516"/>
      <c r="O347" s="516"/>
      <c r="P347" s="516"/>
      <c r="Q347" s="516"/>
      <c r="R347" s="516"/>
      <c r="S347" s="516"/>
      <c r="T347" s="516"/>
      <c r="U347" s="516"/>
      <c r="V347" s="516"/>
      <c r="W347" s="516"/>
      <c r="X347" s="516"/>
      <c r="Y347" s="516"/>
      <c r="Z347" s="516"/>
      <c r="AA347" s="516"/>
      <c r="AB347" s="516"/>
      <c r="AC347" s="516"/>
      <c r="AD347" s="516"/>
      <c r="AE347" s="516"/>
      <c r="AF347" s="516"/>
      <c r="AG347" s="516"/>
      <c r="AH347" s="516"/>
      <c r="AI347" s="516"/>
      <c r="AJ347" s="516"/>
      <c r="AK347" s="516"/>
      <c r="AL347" s="516"/>
      <c r="AM347" s="516"/>
      <c r="AN347" s="516"/>
      <c r="AO347" s="516"/>
      <c r="AP347" s="516"/>
      <c r="AQ347" s="516"/>
      <c r="AR347" s="516"/>
      <c r="AS347" s="516"/>
      <c r="AT347" s="516"/>
      <c r="AU347" s="516"/>
      <c r="AV347" s="516"/>
      <c r="AW347" s="401"/>
      <c r="AX347" s="401"/>
      <c r="AY347" s="595" t="s">
        <v>1290</v>
      </c>
      <c r="AZ347" s="582" t="s">
        <v>945</v>
      </c>
      <c r="BA347" s="400" t="s">
        <v>402</v>
      </c>
      <c r="BB347" s="400"/>
      <c r="BC347" s="400"/>
      <c r="BD347" s="400" t="s">
        <v>954</v>
      </c>
      <c r="BE347" s="516">
        <f t="shared" ref="BE347:BE370" si="184">+MATCH(BD$10:BD$548,AZ$10:AZ$540,0)</f>
        <v>341</v>
      </c>
      <c r="BF347" s="516"/>
      <c r="BG347" s="516"/>
      <c r="BH347" s="516"/>
    </row>
    <row r="348" spans="14:60" s="367" customFormat="1">
      <c r="N348" s="516"/>
      <c r="O348" s="516"/>
      <c r="P348" s="516"/>
      <c r="Q348" s="516"/>
      <c r="R348" s="516"/>
      <c r="S348" s="516"/>
      <c r="T348" s="516"/>
      <c r="U348" s="516"/>
      <c r="V348" s="516"/>
      <c r="W348" s="516"/>
      <c r="X348" s="516"/>
      <c r="Y348" s="516"/>
      <c r="Z348" s="516"/>
      <c r="AA348" s="516"/>
      <c r="AB348" s="516"/>
      <c r="AC348" s="516"/>
      <c r="AD348" s="516"/>
      <c r="AE348" s="516"/>
      <c r="AF348" s="516"/>
      <c r="AG348" s="516"/>
      <c r="AH348" s="516"/>
      <c r="AI348" s="516"/>
      <c r="AJ348" s="516"/>
      <c r="AK348" s="516"/>
      <c r="AL348" s="516"/>
      <c r="AM348" s="516"/>
      <c r="AN348" s="516"/>
      <c r="AO348" s="516"/>
      <c r="AP348" s="516"/>
      <c r="AQ348" s="516"/>
      <c r="AR348" s="516"/>
      <c r="AS348" s="516"/>
      <c r="AT348" s="516"/>
      <c r="AU348" s="516"/>
      <c r="AV348" s="516"/>
      <c r="AW348" s="401"/>
      <c r="AX348" s="401"/>
      <c r="AY348" s="595" t="s">
        <v>1291</v>
      </c>
      <c r="AZ348" s="582" t="s">
        <v>947</v>
      </c>
      <c r="BA348" s="400" t="s">
        <v>1008</v>
      </c>
      <c r="BB348" s="400"/>
      <c r="BC348" s="400"/>
      <c r="BD348" s="400" t="s">
        <v>959</v>
      </c>
      <c r="BE348" s="516">
        <f t="shared" si="184"/>
        <v>342</v>
      </c>
      <c r="BF348" s="516"/>
      <c r="BG348" s="516"/>
      <c r="BH348" s="516"/>
    </row>
    <row r="349" spans="14:60" s="367" customFormat="1">
      <c r="N349" s="516"/>
      <c r="O349" s="516"/>
      <c r="P349" s="516"/>
      <c r="Q349" s="516"/>
      <c r="R349" s="516"/>
      <c r="S349" s="516"/>
      <c r="T349" s="516"/>
      <c r="U349" s="516"/>
      <c r="V349" s="516"/>
      <c r="W349" s="516"/>
      <c r="X349" s="516"/>
      <c r="Y349" s="516"/>
      <c r="Z349" s="516"/>
      <c r="AA349" s="516"/>
      <c r="AB349" s="516"/>
      <c r="AC349" s="516"/>
      <c r="AD349" s="516"/>
      <c r="AE349" s="516"/>
      <c r="AF349" s="516"/>
      <c r="AG349" s="516"/>
      <c r="AH349" s="516"/>
      <c r="AI349" s="516"/>
      <c r="AJ349" s="516"/>
      <c r="AK349" s="516"/>
      <c r="AL349" s="516"/>
      <c r="AM349" s="516"/>
      <c r="AN349" s="516"/>
      <c r="AO349" s="516"/>
      <c r="AP349" s="516"/>
      <c r="AQ349" s="516"/>
      <c r="AR349" s="516"/>
      <c r="AS349" s="516"/>
      <c r="AT349" s="516"/>
      <c r="AU349" s="516"/>
      <c r="AV349" s="516"/>
      <c r="AW349" s="401"/>
      <c r="AX349" s="401"/>
      <c r="AY349" s="595" t="s">
        <v>1293</v>
      </c>
      <c r="AZ349" s="582" t="s">
        <v>949</v>
      </c>
      <c r="BA349" s="400" t="s">
        <v>1012</v>
      </c>
      <c r="BB349" s="400"/>
      <c r="BC349" s="400"/>
      <c r="BD349" s="400" t="s">
        <v>961</v>
      </c>
      <c r="BE349" s="516">
        <f t="shared" si="184"/>
        <v>343</v>
      </c>
      <c r="BF349" s="516"/>
      <c r="BG349" s="516"/>
      <c r="BH349" s="516"/>
    </row>
    <row r="350" spans="14:60" s="367" customFormat="1">
      <c r="N350" s="516"/>
      <c r="O350" s="516"/>
      <c r="P350" s="516"/>
      <c r="Q350" s="516"/>
      <c r="R350" s="516"/>
      <c r="S350" s="516"/>
      <c r="T350" s="516"/>
      <c r="U350" s="516"/>
      <c r="V350" s="516"/>
      <c r="W350" s="516"/>
      <c r="X350" s="516"/>
      <c r="Y350" s="516"/>
      <c r="Z350" s="516"/>
      <c r="AA350" s="516"/>
      <c r="AB350" s="516"/>
      <c r="AC350" s="516"/>
      <c r="AD350" s="516"/>
      <c r="AE350" s="516"/>
      <c r="AF350" s="516"/>
      <c r="AG350" s="516"/>
      <c r="AH350" s="516"/>
      <c r="AI350" s="516"/>
      <c r="AJ350" s="516"/>
      <c r="AK350" s="516"/>
      <c r="AL350" s="516"/>
      <c r="AM350" s="516"/>
      <c r="AN350" s="516"/>
      <c r="AO350" s="516"/>
      <c r="AP350" s="516"/>
      <c r="AQ350" s="516"/>
      <c r="AR350" s="516"/>
      <c r="AS350" s="516"/>
      <c r="AT350" s="516"/>
      <c r="AU350" s="516"/>
      <c r="AV350" s="516"/>
      <c r="AW350" s="401"/>
      <c r="AX350" s="401"/>
      <c r="AY350" s="595" t="s">
        <v>1296</v>
      </c>
      <c r="AZ350" s="582" t="s">
        <v>954</v>
      </c>
      <c r="BA350" s="400" t="s">
        <v>1013</v>
      </c>
      <c r="BB350" s="400"/>
      <c r="BC350" s="400"/>
      <c r="BD350" s="400" t="s">
        <v>963</v>
      </c>
      <c r="BE350" s="516">
        <f t="shared" si="184"/>
        <v>344</v>
      </c>
      <c r="BF350" s="516"/>
      <c r="BG350" s="516"/>
      <c r="BH350" s="516"/>
    </row>
    <row r="351" spans="14:60" s="367" customFormat="1">
      <c r="N351" s="516"/>
      <c r="O351" s="516"/>
      <c r="P351" s="516"/>
      <c r="Q351" s="516"/>
      <c r="R351" s="516"/>
      <c r="S351" s="516"/>
      <c r="T351" s="516"/>
      <c r="U351" s="516"/>
      <c r="V351" s="516"/>
      <c r="W351" s="516"/>
      <c r="X351" s="516"/>
      <c r="Y351" s="516"/>
      <c r="Z351" s="516"/>
      <c r="AA351" s="516"/>
      <c r="AB351" s="516"/>
      <c r="AC351" s="516"/>
      <c r="AD351" s="516"/>
      <c r="AE351" s="516"/>
      <c r="AF351" s="516"/>
      <c r="AG351" s="516"/>
      <c r="AH351" s="516"/>
      <c r="AI351" s="516"/>
      <c r="AJ351" s="516"/>
      <c r="AK351" s="516"/>
      <c r="AL351" s="516"/>
      <c r="AM351" s="516"/>
      <c r="AN351" s="516"/>
      <c r="AO351" s="516"/>
      <c r="AP351" s="516"/>
      <c r="AQ351" s="516"/>
      <c r="AR351" s="516"/>
      <c r="AS351" s="516"/>
      <c r="AT351" s="516"/>
      <c r="AU351" s="516"/>
      <c r="AV351" s="516"/>
      <c r="AW351" s="401"/>
      <c r="AX351" s="401"/>
      <c r="AY351" s="595" t="s">
        <v>1297</v>
      </c>
      <c r="AZ351" s="582" t="s">
        <v>959</v>
      </c>
      <c r="BA351" s="400" t="s">
        <v>1015</v>
      </c>
      <c r="BB351" s="400"/>
      <c r="BC351" s="400"/>
      <c r="BD351" s="400" t="s">
        <v>1641</v>
      </c>
      <c r="BE351" s="516" t="e">
        <f t="shared" si="184"/>
        <v>#N/A</v>
      </c>
      <c r="BF351" s="516"/>
      <c r="BG351" s="516"/>
      <c r="BH351" s="516"/>
    </row>
    <row r="352" spans="14:60" s="367" customFormat="1">
      <c r="N352" s="516"/>
      <c r="O352" s="516"/>
      <c r="P352" s="516"/>
      <c r="Q352" s="516"/>
      <c r="R352" s="516"/>
      <c r="S352" s="516"/>
      <c r="T352" s="516"/>
      <c r="U352" s="516"/>
      <c r="V352" s="516"/>
      <c r="W352" s="516"/>
      <c r="X352" s="516"/>
      <c r="Y352" s="516"/>
      <c r="Z352" s="516"/>
      <c r="AA352" s="516"/>
      <c r="AB352" s="516"/>
      <c r="AC352" s="516"/>
      <c r="AD352" s="516"/>
      <c r="AE352" s="516"/>
      <c r="AF352" s="516"/>
      <c r="AG352" s="516"/>
      <c r="AH352" s="516"/>
      <c r="AI352" s="516"/>
      <c r="AJ352" s="516"/>
      <c r="AK352" s="516"/>
      <c r="AL352" s="516"/>
      <c r="AM352" s="516"/>
      <c r="AN352" s="516"/>
      <c r="AO352" s="516"/>
      <c r="AP352" s="516"/>
      <c r="AQ352" s="516"/>
      <c r="AR352" s="516"/>
      <c r="AS352" s="516"/>
      <c r="AT352" s="516"/>
      <c r="AU352" s="516"/>
      <c r="AV352" s="516"/>
      <c r="AW352" s="401"/>
      <c r="AX352" s="401"/>
      <c r="AY352" s="595" t="s">
        <v>1300</v>
      </c>
      <c r="AZ352" s="582" t="s">
        <v>961</v>
      </c>
      <c r="BA352" s="400" t="s">
        <v>1016</v>
      </c>
      <c r="BB352" s="400"/>
      <c r="BC352" s="400"/>
      <c r="BD352" s="400" t="s">
        <v>967</v>
      </c>
      <c r="BE352" s="516">
        <f t="shared" si="184"/>
        <v>345</v>
      </c>
      <c r="BF352" s="516"/>
      <c r="BG352" s="516"/>
      <c r="BH352" s="516"/>
    </row>
    <row r="353" spans="14:60" s="367" customFormat="1">
      <c r="N353" s="516"/>
      <c r="O353" s="516"/>
      <c r="P353" s="516"/>
      <c r="Q353" s="516"/>
      <c r="R353" s="516"/>
      <c r="S353" s="516"/>
      <c r="T353" s="516"/>
      <c r="U353" s="516"/>
      <c r="V353" s="516"/>
      <c r="W353" s="516"/>
      <c r="X353" s="516"/>
      <c r="Y353" s="516"/>
      <c r="Z353" s="516"/>
      <c r="AA353" s="516"/>
      <c r="AB353" s="516"/>
      <c r="AC353" s="516"/>
      <c r="AD353" s="516"/>
      <c r="AE353" s="516"/>
      <c r="AF353" s="516"/>
      <c r="AG353" s="516"/>
      <c r="AH353" s="516"/>
      <c r="AI353" s="516"/>
      <c r="AJ353" s="516"/>
      <c r="AK353" s="516"/>
      <c r="AL353" s="516"/>
      <c r="AM353" s="516"/>
      <c r="AN353" s="516"/>
      <c r="AO353" s="516"/>
      <c r="AP353" s="516"/>
      <c r="AQ353" s="516"/>
      <c r="AR353" s="516"/>
      <c r="AS353" s="516"/>
      <c r="AT353" s="516"/>
      <c r="AU353" s="516"/>
      <c r="AV353" s="516"/>
      <c r="AW353" s="401"/>
      <c r="AX353" s="401"/>
      <c r="AY353" s="595" t="s">
        <v>1301</v>
      </c>
      <c r="AZ353" s="582" t="s">
        <v>963</v>
      </c>
      <c r="BA353" s="400" t="s">
        <v>1018</v>
      </c>
      <c r="BB353" s="400"/>
      <c r="BC353" s="400"/>
      <c r="BD353" s="400" t="s">
        <v>968</v>
      </c>
      <c r="BE353" s="516">
        <f t="shared" si="184"/>
        <v>346</v>
      </c>
      <c r="BF353" s="516"/>
      <c r="BG353" s="516"/>
      <c r="BH353" s="516"/>
    </row>
    <row r="354" spans="14:60" s="367" customFormat="1">
      <c r="N354" s="516"/>
      <c r="O354" s="516"/>
      <c r="P354" s="516"/>
      <c r="Q354" s="516"/>
      <c r="R354" s="516"/>
      <c r="S354" s="516"/>
      <c r="T354" s="516"/>
      <c r="U354" s="516"/>
      <c r="V354" s="516"/>
      <c r="W354" s="516"/>
      <c r="X354" s="516"/>
      <c r="Y354" s="516"/>
      <c r="Z354" s="516"/>
      <c r="AA354" s="516"/>
      <c r="AB354" s="516"/>
      <c r="AC354" s="516"/>
      <c r="AD354" s="516"/>
      <c r="AE354" s="516"/>
      <c r="AF354" s="516"/>
      <c r="AG354" s="516"/>
      <c r="AH354" s="516"/>
      <c r="AI354" s="516"/>
      <c r="AJ354" s="516"/>
      <c r="AK354" s="516"/>
      <c r="AL354" s="516"/>
      <c r="AM354" s="516"/>
      <c r="AN354" s="516"/>
      <c r="AO354" s="516"/>
      <c r="AP354" s="516"/>
      <c r="AQ354" s="516"/>
      <c r="AR354" s="516"/>
      <c r="AS354" s="516"/>
      <c r="AT354" s="516"/>
      <c r="AU354" s="516"/>
      <c r="AV354" s="516"/>
      <c r="AW354" s="401"/>
      <c r="AX354" s="401"/>
      <c r="AY354" s="595" t="s">
        <v>1305</v>
      </c>
      <c r="AZ354" s="582" t="s">
        <v>967</v>
      </c>
      <c r="BA354" s="400" t="s">
        <v>1019</v>
      </c>
      <c r="BB354" s="400"/>
      <c r="BC354" s="400"/>
      <c r="BD354" s="400" t="s">
        <v>1642</v>
      </c>
      <c r="BE354" s="516">
        <f t="shared" si="184"/>
        <v>347</v>
      </c>
      <c r="BF354" s="516"/>
      <c r="BG354" s="516"/>
      <c r="BH354" s="516"/>
    </row>
    <row r="355" spans="14:60" s="367" customFormat="1">
      <c r="N355" s="516"/>
      <c r="O355" s="516"/>
      <c r="P355" s="516"/>
      <c r="Q355" s="516"/>
      <c r="R355" s="516"/>
      <c r="S355" s="516"/>
      <c r="T355" s="516"/>
      <c r="U355" s="516"/>
      <c r="V355" s="516"/>
      <c r="W355" s="516"/>
      <c r="X355" s="516"/>
      <c r="Y355" s="516"/>
      <c r="Z355" s="516"/>
      <c r="AA355" s="516"/>
      <c r="AB355" s="516"/>
      <c r="AC355" s="516"/>
      <c r="AD355" s="516"/>
      <c r="AE355" s="516"/>
      <c r="AF355" s="516"/>
      <c r="AG355" s="516"/>
      <c r="AH355" s="516"/>
      <c r="AI355" s="516"/>
      <c r="AJ355" s="516"/>
      <c r="AK355" s="516"/>
      <c r="AL355" s="516"/>
      <c r="AM355" s="516"/>
      <c r="AN355" s="516"/>
      <c r="AO355" s="516"/>
      <c r="AP355" s="516"/>
      <c r="AQ355" s="516"/>
      <c r="AR355" s="516"/>
      <c r="AS355" s="516"/>
      <c r="AT355" s="516"/>
      <c r="AU355" s="516"/>
      <c r="AV355" s="516"/>
      <c r="AW355" s="401"/>
      <c r="AX355" s="401"/>
      <c r="AY355" s="595" t="s">
        <v>1308</v>
      </c>
      <c r="AZ355" s="582" t="s">
        <v>968</v>
      </c>
      <c r="BA355" s="400" t="s">
        <v>1020</v>
      </c>
      <c r="BB355" s="400"/>
      <c r="BC355" s="400"/>
      <c r="BD355" s="400" t="s">
        <v>971</v>
      </c>
      <c r="BE355" s="516">
        <f t="shared" si="184"/>
        <v>348</v>
      </c>
      <c r="BF355" s="516"/>
      <c r="BG355" s="516"/>
      <c r="BH355" s="516"/>
    </row>
    <row r="356" spans="14:60" s="367" customFormat="1">
      <c r="N356" s="516"/>
      <c r="O356" s="516"/>
      <c r="P356" s="516"/>
      <c r="Q356" s="516"/>
      <c r="R356" s="516"/>
      <c r="S356" s="516"/>
      <c r="T356" s="516"/>
      <c r="U356" s="516"/>
      <c r="V356" s="516"/>
      <c r="W356" s="516"/>
      <c r="X356" s="516"/>
      <c r="Y356" s="516"/>
      <c r="Z356" s="516"/>
      <c r="AA356" s="516"/>
      <c r="AB356" s="516"/>
      <c r="AC356" s="516"/>
      <c r="AD356" s="516"/>
      <c r="AE356" s="516"/>
      <c r="AF356" s="516"/>
      <c r="AG356" s="516"/>
      <c r="AH356" s="516"/>
      <c r="AI356" s="516"/>
      <c r="AJ356" s="516"/>
      <c r="AK356" s="516"/>
      <c r="AL356" s="516"/>
      <c r="AM356" s="516"/>
      <c r="AN356" s="516"/>
      <c r="AO356" s="516"/>
      <c r="AP356" s="516"/>
      <c r="AQ356" s="516"/>
      <c r="AR356" s="516"/>
      <c r="AS356" s="516"/>
      <c r="AT356" s="516"/>
      <c r="AU356" s="516"/>
      <c r="AV356" s="516"/>
      <c r="AW356" s="401"/>
      <c r="AX356" s="401"/>
      <c r="AY356" s="595" t="s">
        <v>1310</v>
      </c>
      <c r="AZ356" s="582" t="s">
        <v>1642</v>
      </c>
      <c r="BA356" s="400" t="s">
        <v>1025</v>
      </c>
      <c r="BB356" s="400"/>
      <c r="BC356" s="400"/>
      <c r="BD356" s="400" t="s">
        <v>976</v>
      </c>
      <c r="BE356" s="516">
        <f t="shared" si="184"/>
        <v>349</v>
      </c>
      <c r="BF356" s="516"/>
      <c r="BG356" s="516"/>
      <c r="BH356" s="516"/>
    </row>
    <row r="357" spans="14:60" s="367" customFormat="1">
      <c r="N357" s="516"/>
      <c r="O357" s="516"/>
      <c r="P357" s="516"/>
      <c r="Q357" s="516"/>
      <c r="R357" s="516"/>
      <c r="S357" s="516"/>
      <c r="T357" s="516"/>
      <c r="U357" s="516"/>
      <c r="V357" s="516"/>
      <c r="W357" s="516"/>
      <c r="X357" s="516"/>
      <c r="Y357" s="516"/>
      <c r="Z357" s="516"/>
      <c r="AA357" s="516"/>
      <c r="AB357" s="516"/>
      <c r="AC357" s="516"/>
      <c r="AD357" s="516"/>
      <c r="AE357" s="516"/>
      <c r="AF357" s="516"/>
      <c r="AG357" s="516"/>
      <c r="AH357" s="516"/>
      <c r="AI357" s="516"/>
      <c r="AJ357" s="516"/>
      <c r="AK357" s="516"/>
      <c r="AL357" s="516"/>
      <c r="AM357" s="516"/>
      <c r="AN357" s="516"/>
      <c r="AO357" s="516"/>
      <c r="AP357" s="516"/>
      <c r="AQ357" s="516"/>
      <c r="AR357" s="516"/>
      <c r="AS357" s="516"/>
      <c r="AT357" s="516"/>
      <c r="AU357" s="516"/>
      <c r="AV357" s="516"/>
      <c r="AW357" s="401"/>
      <c r="AX357" s="401"/>
      <c r="AY357" s="595" t="s">
        <v>1312</v>
      </c>
      <c r="AZ357" s="582" t="s">
        <v>971</v>
      </c>
      <c r="BA357" s="400" t="s">
        <v>1026</v>
      </c>
      <c r="BB357" s="400"/>
      <c r="BC357" s="400"/>
      <c r="BD357" s="400" t="s">
        <v>978</v>
      </c>
      <c r="BE357" s="516">
        <f t="shared" si="184"/>
        <v>350</v>
      </c>
      <c r="BF357" s="516"/>
      <c r="BG357" s="516"/>
      <c r="BH357" s="516"/>
    </row>
    <row r="358" spans="14:60" s="367" customFormat="1">
      <c r="N358" s="516"/>
      <c r="O358" s="516"/>
      <c r="P358" s="516"/>
      <c r="Q358" s="516"/>
      <c r="R358" s="516"/>
      <c r="S358" s="516"/>
      <c r="T358" s="516"/>
      <c r="U358" s="516"/>
      <c r="V358" s="516"/>
      <c r="W358" s="516"/>
      <c r="X358" s="516"/>
      <c r="Y358" s="516"/>
      <c r="Z358" s="516"/>
      <c r="AA358" s="516"/>
      <c r="AB358" s="516"/>
      <c r="AC358" s="516"/>
      <c r="AD358" s="516"/>
      <c r="AE358" s="516"/>
      <c r="AF358" s="516"/>
      <c r="AG358" s="516"/>
      <c r="AH358" s="516"/>
      <c r="AI358" s="516"/>
      <c r="AJ358" s="516"/>
      <c r="AK358" s="516"/>
      <c r="AL358" s="516"/>
      <c r="AM358" s="516"/>
      <c r="AN358" s="516"/>
      <c r="AO358" s="516"/>
      <c r="AP358" s="516"/>
      <c r="AQ358" s="516"/>
      <c r="AR358" s="516"/>
      <c r="AS358" s="516"/>
      <c r="AT358" s="516"/>
      <c r="AU358" s="516"/>
      <c r="AV358" s="516"/>
      <c r="AW358" s="401"/>
      <c r="AX358" s="401"/>
      <c r="AY358" s="595" t="s">
        <v>1313</v>
      </c>
      <c r="AZ358" s="582" t="s">
        <v>976</v>
      </c>
      <c r="BA358" s="400" t="s">
        <v>1027</v>
      </c>
      <c r="BB358" s="400"/>
      <c r="BC358" s="400"/>
      <c r="BD358" s="400" t="s">
        <v>979</v>
      </c>
      <c r="BE358" s="516">
        <f t="shared" si="184"/>
        <v>351</v>
      </c>
      <c r="BF358" s="516"/>
      <c r="BG358" s="516"/>
      <c r="BH358" s="516"/>
    </row>
    <row r="359" spans="14:60" s="367" customFormat="1">
      <c r="N359" s="516"/>
      <c r="O359" s="516"/>
      <c r="P359" s="516"/>
      <c r="Q359" s="516"/>
      <c r="R359" s="516"/>
      <c r="S359" s="516"/>
      <c r="T359" s="516"/>
      <c r="U359" s="516"/>
      <c r="V359" s="516"/>
      <c r="W359" s="516"/>
      <c r="X359" s="516"/>
      <c r="Y359" s="516"/>
      <c r="Z359" s="516"/>
      <c r="AA359" s="516"/>
      <c r="AB359" s="516"/>
      <c r="AC359" s="516"/>
      <c r="AD359" s="516"/>
      <c r="AE359" s="516"/>
      <c r="AF359" s="516"/>
      <c r="AG359" s="516"/>
      <c r="AH359" s="516"/>
      <c r="AI359" s="516"/>
      <c r="AJ359" s="516"/>
      <c r="AK359" s="516"/>
      <c r="AL359" s="516"/>
      <c r="AM359" s="516"/>
      <c r="AN359" s="516"/>
      <c r="AO359" s="516"/>
      <c r="AP359" s="516"/>
      <c r="AQ359" s="516"/>
      <c r="AR359" s="516"/>
      <c r="AS359" s="516"/>
      <c r="AT359" s="516"/>
      <c r="AU359" s="516"/>
      <c r="AV359" s="516"/>
      <c r="AW359" s="401"/>
      <c r="AX359" s="401"/>
      <c r="AY359" s="595" t="s">
        <v>1314</v>
      </c>
      <c r="AZ359" s="582" t="s">
        <v>978</v>
      </c>
      <c r="BA359" s="400" t="s">
        <v>1033</v>
      </c>
      <c r="BB359" s="400"/>
      <c r="BC359" s="400"/>
      <c r="BD359" s="400" t="s">
        <v>980</v>
      </c>
      <c r="BE359" s="516">
        <f t="shared" si="184"/>
        <v>352</v>
      </c>
      <c r="BF359" s="516"/>
      <c r="BG359" s="516"/>
      <c r="BH359" s="516"/>
    </row>
    <row r="360" spans="14:60" s="367" customFormat="1">
      <c r="N360" s="516"/>
      <c r="O360" s="516"/>
      <c r="P360" s="516"/>
      <c r="Q360" s="516"/>
      <c r="R360" s="516"/>
      <c r="S360" s="516"/>
      <c r="T360" s="516"/>
      <c r="U360" s="516"/>
      <c r="V360" s="516"/>
      <c r="W360" s="516"/>
      <c r="X360" s="516"/>
      <c r="Y360" s="516"/>
      <c r="Z360" s="516"/>
      <c r="AA360" s="516"/>
      <c r="AB360" s="516"/>
      <c r="AC360" s="516"/>
      <c r="AD360" s="516"/>
      <c r="AE360" s="516"/>
      <c r="AF360" s="516"/>
      <c r="AG360" s="516"/>
      <c r="AH360" s="516"/>
      <c r="AI360" s="516"/>
      <c r="AJ360" s="516"/>
      <c r="AK360" s="516"/>
      <c r="AL360" s="516"/>
      <c r="AM360" s="516"/>
      <c r="AN360" s="516"/>
      <c r="AO360" s="516"/>
      <c r="AP360" s="516"/>
      <c r="AQ360" s="516"/>
      <c r="AR360" s="516"/>
      <c r="AS360" s="516"/>
      <c r="AT360" s="516"/>
      <c r="AU360" s="516"/>
      <c r="AV360" s="516"/>
      <c r="AW360" s="401"/>
      <c r="AX360" s="401"/>
      <c r="AY360" s="595" t="s">
        <v>1316</v>
      </c>
      <c r="AZ360" s="582" t="s">
        <v>979</v>
      </c>
      <c r="BA360" s="400" t="s">
        <v>1036</v>
      </c>
      <c r="BB360" s="400"/>
      <c r="BC360" s="400"/>
      <c r="BD360" s="400" t="s">
        <v>981</v>
      </c>
      <c r="BE360" s="516">
        <f t="shared" si="184"/>
        <v>353</v>
      </c>
      <c r="BF360" s="516"/>
      <c r="BG360" s="516"/>
      <c r="BH360" s="516"/>
    </row>
    <row r="361" spans="14:60" s="367" customFormat="1">
      <c r="N361" s="516"/>
      <c r="O361" s="516"/>
      <c r="P361" s="516"/>
      <c r="Q361" s="516"/>
      <c r="R361" s="516"/>
      <c r="S361" s="516"/>
      <c r="T361" s="516"/>
      <c r="U361" s="516"/>
      <c r="V361" s="516"/>
      <c r="W361" s="516"/>
      <c r="X361" s="516"/>
      <c r="Y361" s="516"/>
      <c r="Z361" s="516"/>
      <c r="AA361" s="516"/>
      <c r="AB361" s="516"/>
      <c r="AC361" s="516"/>
      <c r="AD361" s="516"/>
      <c r="AE361" s="516"/>
      <c r="AF361" s="516"/>
      <c r="AG361" s="516"/>
      <c r="AH361" s="516"/>
      <c r="AI361" s="516"/>
      <c r="AJ361" s="516"/>
      <c r="AK361" s="516"/>
      <c r="AL361" s="516"/>
      <c r="AM361" s="516"/>
      <c r="AN361" s="516"/>
      <c r="AO361" s="516"/>
      <c r="AP361" s="516"/>
      <c r="AQ361" s="516"/>
      <c r="AR361" s="516"/>
      <c r="AS361" s="516"/>
      <c r="AT361" s="516"/>
      <c r="AU361" s="516"/>
      <c r="AV361" s="516"/>
      <c r="AW361" s="401"/>
      <c r="AX361" s="401"/>
      <c r="AY361" s="595" t="s">
        <v>1317</v>
      </c>
      <c r="AZ361" s="582" t="s">
        <v>980</v>
      </c>
      <c r="BA361" s="400" t="s">
        <v>1037</v>
      </c>
      <c r="BB361" s="400"/>
      <c r="BC361" s="400"/>
      <c r="BD361" s="400" t="s">
        <v>983</v>
      </c>
      <c r="BE361" s="516" t="e">
        <f t="shared" si="184"/>
        <v>#N/A</v>
      </c>
      <c r="BF361" s="516"/>
      <c r="BG361" s="516"/>
      <c r="BH361" s="516"/>
    </row>
    <row r="362" spans="14:60" s="367" customFormat="1">
      <c r="N362" s="516"/>
      <c r="O362" s="516"/>
      <c r="P362" s="516"/>
      <c r="Q362" s="516"/>
      <c r="R362" s="516"/>
      <c r="S362" s="516"/>
      <c r="T362" s="516"/>
      <c r="U362" s="516"/>
      <c r="V362" s="516"/>
      <c r="W362" s="516"/>
      <c r="X362" s="516"/>
      <c r="Y362" s="516"/>
      <c r="Z362" s="516"/>
      <c r="AA362" s="516"/>
      <c r="AB362" s="516"/>
      <c r="AC362" s="516"/>
      <c r="AD362" s="516"/>
      <c r="AE362" s="516"/>
      <c r="AF362" s="516"/>
      <c r="AG362" s="516"/>
      <c r="AH362" s="516"/>
      <c r="AI362" s="516"/>
      <c r="AJ362" s="516"/>
      <c r="AK362" s="516"/>
      <c r="AL362" s="516"/>
      <c r="AM362" s="516"/>
      <c r="AN362" s="516"/>
      <c r="AO362" s="516"/>
      <c r="AP362" s="516"/>
      <c r="AQ362" s="516"/>
      <c r="AR362" s="516"/>
      <c r="AS362" s="516"/>
      <c r="AT362" s="516"/>
      <c r="AU362" s="516"/>
      <c r="AV362" s="516"/>
      <c r="AW362" s="401"/>
      <c r="AX362" s="401"/>
      <c r="AY362" s="595" t="s">
        <v>1321</v>
      </c>
      <c r="AZ362" s="582" t="s">
        <v>981</v>
      </c>
      <c r="BA362" s="400" t="s">
        <v>1039</v>
      </c>
      <c r="BB362" s="400"/>
      <c r="BC362" s="400"/>
      <c r="BD362" s="400" t="s">
        <v>396</v>
      </c>
      <c r="BE362" s="516">
        <f t="shared" si="184"/>
        <v>354</v>
      </c>
      <c r="BF362" s="516"/>
      <c r="BG362" s="516"/>
      <c r="BH362" s="516"/>
    </row>
    <row r="363" spans="14:60" s="367" customFormat="1">
      <c r="N363" s="516"/>
      <c r="O363" s="516"/>
      <c r="P363" s="516"/>
      <c r="Q363" s="516"/>
      <c r="R363" s="516"/>
      <c r="S363" s="516"/>
      <c r="T363" s="516"/>
      <c r="U363" s="516"/>
      <c r="V363" s="516"/>
      <c r="W363" s="516"/>
      <c r="X363" s="516"/>
      <c r="Y363" s="516"/>
      <c r="Z363" s="516"/>
      <c r="AA363" s="516"/>
      <c r="AB363" s="516"/>
      <c r="AC363" s="516"/>
      <c r="AD363" s="516"/>
      <c r="AE363" s="516"/>
      <c r="AF363" s="516"/>
      <c r="AG363" s="516"/>
      <c r="AH363" s="516"/>
      <c r="AI363" s="516"/>
      <c r="AJ363" s="516"/>
      <c r="AK363" s="516"/>
      <c r="AL363" s="516"/>
      <c r="AM363" s="516"/>
      <c r="AN363" s="516"/>
      <c r="AO363" s="516"/>
      <c r="AP363" s="516"/>
      <c r="AQ363" s="516"/>
      <c r="AR363" s="516"/>
      <c r="AS363" s="516"/>
      <c r="AT363" s="516"/>
      <c r="AU363" s="516"/>
      <c r="AV363" s="516"/>
      <c r="AW363" s="401"/>
      <c r="AX363" s="401"/>
      <c r="AY363" s="595" t="s">
        <v>1329</v>
      </c>
      <c r="AZ363" s="582" t="s">
        <v>396</v>
      </c>
      <c r="BA363" s="400" t="s">
        <v>1047</v>
      </c>
      <c r="BB363" s="400"/>
      <c r="BC363" s="400"/>
      <c r="BD363" s="400" t="s">
        <v>985</v>
      </c>
      <c r="BE363" s="516">
        <f t="shared" si="184"/>
        <v>355</v>
      </c>
      <c r="BF363" s="516"/>
      <c r="BG363" s="516"/>
      <c r="BH363" s="516"/>
    </row>
    <row r="364" spans="14:60" s="367" customFormat="1">
      <c r="N364" s="516"/>
      <c r="O364" s="516"/>
      <c r="P364" s="516"/>
      <c r="Q364" s="516"/>
      <c r="R364" s="516"/>
      <c r="S364" s="516"/>
      <c r="T364" s="516"/>
      <c r="U364" s="516"/>
      <c r="V364" s="516"/>
      <c r="W364" s="516"/>
      <c r="X364" s="516"/>
      <c r="Y364" s="516"/>
      <c r="Z364" s="516"/>
      <c r="AA364" s="516"/>
      <c r="AB364" s="516"/>
      <c r="AC364" s="516"/>
      <c r="AD364" s="516"/>
      <c r="AE364" s="516"/>
      <c r="AF364" s="516"/>
      <c r="AG364" s="516"/>
      <c r="AH364" s="516"/>
      <c r="AI364" s="516"/>
      <c r="AJ364" s="516"/>
      <c r="AK364" s="516"/>
      <c r="AL364" s="516"/>
      <c r="AM364" s="516"/>
      <c r="AN364" s="516"/>
      <c r="AO364" s="516"/>
      <c r="AP364" s="516"/>
      <c r="AQ364" s="516"/>
      <c r="AR364" s="516"/>
      <c r="AS364" s="516"/>
      <c r="AT364" s="516"/>
      <c r="AU364" s="516"/>
      <c r="AV364" s="516"/>
      <c r="AW364" s="401"/>
      <c r="AX364" s="401"/>
      <c r="AY364" s="595" t="s">
        <v>1330</v>
      </c>
      <c r="AZ364" s="582" t="s">
        <v>985</v>
      </c>
      <c r="BA364" s="400" t="s">
        <v>1048</v>
      </c>
      <c r="BB364" s="400"/>
      <c r="BC364" s="400"/>
      <c r="BD364" s="400" t="s">
        <v>989</v>
      </c>
      <c r="BE364" s="516">
        <f t="shared" si="184"/>
        <v>356</v>
      </c>
      <c r="BF364" s="516"/>
      <c r="BG364" s="516"/>
      <c r="BH364" s="516"/>
    </row>
    <row r="365" spans="14:60" s="367" customFormat="1">
      <c r="N365" s="516"/>
      <c r="O365" s="516"/>
      <c r="P365" s="516"/>
      <c r="Q365" s="516"/>
      <c r="R365" s="516"/>
      <c r="S365" s="516"/>
      <c r="T365" s="516"/>
      <c r="U365" s="516"/>
      <c r="V365" s="516"/>
      <c r="W365" s="516"/>
      <c r="X365" s="516"/>
      <c r="Y365" s="516"/>
      <c r="Z365" s="516"/>
      <c r="AA365" s="516"/>
      <c r="AB365" s="516"/>
      <c r="AC365" s="516"/>
      <c r="AD365" s="516"/>
      <c r="AE365" s="516"/>
      <c r="AF365" s="516"/>
      <c r="AG365" s="516"/>
      <c r="AH365" s="516"/>
      <c r="AI365" s="516"/>
      <c r="AJ365" s="516"/>
      <c r="AK365" s="516"/>
      <c r="AL365" s="516"/>
      <c r="AM365" s="516"/>
      <c r="AN365" s="516"/>
      <c r="AO365" s="516"/>
      <c r="AP365" s="516"/>
      <c r="AQ365" s="516"/>
      <c r="AR365" s="516"/>
      <c r="AS365" s="516"/>
      <c r="AT365" s="516"/>
      <c r="AU365" s="516"/>
      <c r="AV365" s="516"/>
      <c r="AW365" s="401"/>
      <c r="AX365" s="401"/>
      <c r="AY365" s="595" t="s">
        <v>1341</v>
      </c>
      <c r="AZ365" s="582" t="s">
        <v>989</v>
      </c>
      <c r="BA365" s="400" t="s">
        <v>1049</v>
      </c>
      <c r="BB365" s="400"/>
      <c r="BC365" s="400"/>
      <c r="BD365" s="400" t="s">
        <v>990</v>
      </c>
      <c r="BE365" s="516">
        <f t="shared" si="184"/>
        <v>357</v>
      </c>
      <c r="BF365" s="516"/>
      <c r="BG365" s="516"/>
      <c r="BH365" s="516"/>
    </row>
    <row r="366" spans="14:60" s="367" customFormat="1">
      <c r="N366" s="516"/>
      <c r="O366" s="516"/>
      <c r="P366" s="516"/>
      <c r="Q366" s="516"/>
      <c r="R366" s="516"/>
      <c r="S366" s="516"/>
      <c r="T366" s="516"/>
      <c r="U366" s="516"/>
      <c r="V366" s="516"/>
      <c r="W366" s="516"/>
      <c r="X366" s="516"/>
      <c r="Y366" s="516"/>
      <c r="Z366" s="516"/>
      <c r="AA366" s="516"/>
      <c r="AB366" s="516"/>
      <c r="AC366" s="516"/>
      <c r="AD366" s="516"/>
      <c r="AE366" s="516"/>
      <c r="AF366" s="516"/>
      <c r="AG366" s="516"/>
      <c r="AH366" s="516"/>
      <c r="AI366" s="516"/>
      <c r="AJ366" s="516"/>
      <c r="AK366" s="516"/>
      <c r="AL366" s="516"/>
      <c r="AM366" s="516"/>
      <c r="AN366" s="516"/>
      <c r="AO366" s="516"/>
      <c r="AP366" s="516"/>
      <c r="AQ366" s="516"/>
      <c r="AR366" s="516"/>
      <c r="AS366" s="516"/>
      <c r="AT366" s="516"/>
      <c r="AU366" s="516"/>
      <c r="AV366" s="516"/>
      <c r="AW366" s="401"/>
      <c r="AX366" s="401"/>
      <c r="AY366" s="595" t="s">
        <v>1344</v>
      </c>
      <c r="AZ366" s="582" t="s">
        <v>990</v>
      </c>
      <c r="BA366" s="400" t="s">
        <v>1051</v>
      </c>
      <c r="BB366" s="400"/>
      <c r="BC366" s="400"/>
      <c r="BD366" s="400" t="s">
        <v>995</v>
      </c>
      <c r="BE366" s="516">
        <f t="shared" si="184"/>
        <v>358</v>
      </c>
      <c r="BF366" s="516"/>
      <c r="BG366" s="516"/>
      <c r="BH366" s="516"/>
    </row>
    <row r="367" spans="14:60" s="367" customFormat="1">
      <c r="N367" s="516"/>
      <c r="O367" s="516"/>
      <c r="P367" s="516"/>
      <c r="Q367" s="516"/>
      <c r="R367" s="516"/>
      <c r="S367" s="516"/>
      <c r="T367" s="516"/>
      <c r="U367" s="516"/>
      <c r="V367" s="516"/>
      <c r="W367" s="516"/>
      <c r="X367" s="516"/>
      <c r="Y367" s="516"/>
      <c r="Z367" s="516"/>
      <c r="AA367" s="516"/>
      <c r="AB367" s="516"/>
      <c r="AC367" s="516"/>
      <c r="AD367" s="516"/>
      <c r="AE367" s="516"/>
      <c r="AF367" s="516"/>
      <c r="AG367" s="516"/>
      <c r="AH367" s="516"/>
      <c r="AI367" s="516"/>
      <c r="AJ367" s="516"/>
      <c r="AK367" s="516"/>
      <c r="AL367" s="516"/>
      <c r="AM367" s="516"/>
      <c r="AN367" s="516"/>
      <c r="AO367" s="516"/>
      <c r="AP367" s="516"/>
      <c r="AQ367" s="516"/>
      <c r="AR367" s="516"/>
      <c r="AS367" s="516"/>
      <c r="AT367" s="516"/>
      <c r="AU367" s="516"/>
      <c r="AV367" s="516"/>
      <c r="AW367" s="401"/>
      <c r="AX367" s="401"/>
      <c r="AY367" s="595"/>
      <c r="AZ367" s="582" t="s">
        <v>995</v>
      </c>
      <c r="BA367" s="400" t="s">
        <v>1054</v>
      </c>
      <c r="BB367" s="400"/>
      <c r="BC367" s="400"/>
      <c r="BD367" s="400" t="s">
        <v>997</v>
      </c>
      <c r="BE367" s="516">
        <f t="shared" si="184"/>
        <v>359</v>
      </c>
      <c r="BF367" s="516"/>
      <c r="BG367" s="516"/>
      <c r="BH367" s="516"/>
    </row>
    <row r="368" spans="14:60" s="367" customFormat="1">
      <c r="N368" s="516"/>
      <c r="O368" s="516"/>
      <c r="P368" s="516"/>
      <c r="Q368" s="516"/>
      <c r="R368" s="516"/>
      <c r="S368" s="516"/>
      <c r="T368" s="516"/>
      <c r="U368" s="516"/>
      <c r="V368" s="516"/>
      <c r="W368" s="516"/>
      <c r="X368" s="516"/>
      <c r="Y368" s="516"/>
      <c r="Z368" s="516"/>
      <c r="AA368" s="516"/>
      <c r="AB368" s="516"/>
      <c r="AC368" s="516"/>
      <c r="AD368" s="516"/>
      <c r="AE368" s="516"/>
      <c r="AF368" s="516"/>
      <c r="AG368" s="516"/>
      <c r="AH368" s="516"/>
      <c r="AI368" s="516"/>
      <c r="AJ368" s="516"/>
      <c r="AK368" s="516"/>
      <c r="AL368" s="516"/>
      <c r="AM368" s="516"/>
      <c r="AN368" s="516"/>
      <c r="AO368" s="516"/>
      <c r="AP368" s="516"/>
      <c r="AQ368" s="516"/>
      <c r="AR368" s="516"/>
      <c r="AS368" s="516"/>
      <c r="AT368" s="516"/>
      <c r="AU368" s="516"/>
      <c r="AV368" s="516"/>
      <c r="AW368" s="401"/>
      <c r="AX368" s="401"/>
      <c r="AY368" s="595"/>
      <c r="AZ368" s="582" t="s">
        <v>997</v>
      </c>
      <c r="BA368" s="400" t="s">
        <v>1058</v>
      </c>
      <c r="BB368" s="400"/>
      <c r="BC368" s="400"/>
      <c r="BD368" s="400" t="s">
        <v>998</v>
      </c>
      <c r="BE368" s="516" t="e">
        <f t="shared" si="184"/>
        <v>#N/A</v>
      </c>
      <c r="BF368" s="516"/>
      <c r="BG368" s="516"/>
      <c r="BH368" s="516"/>
    </row>
    <row r="369" spans="14:60" s="367" customFormat="1">
      <c r="N369" s="516"/>
      <c r="O369" s="516"/>
      <c r="P369" s="516"/>
      <c r="Q369" s="516"/>
      <c r="R369" s="516"/>
      <c r="S369" s="516"/>
      <c r="T369" s="516"/>
      <c r="U369" s="516"/>
      <c r="V369" s="516"/>
      <c r="W369" s="516"/>
      <c r="X369" s="516"/>
      <c r="Y369" s="516"/>
      <c r="Z369" s="516"/>
      <c r="AA369" s="516"/>
      <c r="AB369" s="516"/>
      <c r="AC369" s="516"/>
      <c r="AD369" s="516"/>
      <c r="AE369" s="516"/>
      <c r="AF369" s="516"/>
      <c r="AG369" s="516"/>
      <c r="AH369" s="516"/>
      <c r="AI369" s="516"/>
      <c r="AJ369" s="516"/>
      <c r="AK369" s="516"/>
      <c r="AL369" s="516"/>
      <c r="AM369" s="516"/>
      <c r="AN369" s="516"/>
      <c r="AO369" s="516"/>
      <c r="AP369" s="516"/>
      <c r="AQ369" s="516"/>
      <c r="AR369" s="516"/>
      <c r="AS369" s="516"/>
      <c r="AT369" s="516"/>
      <c r="AU369" s="516"/>
      <c r="AV369" s="516"/>
      <c r="AW369" s="401"/>
      <c r="AX369" s="401"/>
      <c r="AY369" s="595"/>
      <c r="AZ369" s="582" t="s">
        <v>999</v>
      </c>
      <c r="BA369" s="400" t="s">
        <v>1061</v>
      </c>
      <c r="BB369" s="400"/>
      <c r="BC369" s="400"/>
      <c r="BD369" s="400" t="s">
        <v>999</v>
      </c>
      <c r="BE369" s="516">
        <f t="shared" si="184"/>
        <v>360</v>
      </c>
      <c r="BF369" s="516"/>
      <c r="BG369" s="516"/>
      <c r="BH369" s="516"/>
    </row>
    <row r="370" spans="14:60" s="367" customFormat="1">
      <c r="N370" s="516"/>
      <c r="O370" s="516"/>
      <c r="P370" s="516"/>
      <c r="Q370" s="516"/>
      <c r="R370" s="516"/>
      <c r="S370" s="516"/>
      <c r="T370" s="516"/>
      <c r="U370" s="516"/>
      <c r="V370" s="516"/>
      <c r="W370" s="516"/>
      <c r="X370" s="516"/>
      <c r="Y370" s="516"/>
      <c r="Z370" s="516"/>
      <c r="AA370" s="516"/>
      <c r="AB370" s="516"/>
      <c r="AC370" s="516"/>
      <c r="AD370" s="516"/>
      <c r="AE370" s="516"/>
      <c r="AF370" s="516"/>
      <c r="AG370" s="516"/>
      <c r="AH370" s="516"/>
      <c r="AI370" s="516"/>
      <c r="AJ370" s="516"/>
      <c r="AK370" s="516"/>
      <c r="AL370" s="516"/>
      <c r="AM370" s="516"/>
      <c r="AN370" s="516"/>
      <c r="AO370" s="516"/>
      <c r="AP370" s="516"/>
      <c r="AQ370" s="516"/>
      <c r="AR370" s="516"/>
      <c r="AS370" s="516"/>
      <c r="AT370" s="516"/>
      <c r="AU370" s="516"/>
      <c r="AV370" s="516"/>
      <c r="AW370" s="401"/>
      <c r="AX370" s="401"/>
      <c r="AY370" s="595"/>
      <c r="AZ370" s="582" t="s">
        <v>1000</v>
      </c>
      <c r="BA370" s="400" t="s">
        <v>1064</v>
      </c>
      <c r="BB370" s="400"/>
      <c r="BC370" s="400"/>
      <c r="BD370" s="400" t="s">
        <v>1000</v>
      </c>
      <c r="BE370" s="516">
        <f t="shared" si="184"/>
        <v>361</v>
      </c>
      <c r="BF370" s="516"/>
      <c r="BG370" s="516"/>
      <c r="BH370" s="516"/>
    </row>
    <row r="371" spans="14:60" s="367" customFormat="1">
      <c r="N371" s="516"/>
      <c r="O371" s="516"/>
      <c r="P371" s="516"/>
      <c r="Q371" s="516"/>
      <c r="R371" s="516"/>
      <c r="S371" s="516"/>
      <c r="T371" s="516"/>
      <c r="U371" s="516"/>
      <c r="V371" s="516"/>
      <c r="W371" s="516"/>
      <c r="X371" s="516"/>
      <c r="Y371" s="516"/>
      <c r="Z371" s="516"/>
      <c r="AA371" s="516"/>
      <c r="AB371" s="516"/>
      <c r="AC371" s="516"/>
      <c r="AD371" s="516"/>
      <c r="AE371" s="516"/>
      <c r="AF371" s="516"/>
      <c r="AG371" s="516"/>
      <c r="AH371" s="516"/>
      <c r="AI371" s="516"/>
      <c r="AJ371" s="516"/>
      <c r="AK371" s="516"/>
      <c r="AL371" s="516"/>
      <c r="AM371" s="516"/>
      <c r="AN371" s="516"/>
      <c r="AO371" s="516"/>
      <c r="AP371" s="516"/>
      <c r="AQ371" s="516"/>
      <c r="AR371" s="516"/>
      <c r="AS371" s="516"/>
      <c r="AT371" s="516"/>
      <c r="AU371" s="516"/>
      <c r="AV371" s="516"/>
      <c r="AW371" s="401"/>
      <c r="AX371" s="401"/>
      <c r="AY371" s="595"/>
      <c r="AZ371" s="582" t="s">
        <v>1001</v>
      </c>
      <c r="BA371" s="400" t="s">
        <v>1065</v>
      </c>
      <c r="BB371" s="400"/>
      <c r="BC371" s="400"/>
      <c r="BD371" s="400" t="s">
        <v>1001</v>
      </c>
      <c r="BE371" s="516"/>
      <c r="BF371" s="516"/>
      <c r="BG371" s="516"/>
      <c r="BH371" s="516"/>
    </row>
    <row r="372" spans="14:60" s="367" customFormat="1">
      <c r="N372" s="516"/>
      <c r="O372" s="516"/>
      <c r="P372" s="516"/>
      <c r="Q372" s="516"/>
      <c r="R372" s="516"/>
      <c r="S372" s="516"/>
      <c r="T372" s="516"/>
      <c r="U372" s="516"/>
      <c r="V372" s="516"/>
      <c r="W372" s="516"/>
      <c r="X372" s="516"/>
      <c r="Y372" s="516"/>
      <c r="Z372" s="516"/>
      <c r="AA372" s="516"/>
      <c r="AB372" s="516"/>
      <c r="AC372" s="516"/>
      <c r="AD372" s="516"/>
      <c r="AE372" s="516"/>
      <c r="AF372" s="516"/>
      <c r="AG372" s="516"/>
      <c r="AH372" s="516"/>
      <c r="AI372" s="516"/>
      <c r="AJ372" s="516"/>
      <c r="AK372" s="516"/>
      <c r="AL372" s="516"/>
      <c r="AM372" s="516"/>
      <c r="AN372" s="516"/>
      <c r="AO372" s="516"/>
      <c r="AP372" s="516"/>
      <c r="AQ372" s="516"/>
      <c r="AR372" s="516"/>
      <c r="AS372" s="516"/>
      <c r="AT372" s="516"/>
      <c r="AU372" s="516"/>
      <c r="AV372" s="516"/>
      <c r="AW372" s="401"/>
      <c r="AX372" s="401"/>
      <c r="AY372" s="401"/>
      <c r="AZ372" s="582" t="s">
        <v>1002</v>
      </c>
      <c r="BA372" s="400" t="s">
        <v>1066</v>
      </c>
      <c r="BB372" s="400"/>
      <c r="BC372" s="400"/>
      <c r="BD372" s="400" t="s">
        <v>1002</v>
      </c>
      <c r="BE372" s="516"/>
      <c r="BF372" s="516"/>
      <c r="BG372" s="516"/>
      <c r="BH372" s="516"/>
    </row>
    <row r="373" spans="14:60" s="367" customFormat="1">
      <c r="N373" s="516"/>
      <c r="O373" s="516"/>
      <c r="P373" s="516"/>
      <c r="Q373" s="516"/>
      <c r="R373" s="516"/>
      <c r="S373" s="516"/>
      <c r="T373" s="516"/>
      <c r="U373" s="516"/>
      <c r="V373" s="516"/>
      <c r="W373" s="516"/>
      <c r="X373" s="516"/>
      <c r="Y373" s="516"/>
      <c r="Z373" s="516"/>
      <c r="AA373" s="516"/>
      <c r="AB373" s="516"/>
      <c r="AC373" s="516"/>
      <c r="AD373" s="516"/>
      <c r="AE373" s="516"/>
      <c r="AF373" s="516"/>
      <c r="AG373" s="516"/>
      <c r="AH373" s="516"/>
      <c r="AI373" s="516"/>
      <c r="AJ373" s="516"/>
      <c r="AK373" s="516"/>
      <c r="AL373" s="516"/>
      <c r="AM373" s="516"/>
      <c r="AN373" s="516"/>
      <c r="AO373" s="516"/>
      <c r="AP373" s="516"/>
      <c r="AQ373" s="516"/>
      <c r="AR373" s="516"/>
      <c r="AS373" s="516"/>
      <c r="AT373" s="516"/>
      <c r="AU373" s="516"/>
      <c r="AV373" s="516"/>
      <c r="AW373" s="401"/>
      <c r="AX373" s="401"/>
      <c r="AY373" s="401"/>
      <c r="AZ373" s="582" t="s">
        <v>1004</v>
      </c>
      <c r="BA373" s="400" t="s">
        <v>1643</v>
      </c>
      <c r="BB373" s="400"/>
      <c r="BC373" s="400"/>
      <c r="BD373" s="400" t="s">
        <v>1004</v>
      </c>
      <c r="BE373" s="516"/>
      <c r="BF373" s="516"/>
      <c r="BG373" s="516"/>
      <c r="BH373" s="516"/>
    </row>
    <row r="374" spans="14:60" s="367" customFormat="1">
      <c r="N374" s="516"/>
      <c r="O374" s="516"/>
      <c r="P374" s="516"/>
      <c r="Q374" s="516"/>
      <c r="R374" s="516"/>
      <c r="S374" s="516"/>
      <c r="T374" s="516"/>
      <c r="U374" s="516"/>
      <c r="V374" s="516"/>
      <c r="W374" s="516"/>
      <c r="X374" s="516"/>
      <c r="Y374" s="516"/>
      <c r="Z374" s="516"/>
      <c r="AA374" s="516"/>
      <c r="AB374" s="516"/>
      <c r="AC374" s="516"/>
      <c r="AD374" s="516"/>
      <c r="AE374" s="516"/>
      <c r="AF374" s="516"/>
      <c r="AG374" s="516"/>
      <c r="AH374" s="516"/>
      <c r="AI374" s="516"/>
      <c r="AJ374" s="516"/>
      <c r="AK374" s="516"/>
      <c r="AL374" s="516"/>
      <c r="AM374" s="516"/>
      <c r="AN374" s="516"/>
      <c r="AO374" s="516"/>
      <c r="AP374" s="516"/>
      <c r="AQ374" s="516"/>
      <c r="AR374" s="516"/>
      <c r="AS374" s="516"/>
      <c r="AT374" s="516"/>
      <c r="AU374" s="516"/>
      <c r="AV374" s="516"/>
      <c r="AW374" s="401"/>
      <c r="AX374" s="401"/>
      <c r="AY374" s="401"/>
      <c r="AZ374" s="582" t="s">
        <v>1005</v>
      </c>
      <c r="BA374" s="400" t="s">
        <v>1072</v>
      </c>
      <c r="BB374" s="400"/>
      <c r="BC374" s="400"/>
      <c r="BD374" s="400" t="s">
        <v>1005</v>
      </c>
      <c r="BE374" s="516"/>
      <c r="BF374" s="516"/>
      <c r="BG374" s="516"/>
      <c r="BH374" s="516"/>
    </row>
    <row r="375" spans="14:60" s="367" customFormat="1">
      <c r="N375" s="516"/>
      <c r="O375" s="516"/>
      <c r="P375" s="516"/>
      <c r="Q375" s="516"/>
      <c r="R375" s="516"/>
      <c r="S375" s="516"/>
      <c r="T375" s="516"/>
      <c r="U375" s="516"/>
      <c r="V375" s="516"/>
      <c r="W375" s="516"/>
      <c r="X375" s="516"/>
      <c r="Y375" s="516"/>
      <c r="Z375" s="516"/>
      <c r="AA375" s="516"/>
      <c r="AB375" s="516"/>
      <c r="AC375" s="516"/>
      <c r="AD375" s="516"/>
      <c r="AE375" s="516"/>
      <c r="AF375" s="516"/>
      <c r="AG375" s="516"/>
      <c r="AH375" s="516"/>
      <c r="AI375" s="516"/>
      <c r="AJ375" s="516"/>
      <c r="AK375" s="516"/>
      <c r="AL375" s="516"/>
      <c r="AM375" s="516"/>
      <c r="AN375" s="516"/>
      <c r="AO375" s="516"/>
      <c r="AP375" s="516"/>
      <c r="AQ375" s="516"/>
      <c r="AR375" s="516"/>
      <c r="AS375" s="516"/>
      <c r="AT375" s="516"/>
      <c r="AU375" s="516"/>
      <c r="AV375" s="516"/>
      <c r="AW375" s="401"/>
      <c r="AX375" s="401"/>
      <c r="AY375" s="401"/>
      <c r="AZ375" s="582" t="s">
        <v>1007</v>
      </c>
      <c r="BA375" s="400" t="s">
        <v>1074</v>
      </c>
      <c r="BB375" s="400"/>
      <c r="BC375" s="400"/>
      <c r="BD375" s="400" t="s">
        <v>1007</v>
      </c>
      <c r="BE375" s="516"/>
      <c r="BF375" s="516"/>
      <c r="BG375" s="516"/>
      <c r="BH375" s="516"/>
    </row>
    <row r="376" spans="14:60" s="367" customFormat="1">
      <c r="N376" s="516"/>
      <c r="O376" s="516"/>
      <c r="P376" s="516"/>
      <c r="Q376" s="516"/>
      <c r="R376" s="516"/>
      <c r="S376" s="516"/>
      <c r="T376" s="516"/>
      <c r="U376" s="516"/>
      <c r="V376" s="516"/>
      <c r="W376" s="516"/>
      <c r="X376" s="516"/>
      <c r="Y376" s="516"/>
      <c r="Z376" s="516"/>
      <c r="AA376" s="516"/>
      <c r="AB376" s="516"/>
      <c r="AC376" s="516"/>
      <c r="AD376" s="516"/>
      <c r="AE376" s="516"/>
      <c r="AF376" s="516"/>
      <c r="AG376" s="516"/>
      <c r="AH376" s="516"/>
      <c r="AI376" s="516"/>
      <c r="AJ376" s="516"/>
      <c r="AK376" s="516"/>
      <c r="AL376" s="516"/>
      <c r="AM376" s="516"/>
      <c r="AN376" s="516"/>
      <c r="AO376" s="516"/>
      <c r="AP376" s="516"/>
      <c r="AQ376" s="516"/>
      <c r="AR376" s="516"/>
      <c r="AS376" s="516"/>
      <c r="AT376" s="516"/>
      <c r="AU376" s="516"/>
      <c r="AV376" s="516"/>
      <c r="AW376" s="628"/>
      <c r="AX376" s="628"/>
      <c r="AY376" s="628"/>
      <c r="AZ376" s="582" t="s">
        <v>402</v>
      </c>
      <c r="BA376" s="400" t="s">
        <v>1078</v>
      </c>
      <c r="BB376" s="400"/>
      <c r="BC376" s="400"/>
      <c r="BD376" s="400" t="s">
        <v>402</v>
      </c>
      <c r="BE376" s="516"/>
      <c r="BF376" s="516"/>
      <c r="BG376" s="516"/>
      <c r="BH376" s="516"/>
    </row>
    <row r="377" spans="14:60" s="367" customFormat="1">
      <c r="N377" s="516"/>
      <c r="O377" s="516"/>
      <c r="P377" s="516"/>
      <c r="Q377" s="516"/>
      <c r="R377" s="516"/>
      <c r="S377" s="516"/>
      <c r="T377" s="516"/>
      <c r="U377" s="516"/>
      <c r="V377" s="516"/>
      <c r="W377" s="516"/>
      <c r="X377" s="516"/>
      <c r="Y377" s="516"/>
      <c r="Z377" s="516"/>
      <c r="AA377" s="516"/>
      <c r="AB377" s="516"/>
      <c r="AC377" s="516"/>
      <c r="AD377" s="516"/>
      <c r="AE377" s="516"/>
      <c r="AF377" s="516"/>
      <c r="AG377" s="516"/>
      <c r="AH377" s="516"/>
      <c r="AI377" s="516"/>
      <c r="AJ377" s="516"/>
      <c r="AK377" s="516"/>
      <c r="AL377" s="516"/>
      <c r="AM377" s="516"/>
      <c r="AN377" s="516"/>
      <c r="AO377" s="516"/>
      <c r="AP377" s="516"/>
      <c r="AQ377" s="516"/>
      <c r="AR377" s="516"/>
      <c r="AS377" s="516"/>
      <c r="AT377" s="516"/>
      <c r="AU377" s="516"/>
      <c r="AV377" s="516"/>
      <c r="AW377" s="628"/>
      <c r="AX377" s="628"/>
      <c r="AY377" s="628"/>
      <c r="AZ377" s="582" t="s">
        <v>1008</v>
      </c>
      <c r="BA377" s="400" t="s">
        <v>1079</v>
      </c>
      <c r="BB377" s="400"/>
      <c r="BC377" s="400"/>
      <c r="BD377" s="400" t="s">
        <v>1008</v>
      </c>
      <c r="BE377" s="516"/>
      <c r="BF377" s="516"/>
      <c r="BG377" s="516"/>
      <c r="BH377" s="516"/>
    </row>
    <row r="378" spans="14:60" s="367" customFormat="1">
      <c r="N378" s="516"/>
      <c r="O378" s="516"/>
      <c r="P378" s="516"/>
      <c r="Q378" s="516"/>
      <c r="R378" s="516"/>
      <c r="S378" s="516"/>
      <c r="T378" s="516"/>
      <c r="U378" s="516"/>
      <c r="V378" s="516"/>
      <c r="W378" s="516"/>
      <c r="X378" s="516"/>
      <c r="Y378" s="516"/>
      <c r="Z378" s="516"/>
      <c r="AA378" s="516"/>
      <c r="AB378" s="516"/>
      <c r="AC378" s="516"/>
      <c r="AD378" s="516"/>
      <c r="AE378" s="516"/>
      <c r="AF378" s="516"/>
      <c r="AG378" s="516"/>
      <c r="AH378" s="516"/>
      <c r="AI378" s="516"/>
      <c r="AJ378" s="516"/>
      <c r="AK378" s="516"/>
      <c r="AL378" s="516"/>
      <c r="AM378" s="516"/>
      <c r="AN378" s="516"/>
      <c r="AO378" s="516"/>
      <c r="AP378" s="516"/>
      <c r="AQ378" s="516"/>
      <c r="AR378" s="516"/>
      <c r="AS378" s="516"/>
      <c r="AT378" s="516"/>
      <c r="AU378" s="516"/>
      <c r="AV378" s="516"/>
      <c r="AW378" s="628"/>
      <c r="AX378" s="628"/>
      <c r="AY378" s="628"/>
      <c r="AZ378" s="582" t="s">
        <v>1012</v>
      </c>
      <c r="BA378" s="400" t="s">
        <v>1082</v>
      </c>
      <c r="BB378" s="400"/>
      <c r="BC378" s="400"/>
      <c r="BD378" s="400" t="s">
        <v>1012</v>
      </c>
      <c r="BE378" s="516"/>
      <c r="BF378" s="516"/>
      <c r="BG378" s="516"/>
      <c r="BH378" s="516"/>
    </row>
    <row r="379" spans="14:60" s="367" customFormat="1">
      <c r="N379" s="516"/>
      <c r="O379" s="516"/>
      <c r="P379" s="516"/>
      <c r="Q379" s="516"/>
      <c r="R379" s="516"/>
      <c r="S379" s="516"/>
      <c r="T379" s="516"/>
      <c r="U379" s="516"/>
      <c r="V379" s="516"/>
      <c r="W379" s="516"/>
      <c r="X379" s="516"/>
      <c r="Y379" s="516"/>
      <c r="Z379" s="516"/>
      <c r="AA379" s="516"/>
      <c r="AB379" s="516"/>
      <c r="AC379" s="516"/>
      <c r="AD379" s="516"/>
      <c r="AE379" s="516"/>
      <c r="AF379" s="516"/>
      <c r="AG379" s="516"/>
      <c r="AH379" s="516"/>
      <c r="AI379" s="516"/>
      <c r="AJ379" s="516"/>
      <c r="AK379" s="516"/>
      <c r="AL379" s="516"/>
      <c r="AM379" s="516"/>
      <c r="AN379" s="516"/>
      <c r="AO379" s="516"/>
      <c r="AP379" s="516"/>
      <c r="AQ379" s="516"/>
      <c r="AR379" s="516"/>
      <c r="AS379" s="516"/>
      <c r="AT379" s="516"/>
      <c r="AU379" s="516"/>
      <c r="AV379" s="516"/>
      <c r="AW379" s="628"/>
      <c r="AX379" s="628"/>
      <c r="AY379" s="628"/>
      <c r="AZ379" s="582" t="s">
        <v>1013</v>
      </c>
      <c r="BA379" s="400" t="s">
        <v>1083</v>
      </c>
      <c r="BB379" s="400"/>
      <c r="BC379" s="400"/>
      <c r="BD379" s="400" t="s">
        <v>1013</v>
      </c>
      <c r="BE379" s="516"/>
      <c r="BF379" s="516"/>
      <c r="BG379" s="516"/>
      <c r="BH379" s="516"/>
    </row>
    <row r="380" spans="14:60" s="367" customFormat="1">
      <c r="N380" s="516"/>
      <c r="O380" s="516"/>
      <c r="P380" s="516"/>
      <c r="Q380" s="516"/>
      <c r="R380" s="516"/>
      <c r="S380" s="516"/>
      <c r="T380" s="516"/>
      <c r="U380" s="516"/>
      <c r="V380" s="516"/>
      <c r="W380" s="516"/>
      <c r="X380" s="516"/>
      <c r="Y380" s="516"/>
      <c r="Z380" s="516"/>
      <c r="AA380" s="516"/>
      <c r="AB380" s="516"/>
      <c r="AC380" s="516"/>
      <c r="AD380" s="516"/>
      <c r="AE380" s="516"/>
      <c r="AF380" s="516"/>
      <c r="AG380" s="516"/>
      <c r="AH380" s="516"/>
      <c r="AI380" s="516"/>
      <c r="AJ380" s="516"/>
      <c r="AK380" s="516"/>
      <c r="AL380" s="516"/>
      <c r="AM380" s="516"/>
      <c r="AN380" s="516"/>
      <c r="AO380" s="516"/>
      <c r="AP380" s="516"/>
      <c r="AQ380" s="516"/>
      <c r="AR380" s="516"/>
      <c r="AS380" s="516"/>
      <c r="AT380" s="516"/>
      <c r="AU380" s="516"/>
      <c r="AV380" s="516"/>
      <c r="AW380" s="628"/>
      <c r="AX380" s="628"/>
      <c r="AY380" s="628"/>
      <c r="AZ380" s="582" t="s">
        <v>1015</v>
      </c>
      <c r="BA380" s="400" t="s">
        <v>1084</v>
      </c>
      <c r="BB380" s="400"/>
      <c r="BC380" s="400"/>
      <c r="BD380" s="400" t="s">
        <v>1015</v>
      </c>
      <c r="BE380" s="516"/>
      <c r="BF380" s="516"/>
      <c r="BG380" s="516"/>
      <c r="BH380" s="516"/>
    </row>
    <row r="381" spans="14:60" s="367" customFormat="1">
      <c r="N381" s="516"/>
      <c r="O381" s="516"/>
      <c r="P381" s="516"/>
      <c r="Q381" s="516"/>
      <c r="R381" s="516"/>
      <c r="S381" s="516"/>
      <c r="T381" s="516"/>
      <c r="U381" s="516"/>
      <c r="V381" s="516"/>
      <c r="W381" s="516"/>
      <c r="X381" s="516"/>
      <c r="Y381" s="516"/>
      <c r="Z381" s="516"/>
      <c r="AA381" s="516"/>
      <c r="AB381" s="516"/>
      <c r="AC381" s="516"/>
      <c r="AD381" s="516"/>
      <c r="AE381" s="516"/>
      <c r="AF381" s="516"/>
      <c r="AG381" s="516"/>
      <c r="AH381" s="516"/>
      <c r="AI381" s="516"/>
      <c r="AJ381" s="516"/>
      <c r="AK381" s="516"/>
      <c r="AL381" s="516"/>
      <c r="AM381" s="516"/>
      <c r="AN381" s="516"/>
      <c r="AO381" s="516"/>
      <c r="AP381" s="516"/>
      <c r="AQ381" s="516"/>
      <c r="AR381" s="516"/>
      <c r="AS381" s="516"/>
      <c r="AT381" s="516"/>
      <c r="AU381" s="516"/>
      <c r="AV381" s="516"/>
      <c r="AW381" s="628"/>
      <c r="AX381" s="628"/>
      <c r="AY381" s="628"/>
      <c r="AZ381" s="582" t="s">
        <v>1016</v>
      </c>
      <c r="BA381" s="400" t="s">
        <v>1086</v>
      </c>
      <c r="BB381" s="400"/>
      <c r="BC381" s="400"/>
      <c r="BD381" s="400" t="s">
        <v>1016</v>
      </c>
      <c r="BE381" s="516"/>
      <c r="BF381" s="516"/>
      <c r="BG381" s="516"/>
      <c r="BH381" s="516"/>
    </row>
    <row r="382" spans="14:60" s="367" customFormat="1">
      <c r="N382" s="516"/>
      <c r="O382" s="516"/>
      <c r="P382" s="516"/>
      <c r="Q382" s="516"/>
      <c r="R382" s="516"/>
      <c r="S382" s="516"/>
      <c r="T382" s="516"/>
      <c r="U382" s="516"/>
      <c r="V382" s="516"/>
      <c r="W382" s="516"/>
      <c r="X382" s="516"/>
      <c r="Y382" s="516"/>
      <c r="Z382" s="516"/>
      <c r="AA382" s="516"/>
      <c r="AB382" s="516"/>
      <c r="AC382" s="516"/>
      <c r="AD382" s="516"/>
      <c r="AE382" s="516"/>
      <c r="AF382" s="516"/>
      <c r="AG382" s="516"/>
      <c r="AH382" s="516"/>
      <c r="AI382" s="516"/>
      <c r="AJ382" s="516"/>
      <c r="AK382" s="516"/>
      <c r="AL382" s="516"/>
      <c r="AM382" s="516"/>
      <c r="AN382" s="516"/>
      <c r="AO382" s="516"/>
      <c r="AP382" s="516"/>
      <c r="AQ382" s="516"/>
      <c r="AR382" s="516"/>
      <c r="AS382" s="516"/>
      <c r="AT382" s="516"/>
      <c r="AU382" s="516"/>
      <c r="AV382" s="516"/>
      <c r="AW382" s="628"/>
      <c r="AX382" s="628"/>
      <c r="AY382" s="628"/>
      <c r="AZ382" s="582" t="s">
        <v>1018</v>
      </c>
      <c r="BA382" s="400" t="s">
        <v>1087</v>
      </c>
      <c r="BB382" s="400"/>
      <c r="BC382" s="400"/>
      <c r="BD382" s="400" t="s">
        <v>1018</v>
      </c>
      <c r="BE382" s="516"/>
      <c r="BF382" s="516"/>
      <c r="BG382" s="516"/>
      <c r="BH382" s="516"/>
    </row>
    <row r="383" spans="14:60" s="367" customFormat="1">
      <c r="N383" s="516"/>
      <c r="O383" s="516"/>
      <c r="P383" s="516"/>
      <c r="Q383" s="516"/>
      <c r="R383" s="516"/>
      <c r="S383" s="516"/>
      <c r="T383" s="516"/>
      <c r="U383" s="516"/>
      <c r="V383" s="516"/>
      <c r="W383" s="516"/>
      <c r="X383" s="516"/>
      <c r="Y383" s="516"/>
      <c r="Z383" s="516"/>
      <c r="AA383" s="516"/>
      <c r="AB383" s="516"/>
      <c r="AC383" s="516"/>
      <c r="AD383" s="516"/>
      <c r="AE383" s="516"/>
      <c r="AF383" s="516"/>
      <c r="AG383" s="516"/>
      <c r="AH383" s="516"/>
      <c r="AI383" s="516"/>
      <c r="AJ383" s="516"/>
      <c r="AK383" s="516"/>
      <c r="AL383" s="516"/>
      <c r="AM383" s="516"/>
      <c r="AN383" s="516"/>
      <c r="AO383" s="516"/>
      <c r="AP383" s="516"/>
      <c r="AQ383" s="516"/>
      <c r="AR383" s="516"/>
      <c r="AS383" s="516"/>
      <c r="AT383" s="516"/>
      <c r="AU383" s="516"/>
      <c r="AV383" s="516"/>
      <c r="AW383" s="628"/>
      <c r="AX383" s="628"/>
      <c r="AY383" s="628"/>
      <c r="AZ383" s="582" t="s">
        <v>1019</v>
      </c>
      <c r="BA383" s="400" t="s">
        <v>1645</v>
      </c>
      <c r="BB383" s="400"/>
      <c r="BC383" s="400"/>
      <c r="BD383" s="400" t="s">
        <v>1019</v>
      </c>
      <c r="BE383" s="516"/>
      <c r="BF383" s="516"/>
      <c r="BG383" s="516"/>
      <c r="BH383" s="516"/>
    </row>
    <row r="384" spans="14:60" s="367" customFormat="1">
      <c r="N384" s="516"/>
      <c r="O384" s="516"/>
      <c r="P384" s="516"/>
      <c r="Q384" s="516"/>
      <c r="R384" s="516"/>
      <c r="S384" s="516"/>
      <c r="T384" s="516"/>
      <c r="U384" s="516"/>
      <c r="V384" s="516"/>
      <c r="W384" s="516"/>
      <c r="X384" s="516"/>
      <c r="Y384" s="516"/>
      <c r="Z384" s="516"/>
      <c r="AA384" s="516"/>
      <c r="AB384" s="516"/>
      <c r="AC384" s="516"/>
      <c r="AD384" s="516"/>
      <c r="AE384" s="516"/>
      <c r="AF384" s="516"/>
      <c r="AG384" s="516"/>
      <c r="AH384" s="516"/>
      <c r="AI384" s="516"/>
      <c r="AJ384" s="516"/>
      <c r="AK384" s="516"/>
      <c r="AL384" s="516"/>
      <c r="AM384" s="516"/>
      <c r="AN384" s="516"/>
      <c r="AO384" s="516"/>
      <c r="AP384" s="516"/>
      <c r="AQ384" s="516"/>
      <c r="AR384" s="516"/>
      <c r="AS384" s="516"/>
      <c r="AT384" s="516"/>
      <c r="AU384" s="516"/>
      <c r="AV384" s="516"/>
      <c r="AW384" s="628"/>
      <c r="AX384" s="628"/>
      <c r="AY384" s="628"/>
      <c r="AZ384" s="582" t="s">
        <v>1020</v>
      </c>
      <c r="BA384" s="400" t="s">
        <v>1089</v>
      </c>
      <c r="BB384" s="400"/>
      <c r="BC384" s="400"/>
      <c r="BD384" s="400" t="s">
        <v>1020</v>
      </c>
      <c r="BE384" s="516"/>
      <c r="BF384" s="516"/>
      <c r="BG384" s="516"/>
      <c r="BH384" s="516"/>
    </row>
    <row r="385" spans="14:60" s="367" customFormat="1">
      <c r="N385" s="516"/>
      <c r="O385" s="516"/>
      <c r="P385" s="516"/>
      <c r="Q385" s="516"/>
      <c r="R385" s="516"/>
      <c r="S385" s="516"/>
      <c r="T385" s="516"/>
      <c r="U385" s="516"/>
      <c r="V385" s="516"/>
      <c r="W385" s="516"/>
      <c r="X385" s="516"/>
      <c r="Y385" s="516"/>
      <c r="Z385" s="516"/>
      <c r="AA385" s="516"/>
      <c r="AB385" s="516"/>
      <c r="AC385" s="516"/>
      <c r="AD385" s="516"/>
      <c r="AE385" s="516"/>
      <c r="AF385" s="516"/>
      <c r="AG385" s="516"/>
      <c r="AH385" s="516"/>
      <c r="AI385" s="516"/>
      <c r="AJ385" s="516"/>
      <c r="AK385" s="516"/>
      <c r="AL385" s="516"/>
      <c r="AM385" s="516"/>
      <c r="AN385" s="516"/>
      <c r="AO385" s="516"/>
      <c r="AP385" s="516"/>
      <c r="AQ385" s="516"/>
      <c r="AR385" s="516"/>
      <c r="AS385" s="516"/>
      <c r="AT385" s="516"/>
      <c r="AU385" s="516"/>
      <c r="AV385" s="516"/>
      <c r="AW385" s="400"/>
      <c r="AX385" s="400"/>
      <c r="AY385" s="400"/>
      <c r="AZ385" s="582" t="s">
        <v>1025</v>
      </c>
      <c r="BA385" s="400" t="s">
        <v>1090</v>
      </c>
      <c r="BB385" s="400"/>
      <c r="BC385" s="400"/>
      <c r="BD385" s="400" t="s">
        <v>1025</v>
      </c>
      <c r="BE385" s="516"/>
      <c r="BF385" s="516"/>
      <c r="BG385" s="516"/>
      <c r="BH385" s="516"/>
    </row>
    <row r="386" spans="14:60" s="367" customFormat="1">
      <c r="N386" s="516"/>
      <c r="O386" s="516"/>
      <c r="P386" s="516"/>
      <c r="Q386" s="516"/>
      <c r="R386" s="516"/>
      <c r="S386" s="516"/>
      <c r="T386" s="516"/>
      <c r="U386" s="516"/>
      <c r="V386" s="516"/>
      <c r="W386" s="516"/>
      <c r="X386" s="516"/>
      <c r="Y386" s="516"/>
      <c r="Z386" s="516"/>
      <c r="AA386" s="516"/>
      <c r="AB386" s="516"/>
      <c r="AC386" s="516"/>
      <c r="AD386" s="516"/>
      <c r="AE386" s="516"/>
      <c r="AF386" s="516"/>
      <c r="AG386" s="516"/>
      <c r="AH386" s="516"/>
      <c r="AI386" s="516"/>
      <c r="AJ386" s="516"/>
      <c r="AK386" s="516"/>
      <c r="AL386" s="516"/>
      <c r="AM386" s="516"/>
      <c r="AN386" s="516"/>
      <c r="AO386" s="516"/>
      <c r="AP386" s="516"/>
      <c r="AQ386" s="516"/>
      <c r="AR386" s="516"/>
      <c r="AS386" s="516"/>
      <c r="AT386" s="516"/>
      <c r="AU386" s="516"/>
      <c r="AV386" s="516"/>
      <c r="AW386" s="400"/>
      <c r="AX386" s="400"/>
      <c r="AY386" s="400"/>
      <c r="AZ386" s="582" t="s">
        <v>1026</v>
      </c>
      <c r="BA386" s="400" t="s">
        <v>1091</v>
      </c>
      <c r="BB386" s="400"/>
      <c r="BC386" s="400"/>
      <c r="BD386" s="400" t="s">
        <v>1026</v>
      </c>
      <c r="BE386" s="516"/>
      <c r="BF386" s="516"/>
      <c r="BG386" s="516"/>
      <c r="BH386" s="516"/>
    </row>
    <row r="387" spans="14:60" s="367" customFormat="1">
      <c r="N387" s="516"/>
      <c r="O387" s="516"/>
      <c r="P387" s="516"/>
      <c r="Q387" s="516"/>
      <c r="R387" s="516"/>
      <c r="S387" s="516"/>
      <c r="T387" s="516"/>
      <c r="U387" s="516"/>
      <c r="V387" s="516"/>
      <c r="W387" s="516"/>
      <c r="X387" s="516"/>
      <c r="Y387" s="516"/>
      <c r="Z387" s="516"/>
      <c r="AA387" s="516"/>
      <c r="AB387" s="516"/>
      <c r="AC387" s="516"/>
      <c r="AD387" s="516"/>
      <c r="AE387" s="516"/>
      <c r="AF387" s="516"/>
      <c r="AG387" s="516"/>
      <c r="AH387" s="516"/>
      <c r="AI387" s="516"/>
      <c r="AJ387" s="516"/>
      <c r="AK387" s="516"/>
      <c r="AL387" s="516"/>
      <c r="AM387" s="516"/>
      <c r="AN387" s="516"/>
      <c r="AO387" s="516"/>
      <c r="AP387" s="516"/>
      <c r="AQ387" s="516"/>
      <c r="AR387" s="516"/>
      <c r="AS387" s="516"/>
      <c r="AT387" s="516"/>
      <c r="AU387" s="516"/>
      <c r="AV387" s="516"/>
      <c r="AW387" s="400"/>
      <c r="AX387" s="400"/>
      <c r="AY387" s="400"/>
      <c r="AZ387" s="582" t="s">
        <v>1027</v>
      </c>
      <c r="BA387" s="400" t="s">
        <v>1092</v>
      </c>
      <c r="BB387" s="400"/>
      <c r="BC387" s="400"/>
      <c r="BD387" s="400" t="s">
        <v>1027</v>
      </c>
      <c r="BE387" s="516"/>
      <c r="BF387" s="516"/>
      <c r="BG387" s="516"/>
      <c r="BH387" s="516"/>
    </row>
    <row r="388" spans="14:60" s="367" customFormat="1">
      <c r="N388" s="516"/>
      <c r="O388" s="516"/>
      <c r="P388" s="516"/>
      <c r="Q388" s="516"/>
      <c r="R388" s="516"/>
      <c r="S388" s="516"/>
      <c r="T388" s="516"/>
      <c r="U388" s="516"/>
      <c r="V388" s="516"/>
      <c r="W388" s="516"/>
      <c r="X388" s="516"/>
      <c r="Y388" s="516"/>
      <c r="Z388" s="516"/>
      <c r="AA388" s="516"/>
      <c r="AB388" s="516"/>
      <c r="AC388" s="516"/>
      <c r="AD388" s="516"/>
      <c r="AE388" s="516"/>
      <c r="AF388" s="516"/>
      <c r="AG388" s="516"/>
      <c r="AH388" s="516"/>
      <c r="AI388" s="516"/>
      <c r="AJ388" s="516"/>
      <c r="AK388" s="516"/>
      <c r="AL388" s="516"/>
      <c r="AM388" s="516"/>
      <c r="AN388" s="516"/>
      <c r="AO388" s="516"/>
      <c r="AP388" s="516"/>
      <c r="AQ388" s="516"/>
      <c r="AR388" s="516"/>
      <c r="AS388" s="516"/>
      <c r="AT388" s="516"/>
      <c r="AU388" s="516"/>
      <c r="AV388" s="516"/>
      <c r="AW388" s="400"/>
      <c r="AX388" s="400"/>
      <c r="AY388" s="400"/>
      <c r="AZ388" s="582" t="s">
        <v>1033</v>
      </c>
      <c r="BA388" s="400" t="s">
        <v>1093</v>
      </c>
      <c r="BB388" s="400"/>
      <c r="BC388" s="400"/>
      <c r="BD388" s="400" t="s">
        <v>1033</v>
      </c>
      <c r="BE388" s="516"/>
      <c r="BF388" s="516"/>
      <c r="BG388" s="516"/>
      <c r="BH388" s="516"/>
    </row>
    <row r="389" spans="14:60" s="367" customFormat="1">
      <c r="N389" s="516"/>
      <c r="O389" s="516"/>
      <c r="P389" s="516"/>
      <c r="Q389" s="516"/>
      <c r="R389" s="516"/>
      <c r="S389" s="516"/>
      <c r="T389" s="516"/>
      <c r="U389" s="516"/>
      <c r="V389" s="516"/>
      <c r="W389" s="516"/>
      <c r="X389" s="516"/>
      <c r="Y389" s="516"/>
      <c r="Z389" s="516"/>
      <c r="AA389" s="516"/>
      <c r="AB389" s="516"/>
      <c r="AC389" s="516"/>
      <c r="AD389" s="516"/>
      <c r="AE389" s="516"/>
      <c r="AF389" s="516"/>
      <c r="AG389" s="516"/>
      <c r="AH389" s="516"/>
      <c r="AI389" s="516"/>
      <c r="AJ389" s="516"/>
      <c r="AK389" s="516"/>
      <c r="AL389" s="516"/>
      <c r="AM389" s="516"/>
      <c r="AN389" s="516"/>
      <c r="AO389" s="516"/>
      <c r="AP389" s="516"/>
      <c r="AQ389" s="516"/>
      <c r="AR389" s="516"/>
      <c r="AS389" s="516"/>
      <c r="AT389" s="516"/>
      <c r="AU389" s="516"/>
      <c r="AV389" s="516"/>
      <c r="AW389" s="400"/>
      <c r="AX389" s="400"/>
      <c r="AY389" s="400"/>
      <c r="AZ389" s="582" t="s">
        <v>1036</v>
      </c>
      <c r="BA389" s="400" t="s">
        <v>1095</v>
      </c>
      <c r="BB389" s="400"/>
      <c r="BC389" s="400"/>
      <c r="BD389" s="400" t="s">
        <v>1036</v>
      </c>
      <c r="BE389" s="516"/>
      <c r="BF389" s="516"/>
      <c r="BG389" s="516"/>
      <c r="BH389" s="516"/>
    </row>
    <row r="390" spans="14:60" s="367" customFormat="1">
      <c r="N390" s="516"/>
      <c r="O390" s="516"/>
      <c r="P390" s="516"/>
      <c r="Q390" s="516"/>
      <c r="R390" s="516"/>
      <c r="S390" s="516"/>
      <c r="T390" s="516"/>
      <c r="U390" s="516"/>
      <c r="V390" s="516"/>
      <c r="W390" s="516"/>
      <c r="X390" s="516"/>
      <c r="Y390" s="516"/>
      <c r="Z390" s="516"/>
      <c r="AA390" s="516"/>
      <c r="AB390" s="516"/>
      <c r="AC390" s="516"/>
      <c r="AD390" s="516"/>
      <c r="AE390" s="516"/>
      <c r="AF390" s="516"/>
      <c r="AG390" s="516"/>
      <c r="AH390" s="516"/>
      <c r="AI390" s="516"/>
      <c r="AJ390" s="516"/>
      <c r="AK390" s="516"/>
      <c r="AL390" s="516"/>
      <c r="AM390" s="516"/>
      <c r="AN390" s="516"/>
      <c r="AO390" s="516"/>
      <c r="AP390" s="516"/>
      <c r="AQ390" s="516"/>
      <c r="AR390" s="516"/>
      <c r="AS390" s="516"/>
      <c r="AT390" s="516"/>
      <c r="AU390" s="516"/>
      <c r="AV390" s="516"/>
      <c r="AW390" s="400"/>
      <c r="AX390" s="400"/>
      <c r="AY390" s="400"/>
      <c r="AZ390" s="582" t="s">
        <v>1037</v>
      </c>
      <c r="BA390" s="400" t="s">
        <v>1097</v>
      </c>
      <c r="BB390" s="400"/>
      <c r="BC390" s="400"/>
      <c r="BD390" s="400" t="s">
        <v>1037</v>
      </c>
      <c r="BE390" s="516"/>
      <c r="BF390" s="516"/>
      <c r="BG390" s="516"/>
      <c r="BH390" s="516"/>
    </row>
    <row r="391" spans="14:60" s="367" customFormat="1">
      <c r="N391" s="516"/>
      <c r="O391" s="516"/>
      <c r="P391" s="516"/>
      <c r="Q391" s="516"/>
      <c r="R391" s="516"/>
      <c r="S391" s="516"/>
      <c r="T391" s="516"/>
      <c r="U391" s="516"/>
      <c r="V391" s="516"/>
      <c r="W391" s="516"/>
      <c r="X391" s="516"/>
      <c r="Y391" s="516"/>
      <c r="Z391" s="516"/>
      <c r="AA391" s="516"/>
      <c r="AB391" s="516"/>
      <c r="AC391" s="516"/>
      <c r="AD391" s="516"/>
      <c r="AE391" s="516"/>
      <c r="AF391" s="516"/>
      <c r="AG391" s="516"/>
      <c r="AH391" s="516"/>
      <c r="AI391" s="516"/>
      <c r="AJ391" s="516"/>
      <c r="AK391" s="516"/>
      <c r="AL391" s="516"/>
      <c r="AM391" s="516"/>
      <c r="AN391" s="516"/>
      <c r="AO391" s="516"/>
      <c r="AP391" s="516"/>
      <c r="AQ391" s="516"/>
      <c r="AR391" s="516"/>
      <c r="AS391" s="516"/>
      <c r="AT391" s="516"/>
      <c r="AU391" s="516"/>
      <c r="AV391" s="516"/>
      <c r="AW391" s="400"/>
      <c r="AX391" s="400"/>
      <c r="AY391" s="400"/>
      <c r="AZ391" s="582" t="s">
        <v>1039</v>
      </c>
      <c r="BA391" s="400" t="s">
        <v>1099</v>
      </c>
      <c r="BB391" s="400"/>
      <c r="BC391" s="400"/>
      <c r="BD391" s="400" t="s">
        <v>1039</v>
      </c>
      <c r="BE391" s="516"/>
      <c r="BF391" s="516"/>
      <c r="BG391" s="516"/>
      <c r="BH391" s="516"/>
    </row>
    <row r="392" spans="14:60" s="367" customFormat="1">
      <c r="N392" s="516"/>
      <c r="O392" s="516"/>
      <c r="P392" s="516"/>
      <c r="Q392" s="516"/>
      <c r="R392" s="516"/>
      <c r="S392" s="516"/>
      <c r="T392" s="516"/>
      <c r="U392" s="516"/>
      <c r="V392" s="516"/>
      <c r="W392" s="516"/>
      <c r="X392" s="516"/>
      <c r="Y392" s="516"/>
      <c r="Z392" s="516"/>
      <c r="AA392" s="516"/>
      <c r="AB392" s="516"/>
      <c r="AC392" s="516"/>
      <c r="AD392" s="516"/>
      <c r="AE392" s="516"/>
      <c r="AF392" s="516"/>
      <c r="AG392" s="516"/>
      <c r="AH392" s="516"/>
      <c r="AI392" s="516"/>
      <c r="AJ392" s="516"/>
      <c r="AK392" s="516"/>
      <c r="AL392" s="516"/>
      <c r="AM392" s="516"/>
      <c r="AN392" s="516"/>
      <c r="AO392" s="516"/>
      <c r="AP392" s="516"/>
      <c r="AQ392" s="516"/>
      <c r="AR392" s="516"/>
      <c r="AS392" s="516"/>
      <c r="AT392" s="516"/>
      <c r="AU392" s="516"/>
      <c r="AV392" s="516"/>
      <c r="AW392" s="400"/>
      <c r="AX392" s="400"/>
      <c r="AY392" s="400"/>
      <c r="AZ392" s="582" t="s">
        <v>1047</v>
      </c>
      <c r="BA392" s="400" t="s">
        <v>1101</v>
      </c>
      <c r="BB392" s="400"/>
      <c r="BC392" s="400"/>
      <c r="BD392" s="400" t="s">
        <v>1047</v>
      </c>
      <c r="BE392" s="516"/>
      <c r="BF392" s="516"/>
      <c r="BG392" s="516"/>
      <c r="BH392" s="516"/>
    </row>
    <row r="393" spans="14:60" s="367" customFormat="1">
      <c r="N393" s="516"/>
      <c r="O393" s="516"/>
      <c r="P393" s="516"/>
      <c r="Q393" s="516"/>
      <c r="R393" s="516"/>
      <c r="S393" s="516"/>
      <c r="T393" s="516"/>
      <c r="U393" s="516"/>
      <c r="V393" s="516"/>
      <c r="W393" s="516"/>
      <c r="X393" s="516"/>
      <c r="Y393" s="516"/>
      <c r="Z393" s="516"/>
      <c r="AA393" s="516"/>
      <c r="AB393" s="516"/>
      <c r="AC393" s="516"/>
      <c r="AD393" s="516"/>
      <c r="AE393" s="516"/>
      <c r="AF393" s="516"/>
      <c r="AG393" s="516"/>
      <c r="AH393" s="516"/>
      <c r="AI393" s="516"/>
      <c r="AJ393" s="516"/>
      <c r="AK393" s="516"/>
      <c r="AL393" s="516"/>
      <c r="AM393" s="516"/>
      <c r="AN393" s="516"/>
      <c r="AO393" s="516"/>
      <c r="AP393" s="516"/>
      <c r="AQ393" s="516"/>
      <c r="AR393" s="516"/>
      <c r="AS393" s="516"/>
      <c r="AT393" s="516"/>
      <c r="AU393" s="516"/>
      <c r="AV393" s="516"/>
      <c r="AW393" s="400"/>
      <c r="AX393" s="400"/>
      <c r="AY393" s="400"/>
      <c r="AZ393" s="582" t="s">
        <v>1048</v>
      </c>
      <c r="BA393" s="400" t="s">
        <v>1102</v>
      </c>
      <c r="BB393" s="400"/>
      <c r="BC393" s="400"/>
      <c r="BD393" s="400" t="s">
        <v>1048</v>
      </c>
      <c r="BE393" s="516"/>
      <c r="BF393" s="516"/>
      <c r="BG393" s="516"/>
      <c r="BH393" s="516"/>
    </row>
    <row r="394" spans="14:60" s="367" customFormat="1">
      <c r="N394" s="516"/>
      <c r="O394" s="516"/>
      <c r="P394" s="516"/>
      <c r="Q394" s="516"/>
      <c r="R394" s="516"/>
      <c r="S394" s="516"/>
      <c r="T394" s="516"/>
      <c r="U394" s="516"/>
      <c r="V394" s="516"/>
      <c r="W394" s="516"/>
      <c r="X394" s="516"/>
      <c r="Y394" s="516"/>
      <c r="Z394" s="516"/>
      <c r="AA394" s="516"/>
      <c r="AB394" s="516"/>
      <c r="AC394" s="516"/>
      <c r="AD394" s="516"/>
      <c r="AE394" s="516"/>
      <c r="AF394" s="516"/>
      <c r="AG394" s="516"/>
      <c r="AH394" s="516"/>
      <c r="AI394" s="516"/>
      <c r="AJ394" s="516"/>
      <c r="AK394" s="516"/>
      <c r="AL394" s="516"/>
      <c r="AM394" s="516"/>
      <c r="AN394" s="516"/>
      <c r="AO394" s="516"/>
      <c r="AP394" s="516"/>
      <c r="AQ394" s="516"/>
      <c r="AR394" s="516"/>
      <c r="AS394" s="516"/>
      <c r="AT394" s="516"/>
      <c r="AU394" s="516"/>
      <c r="AV394" s="516"/>
      <c r="AW394" s="400"/>
      <c r="AX394" s="400"/>
      <c r="AY394" s="400"/>
      <c r="AZ394" s="582" t="s">
        <v>1050</v>
      </c>
      <c r="BA394" s="400" t="s">
        <v>432</v>
      </c>
      <c r="BB394" s="400"/>
      <c r="BC394" s="400"/>
      <c r="BD394" s="400" t="s">
        <v>1049</v>
      </c>
      <c r="BE394" s="516"/>
      <c r="BF394" s="516"/>
      <c r="BG394" s="516"/>
      <c r="BH394" s="516"/>
    </row>
    <row r="395" spans="14:60" s="367" customFormat="1">
      <c r="N395" s="516"/>
      <c r="O395" s="516"/>
      <c r="P395" s="516"/>
      <c r="Q395" s="516"/>
      <c r="R395" s="516"/>
      <c r="S395" s="516"/>
      <c r="T395" s="516"/>
      <c r="U395" s="516"/>
      <c r="V395" s="516"/>
      <c r="W395" s="516"/>
      <c r="X395" s="516"/>
      <c r="Y395" s="516"/>
      <c r="Z395" s="516"/>
      <c r="AA395" s="516"/>
      <c r="AB395" s="516"/>
      <c r="AC395" s="516"/>
      <c r="AD395" s="516"/>
      <c r="AE395" s="516"/>
      <c r="AF395" s="516"/>
      <c r="AG395" s="516"/>
      <c r="AH395" s="516"/>
      <c r="AI395" s="516"/>
      <c r="AJ395" s="516"/>
      <c r="AK395" s="516"/>
      <c r="AL395" s="516"/>
      <c r="AM395" s="516"/>
      <c r="AN395" s="516"/>
      <c r="AO395" s="516"/>
      <c r="AP395" s="516"/>
      <c r="AQ395" s="516"/>
      <c r="AR395" s="516"/>
      <c r="AS395" s="516"/>
      <c r="AT395" s="516"/>
      <c r="AU395" s="516"/>
      <c r="AV395" s="516"/>
      <c r="AW395" s="400"/>
      <c r="AX395" s="400"/>
      <c r="AY395" s="400"/>
      <c r="AZ395" s="582" t="s">
        <v>1051</v>
      </c>
      <c r="BA395" s="400" t="s">
        <v>1105</v>
      </c>
      <c r="BB395" s="400"/>
      <c r="BC395" s="400"/>
      <c r="BD395" s="400" t="s">
        <v>1050</v>
      </c>
      <c r="BE395" s="516"/>
      <c r="BF395" s="516"/>
      <c r="BG395" s="516"/>
      <c r="BH395" s="516"/>
    </row>
    <row r="396" spans="14:60" s="367" customFormat="1">
      <c r="N396" s="516"/>
      <c r="O396" s="516"/>
      <c r="P396" s="516"/>
      <c r="Q396" s="516"/>
      <c r="R396" s="516"/>
      <c r="S396" s="516"/>
      <c r="T396" s="516"/>
      <c r="U396" s="516"/>
      <c r="V396" s="516"/>
      <c r="W396" s="516"/>
      <c r="X396" s="516"/>
      <c r="Y396" s="516"/>
      <c r="Z396" s="516"/>
      <c r="AA396" s="516"/>
      <c r="AB396" s="516"/>
      <c r="AC396" s="516"/>
      <c r="AD396" s="516"/>
      <c r="AE396" s="516"/>
      <c r="AF396" s="516"/>
      <c r="AG396" s="516"/>
      <c r="AH396" s="516"/>
      <c r="AI396" s="516"/>
      <c r="AJ396" s="516"/>
      <c r="AK396" s="516"/>
      <c r="AL396" s="516"/>
      <c r="AM396" s="516"/>
      <c r="AN396" s="516"/>
      <c r="AO396" s="516"/>
      <c r="AP396" s="516"/>
      <c r="AQ396" s="516"/>
      <c r="AR396" s="516"/>
      <c r="AS396" s="516"/>
      <c r="AT396" s="516"/>
      <c r="AU396" s="516"/>
      <c r="AV396" s="516"/>
      <c r="AW396" s="400"/>
      <c r="AX396" s="400"/>
      <c r="AY396" s="400"/>
      <c r="AZ396" s="582" t="s">
        <v>1054</v>
      </c>
      <c r="BA396" s="400" t="s">
        <v>1109</v>
      </c>
      <c r="BB396" s="400"/>
      <c r="BC396" s="400"/>
      <c r="BD396" s="400" t="s">
        <v>1051</v>
      </c>
      <c r="BE396" s="516"/>
      <c r="BF396" s="516"/>
      <c r="BG396" s="516"/>
      <c r="BH396" s="516"/>
    </row>
    <row r="397" spans="14:60" s="367" customFormat="1">
      <c r="N397" s="516"/>
      <c r="O397" s="516"/>
      <c r="P397" s="516"/>
      <c r="Q397" s="516"/>
      <c r="R397" s="516"/>
      <c r="S397" s="516"/>
      <c r="T397" s="516"/>
      <c r="U397" s="516"/>
      <c r="V397" s="516"/>
      <c r="W397" s="516"/>
      <c r="X397" s="516"/>
      <c r="Y397" s="516"/>
      <c r="Z397" s="516"/>
      <c r="AA397" s="516"/>
      <c r="AB397" s="516"/>
      <c r="AC397" s="516"/>
      <c r="AD397" s="516"/>
      <c r="AE397" s="516"/>
      <c r="AF397" s="516"/>
      <c r="AG397" s="516"/>
      <c r="AH397" s="516"/>
      <c r="AI397" s="516"/>
      <c r="AJ397" s="516"/>
      <c r="AK397" s="516"/>
      <c r="AL397" s="516"/>
      <c r="AM397" s="516"/>
      <c r="AN397" s="516"/>
      <c r="AO397" s="516"/>
      <c r="AP397" s="516"/>
      <c r="AQ397" s="516"/>
      <c r="AR397" s="516"/>
      <c r="AS397" s="516"/>
      <c r="AT397" s="516"/>
      <c r="AU397" s="516"/>
      <c r="AV397" s="516"/>
      <c r="AW397" s="400"/>
      <c r="AX397" s="400"/>
      <c r="AY397" s="400"/>
      <c r="AZ397" s="582" t="s">
        <v>1058</v>
      </c>
      <c r="BA397" s="400" t="s">
        <v>1110</v>
      </c>
      <c r="BB397" s="400"/>
      <c r="BC397" s="400"/>
      <c r="BD397" s="400" t="s">
        <v>1054</v>
      </c>
      <c r="BE397" s="516"/>
      <c r="BF397" s="516"/>
      <c r="BG397" s="516"/>
      <c r="BH397" s="516"/>
    </row>
    <row r="398" spans="14:60" s="367" customFormat="1">
      <c r="N398" s="516"/>
      <c r="O398" s="516"/>
      <c r="P398" s="516"/>
      <c r="Q398" s="516"/>
      <c r="R398" s="516"/>
      <c r="S398" s="516"/>
      <c r="T398" s="516"/>
      <c r="U398" s="516"/>
      <c r="V398" s="516"/>
      <c r="W398" s="516"/>
      <c r="X398" s="516"/>
      <c r="Y398" s="516"/>
      <c r="Z398" s="516"/>
      <c r="AA398" s="516"/>
      <c r="AB398" s="516"/>
      <c r="AC398" s="516"/>
      <c r="AD398" s="516"/>
      <c r="AE398" s="516"/>
      <c r="AF398" s="516"/>
      <c r="AG398" s="516"/>
      <c r="AH398" s="516"/>
      <c r="AI398" s="516"/>
      <c r="AJ398" s="516"/>
      <c r="AK398" s="516"/>
      <c r="AL398" s="516"/>
      <c r="AM398" s="516"/>
      <c r="AN398" s="516"/>
      <c r="AO398" s="516"/>
      <c r="AP398" s="516"/>
      <c r="AQ398" s="516"/>
      <c r="AR398" s="516"/>
      <c r="AS398" s="516"/>
      <c r="AT398" s="516"/>
      <c r="AU398" s="516"/>
      <c r="AV398" s="516"/>
      <c r="AW398" s="400"/>
      <c r="AX398" s="400"/>
      <c r="AY398" s="400"/>
      <c r="AZ398" s="582" t="s">
        <v>1059</v>
      </c>
      <c r="BA398" s="400" t="s">
        <v>1111</v>
      </c>
      <c r="BB398" s="400"/>
      <c r="BC398" s="400"/>
      <c r="BD398" s="400" t="s">
        <v>1058</v>
      </c>
      <c r="BE398" s="516"/>
      <c r="BF398" s="516"/>
      <c r="BG398" s="516"/>
      <c r="BH398" s="516"/>
    </row>
    <row r="399" spans="14:60" s="367" customFormat="1">
      <c r="N399" s="516"/>
      <c r="O399" s="516"/>
      <c r="P399" s="516"/>
      <c r="Q399" s="516"/>
      <c r="R399" s="516"/>
      <c r="S399" s="516"/>
      <c r="T399" s="516"/>
      <c r="U399" s="516"/>
      <c r="V399" s="516"/>
      <c r="W399" s="516"/>
      <c r="X399" s="516"/>
      <c r="Y399" s="516"/>
      <c r="Z399" s="516"/>
      <c r="AA399" s="516"/>
      <c r="AB399" s="516"/>
      <c r="AC399" s="516"/>
      <c r="AD399" s="516"/>
      <c r="AE399" s="516"/>
      <c r="AF399" s="516"/>
      <c r="AG399" s="516"/>
      <c r="AH399" s="516"/>
      <c r="AI399" s="516"/>
      <c r="AJ399" s="516"/>
      <c r="AK399" s="516"/>
      <c r="AL399" s="516"/>
      <c r="AM399" s="516"/>
      <c r="AN399" s="516"/>
      <c r="AO399" s="516"/>
      <c r="AP399" s="516"/>
      <c r="AQ399" s="516"/>
      <c r="AR399" s="516"/>
      <c r="AS399" s="516"/>
      <c r="AT399" s="516"/>
      <c r="AU399" s="516"/>
      <c r="AV399" s="516"/>
      <c r="AW399" s="400"/>
      <c r="AX399" s="400"/>
      <c r="AY399" s="400"/>
      <c r="AZ399" s="582" t="s">
        <v>1061</v>
      </c>
      <c r="BA399" s="400" t="s">
        <v>1115</v>
      </c>
      <c r="BB399" s="400"/>
      <c r="BC399" s="400"/>
      <c r="BD399" s="400" t="s">
        <v>1059</v>
      </c>
      <c r="BE399" s="516"/>
      <c r="BF399" s="516"/>
      <c r="BG399" s="516"/>
      <c r="BH399" s="516"/>
    </row>
    <row r="400" spans="14:60" s="367" customFormat="1">
      <c r="N400" s="516"/>
      <c r="O400" s="516"/>
      <c r="P400" s="516"/>
      <c r="Q400" s="516"/>
      <c r="R400" s="516"/>
      <c r="S400" s="516"/>
      <c r="T400" s="516"/>
      <c r="U400" s="516"/>
      <c r="V400" s="516"/>
      <c r="W400" s="516"/>
      <c r="X400" s="516"/>
      <c r="Y400" s="516"/>
      <c r="Z400" s="516"/>
      <c r="AA400" s="516"/>
      <c r="AB400" s="516"/>
      <c r="AC400" s="516"/>
      <c r="AD400" s="516"/>
      <c r="AE400" s="516"/>
      <c r="AF400" s="516"/>
      <c r="AG400" s="516"/>
      <c r="AH400" s="516"/>
      <c r="AI400" s="516"/>
      <c r="AJ400" s="516"/>
      <c r="AK400" s="516"/>
      <c r="AL400" s="516"/>
      <c r="AM400" s="516"/>
      <c r="AN400" s="516"/>
      <c r="AO400" s="516"/>
      <c r="AP400" s="516"/>
      <c r="AQ400" s="516"/>
      <c r="AR400" s="516"/>
      <c r="AS400" s="516"/>
      <c r="AT400" s="516"/>
      <c r="AU400" s="516"/>
      <c r="AV400" s="516"/>
      <c r="AW400" s="400"/>
      <c r="AX400" s="400"/>
      <c r="AY400" s="400"/>
      <c r="AZ400" s="582" t="s">
        <v>1064</v>
      </c>
      <c r="BA400" s="400" t="s">
        <v>1117</v>
      </c>
      <c r="BB400" s="400"/>
      <c r="BC400" s="400"/>
      <c r="BD400" s="400" t="s">
        <v>1061</v>
      </c>
      <c r="BE400" s="516"/>
      <c r="BF400" s="516"/>
      <c r="BG400" s="516"/>
      <c r="BH400" s="516"/>
    </row>
    <row r="401" spans="14:60" s="367" customFormat="1">
      <c r="N401" s="516"/>
      <c r="O401" s="516"/>
      <c r="P401" s="516"/>
      <c r="Q401" s="516"/>
      <c r="R401" s="516"/>
      <c r="S401" s="516"/>
      <c r="T401" s="516"/>
      <c r="U401" s="516"/>
      <c r="V401" s="516"/>
      <c r="W401" s="516"/>
      <c r="X401" s="516"/>
      <c r="Y401" s="516"/>
      <c r="Z401" s="516"/>
      <c r="AA401" s="516"/>
      <c r="AB401" s="516"/>
      <c r="AC401" s="516"/>
      <c r="AD401" s="516"/>
      <c r="AE401" s="516"/>
      <c r="AF401" s="516"/>
      <c r="AG401" s="516"/>
      <c r="AH401" s="516"/>
      <c r="AI401" s="516"/>
      <c r="AJ401" s="516"/>
      <c r="AK401" s="516"/>
      <c r="AL401" s="516"/>
      <c r="AM401" s="516"/>
      <c r="AN401" s="516"/>
      <c r="AO401" s="516"/>
      <c r="AP401" s="516"/>
      <c r="AQ401" s="516"/>
      <c r="AR401" s="516"/>
      <c r="AS401" s="516"/>
      <c r="AT401" s="516"/>
      <c r="AU401" s="516"/>
      <c r="AV401" s="516"/>
      <c r="AW401" s="400"/>
      <c r="AX401" s="400"/>
      <c r="AY401" s="400"/>
      <c r="AZ401" s="582" t="s">
        <v>1065</v>
      </c>
      <c r="BA401" s="400" t="s">
        <v>1118</v>
      </c>
      <c r="BB401" s="400"/>
      <c r="BC401" s="400"/>
      <c r="BD401" s="400" t="s">
        <v>1064</v>
      </c>
      <c r="BE401" s="516"/>
      <c r="BF401" s="516"/>
      <c r="BG401" s="516"/>
      <c r="BH401" s="516"/>
    </row>
    <row r="402" spans="14:60" s="367" customFormat="1">
      <c r="N402" s="516"/>
      <c r="O402" s="516"/>
      <c r="P402" s="516"/>
      <c r="Q402" s="516"/>
      <c r="R402" s="516"/>
      <c r="S402" s="516"/>
      <c r="T402" s="516"/>
      <c r="U402" s="516"/>
      <c r="V402" s="516"/>
      <c r="W402" s="516"/>
      <c r="X402" s="516"/>
      <c r="Y402" s="516"/>
      <c r="Z402" s="516"/>
      <c r="AA402" s="516"/>
      <c r="AB402" s="516"/>
      <c r="AC402" s="516"/>
      <c r="AD402" s="516"/>
      <c r="AE402" s="516"/>
      <c r="AF402" s="516"/>
      <c r="AG402" s="516"/>
      <c r="AH402" s="516"/>
      <c r="AI402" s="516"/>
      <c r="AJ402" s="516"/>
      <c r="AK402" s="516"/>
      <c r="AL402" s="516"/>
      <c r="AM402" s="516"/>
      <c r="AN402" s="516"/>
      <c r="AO402" s="516"/>
      <c r="AP402" s="516"/>
      <c r="AQ402" s="516"/>
      <c r="AR402" s="516"/>
      <c r="AS402" s="516"/>
      <c r="AT402" s="516"/>
      <c r="AU402" s="516"/>
      <c r="AV402" s="516"/>
      <c r="AW402" s="400"/>
      <c r="AX402" s="400"/>
      <c r="AY402" s="400"/>
      <c r="AZ402" s="582" t="s">
        <v>1066</v>
      </c>
      <c r="BA402" s="400" t="s">
        <v>1121</v>
      </c>
      <c r="BB402" s="400"/>
      <c r="BC402" s="400"/>
      <c r="BD402" s="400" t="s">
        <v>1065</v>
      </c>
      <c r="BE402" s="516"/>
      <c r="BF402" s="516"/>
      <c r="BG402" s="516"/>
      <c r="BH402" s="516"/>
    </row>
    <row r="403" spans="14:60" s="367" customFormat="1">
      <c r="N403" s="516"/>
      <c r="O403" s="516"/>
      <c r="P403" s="516"/>
      <c r="Q403" s="516"/>
      <c r="R403" s="516"/>
      <c r="S403" s="516"/>
      <c r="T403" s="516"/>
      <c r="U403" s="516"/>
      <c r="V403" s="516"/>
      <c r="W403" s="516"/>
      <c r="X403" s="516"/>
      <c r="Y403" s="516"/>
      <c r="Z403" s="516"/>
      <c r="AA403" s="516"/>
      <c r="AB403" s="516"/>
      <c r="AC403" s="516"/>
      <c r="AD403" s="516"/>
      <c r="AE403" s="516"/>
      <c r="AF403" s="516"/>
      <c r="AG403" s="516"/>
      <c r="AH403" s="516"/>
      <c r="AI403" s="516"/>
      <c r="AJ403" s="516"/>
      <c r="AK403" s="516"/>
      <c r="AL403" s="516"/>
      <c r="AM403" s="516"/>
      <c r="AN403" s="516"/>
      <c r="AO403" s="516"/>
      <c r="AP403" s="516"/>
      <c r="AQ403" s="516"/>
      <c r="AR403" s="516"/>
      <c r="AS403" s="516"/>
      <c r="AT403" s="516"/>
      <c r="AU403" s="516"/>
      <c r="AV403" s="516"/>
      <c r="AW403" s="400"/>
      <c r="AX403" s="400"/>
      <c r="AY403" s="400"/>
      <c r="AZ403" s="582" t="s">
        <v>1643</v>
      </c>
      <c r="BA403" s="400" t="s">
        <v>1123</v>
      </c>
      <c r="BB403" s="400"/>
      <c r="BC403" s="400"/>
      <c r="BD403" s="400" t="s">
        <v>1066</v>
      </c>
      <c r="BE403" s="516"/>
      <c r="BF403" s="516"/>
      <c r="BG403" s="516"/>
      <c r="BH403" s="516"/>
    </row>
    <row r="404" spans="14:60" s="367" customFormat="1">
      <c r="N404" s="516"/>
      <c r="O404" s="516"/>
      <c r="P404" s="516"/>
      <c r="Q404" s="516"/>
      <c r="R404" s="516"/>
      <c r="S404" s="516"/>
      <c r="T404" s="516"/>
      <c r="U404" s="516"/>
      <c r="V404" s="516"/>
      <c r="W404" s="516"/>
      <c r="X404" s="516"/>
      <c r="Y404" s="516"/>
      <c r="Z404" s="516"/>
      <c r="AA404" s="516"/>
      <c r="AB404" s="516"/>
      <c r="AC404" s="516"/>
      <c r="AD404" s="516"/>
      <c r="AE404" s="516"/>
      <c r="AF404" s="516"/>
      <c r="AG404" s="516"/>
      <c r="AH404" s="516"/>
      <c r="AI404" s="516"/>
      <c r="AJ404" s="516"/>
      <c r="AK404" s="516"/>
      <c r="AL404" s="516"/>
      <c r="AM404" s="516"/>
      <c r="AN404" s="516"/>
      <c r="AO404" s="516"/>
      <c r="AP404" s="516"/>
      <c r="AQ404" s="516"/>
      <c r="AR404" s="516"/>
      <c r="AS404" s="516"/>
      <c r="AT404" s="516"/>
      <c r="AU404" s="516"/>
      <c r="AV404" s="516"/>
      <c r="AW404" s="400"/>
      <c r="AX404" s="400"/>
      <c r="AY404" s="400"/>
      <c r="AZ404" s="582" t="s">
        <v>1072</v>
      </c>
      <c r="BA404" s="400" t="s">
        <v>1125</v>
      </c>
      <c r="BB404" s="400"/>
      <c r="BC404" s="400"/>
      <c r="BD404" s="400" t="s">
        <v>1643</v>
      </c>
      <c r="BE404" s="516"/>
      <c r="BF404" s="516"/>
      <c r="BG404" s="516"/>
      <c r="BH404" s="516"/>
    </row>
    <row r="405" spans="14:60" s="367" customFormat="1">
      <c r="N405" s="516"/>
      <c r="O405" s="516"/>
      <c r="P405" s="516"/>
      <c r="Q405" s="516"/>
      <c r="R405" s="516"/>
      <c r="S405" s="516"/>
      <c r="T405" s="516"/>
      <c r="U405" s="516"/>
      <c r="V405" s="516"/>
      <c r="W405" s="516"/>
      <c r="X405" s="516"/>
      <c r="Y405" s="516"/>
      <c r="Z405" s="516"/>
      <c r="AA405" s="516"/>
      <c r="AB405" s="516"/>
      <c r="AC405" s="516"/>
      <c r="AD405" s="516"/>
      <c r="AE405" s="516"/>
      <c r="AF405" s="516"/>
      <c r="AG405" s="516"/>
      <c r="AH405" s="516"/>
      <c r="AI405" s="516"/>
      <c r="AJ405" s="516"/>
      <c r="AK405" s="516"/>
      <c r="AL405" s="516"/>
      <c r="AM405" s="516"/>
      <c r="AN405" s="516"/>
      <c r="AO405" s="516"/>
      <c r="AP405" s="516"/>
      <c r="AQ405" s="516"/>
      <c r="AR405" s="516"/>
      <c r="AS405" s="516"/>
      <c r="AT405" s="516"/>
      <c r="AU405" s="516"/>
      <c r="AV405" s="516"/>
      <c r="AW405" s="400"/>
      <c r="AX405" s="400"/>
      <c r="AY405" s="400"/>
      <c r="AZ405" s="582" t="s">
        <v>1074</v>
      </c>
      <c r="BA405" s="400" t="s">
        <v>1126</v>
      </c>
      <c r="BB405" s="400"/>
      <c r="BC405" s="400"/>
      <c r="BD405" s="400" t="s">
        <v>1072</v>
      </c>
      <c r="BE405" s="516"/>
      <c r="BF405" s="516"/>
      <c r="BG405" s="516"/>
      <c r="BH405" s="516"/>
    </row>
    <row r="406" spans="14:60" s="367" customFormat="1">
      <c r="N406" s="516"/>
      <c r="O406" s="516"/>
      <c r="P406" s="516"/>
      <c r="Q406" s="516"/>
      <c r="R406" s="516"/>
      <c r="S406" s="516"/>
      <c r="T406" s="516"/>
      <c r="U406" s="516"/>
      <c r="V406" s="516"/>
      <c r="W406" s="516"/>
      <c r="X406" s="516"/>
      <c r="Y406" s="516"/>
      <c r="Z406" s="516"/>
      <c r="AA406" s="516"/>
      <c r="AB406" s="516"/>
      <c r="AC406" s="516"/>
      <c r="AD406" s="516"/>
      <c r="AE406" s="516"/>
      <c r="AF406" s="516"/>
      <c r="AG406" s="516"/>
      <c r="AH406" s="516"/>
      <c r="AI406" s="516"/>
      <c r="AJ406" s="516"/>
      <c r="AK406" s="516"/>
      <c r="AL406" s="516"/>
      <c r="AM406" s="516"/>
      <c r="AN406" s="516"/>
      <c r="AO406" s="516"/>
      <c r="AP406" s="516"/>
      <c r="AQ406" s="516"/>
      <c r="AR406" s="516"/>
      <c r="AS406" s="516"/>
      <c r="AT406" s="516"/>
      <c r="AU406" s="516"/>
      <c r="AV406" s="516"/>
      <c r="AW406" s="400"/>
      <c r="AX406" s="400"/>
      <c r="AY406" s="400"/>
      <c r="AZ406" s="582" t="s">
        <v>1644</v>
      </c>
      <c r="BA406" s="400" t="s">
        <v>1127</v>
      </c>
      <c r="BB406" s="400"/>
      <c r="BC406" s="400"/>
      <c r="BD406" s="400" t="s">
        <v>1074</v>
      </c>
      <c r="BE406" s="516"/>
      <c r="BF406" s="516"/>
      <c r="BG406" s="516"/>
      <c r="BH406" s="516"/>
    </row>
    <row r="407" spans="14:60" s="367" customFormat="1">
      <c r="N407" s="516"/>
      <c r="O407" s="516"/>
      <c r="P407" s="516"/>
      <c r="Q407" s="516"/>
      <c r="R407" s="516"/>
      <c r="S407" s="516"/>
      <c r="T407" s="516"/>
      <c r="U407" s="516"/>
      <c r="V407" s="516"/>
      <c r="W407" s="516"/>
      <c r="X407" s="516"/>
      <c r="Y407" s="516"/>
      <c r="Z407" s="516"/>
      <c r="AA407" s="516"/>
      <c r="AB407" s="516"/>
      <c r="AC407" s="516"/>
      <c r="AD407" s="516"/>
      <c r="AE407" s="516"/>
      <c r="AF407" s="516"/>
      <c r="AG407" s="516"/>
      <c r="AH407" s="516"/>
      <c r="AI407" s="516"/>
      <c r="AJ407" s="516"/>
      <c r="AK407" s="516"/>
      <c r="AL407" s="516"/>
      <c r="AM407" s="516"/>
      <c r="AN407" s="516"/>
      <c r="AO407" s="516"/>
      <c r="AP407" s="516"/>
      <c r="AQ407" s="516"/>
      <c r="AR407" s="516"/>
      <c r="AS407" s="516"/>
      <c r="AT407" s="516"/>
      <c r="AU407" s="516"/>
      <c r="AV407" s="516"/>
      <c r="AW407" s="400"/>
      <c r="AX407" s="400"/>
      <c r="AY407" s="400"/>
      <c r="AZ407" s="582" t="s">
        <v>1078</v>
      </c>
      <c r="BA407" s="400" t="s">
        <v>1128</v>
      </c>
      <c r="BB407" s="400"/>
      <c r="BC407" s="400"/>
      <c r="BD407" s="400" t="s">
        <v>1644</v>
      </c>
      <c r="BE407" s="516"/>
      <c r="BF407" s="516"/>
      <c r="BG407" s="516"/>
      <c r="BH407" s="516"/>
    </row>
    <row r="408" spans="14:60" s="367" customFormat="1">
      <c r="N408" s="516"/>
      <c r="O408" s="516"/>
      <c r="P408" s="516"/>
      <c r="Q408" s="516"/>
      <c r="R408" s="516"/>
      <c r="S408" s="516"/>
      <c r="T408" s="516"/>
      <c r="U408" s="516"/>
      <c r="V408" s="516"/>
      <c r="W408" s="516"/>
      <c r="X408" s="516"/>
      <c r="Y408" s="516"/>
      <c r="Z408" s="516"/>
      <c r="AA408" s="516"/>
      <c r="AB408" s="516"/>
      <c r="AC408" s="516"/>
      <c r="AD408" s="516"/>
      <c r="AE408" s="516"/>
      <c r="AF408" s="516"/>
      <c r="AG408" s="516"/>
      <c r="AH408" s="516"/>
      <c r="AI408" s="516"/>
      <c r="AJ408" s="516"/>
      <c r="AK408" s="516"/>
      <c r="AL408" s="516"/>
      <c r="AM408" s="516"/>
      <c r="AN408" s="516"/>
      <c r="AO408" s="516"/>
      <c r="AP408" s="516"/>
      <c r="AQ408" s="516"/>
      <c r="AR408" s="516"/>
      <c r="AS408" s="516"/>
      <c r="AT408" s="516"/>
      <c r="AU408" s="516"/>
      <c r="AV408" s="516"/>
      <c r="AW408" s="400"/>
      <c r="AX408" s="400"/>
      <c r="AY408" s="400"/>
      <c r="AZ408" s="582" t="s">
        <v>1079</v>
      </c>
      <c r="BA408" s="400" t="s">
        <v>1129</v>
      </c>
      <c r="BB408" s="400"/>
      <c r="BC408" s="400"/>
      <c r="BD408" s="400" t="s">
        <v>1078</v>
      </c>
      <c r="BE408" s="516"/>
      <c r="BF408" s="516"/>
      <c r="BG408" s="516"/>
      <c r="BH408" s="516"/>
    </row>
    <row r="409" spans="14:60" s="367" customFormat="1">
      <c r="N409" s="516"/>
      <c r="O409" s="516"/>
      <c r="P409" s="516"/>
      <c r="Q409" s="516"/>
      <c r="R409" s="516"/>
      <c r="S409" s="516"/>
      <c r="T409" s="516"/>
      <c r="U409" s="516"/>
      <c r="V409" s="516"/>
      <c r="W409" s="516"/>
      <c r="X409" s="516"/>
      <c r="Y409" s="516"/>
      <c r="Z409" s="516"/>
      <c r="AA409" s="516"/>
      <c r="AB409" s="516"/>
      <c r="AC409" s="516"/>
      <c r="AD409" s="516"/>
      <c r="AE409" s="516"/>
      <c r="AF409" s="516"/>
      <c r="AG409" s="516"/>
      <c r="AH409" s="516"/>
      <c r="AI409" s="516"/>
      <c r="AJ409" s="516"/>
      <c r="AK409" s="516"/>
      <c r="AL409" s="516"/>
      <c r="AM409" s="516"/>
      <c r="AN409" s="516"/>
      <c r="AO409" s="516"/>
      <c r="AP409" s="516"/>
      <c r="AQ409" s="516"/>
      <c r="AR409" s="516"/>
      <c r="AS409" s="516"/>
      <c r="AT409" s="516"/>
      <c r="AU409" s="516"/>
      <c r="AV409" s="516"/>
      <c r="AW409" s="400"/>
      <c r="AX409" s="400"/>
      <c r="AY409" s="400"/>
      <c r="AZ409" s="582" t="s">
        <v>1082</v>
      </c>
      <c r="BA409" s="400" t="s">
        <v>1130</v>
      </c>
      <c r="BB409" s="400"/>
      <c r="BC409" s="400"/>
      <c r="BD409" s="400" t="s">
        <v>1079</v>
      </c>
      <c r="BE409" s="516"/>
      <c r="BF409" s="516"/>
      <c r="BG409" s="516"/>
      <c r="BH409" s="516"/>
    </row>
    <row r="410" spans="14:60" s="367" customFormat="1">
      <c r="N410" s="516"/>
      <c r="O410" s="516"/>
      <c r="P410" s="516"/>
      <c r="Q410" s="516"/>
      <c r="R410" s="516"/>
      <c r="S410" s="516"/>
      <c r="T410" s="516"/>
      <c r="U410" s="516"/>
      <c r="V410" s="516"/>
      <c r="W410" s="516"/>
      <c r="X410" s="516"/>
      <c r="Y410" s="516"/>
      <c r="Z410" s="516"/>
      <c r="AA410" s="516"/>
      <c r="AB410" s="516"/>
      <c r="AC410" s="516"/>
      <c r="AD410" s="516"/>
      <c r="AE410" s="516"/>
      <c r="AF410" s="516"/>
      <c r="AG410" s="516"/>
      <c r="AH410" s="516"/>
      <c r="AI410" s="516"/>
      <c r="AJ410" s="516"/>
      <c r="AK410" s="516"/>
      <c r="AL410" s="516"/>
      <c r="AM410" s="516"/>
      <c r="AN410" s="516"/>
      <c r="AO410" s="516"/>
      <c r="AP410" s="516"/>
      <c r="AQ410" s="516"/>
      <c r="AR410" s="516"/>
      <c r="AS410" s="516"/>
      <c r="AT410" s="516"/>
      <c r="AU410" s="516"/>
      <c r="AV410" s="516"/>
      <c r="AW410" s="400"/>
      <c r="AX410" s="400"/>
      <c r="AY410" s="400"/>
      <c r="AZ410" s="582" t="s">
        <v>1083</v>
      </c>
      <c r="BA410" s="400" t="s">
        <v>1134</v>
      </c>
      <c r="BB410" s="400"/>
      <c r="BC410" s="400"/>
      <c r="BD410" s="400" t="s">
        <v>1082</v>
      </c>
      <c r="BE410" s="516"/>
      <c r="BF410" s="516"/>
      <c r="BG410" s="516"/>
      <c r="BH410" s="516"/>
    </row>
    <row r="411" spans="14:60" s="367" customFormat="1">
      <c r="N411" s="516"/>
      <c r="O411" s="516"/>
      <c r="P411" s="516"/>
      <c r="Q411" s="516"/>
      <c r="R411" s="516"/>
      <c r="S411" s="516"/>
      <c r="T411" s="516"/>
      <c r="U411" s="516"/>
      <c r="V411" s="516"/>
      <c r="W411" s="516"/>
      <c r="X411" s="516"/>
      <c r="Y411" s="516"/>
      <c r="Z411" s="516"/>
      <c r="AA411" s="516"/>
      <c r="AB411" s="516"/>
      <c r="AC411" s="516"/>
      <c r="AD411" s="516"/>
      <c r="AE411" s="516"/>
      <c r="AF411" s="516"/>
      <c r="AG411" s="516"/>
      <c r="AH411" s="516"/>
      <c r="AI411" s="516"/>
      <c r="AJ411" s="516"/>
      <c r="AK411" s="516"/>
      <c r="AL411" s="516"/>
      <c r="AM411" s="516"/>
      <c r="AN411" s="516"/>
      <c r="AO411" s="516"/>
      <c r="AP411" s="516"/>
      <c r="AQ411" s="516"/>
      <c r="AR411" s="516"/>
      <c r="AS411" s="516"/>
      <c r="AT411" s="516"/>
      <c r="AU411" s="516"/>
      <c r="AV411" s="516"/>
      <c r="AW411" s="400"/>
      <c r="AX411" s="400"/>
      <c r="AY411" s="400"/>
      <c r="AZ411" s="582" t="s">
        <v>1084</v>
      </c>
      <c r="BA411" s="400" t="s">
        <v>1135</v>
      </c>
      <c r="BB411" s="400"/>
      <c r="BC411" s="400"/>
      <c r="BD411" s="400" t="s">
        <v>1083</v>
      </c>
      <c r="BE411" s="516"/>
      <c r="BF411" s="516"/>
      <c r="BG411" s="516"/>
      <c r="BH411" s="516"/>
    </row>
    <row r="412" spans="14:60" s="367" customFormat="1">
      <c r="N412" s="516"/>
      <c r="O412" s="516"/>
      <c r="P412" s="516"/>
      <c r="Q412" s="516"/>
      <c r="R412" s="516"/>
      <c r="S412" s="516"/>
      <c r="T412" s="516"/>
      <c r="U412" s="516"/>
      <c r="V412" s="516"/>
      <c r="W412" s="516"/>
      <c r="X412" s="516"/>
      <c r="Y412" s="516"/>
      <c r="Z412" s="516"/>
      <c r="AA412" s="516"/>
      <c r="AB412" s="516"/>
      <c r="AC412" s="516"/>
      <c r="AD412" s="516"/>
      <c r="AE412" s="516"/>
      <c r="AF412" s="516"/>
      <c r="AG412" s="516"/>
      <c r="AH412" s="516"/>
      <c r="AI412" s="516"/>
      <c r="AJ412" s="516"/>
      <c r="AK412" s="516"/>
      <c r="AL412" s="516"/>
      <c r="AM412" s="516"/>
      <c r="AN412" s="516"/>
      <c r="AO412" s="516"/>
      <c r="AP412" s="516"/>
      <c r="AQ412" s="516"/>
      <c r="AR412" s="516"/>
      <c r="AS412" s="516"/>
      <c r="AT412" s="516"/>
      <c r="AU412" s="516"/>
      <c r="AV412" s="516"/>
      <c r="AW412" s="400"/>
      <c r="AX412" s="400"/>
      <c r="AY412" s="400"/>
      <c r="AZ412" s="582" t="s">
        <v>1086</v>
      </c>
      <c r="BA412" s="400" t="s">
        <v>1136</v>
      </c>
      <c r="BB412" s="400"/>
      <c r="BC412" s="400"/>
      <c r="BD412" s="400" t="s">
        <v>1084</v>
      </c>
      <c r="BE412" s="516"/>
      <c r="BF412" s="516"/>
      <c r="BG412" s="516"/>
      <c r="BH412" s="516"/>
    </row>
    <row r="413" spans="14:60" s="367" customFormat="1">
      <c r="N413" s="516"/>
      <c r="O413" s="516"/>
      <c r="P413" s="516"/>
      <c r="Q413" s="516"/>
      <c r="R413" s="516"/>
      <c r="S413" s="516"/>
      <c r="T413" s="516"/>
      <c r="U413" s="516"/>
      <c r="V413" s="516"/>
      <c r="W413" s="516"/>
      <c r="X413" s="516"/>
      <c r="Y413" s="516"/>
      <c r="Z413" s="516"/>
      <c r="AA413" s="516"/>
      <c r="AB413" s="516"/>
      <c r="AC413" s="516"/>
      <c r="AD413" s="516"/>
      <c r="AE413" s="516"/>
      <c r="AF413" s="516"/>
      <c r="AG413" s="516"/>
      <c r="AH413" s="516"/>
      <c r="AI413" s="516"/>
      <c r="AJ413" s="516"/>
      <c r="AK413" s="516"/>
      <c r="AL413" s="516"/>
      <c r="AM413" s="516"/>
      <c r="AN413" s="516"/>
      <c r="AO413" s="516"/>
      <c r="AP413" s="516"/>
      <c r="AQ413" s="516"/>
      <c r="AR413" s="516"/>
      <c r="AS413" s="516"/>
      <c r="AT413" s="516"/>
      <c r="AU413" s="516"/>
      <c r="AV413" s="516"/>
      <c r="AW413" s="400"/>
      <c r="AX413" s="400"/>
      <c r="AY413" s="400"/>
      <c r="AZ413" s="582" t="s">
        <v>1087</v>
      </c>
      <c r="BA413" s="400" t="s">
        <v>1137</v>
      </c>
      <c r="BB413" s="400"/>
      <c r="BC413" s="400"/>
      <c r="BD413" s="400" t="s">
        <v>1085</v>
      </c>
      <c r="BE413" s="516"/>
      <c r="BF413" s="516"/>
      <c r="BG413" s="516"/>
      <c r="BH413" s="516"/>
    </row>
    <row r="414" spans="14:60" s="367" customFormat="1">
      <c r="N414" s="516"/>
      <c r="O414" s="516"/>
      <c r="P414" s="516"/>
      <c r="Q414" s="516"/>
      <c r="R414" s="516"/>
      <c r="S414" s="516"/>
      <c r="T414" s="516"/>
      <c r="U414" s="516"/>
      <c r="V414" s="516"/>
      <c r="W414" s="516"/>
      <c r="X414" s="516"/>
      <c r="Y414" s="516"/>
      <c r="Z414" s="516"/>
      <c r="AA414" s="516"/>
      <c r="AB414" s="516"/>
      <c r="AC414" s="516"/>
      <c r="AD414" s="516"/>
      <c r="AE414" s="516"/>
      <c r="AF414" s="516"/>
      <c r="AG414" s="516"/>
      <c r="AH414" s="516"/>
      <c r="AI414" s="516"/>
      <c r="AJ414" s="516"/>
      <c r="AK414" s="516"/>
      <c r="AL414" s="516"/>
      <c r="AM414" s="516"/>
      <c r="AN414" s="516"/>
      <c r="AO414" s="516"/>
      <c r="AP414" s="516"/>
      <c r="AQ414" s="516"/>
      <c r="AR414" s="516"/>
      <c r="AS414" s="516"/>
      <c r="AT414" s="516"/>
      <c r="AU414" s="516"/>
      <c r="AV414" s="516"/>
      <c r="AW414" s="400"/>
      <c r="AX414" s="400"/>
      <c r="AY414" s="400"/>
      <c r="AZ414" s="582" t="s">
        <v>1089</v>
      </c>
      <c r="BA414" s="400" t="s">
        <v>1138</v>
      </c>
      <c r="BB414" s="400"/>
      <c r="BC414" s="400"/>
      <c r="BD414" s="400" t="s">
        <v>1086</v>
      </c>
      <c r="BE414" s="516"/>
      <c r="BF414" s="516"/>
      <c r="BG414" s="516"/>
      <c r="BH414" s="516"/>
    </row>
    <row r="415" spans="14:60" s="367" customFormat="1">
      <c r="N415" s="516"/>
      <c r="O415" s="516"/>
      <c r="P415" s="516"/>
      <c r="Q415" s="516"/>
      <c r="R415" s="516"/>
      <c r="S415" s="516"/>
      <c r="T415" s="516"/>
      <c r="U415" s="516"/>
      <c r="V415" s="516"/>
      <c r="W415" s="516"/>
      <c r="X415" s="516"/>
      <c r="Y415" s="516"/>
      <c r="Z415" s="516"/>
      <c r="AA415" s="516"/>
      <c r="AB415" s="516"/>
      <c r="AC415" s="516"/>
      <c r="AD415" s="516"/>
      <c r="AE415" s="516"/>
      <c r="AF415" s="516"/>
      <c r="AG415" s="516"/>
      <c r="AH415" s="516"/>
      <c r="AI415" s="516"/>
      <c r="AJ415" s="516"/>
      <c r="AK415" s="516"/>
      <c r="AL415" s="516"/>
      <c r="AM415" s="516"/>
      <c r="AN415" s="516"/>
      <c r="AO415" s="516"/>
      <c r="AP415" s="516"/>
      <c r="AQ415" s="516"/>
      <c r="AR415" s="516"/>
      <c r="AS415" s="516"/>
      <c r="AT415" s="516"/>
      <c r="AU415" s="516"/>
      <c r="AV415" s="516"/>
      <c r="AW415" s="400"/>
      <c r="AX415" s="400"/>
      <c r="AY415" s="400"/>
      <c r="AZ415" s="582" t="s">
        <v>1090</v>
      </c>
      <c r="BA415" s="400" t="s">
        <v>1144</v>
      </c>
      <c r="BB415" s="400"/>
      <c r="BC415" s="400"/>
      <c r="BD415" s="400" t="s">
        <v>1087</v>
      </c>
      <c r="BE415" s="516"/>
      <c r="BF415" s="516"/>
      <c r="BG415" s="516"/>
      <c r="BH415" s="516"/>
    </row>
    <row r="416" spans="14:60" s="367" customFormat="1">
      <c r="N416" s="516"/>
      <c r="O416" s="516"/>
      <c r="P416" s="516"/>
      <c r="Q416" s="516"/>
      <c r="R416" s="516"/>
      <c r="S416" s="516"/>
      <c r="T416" s="516"/>
      <c r="U416" s="516"/>
      <c r="V416" s="516"/>
      <c r="W416" s="516"/>
      <c r="X416" s="516"/>
      <c r="Y416" s="516"/>
      <c r="Z416" s="516"/>
      <c r="AA416" s="516"/>
      <c r="AB416" s="516"/>
      <c r="AC416" s="516"/>
      <c r="AD416" s="516"/>
      <c r="AE416" s="516"/>
      <c r="AF416" s="516"/>
      <c r="AG416" s="516"/>
      <c r="AH416" s="516"/>
      <c r="AI416" s="516"/>
      <c r="AJ416" s="516"/>
      <c r="AK416" s="516"/>
      <c r="AL416" s="516"/>
      <c r="AM416" s="516"/>
      <c r="AN416" s="516"/>
      <c r="AO416" s="516"/>
      <c r="AP416" s="516"/>
      <c r="AQ416" s="516"/>
      <c r="AR416" s="516"/>
      <c r="AS416" s="516"/>
      <c r="AT416" s="516"/>
      <c r="AU416" s="516"/>
      <c r="AV416" s="516"/>
      <c r="AW416" s="400"/>
      <c r="AX416" s="400"/>
      <c r="AY416" s="400"/>
      <c r="AZ416" s="582" t="s">
        <v>1091</v>
      </c>
      <c r="BA416" s="400" t="s">
        <v>1146</v>
      </c>
      <c r="BB416" s="400"/>
      <c r="BC416" s="400"/>
      <c r="BD416" s="400" t="s">
        <v>1645</v>
      </c>
      <c r="BE416" s="516"/>
      <c r="BF416" s="516"/>
      <c r="BG416" s="516"/>
      <c r="BH416" s="516"/>
    </row>
    <row r="417" spans="14:60" s="367" customFormat="1">
      <c r="N417" s="516"/>
      <c r="O417" s="516"/>
      <c r="P417" s="516"/>
      <c r="Q417" s="516"/>
      <c r="R417" s="516"/>
      <c r="S417" s="516"/>
      <c r="T417" s="516"/>
      <c r="U417" s="516"/>
      <c r="V417" s="516"/>
      <c r="W417" s="516"/>
      <c r="X417" s="516"/>
      <c r="Y417" s="516"/>
      <c r="Z417" s="516"/>
      <c r="AA417" s="516"/>
      <c r="AB417" s="516"/>
      <c r="AC417" s="516"/>
      <c r="AD417" s="516"/>
      <c r="AE417" s="516"/>
      <c r="AF417" s="516"/>
      <c r="AG417" s="516"/>
      <c r="AH417" s="516"/>
      <c r="AI417" s="516"/>
      <c r="AJ417" s="516"/>
      <c r="AK417" s="516"/>
      <c r="AL417" s="516"/>
      <c r="AM417" s="516"/>
      <c r="AN417" s="516"/>
      <c r="AO417" s="516"/>
      <c r="AP417" s="516"/>
      <c r="AQ417" s="516"/>
      <c r="AR417" s="516"/>
      <c r="AS417" s="516"/>
      <c r="AT417" s="516"/>
      <c r="AU417" s="516"/>
      <c r="AV417" s="516"/>
      <c r="AW417" s="400"/>
      <c r="AX417" s="400"/>
      <c r="AY417" s="400"/>
      <c r="AZ417" s="582" t="s">
        <v>1092</v>
      </c>
      <c r="BA417" s="400" t="s">
        <v>1147</v>
      </c>
      <c r="BB417" s="400"/>
      <c r="BC417" s="400"/>
      <c r="BD417" s="400" t="s">
        <v>1089</v>
      </c>
      <c r="BE417" s="516"/>
      <c r="BF417" s="516"/>
      <c r="BG417" s="516"/>
      <c r="BH417" s="516"/>
    </row>
    <row r="418" spans="14:60" s="367" customFormat="1">
      <c r="N418" s="516"/>
      <c r="O418" s="516"/>
      <c r="P418" s="516"/>
      <c r="Q418" s="516"/>
      <c r="R418" s="516"/>
      <c r="S418" s="516"/>
      <c r="T418" s="516"/>
      <c r="U418" s="516"/>
      <c r="V418" s="516"/>
      <c r="W418" s="516"/>
      <c r="X418" s="516"/>
      <c r="Y418" s="516"/>
      <c r="Z418" s="516"/>
      <c r="AA418" s="516"/>
      <c r="AB418" s="516"/>
      <c r="AC418" s="516"/>
      <c r="AD418" s="516"/>
      <c r="AE418" s="516"/>
      <c r="AF418" s="516"/>
      <c r="AG418" s="516"/>
      <c r="AH418" s="516"/>
      <c r="AI418" s="516"/>
      <c r="AJ418" s="516"/>
      <c r="AK418" s="516"/>
      <c r="AL418" s="516"/>
      <c r="AM418" s="516"/>
      <c r="AN418" s="516"/>
      <c r="AO418" s="516"/>
      <c r="AP418" s="516"/>
      <c r="AQ418" s="516"/>
      <c r="AR418" s="516"/>
      <c r="AS418" s="516"/>
      <c r="AT418" s="516"/>
      <c r="AU418" s="516"/>
      <c r="AV418" s="516"/>
      <c r="AW418" s="400"/>
      <c r="AX418" s="400"/>
      <c r="AY418" s="400"/>
      <c r="AZ418" s="582" t="s">
        <v>1093</v>
      </c>
      <c r="BA418" s="400" t="s">
        <v>1148</v>
      </c>
      <c r="BB418" s="400"/>
      <c r="BC418" s="400"/>
      <c r="BD418" s="400" t="s">
        <v>1090</v>
      </c>
      <c r="BE418" s="516"/>
      <c r="BF418" s="516"/>
      <c r="BG418" s="516"/>
      <c r="BH418" s="516"/>
    </row>
    <row r="419" spans="14:60" s="367" customFormat="1">
      <c r="N419" s="516"/>
      <c r="O419" s="516"/>
      <c r="P419" s="516"/>
      <c r="Q419" s="516"/>
      <c r="R419" s="516"/>
      <c r="S419" s="516"/>
      <c r="T419" s="516"/>
      <c r="U419" s="516"/>
      <c r="V419" s="516"/>
      <c r="W419" s="516"/>
      <c r="X419" s="516"/>
      <c r="Y419" s="516"/>
      <c r="Z419" s="516"/>
      <c r="AA419" s="516"/>
      <c r="AB419" s="516"/>
      <c r="AC419" s="516"/>
      <c r="AD419" s="516"/>
      <c r="AE419" s="516"/>
      <c r="AF419" s="516"/>
      <c r="AG419" s="516"/>
      <c r="AH419" s="516"/>
      <c r="AI419" s="516"/>
      <c r="AJ419" s="516"/>
      <c r="AK419" s="516"/>
      <c r="AL419" s="516"/>
      <c r="AM419" s="516"/>
      <c r="AN419" s="516"/>
      <c r="AO419" s="516"/>
      <c r="AP419" s="516"/>
      <c r="AQ419" s="516"/>
      <c r="AR419" s="516"/>
      <c r="AS419" s="516"/>
      <c r="AT419" s="516"/>
      <c r="AU419" s="516"/>
      <c r="AV419" s="516"/>
      <c r="AW419" s="400"/>
      <c r="AX419" s="400"/>
      <c r="AY419" s="400"/>
      <c r="AZ419" s="582" t="s">
        <v>1095</v>
      </c>
      <c r="BA419" s="400" t="s">
        <v>1149</v>
      </c>
      <c r="BB419" s="400"/>
      <c r="BC419" s="400"/>
      <c r="BD419" s="400" t="s">
        <v>1091</v>
      </c>
      <c r="BE419" s="516"/>
      <c r="BF419" s="516"/>
      <c r="BG419" s="516"/>
      <c r="BH419" s="516"/>
    </row>
    <row r="420" spans="14:60" s="367" customFormat="1">
      <c r="N420" s="516"/>
      <c r="O420" s="516"/>
      <c r="P420" s="516"/>
      <c r="Q420" s="516"/>
      <c r="R420" s="516"/>
      <c r="S420" s="516"/>
      <c r="T420" s="516"/>
      <c r="U420" s="516"/>
      <c r="V420" s="516"/>
      <c r="W420" s="516"/>
      <c r="X420" s="516"/>
      <c r="Y420" s="516"/>
      <c r="Z420" s="516"/>
      <c r="AA420" s="516"/>
      <c r="AB420" s="516"/>
      <c r="AC420" s="516"/>
      <c r="AD420" s="516"/>
      <c r="AE420" s="516"/>
      <c r="AF420" s="516"/>
      <c r="AG420" s="516"/>
      <c r="AH420" s="516"/>
      <c r="AI420" s="516"/>
      <c r="AJ420" s="516"/>
      <c r="AK420" s="516"/>
      <c r="AL420" s="516"/>
      <c r="AM420" s="516"/>
      <c r="AN420" s="516"/>
      <c r="AO420" s="516"/>
      <c r="AP420" s="516"/>
      <c r="AQ420" s="516"/>
      <c r="AR420" s="516"/>
      <c r="AS420" s="516"/>
      <c r="AT420" s="516"/>
      <c r="AU420" s="516"/>
      <c r="AV420" s="516"/>
      <c r="AW420" s="400"/>
      <c r="AX420" s="400"/>
      <c r="AY420" s="400"/>
      <c r="AZ420" s="582" t="s">
        <v>1097</v>
      </c>
      <c r="BA420" s="400" t="s">
        <v>1150</v>
      </c>
      <c r="BB420" s="400"/>
      <c r="BC420" s="400"/>
      <c r="BD420" s="400" t="s">
        <v>1092</v>
      </c>
      <c r="BE420" s="516"/>
      <c r="BF420" s="516"/>
      <c r="BG420" s="516"/>
      <c r="BH420" s="516"/>
    </row>
    <row r="421" spans="14:60" s="367" customFormat="1">
      <c r="N421" s="516"/>
      <c r="O421" s="516"/>
      <c r="P421" s="516"/>
      <c r="Q421" s="516"/>
      <c r="R421" s="516"/>
      <c r="S421" s="516"/>
      <c r="T421" s="516"/>
      <c r="U421" s="516"/>
      <c r="V421" s="516"/>
      <c r="W421" s="516"/>
      <c r="X421" s="516"/>
      <c r="Y421" s="516"/>
      <c r="Z421" s="516"/>
      <c r="AA421" s="516"/>
      <c r="AB421" s="516"/>
      <c r="AC421" s="516"/>
      <c r="AD421" s="516"/>
      <c r="AE421" s="516"/>
      <c r="AF421" s="516"/>
      <c r="AG421" s="516"/>
      <c r="AH421" s="516"/>
      <c r="AI421" s="516"/>
      <c r="AJ421" s="516"/>
      <c r="AK421" s="516"/>
      <c r="AL421" s="516"/>
      <c r="AM421" s="516"/>
      <c r="AN421" s="516"/>
      <c r="AO421" s="516"/>
      <c r="AP421" s="516"/>
      <c r="AQ421" s="516"/>
      <c r="AR421" s="516"/>
      <c r="AS421" s="516"/>
      <c r="AT421" s="516"/>
      <c r="AU421" s="516"/>
      <c r="AV421" s="516"/>
      <c r="AW421" s="400"/>
      <c r="AX421" s="400"/>
      <c r="AY421" s="400"/>
      <c r="AZ421" s="582" t="s">
        <v>1099</v>
      </c>
      <c r="BA421" s="400" t="s">
        <v>1152</v>
      </c>
      <c r="BB421" s="400"/>
      <c r="BC421" s="400"/>
      <c r="BD421" s="400" t="s">
        <v>1093</v>
      </c>
      <c r="BE421" s="516"/>
      <c r="BF421" s="516"/>
      <c r="BG421" s="516"/>
      <c r="BH421" s="516"/>
    </row>
    <row r="422" spans="14:60" s="367" customFormat="1">
      <c r="N422" s="516"/>
      <c r="O422" s="516"/>
      <c r="P422" s="516"/>
      <c r="Q422" s="516"/>
      <c r="R422" s="516"/>
      <c r="S422" s="516"/>
      <c r="T422" s="516"/>
      <c r="U422" s="516"/>
      <c r="V422" s="516"/>
      <c r="W422" s="516"/>
      <c r="X422" s="516"/>
      <c r="Y422" s="516"/>
      <c r="Z422" s="516"/>
      <c r="AA422" s="516"/>
      <c r="AB422" s="516"/>
      <c r="AC422" s="516"/>
      <c r="AD422" s="516"/>
      <c r="AE422" s="516"/>
      <c r="AF422" s="516"/>
      <c r="AG422" s="516"/>
      <c r="AH422" s="516"/>
      <c r="AI422" s="516"/>
      <c r="AJ422" s="516"/>
      <c r="AK422" s="516"/>
      <c r="AL422" s="516"/>
      <c r="AM422" s="516"/>
      <c r="AN422" s="516"/>
      <c r="AO422" s="516"/>
      <c r="AP422" s="516"/>
      <c r="AQ422" s="516"/>
      <c r="AR422" s="516"/>
      <c r="AS422" s="516"/>
      <c r="AT422" s="516"/>
      <c r="AU422" s="516"/>
      <c r="AV422" s="516"/>
      <c r="AW422" s="400"/>
      <c r="AX422" s="400"/>
      <c r="AY422" s="400"/>
      <c r="AZ422" s="582" t="s">
        <v>1101</v>
      </c>
      <c r="BA422" s="400" t="s">
        <v>1154</v>
      </c>
      <c r="BB422" s="400"/>
      <c r="BC422" s="400"/>
      <c r="BD422" s="400" t="s">
        <v>1095</v>
      </c>
      <c r="BE422" s="516"/>
      <c r="BF422" s="516"/>
      <c r="BG422" s="516"/>
      <c r="BH422" s="516"/>
    </row>
    <row r="423" spans="14:60" s="367" customFormat="1">
      <c r="N423" s="516"/>
      <c r="O423" s="516"/>
      <c r="P423" s="516"/>
      <c r="Q423" s="516"/>
      <c r="R423" s="516"/>
      <c r="S423" s="516"/>
      <c r="T423" s="516"/>
      <c r="U423" s="516"/>
      <c r="V423" s="516"/>
      <c r="W423" s="516"/>
      <c r="X423" s="516"/>
      <c r="Y423" s="516"/>
      <c r="Z423" s="516"/>
      <c r="AA423" s="516"/>
      <c r="AB423" s="516"/>
      <c r="AC423" s="516"/>
      <c r="AD423" s="516"/>
      <c r="AE423" s="516"/>
      <c r="AF423" s="516"/>
      <c r="AG423" s="516"/>
      <c r="AH423" s="516"/>
      <c r="AI423" s="516"/>
      <c r="AJ423" s="516"/>
      <c r="AK423" s="516"/>
      <c r="AL423" s="516"/>
      <c r="AM423" s="516"/>
      <c r="AN423" s="516"/>
      <c r="AO423" s="516"/>
      <c r="AP423" s="516"/>
      <c r="AQ423" s="516"/>
      <c r="AR423" s="516"/>
      <c r="AS423" s="516"/>
      <c r="AT423" s="516"/>
      <c r="AU423" s="516"/>
      <c r="AV423" s="516"/>
      <c r="AW423" s="400"/>
      <c r="AX423" s="400"/>
      <c r="AY423" s="400"/>
      <c r="AZ423" s="582" t="s">
        <v>1102</v>
      </c>
      <c r="BA423" s="400" t="s">
        <v>1156</v>
      </c>
      <c r="BB423" s="400"/>
      <c r="BC423" s="400"/>
      <c r="BD423" s="400" t="s">
        <v>1097</v>
      </c>
      <c r="BE423" s="516"/>
      <c r="BF423" s="516"/>
      <c r="BG423" s="516"/>
      <c r="BH423" s="516"/>
    </row>
    <row r="424" spans="14:60" s="367" customFormat="1">
      <c r="N424" s="516"/>
      <c r="O424" s="516"/>
      <c r="P424" s="516"/>
      <c r="Q424" s="516"/>
      <c r="R424" s="516"/>
      <c r="S424" s="516"/>
      <c r="T424" s="516"/>
      <c r="U424" s="516"/>
      <c r="V424" s="516"/>
      <c r="W424" s="516"/>
      <c r="X424" s="516"/>
      <c r="Y424" s="516"/>
      <c r="Z424" s="516"/>
      <c r="AA424" s="516"/>
      <c r="AB424" s="516"/>
      <c r="AC424" s="516"/>
      <c r="AD424" s="516"/>
      <c r="AE424" s="516"/>
      <c r="AF424" s="516"/>
      <c r="AG424" s="516"/>
      <c r="AH424" s="516"/>
      <c r="AI424" s="516"/>
      <c r="AJ424" s="516"/>
      <c r="AK424" s="516"/>
      <c r="AL424" s="516"/>
      <c r="AM424" s="516"/>
      <c r="AN424" s="516"/>
      <c r="AO424" s="516"/>
      <c r="AP424" s="516"/>
      <c r="AQ424" s="516"/>
      <c r="AR424" s="516"/>
      <c r="AS424" s="516"/>
      <c r="AT424" s="516"/>
      <c r="AU424" s="516"/>
      <c r="AV424" s="516"/>
      <c r="AW424" s="400"/>
      <c r="AX424" s="400"/>
      <c r="AY424" s="400"/>
      <c r="AZ424" s="582" t="s">
        <v>432</v>
      </c>
      <c r="BA424" s="400" t="s">
        <v>1159</v>
      </c>
      <c r="BB424" s="400"/>
      <c r="BC424" s="400"/>
      <c r="BD424" s="400" t="s">
        <v>1099</v>
      </c>
      <c r="BE424" s="516"/>
      <c r="BF424" s="516"/>
      <c r="BG424" s="516"/>
      <c r="BH424" s="516"/>
    </row>
    <row r="425" spans="14:60" s="367" customFormat="1">
      <c r="N425" s="516"/>
      <c r="O425" s="516"/>
      <c r="P425" s="516"/>
      <c r="Q425" s="516"/>
      <c r="R425" s="516"/>
      <c r="S425" s="516"/>
      <c r="T425" s="516"/>
      <c r="U425" s="516"/>
      <c r="V425" s="516"/>
      <c r="W425" s="516"/>
      <c r="X425" s="516"/>
      <c r="Y425" s="516"/>
      <c r="Z425" s="516"/>
      <c r="AA425" s="516"/>
      <c r="AB425" s="516"/>
      <c r="AC425" s="516"/>
      <c r="AD425" s="516"/>
      <c r="AE425" s="516"/>
      <c r="AF425" s="516"/>
      <c r="AG425" s="516"/>
      <c r="AH425" s="516"/>
      <c r="AI425" s="516"/>
      <c r="AJ425" s="516"/>
      <c r="AK425" s="516"/>
      <c r="AL425" s="516"/>
      <c r="AM425" s="516"/>
      <c r="AN425" s="516"/>
      <c r="AO425" s="516"/>
      <c r="AP425" s="516"/>
      <c r="AQ425" s="516"/>
      <c r="AR425" s="516"/>
      <c r="AS425" s="516"/>
      <c r="AT425" s="516"/>
      <c r="AU425" s="516"/>
      <c r="AV425" s="516"/>
      <c r="AW425" s="400"/>
      <c r="AX425" s="400"/>
      <c r="AY425" s="400"/>
      <c r="AZ425" s="582" t="s">
        <v>1105</v>
      </c>
      <c r="BA425" s="400" t="s">
        <v>1160</v>
      </c>
      <c r="BB425" s="400"/>
      <c r="BC425" s="400"/>
      <c r="BD425" s="400" t="s">
        <v>1101</v>
      </c>
      <c r="BE425" s="516"/>
      <c r="BF425" s="516"/>
      <c r="BG425" s="516"/>
      <c r="BH425" s="516"/>
    </row>
    <row r="426" spans="14:60" s="367" customFormat="1">
      <c r="N426" s="516"/>
      <c r="O426" s="516"/>
      <c r="P426" s="516"/>
      <c r="Q426" s="516"/>
      <c r="R426" s="516"/>
      <c r="S426" s="516"/>
      <c r="T426" s="516"/>
      <c r="U426" s="516"/>
      <c r="V426" s="516"/>
      <c r="W426" s="516"/>
      <c r="X426" s="516"/>
      <c r="Y426" s="516"/>
      <c r="Z426" s="516"/>
      <c r="AA426" s="516"/>
      <c r="AB426" s="516"/>
      <c r="AC426" s="516"/>
      <c r="AD426" s="516"/>
      <c r="AE426" s="516"/>
      <c r="AF426" s="516"/>
      <c r="AG426" s="516"/>
      <c r="AH426" s="516"/>
      <c r="AI426" s="516"/>
      <c r="AJ426" s="516"/>
      <c r="AK426" s="516"/>
      <c r="AL426" s="516"/>
      <c r="AM426" s="516"/>
      <c r="AN426" s="516"/>
      <c r="AO426" s="516"/>
      <c r="AP426" s="516"/>
      <c r="AQ426" s="516"/>
      <c r="AR426" s="516"/>
      <c r="AS426" s="516"/>
      <c r="AT426" s="516"/>
      <c r="AU426" s="516"/>
      <c r="AV426" s="516"/>
      <c r="AW426" s="400"/>
      <c r="AX426" s="400"/>
      <c r="AY426" s="400"/>
      <c r="AZ426" s="582" t="s">
        <v>1109</v>
      </c>
      <c r="BA426" s="400" t="s">
        <v>1162</v>
      </c>
      <c r="BB426" s="400"/>
      <c r="BC426" s="400"/>
      <c r="BD426" s="400" t="s">
        <v>1102</v>
      </c>
      <c r="BE426" s="516"/>
      <c r="BF426" s="516"/>
      <c r="BG426" s="516"/>
      <c r="BH426" s="516"/>
    </row>
    <row r="427" spans="14:60" s="367" customFormat="1">
      <c r="N427" s="516"/>
      <c r="O427" s="516"/>
      <c r="P427" s="516"/>
      <c r="Q427" s="516"/>
      <c r="R427" s="516"/>
      <c r="S427" s="516"/>
      <c r="T427" s="516"/>
      <c r="U427" s="516"/>
      <c r="V427" s="516"/>
      <c r="W427" s="516"/>
      <c r="X427" s="516"/>
      <c r="Y427" s="516"/>
      <c r="Z427" s="516"/>
      <c r="AA427" s="516"/>
      <c r="AB427" s="516"/>
      <c r="AC427" s="516"/>
      <c r="AD427" s="516"/>
      <c r="AE427" s="516"/>
      <c r="AF427" s="516"/>
      <c r="AG427" s="516"/>
      <c r="AH427" s="516"/>
      <c r="AI427" s="516"/>
      <c r="AJ427" s="516"/>
      <c r="AK427" s="516"/>
      <c r="AL427" s="516"/>
      <c r="AM427" s="516"/>
      <c r="AN427" s="516"/>
      <c r="AO427" s="516"/>
      <c r="AP427" s="516"/>
      <c r="AQ427" s="516"/>
      <c r="AR427" s="516"/>
      <c r="AS427" s="516"/>
      <c r="AT427" s="516"/>
      <c r="AU427" s="516"/>
      <c r="AV427" s="516"/>
      <c r="AW427" s="400"/>
      <c r="AX427" s="400"/>
      <c r="AY427" s="400"/>
      <c r="AZ427" s="582" t="s">
        <v>1110</v>
      </c>
      <c r="BA427" s="400" t="s">
        <v>1165</v>
      </c>
      <c r="BB427" s="400"/>
      <c r="BC427" s="400"/>
      <c r="BD427" s="400" t="s">
        <v>432</v>
      </c>
      <c r="BE427" s="516"/>
      <c r="BF427" s="516"/>
      <c r="BG427" s="516"/>
      <c r="BH427" s="516"/>
    </row>
    <row r="428" spans="14:60" s="367" customFormat="1">
      <c r="N428" s="516"/>
      <c r="O428" s="516"/>
      <c r="P428" s="516"/>
      <c r="Q428" s="516"/>
      <c r="R428" s="516"/>
      <c r="S428" s="516"/>
      <c r="T428" s="516"/>
      <c r="U428" s="516"/>
      <c r="V428" s="516"/>
      <c r="W428" s="516"/>
      <c r="X428" s="516"/>
      <c r="Y428" s="516"/>
      <c r="Z428" s="516"/>
      <c r="AA428" s="516"/>
      <c r="AB428" s="516"/>
      <c r="AC428" s="516"/>
      <c r="AD428" s="516"/>
      <c r="AE428" s="516"/>
      <c r="AF428" s="516"/>
      <c r="AG428" s="516"/>
      <c r="AH428" s="516"/>
      <c r="AI428" s="516"/>
      <c r="AJ428" s="516"/>
      <c r="AK428" s="516"/>
      <c r="AL428" s="516"/>
      <c r="AM428" s="516"/>
      <c r="AN428" s="516"/>
      <c r="AO428" s="516"/>
      <c r="AP428" s="516"/>
      <c r="AQ428" s="516"/>
      <c r="AR428" s="516"/>
      <c r="AS428" s="516"/>
      <c r="AT428" s="516"/>
      <c r="AU428" s="516"/>
      <c r="AV428" s="516"/>
      <c r="AW428" s="400"/>
      <c r="AX428" s="400"/>
      <c r="AY428" s="400"/>
      <c r="AZ428" s="582" t="s">
        <v>1111</v>
      </c>
      <c r="BA428" s="400" t="s">
        <v>1166</v>
      </c>
      <c r="BB428" s="400"/>
      <c r="BC428" s="400"/>
      <c r="BD428" s="400" t="s">
        <v>1105</v>
      </c>
      <c r="BE428" s="516"/>
      <c r="BF428" s="516"/>
      <c r="BG428" s="516"/>
      <c r="BH428" s="516"/>
    </row>
    <row r="429" spans="14:60" s="367" customFormat="1">
      <c r="N429" s="516"/>
      <c r="O429" s="516"/>
      <c r="P429" s="516"/>
      <c r="Q429" s="516"/>
      <c r="R429" s="516"/>
      <c r="S429" s="516"/>
      <c r="T429" s="516"/>
      <c r="U429" s="516"/>
      <c r="V429" s="516"/>
      <c r="W429" s="516"/>
      <c r="X429" s="516"/>
      <c r="Y429" s="516"/>
      <c r="Z429" s="516"/>
      <c r="AA429" s="516"/>
      <c r="AB429" s="516"/>
      <c r="AC429" s="516"/>
      <c r="AD429" s="516"/>
      <c r="AE429" s="516"/>
      <c r="AF429" s="516"/>
      <c r="AG429" s="516"/>
      <c r="AH429" s="516"/>
      <c r="AI429" s="516"/>
      <c r="AJ429" s="516"/>
      <c r="AK429" s="516"/>
      <c r="AL429" s="516"/>
      <c r="AM429" s="516"/>
      <c r="AN429" s="516"/>
      <c r="AO429" s="516"/>
      <c r="AP429" s="516"/>
      <c r="AQ429" s="516"/>
      <c r="AR429" s="516"/>
      <c r="AS429" s="516"/>
      <c r="AT429" s="516"/>
      <c r="AU429" s="516"/>
      <c r="AV429" s="516"/>
      <c r="AW429" s="400"/>
      <c r="AX429" s="400"/>
      <c r="AY429" s="400"/>
      <c r="AZ429" s="582" t="s">
        <v>1115</v>
      </c>
      <c r="BA429" s="400" t="s">
        <v>1169</v>
      </c>
      <c r="BB429" s="400"/>
      <c r="BC429" s="400"/>
      <c r="BD429" s="400" t="s">
        <v>1109</v>
      </c>
      <c r="BE429" s="516"/>
      <c r="BF429" s="516"/>
      <c r="BG429" s="516"/>
      <c r="BH429" s="516"/>
    </row>
    <row r="430" spans="14:60" s="367" customFormat="1">
      <c r="N430" s="516"/>
      <c r="O430" s="516"/>
      <c r="P430" s="516"/>
      <c r="Q430" s="516"/>
      <c r="R430" s="516"/>
      <c r="S430" s="516"/>
      <c r="T430" s="516"/>
      <c r="U430" s="516"/>
      <c r="V430" s="516"/>
      <c r="W430" s="516"/>
      <c r="X430" s="516"/>
      <c r="Y430" s="516"/>
      <c r="Z430" s="516"/>
      <c r="AA430" s="516"/>
      <c r="AB430" s="516"/>
      <c r="AC430" s="516"/>
      <c r="AD430" s="516"/>
      <c r="AE430" s="516"/>
      <c r="AF430" s="516"/>
      <c r="AG430" s="516"/>
      <c r="AH430" s="516"/>
      <c r="AI430" s="516"/>
      <c r="AJ430" s="516"/>
      <c r="AK430" s="516"/>
      <c r="AL430" s="516"/>
      <c r="AM430" s="516"/>
      <c r="AN430" s="516"/>
      <c r="AO430" s="516"/>
      <c r="AP430" s="516"/>
      <c r="AQ430" s="516"/>
      <c r="AR430" s="516"/>
      <c r="AS430" s="516"/>
      <c r="AT430" s="516"/>
      <c r="AU430" s="516"/>
      <c r="AV430" s="516"/>
      <c r="AW430" s="400"/>
      <c r="AX430" s="400"/>
      <c r="AY430" s="400"/>
      <c r="AZ430" s="582" t="s">
        <v>1117</v>
      </c>
      <c r="BA430" s="400" t="s">
        <v>1171</v>
      </c>
      <c r="BB430" s="400"/>
      <c r="BC430" s="400"/>
      <c r="BD430" s="400" t="s">
        <v>1110</v>
      </c>
      <c r="BE430" s="516"/>
      <c r="BF430" s="516"/>
      <c r="BG430" s="516"/>
      <c r="BH430" s="516"/>
    </row>
    <row r="431" spans="14:60" s="367" customFormat="1">
      <c r="N431" s="516"/>
      <c r="O431" s="516"/>
      <c r="P431" s="516"/>
      <c r="Q431" s="516"/>
      <c r="R431" s="516"/>
      <c r="S431" s="516"/>
      <c r="T431" s="516"/>
      <c r="U431" s="516"/>
      <c r="V431" s="516"/>
      <c r="W431" s="516"/>
      <c r="X431" s="516"/>
      <c r="Y431" s="516"/>
      <c r="Z431" s="516"/>
      <c r="AA431" s="516"/>
      <c r="AB431" s="516"/>
      <c r="AC431" s="516"/>
      <c r="AD431" s="516"/>
      <c r="AE431" s="516"/>
      <c r="AF431" s="516"/>
      <c r="AG431" s="516"/>
      <c r="AH431" s="516"/>
      <c r="AI431" s="516"/>
      <c r="AJ431" s="516"/>
      <c r="AK431" s="516"/>
      <c r="AL431" s="516"/>
      <c r="AM431" s="516"/>
      <c r="AN431" s="516"/>
      <c r="AO431" s="516"/>
      <c r="AP431" s="516"/>
      <c r="AQ431" s="516"/>
      <c r="AR431" s="516"/>
      <c r="AS431" s="516"/>
      <c r="AT431" s="516"/>
      <c r="AU431" s="516"/>
      <c r="AV431" s="516"/>
      <c r="AW431" s="400"/>
      <c r="AX431" s="400"/>
      <c r="AY431" s="400"/>
      <c r="AZ431" s="582" t="s">
        <v>1118</v>
      </c>
      <c r="BA431" s="400" t="s">
        <v>456</v>
      </c>
      <c r="BB431" s="400"/>
      <c r="BC431" s="400"/>
      <c r="BD431" s="400" t="s">
        <v>1111</v>
      </c>
      <c r="BE431" s="516"/>
      <c r="BF431" s="516"/>
      <c r="BG431" s="516"/>
      <c r="BH431" s="516"/>
    </row>
    <row r="432" spans="14:60" s="367" customFormat="1">
      <c r="N432" s="516"/>
      <c r="O432" s="516"/>
      <c r="P432" s="516"/>
      <c r="Q432" s="516"/>
      <c r="R432" s="516"/>
      <c r="S432" s="516"/>
      <c r="T432" s="516"/>
      <c r="U432" s="516"/>
      <c r="V432" s="516"/>
      <c r="W432" s="516"/>
      <c r="X432" s="516"/>
      <c r="Y432" s="516"/>
      <c r="Z432" s="516"/>
      <c r="AA432" s="516"/>
      <c r="AB432" s="516"/>
      <c r="AC432" s="516"/>
      <c r="AD432" s="516"/>
      <c r="AE432" s="516"/>
      <c r="AF432" s="516"/>
      <c r="AG432" s="516"/>
      <c r="AH432" s="516"/>
      <c r="AI432" s="516"/>
      <c r="AJ432" s="516"/>
      <c r="AK432" s="516"/>
      <c r="AL432" s="516"/>
      <c r="AM432" s="516"/>
      <c r="AN432" s="516"/>
      <c r="AO432" s="516"/>
      <c r="AP432" s="516"/>
      <c r="AQ432" s="516"/>
      <c r="AR432" s="516"/>
      <c r="AS432" s="516"/>
      <c r="AT432" s="516"/>
      <c r="AU432" s="516"/>
      <c r="AV432" s="516"/>
      <c r="AW432" s="400"/>
      <c r="AX432" s="400"/>
      <c r="AY432" s="400"/>
      <c r="AZ432" s="582" t="s">
        <v>1121</v>
      </c>
      <c r="BA432" s="400" t="s">
        <v>1175</v>
      </c>
      <c r="BB432" s="400"/>
      <c r="BC432" s="400"/>
      <c r="BD432" s="400" t="s">
        <v>1115</v>
      </c>
      <c r="BE432" s="516"/>
      <c r="BF432" s="516"/>
      <c r="BG432" s="516"/>
      <c r="BH432" s="516"/>
    </row>
    <row r="433" spans="14:60" s="367" customFormat="1">
      <c r="N433" s="516"/>
      <c r="O433" s="516"/>
      <c r="P433" s="516"/>
      <c r="Q433" s="516"/>
      <c r="R433" s="516"/>
      <c r="S433" s="516"/>
      <c r="T433" s="516"/>
      <c r="U433" s="516"/>
      <c r="V433" s="516"/>
      <c r="W433" s="516"/>
      <c r="X433" s="516"/>
      <c r="Y433" s="516"/>
      <c r="Z433" s="516"/>
      <c r="AA433" s="516"/>
      <c r="AB433" s="516"/>
      <c r="AC433" s="516"/>
      <c r="AD433" s="516"/>
      <c r="AE433" s="516"/>
      <c r="AF433" s="516"/>
      <c r="AG433" s="516"/>
      <c r="AH433" s="516"/>
      <c r="AI433" s="516"/>
      <c r="AJ433" s="516"/>
      <c r="AK433" s="516"/>
      <c r="AL433" s="516"/>
      <c r="AM433" s="516"/>
      <c r="AN433" s="516"/>
      <c r="AO433" s="516"/>
      <c r="AP433" s="516"/>
      <c r="AQ433" s="516"/>
      <c r="AR433" s="516"/>
      <c r="AS433" s="516"/>
      <c r="AT433" s="516"/>
      <c r="AU433" s="516"/>
      <c r="AV433" s="516"/>
      <c r="AW433" s="400"/>
      <c r="AX433" s="400"/>
      <c r="AY433" s="400"/>
      <c r="AZ433" s="582" t="s">
        <v>1123</v>
      </c>
      <c r="BA433" s="400" t="s">
        <v>1176</v>
      </c>
      <c r="BB433" s="400"/>
      <c r="BC433" s="400"/>
      <c r="BD433" s="400" t="s">
        <v>1117</v>
      </c>
      <c r="BE433" s="516"/>
      <c r="BF433" s="516"/>
      <c r="BG433" s="516"/>
      <c r="BH433" s="516"/>
    </row>
    <row r="434" spans="14:60" s="367" customFormat="1">
      <c r="N434" s="516"/>
      <c r="O434" s="516"/>
      <c r="P434" s="516"/>
      <c r="Q434" s="516"/>
      <c r="R434" s="516"/>
      <c r="S434" s="516"/>
      <c r="T434" s="516"/>
      <c r="U434" s="516"/>
      <c r="V434" s="516"/>
      <c r="W434" s="516"/>
      <c r="X434" s="516"/>
      <c r="Y434" s="516"/>
      <c r="Z434" s="516"/>
      <c r="AA434" s="516"/>
      <c r="AB434" s="516"/>
      <c r="AC434" s="516"/>
      <c r="AD434" s="516"/>
      <c r="AE434" s="516"/>
      <c r="AF434" s="516"/>
      <c r="AG434" s="516"/>
      <c r="AH434" s="516"/>
      <c r="AI434" s="516"/>
      <c r="AJ434" s="516"/>
      <c r="AK434" s="516"/>
      <c r="AL434" s="516"/>
      <c r="AM434" s="516"/>
      <c r="AN434" s="516"/>
      <c r="AO434" s="516"/>
      <c r="AP434" s="516"/>
      <c r="AQ434" s="516"/>
      <c r="AR434" s="516"/>
      <c r="AS434" s="516"/>
      <c r="AT434" s="516"/>
      <c r="AU434" s="516"/>
      <c r="AV434" s="516"/>
      <c r="AW434" s="400"/>
      <c r="AX434" s="400"/>
      <c r="AY434" s="400"/>
      <c r="AZ434" s="582" t="s">
        <v>1125</v>
      </c>
      <c r="BA434" s="400" t="s">
        <v>1186</v>
      </c>
      <c r="BB434" s="400"/>
      <c r="BC434" s="400"/>
      <c r="BD434" s="400" t="s">
        <v>1118</v>
      </c>
      <c r="BE434" s="516"/>
      <c r="BF434" s="516"/>
      <c r="BG434" s="516"/>
      <c r="BH434" s="516"/>
    </row>
    <row r="435" spans="14:60" s="367" customFormat="1">
      <c r="N435" s="516"/>
      <c r="O435" s="516"/>
      <c r="P435" s="516"/>
      <c r="Q435" s="516"/>
      <c r="R435" s="516"/>
      <c r="S435" s="516"/>
      <c r="T435" s="516"/>
      <c r="U435" s="516"/>
      <c r="V435" s="516"/>
      <c r="W435" s="516"/>
      <c r="X435" s="516"/>
      <c r="Y435" s="516"/>
      <c r="Z435" s="516"/>
      <c r="AA435" s="516"/>
      <c r="AB435" s="516"/>
      <c r="AC435" s="516"/>
      <c r="AD435" s="516"/>
      <c r="AE435" s="516"/>
      <c r="AF435" s="516"/>
      <c r="AG435" s="516"/>
      <c r="AH435" s="516"/>
      <c r="AI435" s="516"/>
      <c r="AJ435" s="516"/>
      <c r="AK435" s="516"/>
      <c r="AL435" s="516"/>
      <c r="AM435" s="516"/>
      <c r="AN435" s="516"/>
      <c r="AO435" s="516"/>
      <c r="AP435" s="516"/>
      <c r="AQ435" s="516"/>
      <c r="AR435" s="516"/>
      <c r="AS435" s="516"/>
      <c r="AT435" s="516"/>
      <c r="AU435" s="516"/>
      <c r="AV435" s="516"/>
      <c r="AW435" s="400"/>
      <c r="AX435" s="400"/>
      <c r="AY435" s="400"/>
      <c r="AZ435" s="582" t="s">
        <v>1126</v>
      </c>
      <c r="BA435" s="400" t="s">
        <v>1187</v>
      </c>
      <c r="BB435" s="400"/>
      <c r="BC435" s="400"/>
      <c r="BD435" s="400" t="s">
        <v>1121</v>
      </c>
      <c r="BE435" s="516"/>
      <c r="BF435" s="516"/>
      <c r="BG435" s="516"/>
      <c r="BH435" s="516"/>
    </row>
    <row r="436" spans="14:60" s="367" customFormat="1">
      <c r="N436" s="516"/>
      <c r="O436" s="516"/>
      <c r="P436" s="516"/>
      <c r="Q436" s="516"/>
      <c r="R436" s="516"/>
      <c r="S436" s="516"/>
      <c r="T436" s="516"/>
      <c r="U436" s="516"/>
      <c r="V436" s="516"/>
      <c r="W436" s="516"/>
      <c r="X436" s="516"/>
      <c r="Y436" s="516"/>
      <c r="Z436" s="516"/>
      <c r="AA436" s="516"/>
      <c r="AB436" s="516"/>
      <c r="AC436" s="516"/>
      <c r="AD436" s="516"/>
      <c r="AE436" s="516"/>
      <c r="AF436" s="516"/>
      <c r="AG436" s="516"/>
      <c r="AH436" s="516"/>
      <c r="AI436" s="516"/>
      <c r="AJ436" s="516"/>
      <c r="AK436" s="516"/>
      <c r="AL436" s="516"/>
      <c r="AM436" s="516"/>
      <c r="AN436" s="516"/>
      <c r="AO436" s="516"/>
      <c r="AP436" s="516"/>
      <c r="AQ436" s="516"/>
      <c r="AR436" s="516"/>
      <c r="AS436" s="516"/>
      <c r="AT436" s="516"/>
      <c r="AU436" s="516"/>
      <c r="AV436" s="516"/>
      <c r="AW436" s="400"/>
      <c r="AX436" s="400"/>
      <c r="AY436" s="400"/>
      <c r="AZ436" s="582" t="s">
        <v>1127</v>
      </c>
      <c r="BA436" s="400" t="s">
        <v>1192</v>
      </c>
      <c r="BB436" s="400"/>
      <c r="BC436" s="400"/>
      <c r="BD436" s="400" t="s">
        <v>1123</v>
      </c>
      <c r="BE436" s="516"/>
      <c r="BF436" s="516"/>
      <c r="BG436" s="516"/>
      <c r="BH436" s="516"/>
    </row>
    <row r="437" spans="14:60" s="367" customFormat="1">
      <c r="N437" s="516"/>
      <c r="O437" s="516"/>
      <c r="P437" s="516"/>
      <c r="Q437" s="516"/>
      <c r="R437" s="516"/>
      <c r="S437" s="516"/>
      <c r="T437" s="516"/>
      <c r="U437" s="516"/>
      <c r="V437" s="516"/>
      <c r="W437" s="516"/>
      <c r="X437" s="516"/>
      <c r="Y437" s="516"/>
      <c r="Z437" s="516"/>
      <c r="AA437" s="516"/>
      <c r="AB437" s="516"/>
      <c r="AC437" s="516"/>
      <c r="AD437" s="516"/>
      <c r="AE437" s="516"/>
      <c r="AF437" s="516"/>
      <c r="AG437" s="516"/>
      <c r="AH437" s="516"/>
      <c r="AI437" s="516"/>
      <c r="AJ437" s="516"/>
      <c r="AK437" s="516"/>
      <c r="AL437" s="516"/>
      <c r="AM437" s="516"/>
      <c r="AN437" s="516"/>
      <c r="AO437" s="516"/>
      <c r="AP437" s="516"/>
      <c r="AQ437" s="516"/>
      <c r="AR437" s="516"/>
      <c r="AS437" s="516"/>
      <c r="AT437" s="516"/>
      <c r="AU437" s="516"/>
      <c r="AV437" s="516"/>
      <c r="AW437" s="400"/>
      <c r="AX437" s="400"/>
      <c r="AY437" s="400"/>
      <c r="AZ437" s="582" t="s">
        <v>1128</v>
      </c>
      <c r="BA437" s="400" t="s">
        <v>1193</v>
      </c>
      <c r="BB437" s="400"/>
      <c r="BC437" s="400"/>
      <c r="BD437" s="400" t="s">
        <v>1125</v>
      </c>
      <c r="BE437" s="516"/>
      <c r="BF437" s="516"/>
      <c r="BG437" s="516"/>
      <c r="BH437" s="516"/>
    </row>
    <row r="438" spans="14:60" s="367" customFormat="1">
      <c r="N438" s="516"/>
      <c r="O438" s="516"/>
      <c r="P438" s="516"/>
      <c r="Q438" s="516"/>
      <c r="R438" s="516"/>
      <c r="S438" s="516"/>
      <c r="T438" s="516"/>
      <c r="U438" s="516"/>
      <c r="V438" s="516"/>
      <c r="W438" s="516"/>
      <c r="X438" s="516"/>
      <c r="Y438" s="516"/>
      <c r="Z438" s="516"/>
      <c r="AA438" s="516"/>
      <c r="AB438" s="516"/>
      <c r="AC438" s="516"/>
      <c r="AD438" s="516"/>
      <c r="AE438" s="516"/>
      <c r="AF438" s="516"/>
      <c r="AG438" s="516"/>
      <c r="AH438" s="516"/>
      <c r="AI438" s="516"/>
      <c r="AJ438" s="516"/>
      <c r="AK438" s="516"/>
      <c r="AL438" s="516"/>
      <c r="AM438" s="516"/>
      <c r="AN438" s="516"/>
      <c r="AO438" s="516"/>
      <c r="AP438" s="516"/>
      <c r="AQ438" s="516"/>
      <c r="AR438" s="516"/>
      <c r="AS438" s="516"/>
      <c r="AT438" s="516"/>
      <c r="AU438" s="516"/>
      <c r="AV438" s="516"/>
      <c r="AW438" s="400"/>
      <c r="AX438" s="400"/>
      <c r="AY438" s="400"/>
      <c r="AZ438" s="582" t="s">
        <v>1129</v>
      </c>
      <c r="BA438" s="400" t="s">
        <v>1195</v>
      </c>
      <c r="BB438" s="400"/>
      <c r="BC438" s="400"/>
      <c r="BD438" s="400" t="s">
        <v>1126</v>
      </c>
      <c r="BE438" s="516"/>
      <c r="BF438" s="516"/>
      <c r="BG438" s="516"/>
      <c r="BH438" s="516"/>
    </row>
    <row r="439" spans="14:60" s="367" customFormat="1">
      <c r="N439" s="516"/>
      <c r="O439" s="516"/>
      <c r="P439" s="516"/>
      <c r="Q439" s="516"/>
      <c r="R439" s="516"/>
      <c r="S439" s="516"/>
      <c r="T439" s="516"/>
      <c r="U439" s="516"/>
      <c r="V439" s="516"/>
      <c r="W439" s="516"/>
      <c r="X439" s="516"/>
      <c r="Y439" s="516"/>
      <c r="Z439" s="516"/>
      <c r="AA439" s="516"/>
      <c r="AB439" s="516"/>
      <c r="AC439" s="516"/>
      <c r="AD439" s="516"/>
      <c r="AE439" s="516"/>
      <c r="AF439" s="516"/>
      <c r="AG439" s="516"/>
      <c r="AH439" s="516"/>
      <c r="AI439" s="516"/>
      <c r="AJ439" s="516"/>
      <c r="AK439" s="516"/>
      <c r="AL439" s="516"/>
      <c r="AM439" s="516"/>
      <c r="AN439" s="516"/>
      <c r="AO439" s="516"/>
      <c r="AP439" s="516"/>
      <c r="AQ439" s="516"/>
      <c r="AR439" s="516"/>
      <c r="AS439" s="516"/>
      <c r="AT439" s="516"/>
      <c r="AU439" s="516"/>
      <c r="AV439" s="516"/>
      <c r="AW439" s="400"/>
      <c r="AX439" s="400"/>
      <c r="AY439" s="400"/>
      <c r="AZ439" s="582" t="s">
        <v>1130</v>
      </c>
      <c r="BA439" s="400" t="s">
        <v>1197</v>
      </c>
      <c r="BB439" s="400"/>
      <c r="BC439" s="400"/>
      <c r="BD439" s="400" t="s">
        <v>1127</v>
      </c>
      <c r="BE439" s="516"/>
      <c r="BF439" s="516"/>
      <c r="BG439" s="516"/>
      <c r="BH439" s="516"/>
    </row>
    <row r="440" spans="14:60" s="367" customFormat="1">
      <c r="N440" s="516"/>
      <c r="O440" s="516"/>
      <c r="P440" s="516"/>
      <c r="Q440" s="516"/>
      <c r="R440" s="516"/>
      <c r="S440" s="516"/>
      <c r="T440" s="516"/>
      <c r="U440" s="516"/>
      <c r="V440" s="516"/>
      <c r="W440" s="516"/>
      <c r="X440" s="516"/>
      <c r="Y440" s="516"/>
      <c r="Z440" s="516"/>
      <c r="AA440" s="516"/>
      <c r="AB440" s="516"/>
      <c r="AC440" s="516"/>
      <c r="AD440" s="516"/>
      <c r="AE440" s="516"/>
      <c r="AF440" s="516"/>
      <c r="AG440" s="516"/>
      <c r="AH440" s="516"/>
      <c r="AI440" s="516"/>
      <c r="AJ440" s="516"/>
      <c r="AK440" s="516"/>
      <c r="AL440" s="516"/>
      <c r="AM440" s="516"/>
      <c r="AN440" s="516"/>
      <c r="AO440" s="516"/>
      <c r="AP440" s="516"/>
      <c r="AQ440" s="516"/>
      <c r="AR440" s="516"/>
      <c r="AS440" s="516"/>
      <c r="AT440" s="516"/>
      <c r="AU440" s="516"/>
      <c r="AV440" s="516"/>
      <c r="AW440" s="400"/>
      <c r="AX440" s="400"/>
      <c r="AY440" s="400"/>
      <c r="AZ440" s="582" t="s">
        <v>1646</v>
      </c>
      <c r="BA440" s="400" t="s">
        <v>1198</v>
      </c>
      <c r="BB440" s="400"/>
      <c r="BC440" s="400"/>
      <c r="BD440" s="400" t="s">
        <v>1128</v>
      </c>
      <c r="BE440" s="516"/>
      <c r="BF440" s="516"/>
      <c r="BG440" s="516"/>
      <c r="BH440" s="516"/>
    </row>
    <row r="441" spans="14:60" s="367" customFormat="1">
      <c r="N441" s="516"/>
      <c r="O441" s="516"/>
      <c r="P441" s="516"/>
      <c r="Q441" s="516"/>
      <c r="R441" s="516"/>
      <c r="S441" s="516"/>
      <c r="T441" s="516"/>
      <c r="U441" s="516"/>
      <c r="V441" s="516"/>
      <c r="W441" s="516"/>
      <c r="X441" s="516"/>
      <c r="Y441" s="516"/>
      <c r="Z441" s="516"/>
      <c r="AA441" s="516"/>
      <c r="AB441" s="516"/>
      <c r="AC441" s="516"/>
      <c r="AD441" s="516"/>
      <c r="AE441" s="516"/>
      <c r="AF441" s="516"/>
      <c r="AG441" s="516"/>
      <c r="AH441" s="516"/>
      <c r="AI441" s="516"/>
      <c r="AJ441" s="516"/>
      <c r="AK441" s="516"/>
      <c r="AL441" s="516"/>
      <c r="AM441" s="516"/>
      <c r="AN441" s="516"/>
      <c r="AO441" s="516"/>
      <c r="AP441" s="516"/>
      <c r="AQ441" s="516"/>
      <c r="AR441" s="516"/>
      <c r="AS441" s="516"/>
      <c r="AT441" s="516"/>
      <c r="AU441" s="516"/>
      <c r="AV441" s="516"/>
      <c r="AW441" s="400"/>
      <c r="AX441" s="400"/>
      <c r="AY441" s="400"/>
      <c r="AZ441" s="582" t="s">
        <v>1133</v>
      </c>
      <c r="BA441" s="400" t="s">
        <v>1202</v>
      </c>
      <c r="BB441" s="400"/>
      <c r="BC441" s="400"/>
      <c r="BD441" s="400" t="s">
        <v>1129</v>
      </c>
      <c r="BE441" s="516"/>
      <c r="BF441" s="516"/>
      <c r="BG441" s="516"/>
      <c r="BH441" s="516"/>
    </row>
    <row r="442" spans="14:60" s="367" customFormat="1">
      <c r="N442" s="516"/>
      <c r="O442" s="516"/>
      <c r="P442" s="516"/>
      <c r="Q442" s="516"/>
      <c r="R442" s="516"/>
      <c r="S442" s="516"/>
      <c r="T442" s="516"/>
      <c r="U442" s="516"/>
      <c r="V442" s="516"/>
      <c r="W442" s="516"/>
      <c r="X442" s="516"/>
      <c r="Y442" s="516"/>
      <c r="Z442" s="516"/>
      <c r="AA442" s="516"/>
      <c r="AB442" s="516"/>
      <c r="AC442" s="516"/>
      <c r="AD442" s="516"/>
      <c r="AE442" s="516"/>
      <c r="AF442" s="516"/>
      <c r="AG442" s="516"/>
      <c r="AH442" s="516"/>
      <c r="AI442" s="516"/>
      <c r="AJ442" s="516"/>
      <c r="AK442" s="516"/>
      <c r="AL442" s="516"/>
      <c r="AM442" s="516"/>
      <c r="AN442" s="516"/>
      <c r="AO442" s="516"/>
      <c r="AP442" s="516"/>
      <c r="AQ442" s="516"/>
      <c r="AR442" s="516"/>
      <c r="AS442" s="516"/>
      <c r="AT442" s="516"/>
      <c r="AU442" s="516"/>
      <c r="AV442" s="516"/>
      <c r="AW442" s="400"/>
      <c r="AX442" s="400"/>
      <c r="AY442" s="400"/>
      <c r="AZ442" s="582" t="s">
        <v>1135</v>
      </c>
      <c r="BA442" s="400" t="s">
        <v>1207</v>
      </c>
      <c r="BB442" s="400"/>
      <c r="BC442" s="400"/>
      <c r="BD442" s="400" t="s">
        <v>1130</v>
      </c>
      <c r="BE442" s="516"/>
      <c r="BF442" s="516"/>
      <c r="BG442" s="516"/>
      <c r="BH442" s="516"/>
    </row>
    <row r="443" spans="14:60" s="367" customFormat="1">
      <c r="N443" s="516"/>
      <c r="O443" s="516"/>
      <c r="P443" s="516"/>
      <c r="Q443" s="516"/>
      <c r="R443" s="516"/>
      <c r="S443" s="516"/>
      <c r="T443" s="516"/>
      <c r="U443" s="516"/>
      <c r="V443" s="516"/>
      <c r="W443" s="516"/>
      <c r="X443" s="516"/>
      <c r="Y443" s="516"/>
      <c r="Z443" s="516"/>
      <c r="AA443" s="516"/>
      <c r="AB443" s="516"/>
      <c r="AC443" s="516"/>
      <c r="AD443" s="516"/>
      <c r="AE443" s="516"/>
      <c r="AF443" s="516"/>
      <c r="AG443" s="516"/>
      <c r="AH443" s="516"/>
      <c r="AI443" s="516"/>
      <c r="AJ443" s="516"/>
      <c r="AK443" s="516"/>
      <c r="AL443" s="516"/>
      <c r="AM443" s="516"/>
      <c r="AN443" s="516"/>
      <c r="AO443" s="516"/>
      <c r="AP443" s="516"/>
      <c r="AQ443" s="516"/>
      <c r="AR443" s="516"/>
      <c r="AS443" s="516"/>
      <c r="AT443" s="516"/>
      <c r="AU443" s="516"/>
      <c r="AV443" s="516"/>
      <c r="AW443" s="400"/>
      <c r="AX443" s="400"/>
      <c r="AY443" s="400"/>
      <c r="AZ443" s="582" t="s">
        <v>1136</v>
      </c>
      <c r="BA443" s="400" t="s">
        <v>1218</v>
      </c>
      <c r="BB443" s="400"/>
      <c r="BC443" s="400"/>
      <c r="BD443" s="400" t="s">
        <v>1646</v>
      </c>
      <c r="BE443" s="516"/>
      <c r="BF443" s="516"/>
      <c r="BG443" s="516"/>
      <c r="BH443" s="516"/>
    </row>
    <row r="444" spans="14:60" s="367" customFormat="1">
      <c r="N444" s="516"/>
      <c r="O444" s="516"/>
      <c r="P444" s="516"/>
      <c r="Q444" s="516"/>
      <c r="R444" s="516"/>
      <c r="S444" s="516"/>
      <c r="T444" s="516"/>
      <c r="U444" s="516"/>
      <c r="V444" s="516"/>
      <c r="W444" s="516"/>
      <c r="X444" s="516"/>
      <c r="Y444" s="516"/>
      <c r="Z444" s="516"/>
      <c r="AA444" s="516"/>
      <c r="AB444" s="516"/>
      <c r="AC444" s="516"/>
      <c r="AD444" s="516"/>
      <c r="AE444" s="516"/>
      <c r="AF444" s="516"/>
      <c r="AG444" s="516"/>
      <c r="AH444" s="516"/>
      <c r="AI444" s="516"/>
      <c r="AJ444" s="516"/>
      <c r="AK444" s="516"/>
      <c r="AL444" s="516"/>
      <c r="AM444" s="516"/>
      <c r="AN444" s="516"/>
      <c r="AO444" s="516"/>
      <c r="AP444" s="516"/>
      <c r="AQ444" s="516"/>
      <c r="AR444" s="516"/>
      <c r="AS444" s="516"/>
      <c r="AT444" s="516"/>
      <c r="AU444" s="516"/>
      <c r="AV444" s="516"/>
      <c r="AW444" s="400"/>
      <c r="AX444" s="400"/>
      <c r="AY444" s="400"/>
      <c r="AZ444" s="582" t="s">
        <v>444</v>
      </c>
      <c r="BA444" s="400" t="s">
        <v>1220</v>
      </c>
      <c r="BB444" s="400"/>
      <c r="BC444" s="400"/>
      <c r="BD444" s="400" t="s">
        <v>1133</v>
      </c>
      <c r="BE444" s="516"/>
      <c r="BF444" s="516"/>
      <c r="BG444" s="516"/>
      <c r="BH444" s="516"/>
    </row>
    <row r="445" spans="14:60" s="367" customFormat="1">
      <c r="N445" s="516"/>
      <c r="O445" s="516"/>
      <c r="P445" s="516"/>
      <c r="Q445" s="516"/>
      <c r="R445" s="516"/>
      <c r="S445" s="516"/>
      <c r="T445" s="516"/>
      <c r="U445" s="516"/>
      <c r="V445" s="516"/>
      <c r="W445" s="516"/>
      <c r="X445" s="516"/>
      <c r="Y445" s="516"/>
      <c r="Z445" s="516"/>
      <c r="AA445" s="516"/>
      <c r="AB445" s="516"/>
      <c r="AC445" s="516"/>
      <c r="AD445" s="516"/>
      <c r="AE445" s="516"/>
      <c r="AF445" s="516"/>
      <c r="AG445" s="516"/>
      <c r="AH445" s="516"/>
      <c r="AI445" s="516"/>
      <c r="AJ445" s="516"/>
      <c r="AK445" s="516"/>
      <c r="AL445" s="516"/>
      <c r="AM445" s="516"/>
      <c r="AN445" s="516"/>
      <c r="AO445" s="516"/>
      <c r="AP445" s="516"/>
      <c r="AQ445" s="516"/>
      <c r="AR445" s="516"/>
      <c r="AS445" s="516"/>
      <c r="AT445" s="516"/>
      <c r="AU445" s="516"/>
      <c r="AV445" s="516"/>
      <c r="AW445" s="400"/>
      <c r="AX445" s="400"/>
      <c r="AY445" s="400"/>
      <c r="AZ445" s="582" t="s">
        <v>1137</v>
      </c>
      <c r="BA445" s="400" t="s">
        <v>1222</v>
      </c>
      <c r="BB445" s="400"/>
      <c r="BC445" s="400"/>
      <c r="BD445" s="400" t="s">
        <v>1134</v>
      </c>
      <c r="BE445" s="516"/>
      <c r="BF445" s="516"/>
      <c r="BG445" s="516"/>
      <c r="BH445" s="516"/>
    </row>
    <row r="446" spans="14:60" s="367" customFormat="1">
      <c r="N446" s="516"/>
      <c r="O446" s="516"/>
      <c r="P446" s="516"/>
      <c r="Q446" s="516"/>
      <c r="R446" s="516"/>
      <c r="S446" s="516"/>
      <c r="T446" s="516"/>
      <c r="U446" s="516"/>
      <c r="V446" s="516"/>
      <c r="W446" s="516"/>
      <c r="X446" s="516"/>
      <c r="Y446" s="516"/>
      <c r="Z446" s="516"/>
      <c r="AA446" s="516"/>
      <c r="AB446" s="516"/>
      <c r="AC446" s="516"/>
      <c r="AD446" s="516"/>
      <c r="AE446" s="516"/>
      <c r="AF446" s="516"/>
      <c r="AG446" s="516"/>
      <c r="AH446" s="516"/>
      <c r="AI446" s="516"/>
      <c r="AJ446" s="516"/>
      <c r="AK446" s="516"/>
      <c r="AL446" s="516"/>
      <c r="AM446" s="516"/>
      <c r="AN446" s="516"/>
      <c r="AO446" s="516"/>
      <c r="AP446" s="516"/>
      <c r="AQ446" s="516"/>
      <c r="AR446" s="516"/>
      <c r="AS446" s="516"/>
      <c r="AT446" s="516"/>
      <c r="AU446" s="516"/>
      <c r="AV446" s="516"/>
      <c r="AW446" s="400"/>
      <c r="AX446" s="400"/>
      <c r="AY446" s="400"/>
      <c r="AZ446" s="582" t="s">
        <v>1140</v>
      </c>
      <c r="BA446" s="400" t="s">
        <v>1223</v>
      </c>
      <c r="BB446" s="400"/>
      <c r="BC446" s="400"/>
      <c r="BD446" s="400" t="s">
        <v>1135</v>
      </c>
      <c r="BE446" s="516"/>
      <c r="BF446" s="516"/>
      <c r="BG446" s="516"/>
      <c r="BH446" s="516"/>
    </row>
    <row r="447" spans="14:60" s="367" customFormat="1">
      <c r="N447" s="516"/>
      <c r="O447" s="516"/>
      <c r="P447" s="516"/>
      <c r="Q447" s="516"/>
      <c r="R447" s="516"/>
      <c r="S447" s="516"/>
      <c r="T447" s="516"/>
      <c r="U447" s="516"/>
      <c r="V447" s="516"/>
      <c r="W447" s="516"/>
      <c r="X447" s="516"/>
      <c r="Y447" s="516"/>
      <c r="Z447" s="516"/>
      <c r="AA447" s="516"/>
      <c r="AB447" s="516"/>
      <c r="AC447" s="516"/>
      <c r="AD447" s="516"/>
      <c r="AE447" s="516"/>
      <c r="AF447" s="516"/>
      <c r="AG447" s="516"/>
      <c r="AH447" s="516"/>
      <c r="AI447" s="516"/>
      <c r="AJ447" s="516"/>
      <c r="AK447" s="516"/>
      <c r="AL447" s="516"/>
      <c r="AM447" s="516"/>
      <c r="AN447" s="516"/>
      <c r="AO447" s="516"/>
      <c r="AP447" s="516"/>
      <c r="AQ447" s="516"/>
      <c r="AR447" s="516"/>
      <c r="AS447" s="516"/>
      <c r="AT447" s="516"/>
      <c r="AU447" s="516"/>
      <c r="AV447" s="516"/>
      <c r="AW447" s="400"/>
      <c r="AX447" s="400"/>
      <c r="AY447" s="400"/>
      <c r="AZ447" s="582" t="s">
        <v>1144</v>
      </c>
      <c r="BA447" s="400" t="s">
        <v>1228</v>
      </c>
      <c r="BB447" s="400"/>
      <c r="BC447" s="400"/>
      <c r="BD447" s="400" t="s">
        <v>1136</v>
      </c>
      <c r="BE447" s="516"/>
      <c r="BF447" s="516"/>
      <c r="BG447" s="516"/>
      <c r="BH447" s="516"/>
    </row>
    <row r="448" spans="14:60" s="367" customFormat="1">
      <c r="N448" s="516"/>
      <c r="O448" s="516"/>
      <c r="P448" s="516"/>
      <c r="Q448" s="516"/>
      <c r="R448" s="516"/>
      <c r="S448" s="516"/>
      <c r="T448" s="516"/>
      <c r="U448" s="516"/>
      <c r="V448" s="516"/>
      <c r="W448" s="516"/>
      <c r="X448" s="516"/>
      <c r="Y448" s="516"/>
      <c r="Z448" s="516"/>
      <c r="AA448" s="516"/>
      <c r="AB448" s="516"/>
      <c r="AC448" s="516"/>
      <c r="AD448" s="516"/>
      <c r="AE448" s="516"/>
      <c r="AF448" s="516"/>
      <c r="AG448" s="516"/>
      <c r="AH448" s="516"/>
      <c r="AI448" s="516"/>
      <c r="AJ448" s="516"/>
      <c r="AK448" s="516"/>
      <c r="AL448" s="516"/>
      <c r="AM448" s="516"/>
      <c r="AN448" s="516"/>
      <c r="AO448" s="516"/>
      <c r="AP448" s="516"/>
      <c r="AQ448" s="516"/>
      <c r="AR448" s="516"/>
      <c r="AS448" s="516"/>
      <c r="AT448" s="516"/>
      <c r="AU448" s="516"/>
      <c r="AV448" s="516"/>
      <c r="AW448" s="400"/>
      <c r="AX448" s="400"/>
      <c r="AY448" s="400"/>
      <c r="AZ448" s="582" t="s">
        <v>1146</v>
      </c>
      <c r="BA448" s="400" t="s">
        <v>1228</v>
      </c>
      <c r="BB448" s="400"/>
      <c r="BC448" s="400"/>
      <c r="BD448" s="400" t="s">
        <v>444</v>
      </c>
      <c r="BE448" s="516"/>
      <c r="BF448" s="516"/>
      <c r="BG448" s="516"/>
      <c r="BH448" s="516"/>
    </row>
    <row r="449" spans="14:60" s="367" customFormat="1">
      <c r="N449" s="516"/>
      <c r="O449" s="516"/>
      <c r="P449" s="516"/>
      <c r="Q449" s="516"/>
      <c r="R449" s="516"/>
      <c r="S449" s="516"/>
      <c r="T449" s="516"/>
      <c r="U449" s="516"/>
      <c r="V449" s="516"/>
      <c r="W449" s="516"/>
      <c r="X449" s="516"/>
      <c r="Y449" s="516"/>
      <c r="Z449" s="516"/>
      <c r="AA449" s="516"/>
      <c r="AB449" s="516"/>
      <c r="AC449" s="516"/>
      <c r="AD449" s="516"/>
      <c r="AE449" s="516"/>
      <c r="AF449" s="516"/>
      <c r="AG449" s="516"/>
      <c r="AH449" s="516"/>
      <c r="AI449" s="516"/>
      <c r="AJ449" s="516"/>
      <c r="AK449" s="516"/>
      <c r="AL449" s="516"/>
      <c r="AM449" s="516"/>
      <c r="AN449" s="516"/>
      <c r="AO449" s="516"/>
      <c r="AP449" s="516"/>
      <c r="AQ449" s="516"/>
      <c r="AR449" s="516"/>
      <c r="AS449" s="516"/>
      <c r="AT449" s="516"/>
      <c r="AU449" s="516"/>
      <c r="AV449" s="516"/>
      <c r="AW449" s="400"/>
      <c r="AX449" s="400"/>
      <c r="AY449" s="400"/>
      <c r="AZ449" s="582" t="s">
        <v>1147</v>
      </c>
      <c r="BA449" s="400" t="s">
        <v>476</v>
      </c>
      <c r="BB449" s="400"/>
      <c r="BC449" s="400"/>
      <c r="BD449" s="400" t="s">
        <v>1137</v>
      </c>
      <c r="BE449" s="516"/>
      <c r="BF449" s="516"/>
      <c r="BG449" s="516"/>
      <c r="BH449" s="516"/>
    </row>
    <row r="450" spans="14:60" s="367" customFormat="1">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516"/>
      <c r="AK450" s="516"/>
      <c r="AL450" s="516"/>
      <c r="AM450" s="516"/>
      <c r="AN450" s="516"/>
      <c r="AO450" s="516"/>
      <c r="AP450" s="516"/>
      <c r="AQ450" s="516"/>
      <c r="AR450" s="516"/>
      <c r="AS450" s="516"/>
      <c r="AT450" s="516"/>
      <c r="AU450" s="516"/>
      <c r="AV450" s="516"/>
      <c r="AW450" s="400"/>
      <c r="AX450" s="400"/>
      <c r="AY450" s="400"/>
      <c r="AZ450" s="582" t="s">
        <v>1148</v>
      </c>
      <c r="BA450" s="400" t="s">
        <v>1231</v>
      </c>
      <c r="BB450" s="400"/>
      <c r="BC450" s="400"/>
      <c r="BD450" s="400" t="s">
        <v>1138</v>
      </c>
      <c r="BE450" s="516"/>
      <c r="BF450" s="516"/>
      <c r="BG450" s="516"/>
      <c r="BH450" s="516"/>
    </row>
    <row r="451" spans="14:60" s="367" customFormat="1">
      <c r="N451" s="516"/>
      <c r="O451" s="516"/>
      <c r="P451" s="516"/>
      <c r="Q451" s="516"/>
      <c r="R451" s="516"/>
      <c r="S451" s="516"/>
      <c r="T451" s="516"/>
      <c r="U451" s="516"/>
      <c r="V451" s="516"/>
      <c r="W451" s="516"/>
      <c r="X451" s="516"/>
      <c r="Y451" s="516"/>
      <c r="Z451" s="516"/>
      <c r="AA451" s="516"/>
      <c r="AB451" s="516"/>
      <c r="AC451" s="516"/>
      <c r="AD451" s="516"/>
      <c r="AE451" s="516"/>
      <c r="AF451" s="516"/>
      <c r="AG451" s="516"/>
      <c r="AH451" s="516"/>
      <c r="AI451" s="516"/>
      <c r="AJ451" s="516"/>
      <c r="AK451" s="516"/>
      <c r="AL451" s="516"/>
      <c r="AM451" s="516"/>
      <c r="AN451" s="516"/>
      <c r="AO451" s="516"/>
      <c r="AP451" s="516"/>
      <c r="AQ451" s="516"/>
      <c r="AR451" s="516"/>
      <c r="AS451" s="516"/>
      <c r="AT451" s="516"/>
      <c r="AU451" s="516"/>
      <c r="AV451" s="516"/>
      <c r="AW451" s="400"/>
      <c r="AX451" s="400"/>
      <c r="AY451" s="400"/>
      <c r="AZ451" s="582" t="s">
        <v>1149</v>
      </c>
      <c r="BA451" s="400" t="s">
        <v>1234</v>
      </c>
      <c r="BB451" s="400"/>
      <c r="BC451" s="400"/>
      <c r="BD451" s="400" t="s">
        <v>1140</v>
      </c>
      <c r="BE451" s="516"/>
      <c r="BF451" s="516"/>
      <c r="BG451" s="516"/>
      <c r="BH451" s="516"/>
    </row>
    <row r="452" spans="14:60" s="367" customFormat="1">
      <c r="N452" s="516"/>
      <c r="O452" s="516"/>
      <c r="P452" s="516"/>
      <c r="Q452" s="516"/>
      <c r="R452" s="516"/>
      <c r="S452" s="516"/>
      <c r="T452" s="516"/>
      <c r="U452" s="516"/>
      <c r="V452" s="516"/>
      <c r="W452" s="516"/>
      <c r="X452" s="516"/>
      <c r="Y452" s="516"/>
      <c r="Z452" s="516"/>
      <c r="AA452" s="516"/>
      <c r="AB452" s="516"/>
      <c r="AC452" s="516"/>
      <c r="AD452" s="516"/>
      <c r="AE452" s="516"/>
      <c r="AF452" s="516"/>
      <c r="AG452" s="516"/>
      <c r="AH452" s="516"/>
      <c r="AI452" s="516"/>
      <c r="AJ452" s="516"/>
      <c r="AK452" s="516"/>
      <c r="AL452" s="516"/>
      <c r="AM452" s="516"/>
      <c r="AN452" s="516"/>
      <c r="AO452" s="516"/>
      <c r="AP452" s="516"/>
      <c r="AQ452" s="516"/>
      <c r="AR452" s="516"/>
      <c r="AS452" s="516"/>
      <c r="AT452" s="516"/>
      <c r="AU452" s="516"/>
      <c r="AV452" s="516"/>
      <c r="AW452" s="400"/>
      <c r="AX452" s="400"/>
      <c r="AY452" s="400"/>
      <c r="AZ452" s="582" t="s">
        <v>1150</v>
      </c>
      <c r="BA452" s="400" t="s">
        <v>478</v>
      </c>
      <c r="BB452" s="400"/>
      <c r="BC452" s="400"/>
      <c r="BD452" s="400" t="s">
        <v>1144</v>
      </c>
      <c r="BE452" s="516"/>
      <c r="BF452" s="516"/>
      <c r="BG452" s="516"/>
      <c r="BH452" s="516"/>
    </row>
    <row r="453" spans="14:60" s="367" customFormat="1">
      <c r="N453" s="516"/>
      <c r="O453" s="516"/>
      <c r="P453" s="516"/>
      <c r="Q453" s="516"/>
      <c r="R453" s="516"/>
      <c r="S453" s="516"/>
      <c r="T453" s="516"/>
      <c r="U453" s="516"/>
      <c r="V453" s="516"/>
      <c r="W453" s="516"/>
      <c r="X453" s="516"/>
      <c r="Y453" s="516"/>
      <c r="Z453" s="516"/>
      <c r="AA453" s="516"/>
      <c r="AB453" s="516"/>
      <c r="AC453" s="516"/>
      <c r="AD453" s="516"/>
      <c r="AE453" s="516"/>
      <c r="AF453" s="516"/>
      <c r="AG453" s="516"/>
      <c r="AH453" s="516"/>
      <c r="AI453" s="516"/>
      <c r="AJ453" s="516"/>
      <c r="AK453" s="516"/>
      <c r="AL453" s="516"/>
      <c r="AM453" s="516"/>
      <c r="AN453" s="516"/>
      <c r="AO453" s="516"/>
      <c r="AP453" s="516"/>
      <c r="AQ453" s="516"/>
      <c r="AR453" s="516"/>
      <c r="AS453" s="516"/>
      <c r="AT453" s="516"/>
      <c r="AU453" s="516"/>
      <c r="AV453" s="516"/>
      <c r="AW453" s="400"/>
      <c r="AX453" s="400"/>
      <c r="AY453" s="400"/>
      <c r="AZ453" s="582" t="s">
        <v>1152</v>
      </c>
      <c r="BA453" s="400" t="s">
        <v>1235</v>
      </c>
      <c r="BB453" s="400"/>
      <c r="BC453" s="400"/>
      <c r="BD453" s="400" t="s">
        <v>1146</v>
      </c>
      <c r="BE453" s="516"/>
      <c r="BF453" s="516"/>
      <c r="BG453" s="516"/>
      <c r="BH453" s="516"/>
    </row>
    <row r="454" spans="14:60" s="367" customFormat="1">
      <c r="N454" s="516"/>
      <c r="O454" s="516"/>
      <c r="P454" s="516"/>
      <c r="Q454" s="516"/>
      <c r="R454" s="516"/>
      <c r="S454" s="516"/>
      <c r="T454" s="516"/>
      <c r="U454" s="516"/>
      <c r="V454" s="516"/>
      <c r="W454" s="516"/>
      <c r="X454" s="516"/>
      <c r="Y454" s="516"/>
      <c r="Z454" s="516"/>
      <c r="AA454" s="516"/>
      <c r="AB454" s="516"/>
      <c r="AC454" s="516"/>
      <c r="AD454" s="516"/>
      <c r="AE454" s="516"/>
      <c r="AF454" s="516"/>
      <c r="AG454" s="516"/>
      <c r="AH454" s="516"/>
      <c r="AI454" s="516"/>
      <c r="AJ454" s="516"/>
      <c r="AK454" s="516"/>
      <c r="AL454" s="516"/>
      <c r="AM454" s="516"/>
      <c r="AN454" s="516"/>
      <c r="AO454" s="516"/>
      <c r="AP454" s="516"/>
      <c r="AQ454" s="516"/>
      <c r="AR454" s="516"/>
      <c r="AS454" s="516"/>
      <c r="AT454" s="516"/>
      <c r="AU454" s="516"/>
      <c r="AV454" s="516"/>
      <c r="AW454" s="400"/>
      <c r="AX454" s="400"/>
      <c r="AY454" s="400"/>
      <c r="AZ454" s="582" t="s">
        <v>1154</v>
      </c>
      <c r="BA454" s="400" t="s">
        <v>1236</v>
      </c>
      <c r="BB454" s="400"/>
      <c r="BC454" s="400"/>
      <c r="BD454" s="400" t="s">
        <v>1147</v>
      </c>
      <c r="BE454" s="516"/>
      <c r="BF454" s="516"/>
      <c r="BG454" s="516"/>
      <c r="BH454" s="516"/>
    </row>
    <row r="455" spans="14:60" s="367" customFormat="1">
      <c r="N455" s="516"/>
      <c r="O455" s="516"/>
      <c r="P455" s="516"/>
      <c r="Q455" s="516"/>
      <c r="R455" s="516"/>
      <c r="S455" s="516"/>
      <c r="T455" s="516"/>
      <c r="U455" s="516"/>
      <c r="V455" s="516"/>
      <c r="W455" s="516"/>
      <c r="X455" s="516"/>
      <c r="Y455" s="516"/>
      <c r="Z455" s="516"/>
      <c r="AA455" s="516"/>
      <c r="AB455" s="516"/>
      <c r="AC455" s="516"/>
      <c r="AD455" s="516"/>
      <c r="AE455" s="516"/>
      <c r="AF455" s="516"/>
      <c r="AG455" s="516"/>
      <c r="AH455" s="516"/>
      <c r="AI455" s="516"/>
      <c r="AJ455" s="516"/>
      <c r="AK455" s="516"/>
      <c r="AL455" s="516"/>
      <c r="AM455" s="516"/>
      <c r="AN455" s="516"/>
      <c r="AO455" s="516"/>
      <c r="AP455" s="516"/>
      <c r="AQ455" s="516"/>
      <c r="AR455" s="516"/>
      <c r="AS455" s="516"/>
      <c r="AT455" s="516"/>
      <c r="AU455" s="516"/>
      <c r="AV455" s="516"/>
      <c r="AW455" s="400"/>
      <c r="AX455" s="400"/>
      <c r="AY455" s="400"/>
      <c r="AZ455" s="582" t="s">
        <v>1156</v>
      </c>
      <c r="BA455" s="400" t="s">
        <v>1237</v>
      </c>
      <c r="BB455" s="400"/>
      <c r="BC455" s="400"/>
      <c r="BD455" s="400" t="s">
        <v>1148</v>
      </c>
      <c r="BE455" s="516"/>
      <c r="BF455" s="516"/>
      <c r="BG455" s="516"/>
      <c r="BH455" s="516"/>
    </row>
    <row r="456" spans="14:60" s="367" customFormat="1">
      <c r="N456" s="516"/>
      <c r="O456" s="516"/>
      <c r="P456" s="516"/>
      <c r="Q456" s="516"/>
      <c r="R456" s="516"/>
      <c r="S456" s="516"/>
      <c r="T456" s="516"/>
      <c r="U456" s="516"/>
      <c r="V456" s="516"/>
      <c r="W456" s="516"/>
      <c r="X456" s="516"/>
      <c r="Y456" s="516"/>
      <c r="Z456" s="516"/>
      <c r="AA456" s="516"/>
      <c r="AB456" s="516"/>
      <c r="AC456" s="516"/>
      <c r="AD456" s="516"/>
      <c r="AE456" s="516"/>
      <c r="AF456" s="516"/>
      <c r="AG456" s="516"/>
      <c r="AH456" s="516"/>
      <c r="AI456" s="516"/>
      <c r="AJ456" s="516"/>
      <c r="AK456" s="516"/>
      <c r="AL456" s="516"/>
      <c r="AM456" s="516"/>
      <c r="AN456" s="516"/>
      <c r="AO456" s="516"/>
      <c r="AP456" s="516"/>
      <c r="AQ456" s="516"/>
      <c r="AR456" s="516"/>
      <c r="AS456" s="516"/>
      <c r="AT456" s="516"/>
      <c r="AU456" s="516"/>
      <c r="AV456" s="516"/>
      <c r="AW456" s="400"/>
      <c r="AX456" s="400"/>
      <c r="AY456" s="400"/>
      <c r="AZ456" s="582" t="s">
        <v>1159</v>
      </c>
      <c r="BA456" s="400" t="s">
        <v>1239</v>
      </c>
      <c r="BB456" s="400"/>
      <c r="BC456" s="400"/>
      <c r="BD456" s="400" t="s">
        <v>1149</v>
      </c>
      <c r="BE456" s="516"/>
      <c r="BF456" s="516"/>
      <c r="BG456" s="516"/>
      <c r="BH456" s="516"/>
    </row>
    <row r="457" spans="14:60" s="367" customFormat="1">
      <c r="N457" s="516"/>
      <c r="O457" s="516"/>
      <c r="P457" s="516"/>
      <c r="Q457" s="516"/>
      <c r="R457" s="516"/>
      <c r="S457" s="516"/>
      <c r="T457" s="516"/>
      <c r="U457" s="516"/>
      <c r="V457" s="516"/>
      <c r="W457" s="516"/>
      <c r="X457" s="516"/>
      <c r="Y457" s="516"/>
      <c r="Z457" s="516"/>
      <c r="AA457" s="516"/>
      <c r="AB457" s="516"/>
      <c r="AC457" s="516"/>
      <c r="AD457" s="516"/>
      <c r="AE457" s="516"/>
      <c r="AF457" s="516"/>
      <c r="AG457" s="516"/>
      <c r="AH457" s="516"/>
      <c r="AI457" s="516"/>
      <c r="AJ457" s="516"/>
      <c r="AK457" s="516"/>
      <c r="AL457" s="516"/>
      <c r="AM457" s="516"/>
      <c r="AN457" s="516"/>
      <c r="AO457" s="516"/>
      <c r="AP457" s="516"/>
      <c r="AQ457" s="516"/>
      <c r="AR457" s="516"/>
      <c r="AS457" s="516"/>
      <c r="AT457" s="516"/>
      <c r="AU457" s="516"/>
      <c r="AV457" s="516"/>
      <c r="AW457" s="400"/>
      <c r="AX457" s="400"/>
      <c r="AY457" s="400"/>
      <c r="AZ457" s="582" t="s">
        <v>1160</v>
      </c>
      <c r="BA457" s="400" t="s">
        <v>1241</v>
      </c>
      <c r="BB457" s="400"/>
      <c r="BC457" s="400"/>
      <c r="BD457" s="400" t="s">
        <v>1150</v>
      </c>
      <c r="BE457" s="516"/>
      <c r="BF457" s="516"/>
      <c r="BG457" s="516"/>
      <c r="BH457" s="516"/>
    </row>
    <row r="458" spans="14:60" s="367" customFormat="1">
      <c r="N458" s="516"/>
      <c r="O458" s="516"/>
      <c r="P458" s="516"/>
      <c r="Q458" s="516"/>
      <c r="R458" s="516"/>
      <c r="S458" s="516"/>
      <c r="T458" s="516"/>
      <c r="U458" s="516"/>
      <c r="V458" s="516"/>
      <c r="W458" s="516"/>
      <c r="X458" s="516"/>
      <c r="Y458" s="516"/>
      <c r="Z458" s="516"/>
      <c r="AA458" s="516"/>
      <c r="AB458" s="516"/>
      <c r="AC458" s="516"/>
      <c r="AD458" s="516"/>
      <c r="AE458" s="516"/>
      <c r="AF458" s="516"/>
      <c r="AG458" s="516"/>
      <c r="AH458" s="516"/>
      <c r="AI458" s="516"/>
      <c r="AJ458" s="516"/>
      <c r="AK458" s="516"/>
      <c r="AL458" s="516"/>
      <c r="AM458" s="516"/>
      <c r="AN458" s="516"/>
      <c r="AO458" s="516"/>
      <c r="AP458" s="516"/>
      <c r="AQ458" s="516"/>
      <c r="AR458" s="516"/>
      <c r="AS458" s="516"/>
      <c r="AT458" s="516"/>
      <c r="AU458" s="516"/>
      <c r="AV458" s="516"/>
      <c r="AW458" s="400"/>
      <c r="AX458" s="400"/>
      <c r="AY458" s="400"/>
      <c r="AZ458" s="582" t="s">
        <v>1162</v>
      </c>
      <c r="BA458" s="400" t="s">
        <v>1649</v>
      </c>
      <c r="BB458" s="400"/>
      <c r="BC458" s="400"/>
      <c r="BD458" s="400" t="s">
        <v>1152</v>
      </c>
      <c r="BE458" s="516"/>
      <c r="BF458" s="516"/>
      <c r="BG458" s="516"/>
      <c r="BH458" s="516"/>
    </row>
    <row r="459" spans="14:60" s="367" customFormat="1">
      <c r="N459" s="516"/>
      <c r="O459" s="516"/>
      <c r="P459" s="516"/>
      <c r="Q459" s="516"/>
      <c r="R459" s="516"/>
      <c r="S459" s="516"/>
      <c r="T459" s="516"/>
      <c r="U459" s="516"/>
      <c r="V459" s="516"/>
      <c r="W459" s="516"/>
      <c r="X459" s="516"/>
      <c r="Y459" s="516"/>
      <c r="Z459" s="516"/>
      <c r="AA459" s="516"/>
      <c r="AB459" s="516"/>
      <c r="AC459" s="516"/>
      <c r="AD459" s="516"/>
      <c r="AE459" s="516"/>
      <c r="AF459" s="516"/>
      <c r="AG459" s="516"/>
      <c r="AH459" s="516"/>
      <c r="AI459" s="516"/>
      <c r="AJ459" s="516"/>
      <c r="AK459" s="516"/>
      <c r="AL459" s="516"/>
      <c r="AM459" s="516"/>
      <c r="AN459" s="516"/>
      <c r="AO459" s="516"/>
      <c r="AP459" s="516"/>
      <c r="AQ459" s="516"/>
      <c r="AR459" s="516"/>
      <c r="AS459" s="516"/>
      <c r="AT459" s="516"/>
      <c r="AU459" s="516"/>
      <c r="AV459" s="516"/>
      <c r="AW459" s="400"/>
      <c r="AX459" s="400"/>
      <c r="AY459" s="400"/>
      <c r="AZ459" s="582" t="s">
        <v>1165</v>
      </c>
      <c r="BA459" s="400" t="s">
        <v>1251</v>
      </c>
      <c r="BB459" s="400"/>
      <c r="BC459" s="400"/>
      <c r="BD459" s="400" t="s">
        <v>1154</v>
      </c>
      <c r="BE459" s="516"/>
      <c r="BF459" s="516"/>
      <c r="BG459" s="516"/>
      <c r="BH459" s="516"/>
    </row>
    <row r="460" spans="14:60" s="367" customFormat="1">
      <c r="N460" s="516"/>
      <c r="O460" s="516"/>
      <c r="P460" s="516"/>
      <c r="Q460" s="516"/>
      <c r="R460" s="516"/>
      <c r="S460" s="516"/>
      <c r="T460" s="516"/>
      <c r="U460" s="516"/>
      <c r="V460" s="516"/>
      <c r="W460" s="516"/>
      <c r="X460" s="516"/>
      <c r="Y460" s="516"/>
      <c r="Z460" s="516"/>
      <c r="AA460" s="516"/>
      <c r="AB460" s="516"/>
      <c r="AC460" s="516"/>
      <c r="AD460" s="516"/>
      <c r="AE460" s="516"/>
      <c r="AF460" s="516"/>
      <c r="AG460" s="516"/>
      <c r="AH460" s="516"/>
      <c r="AI460" s="516"/>
      <c r="AJ460" s="516"/>
      <c r="AK460" s="516"/>
      <c r="AL460" s="516"/>
      <c r="AM460" s="516"/>
      <c r="AN460" s="516"/>
      <c r="AO460" s="516"/>
      <c r="AP460" s="516"/>
      <c r="AQ460" s="516"/>
      <c r="AR460" s="516"/>
      <c r="AS460" s="516"/>
      <c r="AT460" s="516"/>
      <c r="AU460" s="516"/>
      <c r="AV460" s="516"/>
      <c r="AW460" s="400"/>
      <c r="AX460" s="400"/>
      <c r="AY460" s="400"/>
      <c r="AZ460" s="582" t="s">
        <v>1166</v>
      </c>
      <c r="BA460" s="400" t="s">
        <v>1256</v>
      </c>
      <c r="BB460" s="400"/>
      <c r="BC460" s="400"/>
      <c r="BD460" s="400" t="s">
        <v>1156</v>
      </c>
      <c r="BE460" s="516"/>
      <c r="BF460" s="516"/>
      <c r="BG460" s="516"/>
      <c r="BH460" s="516"/>
    </row>
    <row r="461" spans="14:60" s="367" customFormat="1">
      <c r="N461" s="516"/>
      <c r="O461" s="516"/>
      <c r="P461" s="516"/>
      <c r="Q461" s="516"/>
      <c r="R461" s="516"/>
      <c r="S461" s="516"/>
      <c r="T461" s="516"/>
      <c r="U461" s="516"/>
      <c r="V461" s="516"/>
      <c r="W461" s="516"/>
      <c r="X461" s="516"/>
      <c r="Y461" s="516"/>
      <c r="Z461" s="516"/>
      <c r="AA461" s="516"/>
      <c r="AB461" s="516"/>
      <c r="AC461" s="516"/>
      <c r="AD461" s="516"/>
      <c r="AE461" s="516"/>
      <c r="AF461" s="516"/>
      <c r="AG461" s="516"/>
      <c r="AH461" s="516"/>
      <c r="AI461" s="516"/>
      <c r="AJ461" s="516"/>
      <c r="AK461" s="516"/>
      <c r="AL461" s="516"/>
      <c r="AM461" s="516"/>
      <c r="AN461" s="516"/>
      <c r="AO461" s="516"/>
      <c r="AP461" s="516"/>
      <c r="AQ461" s="516"/>
      <c r="AR461" s="516"/>
      <c r="AS461" s="516"/>
      <c r="AT461" s="516"/>
      <c r="AU461" s="516"/>
      <c r="AV461" s="516"/>
      <c r="AW461" s="400"/>
      <c r="AX461" s="400"/>
      <c r="AY461" s="400"/>
      <c r="AZ461" s="582" t="s">
        <v>1169</v>
      </c>
      <c r="BA461" s="400" t="s">
        <v>1259</v>
      </c>
      <c r="BB461" s="400"/>
      <c r="BC461" s="400"/>
      <c r="BD461" s="400" t="s">
        <v>1159</v>
      </c>
      <c r="BE461" s="516"/>
      <c r="BF461" s="516"/>
      <c r="BG461" s="516"/>
      <c r="BH461" s="516"/>
    </row>
    <row r="462" spans="14:60" s="367" customFormat="1">
      <c r="N462" s="516"/>
      <c r="O462" s="516"/>
      <c r="P462" s="516"/>
      <c r="Q462" s="516"/>
      <c r="R462" s="516"/>
      <c r="S462" s="516"/>
      <c r="T462" s="516"/>
      <c r="U462" s="516"/>
      <c r="V462" s="516"/>
      <c r="W462" s="516"/>
      <c r="X462" s="516"/>
      <c r="Y462" s="516"/>
      <c r="Z462" s="516"/>
      <c r="AA462" s="516"/>
      <c r="AB462" s="516"/>
      <c r="AC462" s="516"/>
      <c r="AD462" s="516"/>
      <c r="AE462" s="516"/>
      <c r="AF462" s="516"/>
      <c r="AG462" s="516"/>
      <c r="AH462" s="516"/>
      <c r="AI462" s="516"/>
      <c r="AJ462" s="516"/>
      <c r="AK462" s="516"/>
      <c r="AL462" s="516"/>
      <c r="AM462" s="516"/>
      <c r="AN462" s="516"/>
      <c r="AO462" s="516"/>
      <c r="AP462" s="516"/>
      <c r="AQ462" s="516"/>
      <c r="AR462" s="516"/>
      <c r="AS462" s="516"/>
      <c r="AT462" s="516"/>
      <c r="AU462" s="516"/>
      <c r="AV462" s="516"/>
      <c r="AW462" s="400"/>
      <c r="AX462" s="400"/>
      <c r="AY462" s="400"/>
      <c r="AZ462" s="582" t="s">
        <v>1171</v>
      </c>
      <c r="BA462" s="400" t="s">
        <v>1263</v>
      </c>
      <c r="BB462" s="400"/>
      <c r="BC462" s="400"/>
      <c r="BD462" s="400" t="s">
        <v>1160</v>
      </c>
      <c r="BE462" s="516"/>
      <c r="BF462" s="516"/>
      <c r="BG462" s="516"/>
      <c r="BH462" s="516"/>
    </row>
    <row r="463" spans="14:60" s="367" customFormat="1">
      <c r="N463" s="516"/>
      <c r="O463" s="516"/>
      <c r="P463" s="516"/>
      <c r="Q463" s="516"/>
      <c r="R463" s="516"/>
      <c r="S463" s="516"/>
      <c r="T463" s="516"/>
      <c r="U463" s="516"/>
      <c r="V463" s="516"/>
      <c r="W463" s="516"/>
      <c r="X463" s="516"/>
      <c r="Y463" s="516"/>
      <c r="Z463" s="516"/>
      <c r="AA463" s="516"/>
      <c r="AB463" s="516"/>
      <c r="AC463" s="516"/>
      <c r="AD463" s="516"/>
      <c r="AE463" s="516"/>
      <c r="AF463" s="516"/>
      <c r="AG463" s="516"/>
      <c r="AH463" s="516"/>
      <c r="AI463" s="516"/>
      <c r="AJ463" s="516"/>
      <c r="AK463" s="516"/>
      <c r="AL463" s="516"/>
      <c r="AM463" s="516"/>
      <c r="AN463" s="516"/>
      <c r="AO463" s="516"/>
      <c r="AP463" s="516"/>
      <c r="AQ463" s="516"/>
      <c r="AR463" s="516"/>
      <c r="AS463" s="516"/>
      <c r="AT463" s="516"/>
      <c r="AU463" s="516"/>
      <c r="AV463" s="516"/>
      <c r="AW463" s="400"/>
      <c r="AX463" s="400"/>
      <c r="AY463" s="400"/>
      <c r="AZ463" s="582" t="s">
        <v>456</v>
      </c>
      <c r="BA463" s="400" t="s">
        <v>1267</v>
      </c>
      <c r="BB463" s="400"/>
      <c r="BC463" s="400"/>
      <c r="BD463" s="400" t="s">
        <v>1162</v>
      </c>
      <c r="BE463" s="516"/>
      <c r="BF463" s="516"/>
      <c r="BG463" s="516"/>
      <c r="BH463" s="516"/>
    </row>
    <row r="464" spans="14:60" s="367" customFormat="1">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516"/>
      <c r="AK464" s="516"/>
      <c r="AL464" s="516"/>
      <c r="AM464" s="516"/>
      <c r="AN464" s="516"/>
      <c r="AO464" s="516"/>
      <c r="AP464" s="516"/>
      <c r="AQ464" s="516"/>
      <c r="AR464" s="516"/>
      <c r="AS464" s="516"/>
      <c r="AT464" s="516"/>
      <c r="AU464" s="516"/>
      <c r="AV464" s="516"/>
      <c r="AW464" s="400"/>
      <c r="AX464" s="400"/>
      <c r="AY464" s="400"/>
      <c r="AZ464" s="582" t="s">
        <v>1175</v>
      </c>
      <c r="BA464" s="400" t="s">
        <v>490</v>
      </c>
      <c r="BB464" s="400"/>
      <c r="BC464" s="400"/>
      <c r="BD464" s="400" t="s">
        <v>1165</v>
      </c>
      <c r="BE464" s="516"/>
      <c r="BF464" s="516"/>
      <c r="BG464" s="516"/>
      <c r="BH464" s="516"/>
    </row>
    <row r="465" spans="14:60" s="367" customFormat="1">
      <c r="N465" s="516"/>
      <c r="O465" s="516"/>
      <c r="P465" s="516"/>
      <c r="Q465" s="516"/>
      <c r="R465" s="516"/>
      <c r="S465" s="516"/>
      <c r="T465" s="516"/>
      <c r="U465" s="516"/>
      <c r="V465" s="516"/>
      <c r="W465" s="516"/>
      <c r="X465" s="516"/>
      <c r="Y465" s="516"/>
      <c r="Z465" s="516"/>
      <c r="AA465" s="516"/>
      <c r="AB465" s="516"/>
      <c r="AC465" s="516"/>
      <c r="AD465" s="516"/>
      <c r="AE465" s="516"/>
      <c r="AF465" s="516"/>
      <c r="AG465" s="516"/>
      <c r="AH465" s="516"/>
      <c r="AI465" s="516"/>
      <c r="AJ465" s="516"/>
      <c r="AK465" s="516"/>
      <c r="AL465" s="516"/>
      <c r="AM465" s="516"/>
      <c r="AN465" s="516"/>
      <c r="AO465" s="516"/>
      <c r="AP465" s="516"/>
      <c r="AQ465" s="516"/>
      <c r="AR465" s="516"/>
      <c r="AS465" s="516"/>
      <c r="AT465" s="516"/>
      <c r="AU465" s="516"/>
      <c r="AV465" s="516"/>
      <c r="AW465" s="400"/>
      <c r="AX465" s="400"/>
      <c r="AY465" s="400"/>
      <c r="AZ465" s="582" t="s">
        <v>1176</v>
      </c>
      <c r="BA465" s="400" t="s">
        <v>1650</v>
      </c>
      <c r="BB465" s="400"/>
      <c r="BC465" s="400"/>
      <c r="BD465" s="400" t="s">
        <v>1166</v>
      </c>
      <c r="BE465" s="516"/>
      <c r="BF465" s="516"/>
      <c r="BG465" s="516"/>
      <c r="BH465" s="516"/>
    </row>
    <row r="466" spans="14:60" s="367" customFormat="1">
      <c r="N466" s="516"/>
      <c r="O466" s="516"/>
      <c r="P466" s="516"/>
      <c r="Q466" s="516"/>
      <c r="R466" s="516"/>
      <c r="S466" s="516"/>
      <c r="T466" s="516"/>
      <c r="U466" s="516"/>
      <c r="V466" s="516"/>
      <c r="W466" s="516"/>
      <c r="X466" s="516"/>
      <c r="Y466" s="516"/>
      <c r="Z466" s="516"/>
      <c r="AA466" s="516"/>
      <c r="AB466" s="516"/>
      <c r="AC466" s="516"/>
      <c r="AD466" s="516"/>
      <c r="AE466" s="516"/>
      <c r="AF466" s="516"/>
      <c r="AG466" s="516"/>
      <c r="AH466" s="516"/>
      <c r="AI466" s="516"/>
      <c r="AJ466" s="516"/>
      <c r="AK466" s="516"/>
      <c r="AL466" s="516"/>
      <c r="AM466" s="516"/>
      <c r="AN466" s="516"/>
      <c r="AO466" s="516"/>
      <c r="AP466" s="516"/>
      <c r="AQ466" s="516"/>
      <c r="AR466" s="516"/>
      <c r="AS466" s="516"/>
      <c r="AT466" s="516"/>
      <c r="AU466" s="516"/>
      <c r="AV466" s="516"/>
      <c r="AW466" s="400"/>
      <c r="AX466" s="400"/>
      <c r="AY466" s="400"/>
      <c r="AZ466" s="582" t="s">
        <v>1186</v>
      </c>
      <c r="BA466" s="400" t="s">
        <v>1272</v>
      </c>
      <c r="BB466" s="400"/>
      <c r="BC466" s="400"/>
      <c r="BD466" s="400" t="s">
        <v>1169</v>
      </c>
      <c r="BE466" s="516"/>
      <c r="BF466" s="516"/>
      <c r="BG466" s="516"/>
      <c r="BH466" s="516"/>
    </row>
    <row r="467" spans="14:60" s="367" customFormat="1">
      <c r="N467" s="516"/>
      <c r="O467" s="516"/>
      <c r="P467" s="516"/>
      <c r="Q467" s="516"/>
      <c r="R467" s="516"/>
      <c r="S467" s="516"/>
      <c r="T467" s="516"/>
      <c r="U467" s="516"/>
      <c r="V467" s="516"/>
      <c r="W467" s="516"/>
      <c r="X467" s="516"/>
      <c r="Y467" s="516"/>
      <c r="Z467" s="516"/>
      <c r="AA467" s="516"/>
      <c r="AB467" s="516"/>
      <c r="AC467" s="516"/>
      <c r="AD467" s="516"/>
      <c r="AE467" s="516"/>
      <c r="AF467" s="516"/>
      <c r="AG467" s="516"/>
      <c r="AH467" s="516"/>
      <c r="AI467" s="516"/>
      <c r="AJ467" s="516"/>
      <c r="AK467" s="516"/>
      <c r="AL467" s="516"/>
      <c r="AM467" s="516"/>
      <c r="AN467" s="516"/>
      <c r="AO467" s="516"/>
      <c r="AP467" s="516"/>
      <c r="AQ467" s="516"/>
      <c r="AR467" s="516"/>
      <c r="AS467" s="516"/>
      <c r="AT467" s="516"/>
      <c r="AU467" s="516"/>
      <c r="AV467" s="516"/>
      <c r="AW467" s="400"/>
      <c r="AX467" s="400"/>
      <c r="AY467" s="400"/>
      <c r="AZ467" s="582" t="s">
        <v>1187</v>
      </c>
      <c r="BA467" s="400" t="s">
        <v>1276</v>
      </c>
      <c r="BB467" s="400"/>
      <c r="BC467" s="400"/>
      <c r="BD467" s="400" t="s">
        <v>1171</v>
      </c>
      <c r="BE467" s="516"/>
      <c r="BF467" s="516"/>
      <c r="BG467" s="516"/>
      <c r="BH467" s="516"/>
    </row>
    <row r="468" spans="14:60" s="367" customFormat="1">
      <c r="N468" s="516"/>
      <c r="O468" s="516"/>
      <c r="P468" s="516"/>
      <c r="Q468" s="516"/>
      <c r="R468" s="516"/>
      <c r="S468" s="516"/>
      <c r="T468" s="516"/>
      <c r="U468" s="516"/>
      <c r="V468" s="516"/>
      <c r="W468" s="516"/>
      <c r="X468" s="516"/>
      <c r="Y468" s="516"/>
      <c r="Z468" s="516"/>
      <c r="AA468" s="516"/>
      <c r="AB468" s="516"/>
      <c r="AC468" s="516"/>
      <c r="AD468" s="516"/>
      <c r="AE468" s="516"/>
      <c r="AF468" s="516"/>
      <c r="AG468" s="516"/>
      <c r="AH468" s="516"/>
      <c r="AI468" s="516"/>
      <c r="AJ468" s="516"/>
      <c r="AK468" s="516"/>
      <c r="AL468" s="516"/>
      <c r="AM468" s="516"/>
      <c r="AN468" s="516"/>
      <c r="AO468" s="516"/>
      <c r="AP468" s="516"/>
      <c r="AQ468" s="516"/>
      <c r="AR468" s="516"/>
      <c r="AS468" s="516"/>
      <c r="AT468" s="516"/>
      <c r="AU468" s="516"/>
      <c r="AV468" s="516"/>
      <c r="AW468" s="400"/>
      <c r="AX468" s="400"/>
      <c r="AY468" s="400"/>
      <c r="AZ468" s="582" t="s">
        <v>1192</v>
      </c>
      <c r="BA468" s="400" t="s">
        <v>1279</v>
      </c>
      <c r="BB468" s="400"/>
      <c r="BC468" s="400"/>
      <c r="BD468" s="400" t="s">
        <v>456</v>
      </c>
      <c r="BE468" s="516"/>
      <c r="BF468" s="516"/>
      <c r="BG468" s="516"/>
      <c r="BH468" s="516"/>
    </row>
    <row r="469" spans="14:60" s="367" customFormat="1">
      <c r="N469" s="516"/>
      <c r="O469" s="516"/>
      <c r="P469" s="516"/>
      <c r="Q469" s="516"/>
      <c r="R469" s="516"/>
      <c r="S469" s="516"/>
      <c r="T469" s="516"/>
      <c r="U469" s="516"/>
      <c r="V469" s="516"/>
      <c r="W469" s="516"/>
      <c r="X469" s="516"/>
      <c r="Y469" s="516"/>
      <c r="Z469" s="516"/>
      <c r="AA469" s="516"/>
      <c r="AB469" s="516"/>
      <c r="AC469" s="516"/>
      <c r="AD469" s="516"/>
      <c r="AE469" s="516"/>
      <c r="AF469" s="516"/>
      <c r="AG469" s="516"/>
      <c r="AH469" s="516"/>
      <c r="AI469" s="516"/>
      <c r="AJ469" s="516"/>
      <c r="AK469" s="516"/>
      <c r="AL469" s="516"/>
      <c r="AM469" s="516"/>
      <c r="AN469" s="516"/>
      <c r="AO469" s="516"/>
      <c r="AP469" s="516"/>
      <c r="AQ469" s="516"/>
      <c r="AR469" s="516"/>
      <c r="AS469" s="516"/>
      <c r="AT469" s="516"/>
      <c r="AU469" s="516"/>
      <c r="AV469" s="516"/>
      <c r="AW469" s="400"/>
      <c r="AX469" s="400"/>
      <c r="AY469" s="400"/>
      <c r="AZ469" s="582" t="s">
        <v>1193</v>
      </c>
      <c r="BA469" s="400" t="s">
        <v>502</v>
      </c>
      <c r="BB469" s="400"/>
      <c r="BC469" s="400"/>
      <c r="BD469" s="400" t="s">
        <v>1175</v>
      </c>
      <c r="BE469" s="516"/>
      <c r="BF469" s="516"/>
      <c r="BG469" s="516"/>
      <c r="BH469" s="516"/>
    </row>
    <row r="470" spans="14:60" s="367" customFormat="1">
      <c r="N470" s="516"/>
      <c r="O470" s="516"/>
      <c r="P470" s="516"/>
      <c r="Q470" s="516"/>
      <c r="R470" s="516"/>
      <c r="S470" s="516"/>
      <c r="T470" s="516"/>
      <c r="U470" s="516"/>
      <c r="V470" s="516"/>
      <c r="W470" s="516"/>
      <c r="X470" s="516"/>
      <c r="Y470" s="516"/>
      <c r="Z470" s="516"/>
      <c r="AA470" s="516"/>
      <c r="AB470" s="516"/>
      <c r="AC470" s="516"/>
      <c r="AD470" s="516"/>
      <c r="AE470" s="516"/>
      <c r="AF470" s="516"/>
      <c r="AG470" s="516"/>
      <c r="AH470" s="516"/>
      <c r="AI470" s="516"/>
      <c r="AJ470" s="516"/>
      <c r="AK470" s="516"/>
      <c r="AL470" s="516"/>
      <c r="AM470" s="516"/>
      <c r="AN470" s="516"/>
      <c r="AO470" s="516"/>
      <c r="AP470" s="516"/>
      <c r="AQ470" s="516"/>
      <c r="AR470" s="516"/>
      <c r="AS470" s="516"/>
      <c r="AT470" s="516"/>
      <c r="AU470" s="516"/>
      <c r="AV470" s="516"/>
      <c r="AW470" s="400"/>
      <c r="AX470" s="400"/>
      <c r="AY470" s="400"/>
      <c r="AZ470" s="582" t="s">
        <v>1195</v>
      </c>
      <c r="BA470" s="400" t="s">
        <v>1280</v>
      </c>
      <c r="BB470" s="400"/>
      <c r="BC470" s="400"/>
      <c r="BD470" s="400" t="s">
        <v>1176</v>
      </c>
      <c r="BE470" s="516"/>
      <c r="BF470" s="516"/>
      <c r="BG470" s="516"/>
      <c r="BH470" s="516"/>
    </row>
    <row r="471" spans="14:60" s="367" customFormat="1">
      <c r="N471" s="516"/>
      <c r="O471" s="516"/>
      <c r="P471" s="516"/>
      <c r="Q471" s="516"/>
      <c r="R471" s="516"/>
      <c r="S471" s="516"/>
      <c r="T471" s="516"/>
      <c r="U471" s="516"/>
      <c r="V471" s="516"/>
      <c r="W471" s="516"/>
      <c r="X471" s="516"/>
      <c r="Y471" s="516"/>
      <c r="Z471" s="516"/>
      <c r="AA471" s="516"/>
      <c r="AB471" s="516"/>
      <c r="AC471" s="516"/>
      <c r="AD471" s="516"/>
      <c r="AE471" s="516"/>
      <c r="AF471" s="516"/>
      <c r="AG471" s="516"/>
      <c r="AH471" s="516"/>
      <c r="AI471" s="516"/>
      <c r="AJ471" s="516"/>
      <c r="AK471" s="516"/>
      <c r="AL471" s="516"/>
      <c r="AM471" s="516"/>
      <c r="AN471" s="516"/>
      <c r="AO471" s="516"/>
      <c r="AP471" s="516"/>
      <c r="AQ471" s="516"/>
      <c r="AR471" s="516"/>
      <c r="AS471" s="516"/>
      <c r="AT471" s="516"/>
      <c r="AU471" s="516"/>
      <c r="AV471" s="516"/>
      <c r="AW471" s="400"/>
      <c r="AX471" s="400"/>
      <c r="AY471" s="400"/>
      <c r="AZ471" s="582" t="s">
        <v>1197</v>
      </c>
      <c r="BA471" s="400" t="s">
        <v>1281</v>
      </c>
      <c r="BB471" s="400"/>
      <c r="BC471" s="400"/>
      <c r="BD471" s="400" t="s">
        <v>1186</v>
      </c>
      <c r="BE471" s="516"/>
      <c r="BF471" s="516"/>
      <c r="BG471" s="516"/>
      <c r="BH471" s="516"/>
    </row>
    <row r="472" spans="14:60" s="367" customFormat="1">
      <c r="N472" s="516"/>
      <c r="O472" s="516"/>
      <c r="P472" s="516"/>
      <c r="Q472" s="516"/>
      <c r="R472" s="516"/>
      <c r="S472" s="516"/>
      <c r="T472" s="516"/>
      <c r="U472" s="516"/>
      <c r="V472" s="516"/>
      <c r="W472" s="516"/>
      <c r="X472" s="516"/>
      <c r="Y472" s="516"/>
      <c r="Z472" s="516"/>
      <c r="AA472" s="516"/>
      <c r="AB472" s="516"/>
      <c r="AC472" s="516"/>
      <c r="AD472" s="516"/>
      <c r="AE472" s="516"/>
      <c r="AF472" s="516"/>
      <c r="AG472" s="516"/>
      <c r="AH472" s="516"/>
      <c r="AI472" s="516"/>
      <c r="AJ472" s="516"/>
      <c r="AK472" s="516"/>
      <c r="AL472" s="516"/>
      <c r="AM472" s="516"/>
      <c r="AN472" s="516"/>
      <c r="AO472" s="516"/>
      <c r="AP472" s="516"/>
      <c r="AQ472" s="516"/>
      <c r="AR472" s="516"/>
      <c r="AS472" s="516"/>
      <c r="AT472" s="516"/>
      <c r="AU472" s="516"/>
      <c r="AV472" s="516"/>
      <c r="AW472" s="400"/>
      <c r="AX472" s="400"/>
      <c r="AY472" s="400"/>
      <c r="AZ472" s="582" t="s">
        <v>1198</v>
      </c>
      <c r="BA472" s="400" t="s">
        <v>1282</v>
      </c>
      <c r="BB472" s="400"/>
      <c r="BC472" s="400"/>
      <c r="BD472" s="400" t="s">
        <v>1187</v>
      </c>
      <c r="BE472" s="516"/>
      <c r="BF472" s="516"/>
      <c r="BG472" s="516"/>
      <c r="BH472" s="516"/>
    </row>
    <row r="473" spans="14:60" s="367" customFormat="1">
      <c r="N473" s="516"/>
      <c r="O473" s="516"/>
      <c r="P473" s="516"/>
      <c r="Q473" s="516"/>
      <c r="R473" s="516"/>
      <c r="S473" s="516"/>
      <c r="T473" s="516"/>
      <c r="U473" s="516"/>
      <c r="V473" s="516"/>
      <c r="W473" s="516"/>
      <c r="X473" s="516"/>
      <c r="Y473" s="516"/>
      <c r="Z473" s="516"/>
      <c r="AA473" s="516"/>
      <c r="AB473" s="516"/>
      <c r="AC473" s="516"/>
      <c r="AD473" s="516"/>
      <c r="AE473" s="516"/>
      <c r="AF473" s="516"/>
      <c r="AG473" s="516"/>
      <c r="AH473" s="516"/>
      <c r="AI473" s="516"/>
      <c r="AJ473" s="516"/>
      <c r="AK473" s="516"/>
      <c r="AL473" s="516"/>
      <c r="AM473" s="516"/>
      <c r="AN473" s="516"/>
      <c r="AO473" s="516"/>
      <c r="AP473" s="516"/>
      <c r="AQ473" s="516"/>
      <c r="AR473" s="516"/>
      <c r="AS473" s="516"/>
      <c r="AT473" s="516"/>
      <c r="AU473" s="516"/>
      <c r="AV473" s="516"/>
      <c r="AW473" s="400"/>
      <c r="AX473" s="400"/>
      <c r="AY473" s="400"/>
      <c r="AZ473" s="582" t="s">
        <v>1200</v>
      </c>
      <c r="BA473" s="400" t="s">
        <v>1651</v>
      </c>
      <c r="BB473" s="400"/>
      <c r="BC473" s="400"/>
      <c r="BD473" s="400" t="s">
        <v>1192</v>
      </c>
      <c r="BE473" s="516"/>
      <c r="BF473" s="516"/>
      <c r="BG473" s="516"/>
      <c r="BH473" s="516"/>
    </row>
    <row r="474" spans="14:60" s="367" customFormat="1">
      <c r="N474" s="516"/>
      <c r="O474" s="516"/>
      <c r="P474" s="516"/>
      <c r="Q474" s="516"/>
      <c r="R474" s="516"/>
      <c r="S474" s="516"/>
      <c r="T474" s="516"/>
      <c r="U474" s="516"/>
      <c r="V474" s="516"/>
      <c r="W474" s="516"/>
      <c r="X474" s="516"/>
      <c r="Y474" s="516"/>
      <c r="Z474" s="516"/>
      <c r="AA474" s="516"/>
      <c r="AB474" s="516"/>
      <c r="AC474" s="516"/>
      <c r="AD474" s="516"/>
      <c r="AE474" s="516"/>
      <c r="AF474" s="516"/>
      <c r="AG474" s="516"/>
      <c r="AH474" s="516"/>
      <c r="AI474" s="516"/>
      <c r="AJ474" s="516"/>
      <c r="AK474" s="516"/>
      <c r="AL474" s="516"/>
      <c r="AM474" s="516"/>
      <c r="AN474" s="516"/>
      <c r="AO474" s="516"/>
      <c r="AP474" s="516"/>
      <c r="AQ474" s="516"/>
      <c r="AR474" s="516"/>
      <c r="AS474" s="516"/>
      <c r="AT474" s="516"/>
      <c r="AU474" s="516"/>
      <c r="AV474" s="516"/>
      <c r="AW474" s="400"/>
      <c r="AX474" s="400"/>
      <c r="AY474" s="400"/>
      <c r="AZ474" s="582" t="s">
        <v>1647</v>
      </c>
      <c r="BA474" s="400" t="s">
        <v>1284</v>
      </c>
      <c r="BB474" s="400"/>
      <c r="BC474" s="400"/>
      <c r="BD474" s="400" t="s">
        <v>1193</v>
      </c>
      <c r="BE474" s="516"/>
      <c r="BF474" s="516"/>
      <c r="BG474" s="516"/>
      <c r="BH474" s="516"/>
    </row>
    <row r="475" spans="14:60" s="367" customFormat="1">
      <c r="N475" s="516"/>
      <c r="O475" s="516"/>
      <c r="P475" s="516"/>
      <c r="Q475" s="516"/>
      <c r="R475" s="516"/>
      <c r="S475" s="516"/>
      <c r="T475" s="516"/>
      <c r="U475" s="516"/>
      <c r="V475" s="516"/>
      <c r="W475" s="516"/>
      <c r="X475" s="516"/>
      <c r="Y475" s="516"/>
      <c r="Z475" s="516"/>
      <c r="AA475" s="516"/>
      <c r="AB475" s="516"/>
      <c r="AC475" s="516"/>
      <c r="AD475" s="516"/>
      <c r="AE475" s="516"/>
      <c r="AF475" s="516"/>
      <c r="AG475" s="516"/>
      <c r="AH475" s="516"/>
      <c r="AI475" s="516"/>
      <c r="AJ475" s="516"/>
      <c r="AK475" s="516"/>
      <c r="AL475" s="516"/>
      <c r="AM475" s="516"/>
      <c r="AN475" s="516"/>
      <c r="AO475" s="516"/>
      <c r="AP475" s="516"/>
      <c r="AQ475" s="516"/>
      <c r="AR475" s="516"/>
      <c r="AS475" s="516"/>
      <c r="AT475" s="516"/>
      <c r="AU475" s="516"/>
      <c r="AV475" s="516"/>
      <c r="AW475" s="400"/>
      <c r="AX475" s="400"/>
      <c r="AY475" s="400"/>
      <c r="AZ475" s="582" t="s">
        <v>1648</v>
      </c>
      <c r="BA475" s="400" t="s">
        <v>1285</v>
      </c>
      <c r="BB475" s="400"/>
      <c r="BC475" s="400"/>
      <c r="BD475" s="400" t="s">
        <v>1195</v>
      </c>
      <c r="BE475" s="516"/>
      <c r="BF475" s="516"/>
      <c r="BG475" s="516"/>
      <c r="BH475" s="516"/>
    </row>
    <row r="476" spans="14:60" s="367" customFormat="1">
      <c r="N476" s="516"/>
      <c r="O476" s="516"/>
      <c r="P476" s="516"/>
      <c r="Q476" s="516"/>
      <c r="R476" s="516"/>
      <c r="S476" s="516"/>
      <c r="T476" s="516"/>
      <c r="U476" s="516"/>
      <c r="V476" s="516"/>
      <c r="W476" s="516"/>
      <c r="X476" s="516"/>
      <c r="Y476" s="516"/>
      <c r="Z476" s="516"/>
      <c r="AA476" s="516"/>
      <c r="AB476" s="516"/>
      <c r="AC476" s="516"/>
      <c r="AD476" s="516"/>
      <c r="AE476" s="516"/>
      <c r="AF476" s="516"/>
      <c r="AG476" s="516"/>
      <c r="AH476" s="516"/>
      <c r="AI476" s="516"/>
      <c r="AJ476" s="516"/>
      <c r="AK476" s="516"/>
      <c r="AL476" s="516"/>
      <c r="AM476" s="516"/>
      <c r="AN476" s="516"/>
      <c r="AO476" s="516"/>
      <c r="AP476" s="516"/>
      <c r="AQ476" s="516"/>
      <c r="AR476" s="516"/>
      <c r="AS476" s="516"/>
      <c r="AT476" s="516"/>
      <c r="AU476" s="516"/>
      <c r="AV476" s="516"/>
      <c r="AW476" s="400"/>
      <c r="AX476" s="400"/>
      <c r="AY476" s="400"/>
      <c r="AZ476" s="582" t="s">
        <v>1207</v>
      </c>
      <c r="BA476" s="400" t="s">
        <v>1286</v>
      </c>
      <c r="BB476" s="400"/>
      <c r="BC476" s="400"/>
      <c r="BD476" s="400" t="s">
        <v>1197</v>
      </c>
      <c r="BE476" s="516"/>
      <c r="BF476" s="516"/>
      <c r="BG476" s="516"/>
      <c r="BH476" s="516"/>
    </row>
    <row r="477" spans="14:60" s="367" customFormat="1">
      <c r="N477" s="516"/>
      <c r="O477" s="516"/>
      <c r="P477" s="516"/>
      <c r="Q477" s="516"/>
      <c r="R477" s="516"/>
      <c r="S477" s="516"/>
      <c r="T477" s="516"/>
      <c r="U477" s="516"/>
      <c r="V477" s="516"/>
      <c r="W477" s="516"/>
      <c r="X477" s="516"/>
      <c r="Y477" s="516"/>
      <c r="Z477" s="516"/>
      <c r="AA477" s="516"/>
      <c r="AB477" s="516"/>
      <c r="AC477" s="516"/>
      <c r="AD477" s="516"/>
      <c r="AE477" s="516"/>
      <c r="AF477" s="516"/>
      <c r="AG477" s="516"/>
      <c r="AH477" s="516"/>
      <c r="AI477" s="516"/>
      <c r="AJ477" s="516"/>
      <c r="AK477" s="516"/>
      <c r="AL477" s="516"/>
      <c r="AM477" s="516"/>
      <c r="AN477" s="516"/>
      <c r="AO477" s="516"/>
      <c r="AP477" s="516"/>
      <c r="AQ477" s="516"/>
      <c r="AR477" s="516"/>
      <c r="AS477" s="516"/>
      <c r="AT477" s="516"/>
      <c r="AU477" s="516"/>
      <c r="AV477" s="516"/>
      <c r="AW477" s="400"/>
      <c r="AX477" s="400"/>
      <c r="AY477" s="400"/>
      <c r="AZ477" s="582" t="s">
        <v>1218</v>
      </c>
      <c r="BA477" s="400" t="s">
        <v>1652</v>
      </c>
      <c r="BB477" s="400"/>
      <c r="BC477" s="400"/>
      <c r="BD477" s="400" t="s">
        <v>1198</v>
      </c>
      <c r="BE477" s="516"/>
      <c r="BF477" s="516"/>
      <c r="BG477" s="516"/>
      <c r="BH477" s="516"/>
    </row>
    <row r="478" spans="14:60" s="367" customFormat="1">
      <c r="N478" s="516"/>
      <c r="O478" s="516"/>
      <c r="P478" s="516"/>
      <c r="Q478" s="516"/>
      <c r="R478" s="516"/>
      <c r="S478" s="516"/>
      <c r="T478" s="516"/>
      <c r="U478" s="516"/>
      <c r="V478" s="516"/>
      <c r="W478" s="516"/>
      <c r="X478" s="516"/>
      <c r="Y478" s="516"/>
      <c r="Z478" s="516"/>
      <c r="AA478" s="516"/>
      <c r="AB478" s="516"/>
      <c r="AC478" s="516"/>
      <c r="AD478" s="516"/>
      <c r="AE478" s="516"/>
      <c r="AF478" s="516"/>
      <c r="AG478" s="516"/>
      <c r="AH478" s="516"/>
      <c r="AI478" s="516"/>
      <c r="AJ478" s="516"/>
      <c r="AK478" s="516"/>
      <c r="AL478" s="516"/>
      <c r="AM478" s="516"/>
      <c r="AN478" s="516"/>
      <c r="AO478" s="516"/>
      <c r="AP478" s="516"/>
      <c r="AQ478" s="516"/>
      <c r="AR478" s="516"/>
      <c r="AS478" s="516"/>
      <c r="AT478" s="516"/>
      <c r="AU478" s="516"/>
      <c r="AV478" s="516"/>
      <c r="AW478" s="400"/>
      <c r="AX478" s="400"/>
      <c r="AY478" s="400"/>
      <c r="AZ478" s="582" t="s">
        <v>1220</v>
      </c>
      <c r="BA478" s="400" t="s">
        <v>1289</v>
      </c>
      <c r="BB478" s="400"/>
      <c r="BC478" s="400"/>
      <c r="BD478" s="400" t="s">
        <v>1200</v>
      </c>
      <c r="BE478" s="516"/>
      <c r="BF478" s="516"/>
      <c r="BG478" s="516"/>
      <c r="BH478" s="516"/>
    </row>
    <row r="479" spans="14:60" s="367" customFormat="1">
      <c r="N479" s="516"/>
      <c r="O479" s="516"/>
      <c r="P479" s="516"/>
      <c r="Q479" s="516"/>
      <c r="R479" s="516"/>
      <c r="S479" s="516"/>
      <c r="T479" s="516"/>
      <c r="U479" s="516"/>
      <c r="V479" s="516"/>
      <c r="W479" s="516"/>
      <c r="X479" s="516"/>
      <c r="Y479" s="516"/>
      <c r="Z479" s="516"/>
      <c r="AA479" s="516"/>
      <c r="AB479" s="516"/>
      <c r="AC479" s="516"/>
      <c r="AD479" s="516"/>
      <c r="AE479" s="516"/>
      <c r="AF479" s="516"/>
      <c r="AG479" s="516"/>
      <c r="AH479" s="516"/>
      <c r="AI479" s="516"/>
      <c r="AJ479" s="516"/>
      <c r="AK479" s="516"/>
      <c r="AL479" s="516"/>
      <c r="AM479" s="516"/>
      <c r="AN479" s="516"/>
      <c r="AO479" s="516"/>
      <c r="AP479" s="516"/>
      <c r="AQ479" s="516"/>
      <c r="AR479" s="516"/>
      <c r="AS479" s="516"/>
      <c r="AT479" s="516"/>
      <c r="AU479" s="516"/>
      <c r="AV479" s="516"/>
      <c r="AW479" s="400"/>
      <c r="AX479" s="400"/>
      <c r="AY479" s="400"/>
      <c r="AZ479" s="582" t="s">
        <v>1222</v>
      </c>
      <c r="BA479" s="400" t="s">
        <v>1290</v>
      </c>
      <c r="BB479" s="400"/>
      <c r="BC479" s="400"/>
      <c r="BD479" s="400" t="s">
        <v>1647</v>
      </c>
      <c r="BE479" s="516"/>
      <c r="BF479" s="516"/>
      <c r="BG479" s="516"/>
      <c r="BH479" s="516"/>
    </row>
    <row r="480" spans="14:60" s="367" customFormat="1">
      <c r="N480" s="516"/>
      <c r="O480" s="516"/>
      <c r="P480" s="516"/>
      <c r="Q480" s="516"/>
      <c r="R480" s="516"/>
      <c r="S480" s="516"/>
      <c r="T480" s="516"/>
      <c r="U480" s="516"/>
      <c r="V480" s="516"/>
      <c r="W480" s="516"/>
      <c r="X480" s="516"/>
      <c r="Y480" s="516"/>
      <c r="Z480" s="516"/>
      <c r="AA480" s="516"/>
      <c r="AB480" s="516"/>
      <c r="AC480" s="516"/>
      <c r="AD480" s="516"/>
      <c r="AE480" s="516"/>
      <c r="AF480" s="516"/>
      <c r="AG480" s="516"/>
      <c r="AH480" s="516"/>
      <c r="AI480" s="516"/>
      <c r="AJ480" s="516"/>
      <c r="AK480" s="516"/>
      <c r="AL480" s="516"/>
      <c r="AM480" s="516"/>
      <c r="AN480" s="516"/>
      <c r="AO480" s="516"/>
      <c r="AP480" s="516"/>
      <c r="AQ480" s="516"/>
      <c r="AR480" s="516"/>
      <c r="AS480" s="516"/>
      <c r="AT480" s="516"/>
      <c r="AU480" s="516"/>
      <c r="AV480" s="516"/>
      <c r="AW480" s="400"/>
      <c r="AX480" s="400"/>
      <c r="AY480" s="400"/>
      <c r="AZ480" s="582" t="s">
        <v>1223</v>
      </c>
      <c r="BA480" s="400" t="s">
        <v>1291</v>
      </c>
      <c r="BB480" s="400"/>
      <c r="BC480" s="400"/>
      <c r="BD480" s="400" t="s">
        <v>1202</v>
      </c>
      <c r="BE480" s="516"/>
      <c r="BF480" s="516"/>
      <c r="BG480" s="516"/>
      <c r="BH480" s="516"/>
    </row>
    <row r="481" spans="14:60" s="367" customFormat="1">
      <c r="N481" s="516"/>
      <c r="O481" s="516"/>
      <c r="P481" s="516"/>
      <c r="Q481" s="516"/>
      <c r="R481" s="516"/>
      <c r="S481" s="516"/>
      <c r="T481" s="516"/>
      <c r="U481" s="516"/>
      <c r="V481" s="516"/>
      <c r="W481" s="516"/>
      <c r="X481" s="516"/>
      <c r="Y481" s="516"/>
      <c r="Z481" s="516"/>
      <c r="AA481" s="516"/>
      <c r="AB481" s="516"/>
      <c r="AC481" s="516"/>
      <c r="AD481" s="516"/>
      <c r="AE481" s="516"/>
      <c r="AF481" s="516"/>
      <c r="AG481" s="516"/>
      <c r="AH481" s="516"/>
      <c r="AI481" s="516"/>
      <c r="AJ481" s="516"/>
      <c r="AK481" s="516"/>
      <c r="AL481" s="516"/>
      <c r="AM481" s="516"/>
      <c r="AN481" s="516"/>
      <c r="AO481" s="516"/>
      <c r="AP481" s="516"/>
      <c r="AQ481" s="516"/>
      <c r="AR481" s="516"/>
      <c r="AS481" s="516"/>
      <c r="AT481" s="516"/>
      <c r="AU481" s="516"/>
      <c r="AV481" s="516"/>
      <c r="AW481" s="400"/>
      <c r="AX481" s="400"/>
      <c r="AY481" s="400"/>
      <c r="AZ481" s="582" t="s">
        <v>1228</v>
      </c>
      <c r="BA481" s="400" t="s">
        <v>1293</v>
      </c>
      <c r="BB481" s="400"/>
      <c r="BC481" s="400"/>
      <c r="BD481" s="400" t="s">
        <v>1648</v>
      </c>
      <c r="BE481" s="516"/>
      <c r="BF481" s="516"/>
      <c r="BG481" s="516"/>
      <c r="BH481" s="516"/>
    </row>
    <row r="482" spans="14:60" s="367" customFormat="1">
      <c r="N482" s="516"/>
      <c r="O482" s="516"/>
      <c r="P482" s="516"/>
      <c r="Q482" s="516"/>
      <c r="R482" s="516"/>
      <c r="S482" s="516"/>
      <c r="T482" s="516"/>
      <c r="U482" s="516"/>
      <c r="V482" s="516"/>
      <c r="W482" s="516"/>
      <c r="X482" s="516"/>
      <c r="Y482" s="516"/>
      <c r="Z482" s="516"/>
      <c r="AA482" s="516"/>
      <c r="AB482" s="516"/>
      <c r="AC482" s="516"/>
      <c r="AD482" s="516"/>
      <c r="AE482" s="516"/>
      <c r="AF482" s="516"/>
      <c r="AG482" s="516"/>
      <c r="AH482" s="516"/>
      <c r="AI482" s="516"/>
      <c r="AJ482" s="516"/>
      <c r="AK482" s="516"/>
      <c r="AL482" s="516"/>
      <c r="AM482" s="516"/>
      <c r="AN482" s="516"/>
      <c r="AO482" s="516"/>
      <c r="AP482" s="516"/>
      <c r="AQ482" s="516"/>
      <c r="AR482" s="516"/>
      <c r="AS482" s="516"/>
      <c r="AT482" s="516"/>
      <c r="AU482" s="516"/>
      <c r="AV482" s="516"/>
      <c r="AW482" s="400"/>
      <c r="AX482" s="400"/>
      <c r="AY482" s="400"/>
      <c r="AZ482" s="582" t="s">
        <v>1229</v>
      </c>
      <c r="BA482" s="400" t="s">
        <v>1296</v>
      </c>
      <c r="BB482" s="400"/>
      <c r="BC482" s="400"/>
      <c r="BD482" s="400" t="s">
        <v>1207</v>
      </c>
      <c r="BE482" s="516"/>
      <c r="BF482" s="516"/>
      <c r="BG482" s="516"/>
      <c r="BH482" s="516"/>
    </row>
    <row r="483" spans="14:60" s="367" customFormat="1">
      <c r="N483" s="516"/>
      <c r="O483" s="516"/>
      <c r="P483" s="516"/>
      <c r="Q483" s="516"/>
      <c r="R483" s="516"/>
      <c r="S483" s="516"/>
      <c r="T483" s="516"/>
      <c r="U483" s="516"/>
      <c r="V483" s="516"/>
      <c r="W483" s="516"/>
      <c r="X483" s="516"/>
      <c r="Y483" s="516"/>
      <c r="Z483" s="516"/>
      <c r="AA483" s="516"/>
      <c r="AB483" s="516"/>
      <c r="AC483" s="516"/>
      <c r="AD483" s="516"/>
      <c r="AE483" s="516"/>
      <c r="AF483" s="516"/>
      <c r="AG483" s="516"/>
      <c r="AH483" s="516"/>
      <c r="AI483" s="516"/>
      <c r="AJ483" s="516"/>
      <c r="AK483" s="516"/>
      <c r="AL483" s="516"/>
      <c r="AM483" s="516"/>
      <c r="AN483" s="516"/>
      <c r="AO483" s="516"/>
      <c r="AP483" s="516"/>
      <c r="AQ483" s="516"/>
      <c r="AR483" s="516"/>
      <c r="AS483" s="516"/>
      <c r="AT483" s="516"/>
      <c r="AU483" s="516"/>
      <c r="AV483" s="516"/>
      <c r="AW483" s="400"/>
      <c r="AX483" s="400"/>
      <c r="AY483" s="400"/>
      <c r="AZ483" s="582" t="s">
        <v>476</v>
      </c>
      <c r="BA483" s="400" t="s">
        <v>1297</v>
      </c>
      <c r="BB483" s="400"/>
      <c r="BC483" s="400"/>
      <c r="BD483" s="400" t="s">
        <v>1218</v>
      </c>
      <c r="BE483" s="516"/>
      <c r="BF483" s="516"/>
      <c r="BG483" s="516"/>
      <c r="BH483" s="516"/>
    </row>
    <row r="484" spans="14:60" s="367" customFormat="1">
      <c r="N484" s="516"/>
      <c r="O484" s="516"/>
      <c r="P484" s="516"/>
      <c r="Q484" s="516"/>
      <c r="R484" s="516"/>
      <c r="S484" s="516"/>
      <c r="T484" s="516"/>
      <c r="U484" s="516"/>
      <c r="V484" s="516"/>
      <c r="W484" s="516"/>
      <c r="X484" s="516"/>
      <c r="Y484" s="516"/>
      <c r="Z484" s="516"/>
      <c r="AA484" s="516"/>
      <c r="AB484" s="516"/>
      <c r="AC484" s="516"/>
      <c r="AD484" s="516"/>
      <c r="AE484" s="516"/>
      <c r="AF484" s="516"/>
      <c r="AG484" s="516"/>
      <c r="AH484" s="516"/>
      <c r="AI484" s="516"/>
      <c r="AJ484" s="516"/>
      <c r="AK484" s="516"/>
      <c r="AL484" s="516"/>
      <c r="AM484" s="516"/>
      <c r="AN484" s="516"/>
      <c r="AO484" s="516"/>
      <c r="AP484" s="516"/>
      <c r="AQ484" s="516"/>
      <c r="AR484" s="516"/>
      <c r="AS484" s="516"/>
      <c r="AT484" s="516"/>
      <c r="AU484" s="516"/>
      <c r="AV484" s="516"/>
      <c r="AW484" s="400"/>
      <c r="AX484" s="400"/>
      <c r="AY484" s="400"/>
      <c r="AZ484" s="582" t="s">
        <v>1231</v>
      </c>
      <c r="BA484" s="400" t="s">
        <v>1300</v>
      </c>
      <c r="BB484" s="400"/>
      <c r="BC484" s="400"/>
      <c r="BD484" s="400" t="s">
        <v>1220</v>
      </c>
      <c r="BE484" s="516"/>
      <c r="BF484" s="516"/>
      <c r="BG484" s="516"/>
      <c r="BH484" s="516"/>
    </row>
    <row r="485" spans="14:60" s="367" customFormat="1">
      <c r="N485" s="516"/>
      <c r="O485" s="516"/>
      <c r="P485" s="516"/>
      <c r="Q485" s="516"/>
      <c r="R485" s="516"/>
      <c r="S485" s="516"/>
      <c r="T485" s="516"/>
      <c r="U485" s="516"/>
      <c r="V485" s="516"/>
      <c r="W485" s="516"/>
      <c r="X485" s="516"/>
      <c r="Y485" s="516"/>
      <c r="Z485" s="516"/>
      <c r="AA485" s="516"/>
      <c r="AB485" s="516"/>
      <c r="AC485" s="516"/>
      <c r="AD485" s="516"/>
      <c r="AE485" s="516"/>
      <c r="AF485" s="516"/>
      <c r="AG485" s="516"/>
      <c r="AH485" s="516"/>
      <c r="AI485" s="516"/>
      <c r="AJ485" s="516"/>
      <c r="AK485" s="516"/>
      <c r="AL485" s="516"/>
      <c r="AM485" s="516"/>
      <c r="AN485" s="516"/>
      <c r="AO485" s="516"/>
      <c r="AP485" s="516"/>
      <c r="AQ485" s="516"/>
      <c r="AR485" s="516"/>
      <c r="AS485" s="516"/>
      <c r="AT485" s="516"/>
      <c r="AU485" s="516"/>
      <c r="AV485" s="516"/>
      <c r="AW485" s="400"/>
      <c r="AX485" s="400"/>
      <c r="AY485" s="400"/>
      <c r="AZ485" s="582" t="s">
        <v>1234</v>
      </c>
      <c r="BA485" s="400" t="s">
        <v>1301</v>
      </c>
      <c r="BB485" s="400"/>
      <c r="BC485" s="400"/>
      <c r="BD485" s="400" t="s">
        <v>1222</v>
      </c>
      <c r="BE485" s="516"/>
      <c r="BF485" s="516"/>
      <c r="BG485" s="516"/>
      <c r="BH485" s="516"/>
    </row>
    <row r="486" spans="14:60" s="367" customFormat="1">
      <c r="N486" s="516"/>
      <c r="O486" s="516"/>
      <c r="P486" s="516"/>
      <c r="Q486" s="516"/>
      <c r="R486" s="516"/>
      <c r="S486" s="516"/>
      <c r="T486" s="516"/>
      <c r="U486" s="516"/>
      <c r="V486" s="516"/>
      <c r="W486" s="516"/>
      <c r="X486" s="516"/>
      <c r="Y486" s="516"/>
      <c r="Z486" s="516"/>
      <c r="AA486" s="516"/>
      <c r="AB486" s="516"/>
      <c r="AC486" s="516"/>
      <c r="AD486" s="516"/>
      <c r="AE486" s="516"/>
      <c r="AF486" s="516"/>
      <c r="AG486" s="516"/>
      <c r="AH486" s="516"/>
      <c r="AI486" s="516"/>
      <c r="AJ486" s="516"/>
      <c r="AK486" s="516"/>
      <c r="AL486" s="516"/>
      <c r="AM486" s="516"/>
      <c r="AN486" s="516"/>
      <c r="AO486" s="516"/>
      <c r="AP486" s="516"/>
      <c r="AQ486" s="516"/>
      <c r="AR486" s="516"/>
      <c r="AS486" s="516"/>
      <c r="AT486" s="516"/>
      <c r="AU486" s="516"/>
      <c r="AV486" s="516"/>
      <c r="AW486" s="400"/>
      <c r="AX486" s="400"/>
      <c r="AY486" s="400"/>
      <c r="AZ486" s="582" t="s">
        <v>478</v>
      </c>
      <c r="BA486" s="400" t="s">
        <v>1303</v>
      </c>
      <c r="BB486" s="400"/>
      <c r="BC486" s="400"/>
      <c r="BD486" s="400" t="s">
        <v>1223</v>
      </c>
      <c r="BE486" s="516"/>
      <c r="BF486" s="516"/>
      <c r="BG486" s="516"/>
      <c r="BH486" s="516"/>
    </row>
    <row r="487" spans="14:60" s="367" customFormat="1">
      <c r="N487" s="516"/>
      <c r="O487" s="516"/>
      <c r="P487" s="516"/>
      <c r="Q487" s="516"/>
      <c r="R487" s="516"/>
      <c r="S487" s="516"/>
      <c r="T487" s="516"/>
      <c r="U487" s="516"/>
      <c r="V487" s="516"/>
      <c r="W487" s="516"/>
      <c r="X487" s="516"/>
      <c r="Y487" s="516"/>
      <c r="Z487" s="516"/>
      <c r="AA487" s="516"/>
      <c r="AB487" s="516"/>
      <c r="AC487" s="516"/>
      <c r="AD487" s="516"/>
      <c r="AE487" s="516"/>
      <c r="AF487" s="516"/>
      <c r="AG487" s="516"/>
      <c r="AH487" s="516"/>
      <c r="AI487" s="516"/>
      <c r="AJ487" s="516"/>
      <c r="AK487" s="516"/>
      <c r="AL487" s="516"/>
      <c r="AM487" s="516"/>
      <c r="AN487" s="516"/>
      <c r="AO487" s="516"/>
      <c r="AP487" s="516"/>
      <c r="AQ487" s="516"/>
      <c r="AR487" s="516"/>
      <c r="AS487" s="516"/>
      <c r="AT487" s="516"/>
      <c r="AU487" s="516"/>
      <c r="AV487" s="516"/>
      <c r="AW487" s="400"/>
      <c r="AX487" s="400"/>
      <c r="AY487" s="400"/>
      <c r="AZ487" s="582" t="s">
        <v>1235</v>
      </c>
      <c r="BA487" s="400" t="s">
        <v>1305</v>
      </c>
      <c r="BB487" s="400"/>
      <c r="BC487" s="400"/>
      <c r="BD487" s="400" t="s">
        <v>1228</v>
      </c>
      <c r="BE487" s="516"/>
      <c r="BF487" s="516"/>
      <c r="BG487" s="516"/>
      <c r="BH487" s="516"/>
    </row>
    <row r="488" spans="14:60" s="367" customFormat="1">
      <c r="N488" s="516"/>
      <c r="O488" s="516"/>
      <c r="P488" s="516"/>
      <c r="Q488" s="516"/>
      <c r="R488" s="516"/>
      <c r="S488" s="516"/>
      <c r="T488" s="516"/>
      <c r="U488" s="516"/>
      <c r="V488" s="516"/>
      <c r="W488" s="516"/>
      <c r="X488" s="516"/>
      <c r="Y488" s="516"/>
      <c r="Z488" s="516"/>
      <c r="AA488" s="516"/>
      <c r="AB488" s="516"/>
      <c r="AC488" s="516"/>
      <c r="AD488" s="516"/>
      <c r="AE488" s="516"/>
      <c r="AF488" s="516"/>
      <c r="AG488" s="516"/>
      <c r="AH488" s="516"/>
      <c r="AI488" s="516"/>
      <c r="AJ488" s="516"/>
      <c r="AK488" s="516"/>
      <c r="AL488" s="516"/>
      <c r="AM488" s="516"/>
      <c r="AN488" s="516"/>
      <c r="AO488" s="516"/>
      <c r="AP488" s="516"/>
      <c r="AQ488" s="516"/>
      <c r="AR488" s="516"/>
      <c r="AS488" s="516"/>
      <c r="AT488" s="516"/>
      <c r="AU488" s="516"/>
      <c r="AV488" s="516"/>
      <c r="AW488" s="400"/>
      <c r="AX488" s="400"/>
      <c r="AY488" s="400"/>
      <c r="AZ488" s="582" t="s">
        <v>1236</v>
      </c>
      <c r="BA488" s="400" t="s">
        <v>1308</v>
      </c>
      <c r="BB488" s="400"/>
      <c r="BC488" s="400"/>
      <c r="BD488" s="400" t="s">
        <v>1229</v>
      </c>
      <c r="BE488" s="516"/>
      <c r="BF488" s="516"/>
      <c r="BG488" s="516"/>
      <c r="BH488" s="516"/>
    </row>
    <row r="489" spans="14:60" s="367" customFormat="1">
      <c r="N489" s="516"/>
      <c r="O489" s="516"/>
      <c r="P489" s="516"/>
      <c r="Q489" s="516"/>
      <c r="R489" s="516"/>
      <c r="S489" s="516"/>
      <c r="T489" s="516"/>
      <c r="U489" s="516"/>
      <c r="V489" s="516"/>
      <c r="W489" s="516"/>
      <c r="X489" s="516"/>
      <c r="Y489" s="516"/>
      <c r="Z489" s="516"/>
      <c r="AA489" s="516"/>
      <c r="AB489" s="516"/>
      <c r="AC489" s="516"/>
      <c r="AD489" s="516"/>
      <c r="AE489" s="516"/>
      <c r="AF489" s="516"/>
      <c r="AG489" s="516"/>
      <c r="AH489" s="516"/>
      <c r="AI489" s="516"/>
      <c r="AJ489" s="516"/>
      <c r="AK489" s="516"/>
      <c r="AL489" s="516"/>
      <c r="AM489" s="516"/>
      <c r="AN489" s="516"/>
      <c r="AO489" s="516"/>
      <c r="AP489" s="516"/>
      <c r="AQ489" s="516"/>
      <c r="AR489" s="516"/>
      <c r="AS489" s="516"/>
      <c r="AT489" s="516"/>
      <c r="AU489" s="516"/>
      <c r="AV489" s="516"/>
      <c r="AW489" s="400"/>
      <c r="AX489" s="400"/>
      <c r="AY489" s="400"/>
      <c r="AZ489" s="582" t="s">
        <v>1237</v>
      </c>
      <c r="BA489" s="400" t="s">
        <v>1309</v>
      </c>
      <c r="BB489" s="400"/>
      <c r="BC489" s="400"/>
      <c r="BD489" s="400" t="s">
        <v>476</v>
      </c>
      <c r="BE489" s="516"/>
      <c r="BF489" s="516"/>
      <c r="BG489" s="516"/>
      <c r="BH489" s="516"/>
    </row>
    <row r="490" spans="14:60" s="367" customFormat="1">
      <c r="N490" s="516"/>
      <c r="O490" s="516"/>
      <c r="P490" s="516"/>
      <c r="Q490" s="516"/>
      <c r="R490" s="516"/>
      <c r="S490" s="516"/>
      <c r="T490" s="516"/>
      <c r="U490" s="516"/>
      <c r="V490" s="516"/>
      <c r="W490" s="516"/>
      <c r="X490" s="516"/>
      <c r="Y490" s="516"/>
      <c r="Z490" s="516"/>
      <c r="AA490" s="516"/>
      <c r="AB490" s="516"/>
      <c r="AC490" s="516"/>
      <c r="AD490" s="516"/>
      <c r="AE490" s="516"/>
      <c r="AF490" s="516"/>
      <c r="AG490" s="516"/>
      <c r="AH490" s="516"/>
      <c r="AI490" s="516"/>
      <c r="AJ490" s="516"/>
      <c r="AK490" s="516"/>
      <c r="AL490" s="516"/>
      <c r="AM490" s="516"/>
      <c r="AN490" s="516"/>
      <c r="AO490" s="516"/>
      <c r="AP490" s="516"/>
      <c r="AQ490" s="516"/>
      <c r="AR490" s="516"/>
      <c r="AS490" s="516"/>
      <c r="AT490" s="516"/>
      <c r="AU490" s="516"/>
      <c r="AV490" s="516"/>
      <c r="AW490" s="400"/>
      <c r="AX490" s="400"/>
      <c r="AY490" s="400"/>
      <c r="AZ490" s="582" t="s">
        <v>1239</v>
      </c>
      <c r="BA490" s="400" t="s">
        <v>1310</v>
      </c>
      <c r="BB490" s="400"/>
      <c r="BC490" s="400"/>
      <c r="BD490" s="400" t="s">
        <v>1231</v>
      </c>
      <c r="BE490" s="516"/>
      <c r="BF490" s="516"/>
      <c r="BG490" s="516"/>
      <c r="BH490" s="516"/>
    </row>
    <row r="491" spans="14:60" s="367" customFormat="1">
      <c r="N491" s="516"/>
      <c r="O491" s="516"/>
      <c r="P491" s="516"/>
      <c r="Q491" s="516"/>
      <c r="R491" s="516"/>
      <c r="S491" s="516"/>
      <c r="T491" s="516"/>
      <c r="U491" s="516"/>
      <c r="V491" s="516"/>
      <c r="W491" s="516"/>
      <c r="X491" s="516"/>
      <c r="Y491" s="516"/>
      <c r="Z491" s="516"/>
      <c r="AA491" s="516"/>
      <c r="AB491" s="516"/>
      <c r="AC491" s="516"/>
      <c r="AD491" s="516"/>
      <c r="AE491" s="516"/>
      <c r="AF491" s="516"/>
      <c r="AG491" s="516"/>
      <c r="AH491" s="516"/>
      <c r="AI491" s="516"/>
      <c r="AJ491" s="516"/>
      <c r="AK491" s="516"/>
      <c r="AL491" s="516"/>
      <c r="AM491" s="516"/>
      <c r="AN491" s="516"/>
      <c r="AO491" s="516"/>
      <c r="AP491" s="516"/>
      <c r="AQ491" s="516"/>
      <c r="AR491" s="516"/>
      <c r="AS491" s="516"/>
      <c r="AT491" s="516"/>
      <c r="AU491" s="516"/>
      <c r="AV491" s="516"/>
      <c r="AW491" s="400"/>
      <c r="AX491" s="400"/>
      <c r="AY491" s="400"/>
      <c r="AZ491" s="582" t="s">
        <v>1241</v>
      </c>
      <c r="BA491" s="400" t="s">
        <v>1312</v>
      </c>
      <c r="BB491" s="400"/>
      <c r="BC491" s="400"/>
      <c r="BD491" s="400" t="s">
        <v>1234</v>
      </c>
      <c r="BE491" s="516"/>
      <c r="BF491" s="516"/>
      <c r="BG491" s="516"/>
      <c r="BH491" s="516"/>
    </row>
    <row r="492" spans="14:60" s="367" customFormat="1">
      <c r="N492" s="516"/>
      <c r="O492" s="516"/>
      <c r="P492" s="516"/>
      <c r="Q492" s="516"/>
      <c r="R492" s="516"/>
      <c r="S492" s="516"/>
      <c r="T492" s="516"/>
      <c r="U492" s="516"/>
      <c r="V492" s="516"/>
      <c r="W492" s="516"/>
      <c r="X492" s="516"/>
      <c r="Y492" s="516"/>
      <c r="Z492" s="516"/>
      <c r="AA492" s="516"/>
      <c r="AB492" s="516"/>
      <c r="AC492" s="516"/>
      <c r="AD492" s="516"/>
      <c r="AE492" s="516"/>
      <c r="AF492" s="516"/>
      <c r="AG492" s="516"/>
      <c r="AH492" s="516"/>
      <c r="AI492" s="516"/>
      <c r="AJ492" s="516"/>
      <c r="AK492" s="516"/>
      <c r="AL492" s="516"/>
      <c r="AM492" s="516"/>
      <c r="AN492" s="516"/>
      <c r="AO492" s="516"/>
      <c r="AP492" s="516"/>
      <c r="AQ492" s="516"/>
      <c r="AR492" s="516"/>
      <c r="AS492" s="516"/>
      <c r="AT492" s="516"/>
      <c r="AU492" s="516"/>
      <c r="AV492" s="516"/>
      <c r="AW492" s="400"/>
      <c r="AX492" s="400"/>
      <c r="AY492" s="400"/>
      <c r="AZ492" s="582" t="s">
        <v>1242</v>
      </c>
      <c r="BA492" s="400" t="s">
        <v>1313</v>
      </c>
      <c r="BB492" s="400"/>
      <c r="BC492" s="400"/>
      <c r="BD492" s="400" t="s">
        <v>478</v>
      </c>
      <c r="BE492" s="516"/>
      <c r="BF492" s="516"/>
      <c r="BG492" s="516"/>
      <c r="BH492" s="516"/>
    </row>
    <row r="493" spans="14:60" s="367" customFormat="1">
      <c r="N493" s="516"/>
      <c r="O493" s="516"/>
      <c r="P493" s="516"/>
      <c r="Q493" s="516"/>
      <c r="R493" s="516"/>
      <c r="S493" s="516"/>
      <c r="T493" s="516"/>
      <c r="U493" s="516"/>
      <c r="V493" s="516"/>
      <c r="W493" s="516"/>
      <c r="X493" s="516"/>
      <c r="Y493" s="516"/>
      <c r="Z493" s="516"/>
      <c r="AA493" s="516"/>
      <c r="AB493" s="516"/>
      <c r="AC493" s="516"/>
      <c r="AD493" s="516"/>
      <c r="AE493" s="516"/>
      <c r="AF493" s="516"/>
      <c r="AG493" s="516"/>
      <c r="AH493" s="516"/>
      <c r="AI493" s="516"/>
      <c r="AJ493" s="516"/>
      <c r="AK493" s="516"/>
      <c r="AL493" s="516"/>
      <c r="AM493" s="516"/>
      <c r="AN493" s="516"/>
      <c r="AO493" s="516"/>
      <c r="AP493" s="516"/>
      <c r="AQ493" s="516"/>
      <c r="AR493" s="516"/>
      <c r="AS493" s="516"/>
      <c r="AT493" s="516"/>
      <c r="AU493" s="516"/>
      <c r="AV493" s="516"/>
      <c r="AW493" s="400"/>
      <c r="AX493" s="400"/>
      <c r="AY493" s="400"/>
      <c r="AZ493" s="582" t="s">
        <v>1248</v>
      </c>
      <c r="BA493" s="400" t="s">
        <v>1314</v>
      </c>
      <c r="BB493" s="400"/>
      <c r="BC493" s="400"/>
      <c r="BD493" s="400" t="s">
        <v>1235</v>
      </c>
      <c r="BE493" s="516"/>
      <c r="BF493" s="516"/>
      <c r="BG493" s="516"/>
      <c r="BH493" s="516"/>
    </row>
    <row r="494" spans="14:60" s="367" customFormat="1">
      <c r="N494" s="516"/>
      <c r="O494" s="516"/>
      <c r="P494" s="516"/>
      <c r="Q494" s="516"/>
      <c r="R494" s="516"/>
      <c r="S494" s="516"/>
      <c r="T494" s="516"/>
      <c r="U494" s="516"/>
      <c r="V494" s="516"/>
      <c r="W494" s="516"/>
      <c r="X494" s="516"/>
      <c r="Y494" s="516"/>
      <c r="Z494" s="516"/>
      <c r="AA494" s="516"/>
      <c r="AB494" s="516"/>
      <c r="AC494" s="516"/>
      <c r="AD494" s="516"/>
      <c r="AE494" s="516"/>
      <c r="AF494" s="516"/>
      <c r="AG494" s="516"/>
      <c r="AH494" s="516"/>
      <c r="AI494" s="516"/>
      <c r="AJ494" s="516"/>
      <c r="AK494" s="516"/>
      <c r="AL494" s="516"/>
      <c r="AM494" s="516"/>
      <c r="AN494" s="516"/>
      <c r="AO494" s="516"/>
      <c r="AP494" s="516"/>
      <c r="AQ494" s="516"/>
      <c r="AR494" s="516"/>
      <c r="AS494" s="516"/>
      <c r="AT494" s="516"/>
      <c r="AU494" s="516"/>
      <c r="AV494" s="516"/>
      <c r="AW494" s="400"/>
      <c r="AX494" s="400"/>
      <c r="AY494" s="400"/>
      <c r="AZ494" s="582" t="s">
        <v>1251</v>
      </c>
      <c r="BA494" s="400" t="s">
        <v>1316</v>
      </c>
      <c r="BB494" s="400"/>
      <c r="BC494" s="400"/>
      <c r="BD494" s="400" t="s">
        <v>1236</v>
      </c>
      <c r="BE494" s="516"/>
      <c r="BF494" s="516"/>
      <c r="BG494" s="516"/>
      <c r="BH494" s="516"/>
    </row>
    <row r="495" spans="14:60" s="367" customFormat="1">
      <c r="N495" s="516"/>
      <c r="O495" s="516"/>
      <c r="P495" s="516"/>
      <c r="Q495" s="516"/>
      <c r="R495" s="516"/>
      <c r="S495" s="516"/>
      <c r="T495" s="516"/>
      <c r="U495" s="516"/>
      <c r="V495" s="516"/>
      <c r="W495" s="516"/>
      <c r="X495" s="516"/>
      <c r="Y495" s="516"/>
      <c r="Z495" s="516"/>
      <c r="AA495" s="516"/>
      <c r="AB495" s="516"/>
      <c r="AC495" s="516"/>
      <c r="AD495" s="516"/>
      <c r="AE495" s="516"/>
      <c r="AF495" s="516"/>
      <c r="AG495" s="516"/>
      <c r="AH495" s="516"/>
      <c r="AI495" s="516"/>
      <c r="AJ495" s="516"/>
      <c r="AK495" s="516"/>
      <c r="AL495" s="516"/>
      <c r="AM495" s="516"/>
      <c r="AN495" s="516"/>
      <c r="AO495" s="516"/>
      <c r="AP495" s="516"/>
      <c r="AQ495" s="516"/>
      <c r="AR495" s="516"/>
      <c r="AS495" s="516"/>
      <c r="AT495" s="516"/>
      <c r="AU495" s="516"/>
      <c r="AV495" s="516"/>
      <c r="AW495" s="400"/>
      <c r="AX495" s="400"/>
      <c r="AY495" s="400"/>
      <c r="AZ495" s="582" t="s">
        <v>1256</v>
      </c>
      <c r="BA495" s="400" t="s">
        <v>1317</v>
      </c>
      <c r="BB495" s="400"/>
      <c r="BC495" s="400"/>
      <c r="BD495" s="400" t="s">
        <v>1237</v>
      </c>
      <c r="BE495" s="516"/>
      <c r="BF495" s="516"/>
      <c r="BG495" s="516"/>
      <c r="BH495" s="516"/>
    </row>
    <row r="496" spans="14:60" s="367" customFormat="1">
      <c r="N496" s="516"/>
      <c r="O496" s="516"/>
      <c r="P496" s="516"/>
      <c r="Q496" s="516"/>
      <c r="R496" s="516"/>
      <c r="S496" s="516"/>
      <c r="T496" s="516"/>
      <c r="U496" s="516"/>
      <c r="V496" s="516"/>
      <c r="W496" s="516"/>
      <c r="X496" s="516"/>
      <c r="Y496" s="516"/>
      <c r="Z496" s="516"/>
      <c r="AA496" s="516"/>
      <c r="AB496" s="516"/>
      <c r="AC496" s="516"/>
      <c r="AD496" s="516"/>
      <c r="AE496" s="516"/>
      <c r="AF496" s="516"/>
      <c r="AG496" s="516"/>
      <c r="AH496" s="516"/>
      <c r="AI496" s="516"/>
      <c r="AJ496" s="516"/>
      <c r="AK496" s="516"/>
      <c r="AL496" s="516"/>
      <c r="AM496" s="516"/>
      <c r="AN496" s="516"/>
      <c r="AO496" s="516"/>
      <c r="AP496" s="516"/>
      <c r="AQ496" s="516"/>
      <c r="AR496" s="516"/>
      <c r="AS496" s="516"/>
      <c r="AT496" s="516"/>
      <c r="AU496" s="516"/>
      <c r="AV496" s="516"/>
      <c r="AW496" s="400"/>
      <c r="AX496" s="400"/>
      <c r="AY496" s="400"/>
      <c r="AZ496" s="582" t="s">
        <v>1259</v>
      </c>
      <c r="BA496" s="400" t="s">
        <v>1321</v>
      </c>
      <c r="BB496" s="400"/>
      <c r="BC496" s="400"/>
      <c r="BD496" s="400" t="s">
        <v>1239</v>
      </c>
      <c r="BE496" s="516"/>
      <c r="BF496" s="516"/>
      <c r="BG496" s="516"/>
      <c r="BH496" s="516"/>
    </row>
    <row r="497" spans="14:60" s="367" customFormat="1">
      <c r="N497" s="516"/>
      <c r="O497" s="516"/>
      <c r="P497" s="516"/>
      <c r="Q497" s="516"/>
      <c r="R497" s="516"/>
      <c r="S497" s="516"/>
      <c r="T497" s="516"/>
      <c r="U497" s="516"/>
      <c r="V497" s="516"/>
      <c r="W497" s="516"/>
      <c r="X497" s="516"/>
      <c r="Y497" s="516"/>
      <c r="Z497" s="516"/>
      <c r="AA497" s="516"/>
      <c r="AB497" s="516"/>
      <c r="AC497" s="516"/>
      <c r="AD497" s="516"/>
      <c r="AE497" s="516"/>
      <c r="AF497" s="516"/>
      <c r="AG497" s="516"/>
      <c r="AH497" s="516"/>
      <c r="AI497" s="516"/>
      <c r="AJ497" s="516"/>
      <c r="AK497" s="516"/>
      <c r="AL497" s="516"/>
      <c r="AM497" s="516"/>
      <c r="AN497" s="516"/>
      <c r="AO497" s="516"/>
      <c r="AP497" s="516"/>
      <c r="AQ497" s="516"/>
      <c r="AR497" s="516"/>
      <c r="AS497" s="516"/>
      <c r="AT497" s="516"/>
      <c r="AU497" s="516"/>
      <c r="AV497" s="516"/>
      <c r="AW497" s="400"/>
      <c r="AX497" s="400"/>
      <c r="AY497" s="400"/>
      <c r="AZ497" s="582" t="s">
        <v>1263</v>
      </c>
      <c r="BA497" s="400" t="s">
        <v>1327</v>
      </c>
      <c r="BB497" s="400"/>
      <c r="BC497" s="400"/>
      <c r="BD497" s="400" t="s">
        <v>1241</v>
      </c>
      <c r="BE497" s="516"/>
      <c r="BF497" s="516"/>
      <c r="BG497" s="516"/>
      <c r="BH497" s="516"/>
    </row>
    <row r="498" spans="14:60" s="367" customFormat="1">
      <c r="N498" s="516"/>
      <c r="O498" s="516"/>
      <c r="P498" s="516"/>
      <c r="Q498" s="516"/>
      <c r="R498" s="516"/>
      <c r="S498" s="516"/>
      <c r="T498" s="516"/>
      <c r="U498" s="516"/>
      <c r="V498" s="516"/>
      <c r="W498" s="516"/>
      <c r="X498" s="516"/>
      <c r="Y498" s="516"/>
      <c r="Z498" s="516"/>
      <c r="AA498" s="516"/>
      <c r="AB498" s="516"/>
      <c r="AC498" s="516"/>
      <c r="AD498" s="516"/>
      <c r="AE498" s="516"/>
      <c r="AF498" s="516"/>
      <c r="AG498" s="516"/>
      <c r="AH498" s="516"/>
      <c r="AI498" s="516"/>
      <c r="AJ498" s="516"/>
      <c r="AK498" s="516"/>
      <c r="AL498" s="516"/>
      <c r="AM498" s="516"/>
      <c r="AN498" s="516"/>
      <c r="AO498" s="516"/>
      <c r="AP498" s="516"/>
      <c r="AQ498" s="516"/>
      <c r="AR498" s="516"/>
      <c r="AS498" s="516"/>
      <c r="AT498" s="516"/>
      <c r="AU498" s="516"/>
      <c r="AV498" s="516"/>
      <c r="AW498" s="400"/>
      <c r="AX498" s="400"/>
      <c r="AY498" s="400"/>
      <c r="AZ498" s="582" t="s">
        <v>1267</v>
      </c>
      <c r="BA498" s="400" t="s">
        <v>1329</v>
      </c>
      <c r="BB498" s="400"/>
      <c r="BC498" s="400"/>
      <c r="BD498" s="400" t="s">
        <v>1242</v>
      </c>
      <c r="BE498" s="516"/>
      <c r="BF498" s="516"/>
      <c r="BG498" s="516"/>
      <c r="BH498" s="516"/>
    </row>
    <row r="499" spans="14:60" s="367" customFormat="1">
      <c r="N499" s="516"/>
      <c r="O499" s="516"/>
      <c r="P499" s="516"/>
      <c r="Q499" s="516"/>
      <c r="R499" s="516"/>
      <c r="S499" s="516"/>
      <c r="T499" s="516"/>
      <c r="U499" s="516"/>
      <c r="V499" s="516"/>
      <c r="W499" s="516"/>
      <c r="X499" s="516"/>
      <c r="Y499" s="516"/>
      <c r="Z499" s="516"/>
      <c r="AA499" s="516"/>
      <c r="AB499" s="516"/>
      <c r="AC499" s="516"/>
      <c r="AD499" s="516"/>
      <c r="AE499" s="516"/>
      <c r="AF499" s="516"/>
      <c r="AG499" s="516"/>
      <c r="AH499" s="516"/>
      <c r="AI499" s="516"/>
      <c r="AJ499" s="516"/>
      <c r="AK499" s="516"/>
      <c r="AL499" s="516"/>
      <c r="AM499" s="516"/>
      <c r="AN499" s="516"/>
      <c r="AO499" s="516"/>
      <c r="AP499" s="516"/>
      <c r="AQ499" s="516"/>
      <c r="AR499" s="516"/>
      <c r="AS499" s="516"/>
      <c r="AT499" s="516"/>
      <c r="AU499" s="516"/>
      <c r="AV499" s="516"/>
      <c r="AW499" s="400"/>
      <c r="AX499" s="400"/>
      <c r="AY499" s="400"/>
      <c r="AZ499" s="582" t="s">
        <v>490</v>
      </c>
      <c r="BA499" s="400" t="s">
        <v>1330</v>
      </c>
      <c r="BB499" s="400"/>
      <c r="BC499" s="400"/>
      <c r="BD499" s="400" t="s">
        <v>1248</v>
      </c>
      <c r="BE499" s="516"/>
      <c r="BF499" s="516"/>
      <c r="BG499" s="516"/>
      <c r="BH499" s="516"/>
    </row>
    <row r="500" spans="14:60" s="367" customFormat="1">
      <c r="N500" s="516"/>
      <c r="O500" s="516"/>
      <c r="P500" s="516"/>
      <c r="Q500" s="516"/>
      <c r="R500" s="516"/>
      <c r="S500" s="516"/>
      <c r="T500" s="516"/>
      <c r="U500" s="516"/>
      <c r="V500" s="516"/>
      <c r="W500" s="516"/>
      <c r="X500" s="516"/>
      <c r="Y500" s="516"/>
      <c r="Z500" s="516"/>
      <c r="AA500" s="516"/>
      <c r="AB500" s="516"/>
      <c r="AC500" s="516"/>
      <c r="AD500" s="516"/>
      <c r="AE500" s="516"/>
      <c r="AF500" s="516"/>
      <c r="AG500" s="516"/>
      <c r="AH500" s="516"/>
      <c r="AI500" s="516"/>
      <c r="AJ500" s="516"/>
      <c r="AK500" s="516"/>
      <c r="AL500" s="516"/>
      <c r="AM500" s="516"/>
      <c r="AN500" s="516"/>
      <c r="AO500" s="516"/>
      <c r="AP500" s="516"/>
      <c r="AQ500" s="516"/>
      <c r="AR500" s="516"/>
      <c r="AS500" s="516"/>
      <c r="AT500" s="516"/>
      <c r="AU500" s="516"/>
      <c r="AV500" s="516"/>
      <c r="AW500" s="400"/>
      <c r="AX500" s="400"/>
      <c r="AY500" s="400"/>
      <c r="AZ500" s="582" t="s">
        <v>1650</v>
      </c>
      <c r="BA500" s="400" t="s">
        <v>1337</v>
      </c>
      <c r="BB500" s="400"/>
      <c r="BC500" s="400"/>
      <c r="BD500" s="400" t="s">
        <v>1649</v>
      </c>
      <c r="BE500" s="516"/>
      <c r="BF500" s="516"/>
      <c r="BG500" s="516"/>
      <c r="BH500" s="516"/>
    </row>
    <row r="501" spans="14:60" s="367" customFormat="1">
      <c r="N501" s="516"/>
      <c r="O501" s="516"/>
      <c r="P501" s="516"/>
      <c r="Q501" s="516"/>
      <c r="R501" s="516"/>
      <c r="S501" s="516"/>
      <c r="T501" s="516"/>
      <c r="U501" s="516"/>
      <c r="V501" s="516"/>
      <c r="W501" s="516"/>
      <c r="X501" s="516"/>
      <c r="Y501" s="516"/>
      <c r="Z501" s="516"/>
      <c r="AA501" s="516"/>
      <c r="AB501" s="516"/>
      <c r="AC501" s="516"/>
      <c r="AD501" s="516"/>
      <c r="AE501" s="516"/>
      <c r="AF501" s="516"/>
      <c r="AG501" s="516"/>
      <c r="AH501" s="516"/>
      <c r="AI501" s="516"/>
      <c r="AJ501" s="516"/>
      <c r="AK501" s="516"/>
      <c r="AL501" s="516"/>
      <c r="AM501" s="516"/>
      <c r="AN501" s="516"/>
      <c r="AO501" s="516"/>
      <c r="AP501" s="516"/>
      <c r="AQ501" s="516"/>
      <c r="AR501" s="516"/>
      <c r="AS501" s="516"/>
      <c r="AT501" s="516"/>
      <c r="AU501" s="516"/>
      <c r="AV501" s="516"/>
      <c r="AW501" s="400"/>
      <c r="AX501" s="400"/>
      <c r="AY501" s="400"/>
      <c r="AZ501" s="582" t="s">
        <v>1272</v>
      </c>
      <c r="BA501" s="400" t="s">
        <v>1341</v>
      </c>
      <c r="BB501" s="400"/>
      <c r="BC501" s="400"/>
      <c r="BD501" s="400" t="s">
        <v>1251</v>
      </c>
      <c r="BE501" s="516"/>
      <c r="BF501" s="516"/>
      <c r="BG501" s="516"/>
      <c r="BH501" s="516"/>
    </row>
    <row r="502" spans="14:60" s="367" customFormat="1">
      <c r="N502" s="516"/>
      <c r="O502" s="516"/>
      <c r="P502" s="516"/>
      <c r="Q502" s="516"/>
      <c r="R502" s="516"/>
      <c r="S502" s="516"/>
      <c r="T502" s="516"/>
      <c r="U502" s="516"/>
      <c r="V502" s="516"/>
      <c r="W502" s="516"/>
      <c r="X502" s="516"/>
      <c r="Y502" s="516"/>
      <c r="Z502" s="516"/>
      <c r="AA502" s="516"/>
      <c r="AB502" s="516"/>
      <c r="AC502" s="516"/>
      <c r="AD502" s="516"/>
      <c r="AE502" s="516"/>
      <c r="AF502" s="516"/>
      <c r="AG502" s="516"/>
      <c r="AH502" s="516"/>
      <c r="AI502" s="516"/>
      <c r="AJ502" s="516"/>
      <c r="AK502" s="516"/>
      <c r="AL502" s="516"/>
      <c r="AM502" s="516"/>
      <c r="AN502" s="516"/>
      <c r="AO502" s="516"/>
      <c r="AP502" s="516"/>
      <c r="AQ502" s="516"/>
      <c r="AR502" s="516"/>
      <c r="AS502" s="516"/>
      <c r="AT502" s="516"/>
      <c r="AU502" s="516"/>
      <c r="AV502" s="516"/>
      <c r="AW502" s="400"/>
      <c r="AX502" s="400"/>
      <c r="AY502" s="400"/>
      <c r="AZ502" s="582" t="s">
        <v>1275</v>
      </c>
      <c r="BA502" s="400" t="s">
        <v>1344</v>
      </c>
      <c r="BB502" s="400"/>
      <c r="BC502" s="400"/>
      <c r="BD502" s="400" t="s">
        <v>1256</v>
      </c>
      <c r="BE502" s="516"/>
      <c r="BF502" s="516"/>
      <c r="BG502" s="516"/>
      <c r="BH502" s="516"/>
    </row>
    <row r="503" spans="14:60" s="367" customFormat="1">
      <c r="N503" s="516"/>
      <c r="O503" s="516"/>
      <c r="P503" s="516"/>
      <c r="Q503" s="516"/>
      <c r="R503" s="516"/>
      <c r="S503" s="516"/>
      <c r="T503" s="516"/>
      <c r="U503" s="516"/>
      <c r="V503" s="516"/>
      <c r="W503" s="516"/>
      <c r="X503" s="516"/>
      <c r="Y503" s="516"/>
      <c r="Z503" s="516"/>
      <c r="AA503" s="516"/>
      <c r="AB503" s="516"/>
      <c r="AC503" s="516"/>
      <c r="AD503" s="516"/>
      <c r="AE503" s="516"/>
      <c r="AF503" s="516"/>
      <c r="AG503" s="516"/>
      <c r="AH503" s="516"/>
      <c r="AI503" s="516"/>
      <c r="AJ503" s="516"/>
      <c r="AK503" s="516"/>
      <c r="AL503" s="516"/>
      <c r="AM503" s="516"/>
      <c r="AN503" s="516"/>
      <c r="AO503" s="516"/>
      <c r="AP503" s="516"/>
      <c r="AQ503" s="516"/>
      <c r="AR503" s="516"/>
      <c r="AS503" s="516"/>
      <c r="AT503" s="516"/>
      <c r="AU503" s="516"/>
      <c r="AV503" s="516"/>
      <c r="AW503" s="400"/>
      <c r="AX503" s="400"/>
      <c r="AY503" s="400"/>
      <c r="AZ503" s="582" t="s">
        <v>1276</v>
      </c>
      <c r="BA503" s="582" t="s">
        <v>1577</v>
      </c>
      <c r="BB503" s="582"/>
      <c r="BC503" s="582"/>
      <c r="BD503" s="400" t="s">
        <v>1259</v>
      </c>
      <c r="BE503" s="516"/>
      <c r="BF503" s="516"/>
      <c r="BG503" s="516"/>
      <c r="BH503" s="516"/>
    </row>
    <row r="504" spans="14:60" s="367" customFormat="1">
      <c r="N504" s="516"/>
      <c r="O504" s="516"/>
      <c r="P504" s="516"/>
      <c r="Q504" s="516"/>
      <c r="R504" s="516"/>
      <c r="S504" s="516"/>
      <c r="T504" s="516"/>
      <c r="U504" s="516"/>
      <c r="V504" s="516"/>
      <c r="W504" s="516"/>
      <c r="X504" s="516"/>
      <c r="Y504" s="516"/>
      <c r="Z504" s="516"/>
      <c r="AA504" s="516"/>
      <c r="AB504" s="516"/>
      <c r="AC504" s="516"/>
      <c r="AD504" s="516"/>
      <c r="AE504" s="516"/>
      <c r="AF504" s="516"/>
      <c r="AG504" s="516"/>
      <c r="AH504" s="516"/>
      <c r="AI504" s="516"/>
      <c r="AJ504" s="516"/>
      <c r="AK504" s="516"/>
      <c r="AL504" s="516"/>
      <c r="AM504" s="516"/>
      <c r="AN504" s="516"/>
      <c r="AO504" s="516"/>
      <c r="AP504" s="516"/>
      <c r="AQ504" s="516"/>
      <c r="AR504" s="516"/>
      <c r="AS504" s="516"/>
      <c r="AT504" s="516"/>
      <c r="AU504" s="516"/>
      <c r="AV504" s="516"/>
      <c r="AW504" s="400"/>
      <c r="AX504" s="400"/>
      <c r="AY504" s="400"/>
      <c r="AZ504" s="582" t="s">
        <v>1279</v>
      </c>
      <c r="BA504" s="582" t="s">
        <v>1637</v>
      </c>
      <c r="BB504" s="582"/>
      <c r="BC504" s="582"/>
      <c r="BD504" s="400" t="s">
        <v>1263</v>
      </c>
      <c r="BE504" s="516"/>
      <c r="BF504" s="516"/>
      <c r="BG504" s="516"/>
      <c r="BH504" s="516"/>
    </row>
    <row r="505" spans="14:60" s="367" customFormat="1">
      <c r="N505" s="516"/>
      <c r="O505" s="516"/>
      <c r="P505" s="516"/>
      <c r="Q505" s="516"/>
      <c r="R505" s="516"/>
      <c r="S505" s="516"/>
      <c r="T505" s="516"/>
      <c r="U505" s="516"/>
      <c r="V505" s="516"/>
      <c r="W505" s="516"/>
      <c r="X505" s="516"/>
      <c r="Y505" s="516"/>
      <c r="Z505" s="516"/>
      <c r="AA505" s="516"/>
      <c r="AB505" s="516"/>
      <c r="AC505" s="516"/>
      <c r="AD505" s="516"/>
      <c r="AE505" s="516"/>
      <c r="AF505" s="516"/>
      <c r="AG505" s="516"/>
      <c r="AH505" s="516"/>
      <c r="AI505" s="516"/>
      <c r="AJ505" s="516"/>
      <c r="AK505" s="516"/>
      <c r="AL505" s="516"/>
      <c r="AM505" s="516"/>
      <c r="AN505" s="516"/>
      <c r="AO505" s="516"/>
      <c r="AP505" s="516"/>
      <c r="AQ505" s="516"/>
      <c r="AR505" s="516"/>
      <c r="AS505" s="516"/>
      <c r="AT505" s="516"/>
      <c r="AU505" s="516"/>
      <c r="AV505" s="516"/>
      <c r="AW505" s="400"/>
      <c r="AX505" s="400"/>
      <c r="AY505" s="400"/>
      <c r="AZ505" s="582" t="s">
        <v>502</v>
      </c>
      <c r="BA505" s="582" t="s">
        <v>1639</v>
      </c>
      <c r="BB505" s="582"/>
      <c r="BC505" s="582"/>
      <c r="BD505" s="400" t="s">
        <v>1267</v>
      </c>
      <c r="BE505" s="516"/>
      <c r="BF505" s="516"/>
      <c r="BG505" s="516"/>
      <c r="BH505" s="516"/>
    </row>
    <row r="506" spans="14:60" s="367" customFormat="1">
      <c r="N506" s="516"/>
      <c r="O506" s="516"/>
      <c r="P506" s="516"/>
      <c r="Q506" s="516"/>
      <c r="R506" s="516"/>
      <c r="S506" s="516"/>
      <c r="T506" s="516"/>
      <c r="U506" s="516"/>
      <c r="V506" s="516"/>
      <c r="W506" s="516"/>
      <c r="X506" s="516"/>
      <c r="Y506" s="516"/>
      <c r="Z506" s="516"/>
      <c r="AA506" s="516"/>
      <c r="AB506" s="516"/>
      <c r="AC506" s="516"/>
      <c r="AD506" s="516"/>
      <c r="AE506" s="516"/>
      <c r="AF506" s="516"/>
      <c r="AG506" s="516"/>
      <c r="AH506" s="516"/>
      <c r="AI506" s="516"/>
      <c r="AJ506" s="516"/>
      <c r="AK506" s="516"/>
      <c r="AL506" s="516"/>
      <c r="AM506" s="516"/>
      <c r="AN506" s="516"/>
      <c r="AO506" s="516"/>
      <c r="AP506" s="516"/>
      <c r="AQ506" s="516"/>
      <c r="AR506" s="516"/>
      <c r="AS506" s="516"/>
      <c r="AT506" s="516"/>
      <c r="AU506" s="516"/>
      <c r="AV506" s="516"/>
      <c r="AW506" s="400"/>
      <c r="AX506" s="400"/>
      <c r="AY506" s="400"/>
      <c r="AZ506" s="582" t="s">
        <v>1280</v>
      </c>
      <c r="BA506" s="582" t="s">
        <v>1644</v>
      </c>
      <c r="BB506" s="582"/>
      <c r="BC506" s="582"/>
      <c r="BD506" s="400" t="s">
        <v>490</v>
      </c>
      <c r="BE506" s="516"/>
      <c r="BF506" s="516"/>
      <c r="BG506" s="516"/>
      <c r="BH506" s="516"/>
    </row>
    <row r="507" spans="14:60" s="367" customFormat="1">
      <c r="N507" s="516"/>
      <c r="O507" s="516"/>
      <c r="P507" s="516"/>
      <c r="Q507" s="516"/>
      <c r="R507" s="516"/>
      <c r="S507" s="516"/>
      <c r="T507" s="516"/>
      <c r="U507" s="516"/>
      <c r="V507" s="516"/>
      <c r="W507" s="516"/>
      <c r="X507" s="516"/>
      <c r="Y507" s="516"/>
      <c r="Z507" s="516"/>
      <c r="AA507" s="516"/>
      <c r="AB507" s="516"/>
      <c r="AC507" s="516"/>
      <c r="AD507" s="516"/>
      <c r="AE507" s="516"/>
      <c r="AF507" s="516"/>
      <c r="AG507" s="516"/>
      <c r="AH507" s="516"/>
      <c r="AI507" s="516"/>
      <c r="AJ507" s="516"/>
      <c r="AK507" s="516"/>
      <c r="AL507" s="516"/>
      <c r="AM507" s="516"/>
      <c r="AN507" s="516"/>
      <c r="AO507" s="516"/>
      <c r="AP507" s="516"/>
      <c r="AQ507" s="516"/>
      <c r="AR507" s="516"/>
      <c r="AS507" s="516"/>
      <c r="AT507" s="516"/>
      <c r="AU507" s="516"/>
      <c r="AV507" s="516"/>
      <c r="AW507" s="400"/>
      <c r="AX507" s="400"/>
      <c r="AY507" s="400"/>
      <c r="AZ507" s="582" t="s">
        <v>1281</v>
      </c>
      <c r="BA507" s="582" t="s">
        <v>1646</v>
      </c>
      <c r="BB507" s="582"/>
      <c r="BC507" s="582"/>
      <c r="BD507" s="400" t="s">
        <v>1650</v>
      </c>
      <c r="BE507" s="516"/>
      <c r="BF507" s="516"/>
      <c r="BG507" s="516"/>
      <c r="BH507" s="516"/>
    </row>
    <row r="508" spans="14:60" s="367" customFormat="1">
      <c r="N508" s="516"/>
      <c r="O508" s="516"/>
      <c r="P508" s="516"/>
      <c r="Q508" s="516"/>
      <c r="R508" s="516"/>
      <c r="S508" s="516"/>
      <c r="T508" s="516"/>
      <c r="U508" s="516"/>
      <c r="V508" s="516"/>
      <c r="W508" s="516"/>
      <c r="X508" s="516"/>
      <c r="Y508" s="516"/>
      <c r="Z508" s="516"/>
      <c r="AA508" s="516"/>
      <c r="AB508" s="516"/>
      <c r="AC508" s="516"/>
      <c r="AD508" s="516"/>
      <c r="AE508" s="516"/>
      <c r="AF508" s="516"/>
      <c r="AG508" s="516"/>
      <c r="AH508" s="516"/>
      <c r="AI508" s="516"/>
      <c r="AJ508" s="516"/>
      <c r="AK508" s="516"/>
      <c r="AL508" s="516"/>
      <c r="AM508" s="516"/>
      <c r="AN508" s="516"/>
      <c r="AO508" s="516"/>
      <c r="AP508" s="516"/>
      <c r="AQ508" s="516"/>
      <c r="AR508" s="516"/>
      <c r="AS508" s="516"/>
      <c r="AT508" s="516"/>
      <c r="AU508" s="516"/>
      <c r="AV508" s="516"/>
      <c r="AW508" s="400"/>
      <c r="AX508" s="400"/>
      <c r="AY508" s="400"/>
      <c r="AZ508" s="582" t="s">
        <v>1282</v>
      </c>
      <c r="BA508" s="582" t="s">
        <v>1200</v>
      </c>
      <c r="BB508" s="582"/>
      <c r="BC508" s="582"/>
      <c r="BD508" s="400" t="s">
        <v>1272</v>
      </c>
      <c r="BE508" s="516"/>
      <c r="BF508" s="516"/>
      <c r="BG508" s="516"/>
      <c r="BH508" s="516"/>
    </row>
    <row r="509" spans="14:60" s="367" customFormat="1">
      <c r="N509" s="516"/>
      <c r="O509" s="516"/>
      <c r="P509" s="516"/>
      <c r="Q509" s="516"/>
      <c r="R509" s="516"/>
      <c r="S509" s="516"/>
      <c r="T509" s="516"/>
      <c r="U509" s="516"/>
      <c r="V509" s="516"/>
      <c r="W509" s="516"/>
      <c r="X509" s="516"/>
      <c r="Y509" s="516"/>
      <c r="Z509" s="516"/>
      <c r="AA509" s="516"/>
      <c r="AB509" s="516"/>
      <c r="AC509" s="516"/>
      <c r="AD509" s="516"/>
      <c r="AE509" s="516"/>
      <c r="AF509" s="516"/>
      <c r="AG509" s="516"/>
      <c r="AH509" s="516"/>
      <c r="AI509" s="516"/>
      <c r="AJ509" s="516"/>
      <c r="AK509" s="516"/>
      <c r="AL509" s="516"/>
      <c r="AM509" s="516"/>
      <c r="AN509" s="516"/>
      <c r="AO509" s="516"/>
      <c r="AP509" s="516"/>
      <c r="AQ509" s="516"/>
      <c r="AR509" s="516"/>
      <c r="AS509" s="516"/>
      <c r="AT509" s="516"/>
      <c r="AU509" s="516"/>
      <c r="AV509" s="516"/>
      <c r="AW509" s="400"/>
      <c r="AX509" s="400"/>
      <c r="AY509" s="400"/>
      <c r="AZ509" s="582" t="s">
        <v>1651</v>
      </c>
      <c r="BA509" s="582" t="s">
        <v>1648</v>
      </c>
      <c r="BB509" s="582"/>
      <c r="BC509" s="582"/>
      <c r="BD509" s="400" t="s">
        <v>1275</v>
      </c>
      <c r="BE509" s="516"/>
      <c r="BF509" s="516"/>
      <c r="BG509" s="516"/>
      <c r="BH509" s="516"/>
    </row>
    <row r="510" spans="14:60" s="367" customFormat="1">
      <c r="N510" s="516"/>
      <c r="O510" s="516"/>
      <c r="P510" s="516"/>
      <c r="Q510" s="516"/>
      <c r="R510" s="516"/>
      <c r="S510" s="516"/>
      <c r="T510" s="516"/>
      <c r="U510" s="516"/>
      <c r="V510" s="516"/>
      <c r="W510" s="516"/>
      <c r="X510" s="516"/>
      <c r="Y510" s="516"/>
      <c r="Z510" s="516"/>
      <c r="AA510" s="516"/>
      <c r="AB510" s="516"/>
      <c r="AC510" s="516"/>
      <c r="AD510" s="516"/>
      <c r="AE510" s="516"/>
      <c r="AF510" s="516"/>
      <c r="AG510" s="516"/>
      <c r="AH510" s="516"/>
      <c r="AI510" s="516"/>
      <c r="AJ510" s="516"/>
      <c r="AK510" s="516"/>
      <c r="AL510" s="516"/>
      <c r="AM510" s="516"/>
      <c r="AN510" s="516"/>
      <c r="AO510" s="516"/>
      <c r="AP510" s="516"/>
      <c r="AQ510" s="516"/>
      <c r="AR510" s="516"/>
      <c r="AS510" s="516"/>
      <c r="AT510" s="516"/>
      <c r="AU510" s="516"/>
      <c r="AV510" s="516"/>
      <c r="AW510" s="400"/>
      <c r="AX510" s="400"/>
      <c r="AY510" s="400"/>
      <c r="AZ510" s="582" t="s">
        <v>1284</v>
      </c>
      <c r="BA510" s="582"/>
      <c r="BB510" s="582"/>
      <c r="BC510" s="582"/>
      <c r="BD510" s="400" t="s">
        <v>1276</v>
      </c>
      <c r="BE510" s="516"/>
      <c r="BF510" s="516"/>
      <c r="BG510" s="516"/>
      <c r="BH510" s="516"/>
    </row>
    <row r="511" spans="14:60" s="367" customFormat="1">
      <c r="N511" s="516"/>
      <c r="O511" s="516"/>
      <c r="P511" s="516"/>
      <c r="Q511" s="516"/>
      <c r="R511" s="516"/>
      <c r="S511" s="516"/>
      <c r="T511" s="516"/>
      <c r="U511" s="516"/>
      <c r="V511" s="516"/>
      <c r="W511" s="516"/>
      <c r="X511" s="516"/>
      <c r="Y511" s="516"/>
      <c r="Z511" s="516"/>
      <c r="AA511" s="516"/>
      <c r="AB511" s="516"/>
      <c r="AC511" s="516"/>
      <c r="AD511" s="516"/>
      <c r="AE511" s="516"/>
      <c r="AF511" s="516"/>
      <c r="AG511" s="516"/>
      <c r="AH511" s="516"/>
      <c r="AI511" s="516"/>
      <c r="AJ511" s="516"/>
      <c r="AK511" s="516"/>
      <c r="AL511" s="516"/>
      <c r="AM511" s="516"/>
      <c r="AN511" s="516"/>
      <c r="AO511" s="516"/>
      <c r="AP511" s="516"/>
      <c r="AQ511" s="516"/>
      <c r="AR511" s="516"/>
      <c r="AS511" s="516"/>
      <c r="AT511" s="516"/>
      <c r="AU511" s="516"/>
      <c r="AV511" s="516"/>
      <c r="AW511" s="400"/>
      <c r="AX511" s="400"/>
      <c r="AY511" s="400"/>
      <c r="AZ511" s="582" t="s">
        <v>1285</v>
      </c>
      <c r="BA511" s="582"/>
      <c r="BB511" s="582"/>
      <c r="BC511" s="582"/>
      <c r="BD511" s="400" t="s">
        <v>1279</v>
      </c>
      <c r="BE511" s="516"/>
      <c r="BF511" s="516"/>
      <c r="BG511" s="516"/>
      <c r="BH511" s="516"/>
    </row>
    <row r="512" spans="14:60" s="367" customFormat="1">
      <c r="N512" s="516"/>
      <c r="O512" s="516"/>
      <c r="P512" s="516"/>
      <c r="Q512" s="516"/>
      <c r="R512" s="516"/>
      <c r="S512" s="516"/>
      <c r="T512" s="516"/>
      <c r="U512" s="516"/>
      <c r="V512" s="516"/>
      <c r="W512" s="516"/>
      <c r="X512" s="516"/>
      <c r="Y512" s="516"/>
      <c r="Z512" s="516"/>
      <c r="AA512" s="516"/>
      <c r="AB512" s="516"/>
      <c r="AC512" s="516"/>
      <c r="AD512" s="516"/>
      <c r="AE512" s="516"/>
      <c r="AF512" s="516"/>
      <c r="AG512" s="516"/>
      <c r="AH512" s="516"/>
      <c r="AI512" s="516"/>
      <c r="AJ512" s="516"/>
      <c r="AK512" s="516"/>
      <c r="AL512" s="516"/>
      <c r="AM512" s="516"/>
      <c r="AN512" s="516"/>
      <c r="AO512" s="516"/>
      <c r="AP512" s="516"/>
      <c r="AQ512" s="516"/>
      <c r="AR512" s="516"/>
      <c r="AS512" s="516"/>
      <c r="AT512" s="516"/>
      <c r="AU512" s="516"/>
      <c r="AV512" s="516"/>
      <c r="AW512" s="400"/>
      <c r="AX512" s="400"/>
      <c r="AY512" s="400"/>
      <c r="AZ512" s="582" t="s">
        <v>1286</v>
      </c>
      <c r="BA512" s="582"/>
      <c r="BB512" s="582"/>
      <c r="BC512" s="582"/>
      <c r="BD512" s="400" t="s">
        <v>502</v>
      </c>
      <c r="BE512" s="516"/>
      <c r="BF512" s="516"/>
      <c r="BG512" s="516"/>
      <c r="BH512" s="516"/>
    </row>
    <row r="513" spans="14:60" s="367" customFormat="1">
      <c r="N513" s="516"/>
      <c r="O513" s="516"/>
      <c r="P513" s="516"/>
      <c r="Q513" s="516"/>
      <c r="R513" s="516"/>
      <c r="S513" s="516"/>
      <c r="T513" s="516"/>
      <c r="U513" s="516"/>
      <c r="V513" s="516"/>
      <c r="W513" s="516"/>
      <c r="X513" s="516"/>
      <c r="Y513" s="516"/>
      <c r="Z513" s="516"/>
      <c r="AA513" s="516"/>
      <c r="AB513" s="516"/>
      <c r="AC513" s="516"/>
      <c r="AD513" s="516"/>
      <c r="AE513" s="516"/>
      <c r="AF513" s="516"/>
      <c r="AG513" s="516"/>
      <c r="AH513" s="516"/>
      <c r="AI513" s="516"/>
      <c r="AJ513" s="516"/>
      <c r="AK513" s="516"/>
      <c r="AL513" s="516"/>
      <c r="AM513" s="516"/>
      <c r="AN513" s="516"/>
      <c r="AO513" s="516"/>
      <c r="AP513" s="516"/>
      <c r="AQ513" s="516"/>
      <c r="AR513" s="516"/>
      <c r="AS513" s="516"/>
      <c r="AT513" s="516"/>
      <c r="AU513" s="516"/>
      <c r="AV513" s="516"/>
      <c r="AW513" s="400"/>
      <c r="AX513" s="400"/>
      <c r="AY513" s="400"/>
      <c r="AZ513" s="582" t="s">
        <v>1652</v>
      </c>
      <c r="BA513" s="582"/>
      <c r="BB513" s="582"/>
      <c r="BC513" s="582"/>
      <c r="BD513" s="400" t="s">
        <v>1280</v>
      </c>
      <c r="BE513" s="516"/>
      <c r="BF513" s="516"/>
      <c r="BG513" s="516"/>
      <c r="BH513" s="516"/>
    </row>
    <row r="514" spans="14:60" s="367" customFormat="1">
      <c r="N514" s="516"/>
      <c r="O514" s="516"/>
      <c r="P514" s="516"/>
      <c r="Q514" s="516"/>
      <c r="R514" s="516"/>
      <c r="S514" s="516"/>
      <c r="T514" s="516"/>
      <c r="U514" s="516"/>
      <c r="V514" s="516"/>
      <c r="W514" s="516"/>
      <c r="X514" s="516"/>
      <c r="Y514" s="516"/>
      <c r="Z514" s="516"/>
      <c r="AA514" s="516"/>
      <c r="AB514" s="516"/>
      <c r="AC514" s="516"/>
      <c r="AD514" s="516"/>
      <c r="AE514" s="516"/>
      <c r="AF514" s="516"/>
      <c r="AG514" s="516"/>
      <c r="AH514" s="516"/>
      <c r="AI514" s="516"/>
      <c r="AJ514" s="516"/>
      <c r="AK514" s="516"/>
      <c r="AL514" s="516"/>
      <c r="AM514" s="516"/>
      <c r="AN514" s="516"/>
      <c r="AO514" s="516"/>
      <c r="AP514" s="516"/>
      <c r="AQ514" s="516"/>
      <c r="AR514" s="516"/>
      <c r="AS514" s="516"/>
      <c r="AT514" s="516"/>
      <c r="AU514" s="516"/>
      <c r="AV514" s="516"/>
      <c r="AW514" s="400"/>
      <c r="AX514" s="400"/>
      <c r="AY514" s="400"/>
      <c r="AZ514" s="582" t="s">
        <v>1289</v>
      </c>
      <c r="BA514" s="582"/>
      <c r="BB514" s="582"/>
      <c r="BC514" s="582"/>
      <c r="BD514" s="400" t="s">
        <v>1281</v>
      </c>
      <c r="BE514" s="516"/>
      <c r="BF514" s="516"/>
      <c r="BG514" s="516"/>
      <c r="BH514" s="516"/>
    </row>
    <row r="515" spans="14:60" s="367" customFormat="1">
      <c r="N515" s="516"/>
      <c r="O515" s="516"/>
      <c r="P515" s="516"/>
      <c r="Q515" s="516"/>
      <c r="R515" s="516"/>
      <c r="S515" s="516"/>
      <c r="T515" s="516"/>
      <c r="U515" s="516"/>
      <c r="V515" s="516"/>
      <c r="W515" s="516"/>
      <c r="X515" s="516"/>
      <c r="Y515" s="516"/>
      <c r="Z515" s="516"/>
      <c r="AA515" s="516"/>
      <c r="AB515" s="516"/>
      <c r="AC515" s="516"/>
      <c r="AD515" s="516"/>
      <c r="AE515" s="516"/>
      <c r="AF515" s="516"/>
      <c r="AG515" s="516"/>
      <c r="AH515" s="516"/>
      <c r="AI515" s="516"/>
      <c r="AJ515" s="516"/>
      <c r="AK515" s="516"/>
      <c r="AL515" s="516"/>
      <c r="AM515" s="516"/>
      <c r="AN515" s="516"/>
      <c r="AO515" s="516"/>
      <c r="AP515" s="516"/>
      <c r="AQ515" s="516"/>
      <c r="AR515" s="516"/>
      <c r="AS515" s="516"/>
      <c r="AT515" s="516"/>
      <c r="AU515" s="516"/>
      <c r="AV515" s="516"/>
      <c r="AW515" s="400"/>
      <c r="AX515" s="400"/>
      <c r="AY515" s="400"/>
      <c r="AZ515" s="582" t="s">
        <v>1290</v>
      </c>
      <c r="BA515" s="582"/>
      <c r="BB515" s="582"/>
      <c r="BC515" s="582"/>
      <c r="BD515" s="400" t="s">
        <v>1282</v>
      </c>
      <c r="BE515" s="516"/>
      <c r="BF515" s="516"/>
      <c r="BG515" s="516"/>
      <c r="BH515" s="516"/>
    </row>
    <row r="516" spans="14:60" s="367" customFormat="1">
      <c r="N516" s="516"/>
      <c r="O516" s="516"/>
      <c r="P516" s="516"/>
      <c r="Q516" s="516"/>
      <c r="R516" s="516"/>
      <c r="S516" s="516"/>
      <c r="T516" s="516"/>
      <c r="U516" s="516"/>
      <c r="V516" s="516"/>
      <c r="W516" s="516"/>
      <c r="X516" s="516"/>
      <c r="Y516" s="516"/>
      <c r="Z516" s="516"/>
      <c r="AA516" s="516"/>
      <c r="AB516" s="516"/>
      <c r="AC516" s="516"/>
      <c r="AD516" s="516"/>
      <c r="AE516" s="516"/>
      <c r="AF516" s="516"/>
      <c r="AG516" s="516"/>
      <c r="AH516" s="516"/>
      <c r="AI516" s="516"/>
      <c r="AJ516" s="516"/>
      <c r="AK516" s="516"/>
      <c r="AL516" s="516"/>
      <c r="AM516" s="516"/>
      <c r="AN516" s="516"/>
      <c r="AO516" s="516"/>
      <c r="AP516" s="516"/>
      <c r="AQ516" s="516"/>
      <c r="AR516" s="516"/>
      <c r="AS516" s="516"/>
      <c r="AT516" s="516"/>
      <c r="AU516" s="516"/>
      <c r="AV516" s="516"/>
      <c r="AW516" s="400"/>
      <c r="AX516" s="400"/>
      <c r="AY516" s="400"/>
      <c r="AZ516" s="582" t="s">
        <v>1291</v>
      </c>
      <c r="BA516" s="582"/>
      <c r="BB516" s="582"/>
      <c r="BC516" s="582"/>
      <c r="BD516" s="400" t="s">
        <v>1651</v>
      </c>
      <c r="BE516" s="516"/>
      <c r="BF516" s="516"/>
      <c r="BG516" s="516"/>
      <c r="BH516" s="516"/>
    </row>
    <row r="517" spans="14:60" s="367" customFormat="1">
      <c r="N517" s="516"/>
      <c r="O517" s="516"/>
      <c r="P517" s="516"/>
      <c r="Q517" s="516"/>
      <c r="R517" s="516"/>
      <c r="S517" s="516"/>
      <c r="T517" s="516"/>
      <c r="U517" s="516"/>
      <c r="V517" s="516"/>
      <c r="W517" s="516"/>
      <c r="X517" s="516"/>
      <c r="Y517" s="516"/>
      <c r="Z517" s="516"/>
      <c r="AA517" s="516"/>
      <c r="AB517" s="516"/>
      <c r="AC517" s="516"/>
      <c r="AD517" s="516"/>
      <c r="AE517" s="516"/>
      <c r="AF517" s="516"/>
      <c r="AG517" s="516"/>
      <c r="AH517" s="516"/>
      <c r="AI517" s="516"/>
      <c r="AJ517" s="516"/>
      <c r="AK517" s="516"/>
      <c r="AL517" s="516"/>
      <c r="AM517" s="516"/>
      <c r="AN517" s="516"/>
      <c r="AO517" s="516"/>
      <c r="AP517" s="516"/>
      <c r="AQ517" s="516"/>
      <c r="AR517" s="516"/>
      <c r="AS517" s="516"/>
      <c r="AT517" s="516"/>
      <c r="AU517" s="516"/>
      <c r="AV517" s="516"/>
      <c r="AW517" s="400"/>
      <c r="AX517" s="400"/>
      <c r="AY517" s="400"/>
      <c r="AZ517" s="582" t="s">
        <v>1653</v>
      </c>
      <c r="BA517" s="582"/>
      <c r="BB517" s="582"/>
      <c r="BC517" s="582"/>
      <c r="BD517" s="400" t="s">
        <v>1284</v>
      </c>
      <c r="BE517" s="516"/>
      <c r="BF517" s="516"/>
      <c r="BG517" s="516"/>
      <c r="BH517" s="516"/>
    </row>
    <row r="518" spans="14:60" s="367" customFormat="1">
      <c r="N518" s="516"/>
      <c r="O518" s="516"/>
      <c r="P518" s="516"/>
      <c r="Q518" s="516"/>
      <c r="R518" s="516"/>
      <c r="S518" s="516"/>
      <c r="T518" s="516"/>
      <c r="U518" s="516"/>
      <c r="V518" s="516"/>
      <c r="W518" s="516"/>
      <c r="X518" s="516"/>
      <c r="Y518" s="516"/>
      <c r="Z518" s="516"/>
      <c r="AA518" s="516"/>
      <c r="AB518" s="516"/>
      <c r="AC518" s="516"/>
      <c r="AD518" s="516"/>
      <c r="AE518" s="516"/>
      <c r="AF518" s="516"/>
      <c r="AG518" s="516"/>
      <c r="AH518" s="516"/>
      <c r="AI518" s="516"/>
      <c r="AJ518" s="516"/>
      <c r="AK518" s="516"/>
      <c r="AL518" s="516"/>
      <c r="AM518" s="516"/>
      <c r="AN518" s="516"/>
      <c r="AO518" s="516"/>
      <c r="AP518" s="516"/>
      <c r="AQ518" s="516"/>
      <c r="AR518" s="516"/>
      <c r="AS518" s="516"/>
      <c r="AT518" s="516"/>
      <c r="AU518" s="516"/>
      <c r="AV518" s="516"/>
      <c r="AW518" s="400"/>
      <c r="AX518" s="400"/>
      <c r="AY518" s="400"/>
      <c r="AZ518" s="582" t="s">
        <v>1293</v>
      </c>
      <c r="BA518" s="582"/>
      <c r="BB518" s="582"/>
      <c r="BC518" s="582"/>
      <c r="BD518" s="400" t="s">
        <v>1285</v>
      </c>
      <c r="BE518" s="516"/>
      <c r="BF518" s="516"/>
      <c r="BG518" s="516"/>
      <c r="BH518" s="516"/>
    </row>
    <row r="519" spans="14:60" s="367" customFormat="1">
      <c r="N519" s="516"/>
      <c r="O519" s="516"/>
      <c r="P519" s="516"/>
      <c r="Q519" s="516"/>
      <c r="R519" s="516"/>
      <c r="S519" s="516"/>
      <c r="T519" s="516"/>
      <c r="U519" s="516"/>
      <c r="V519" s="516"/>
      <c r="W519" s="516"/>
      <c r="X519" s="516"/>
      <c r="Y519" s="516"/>
      <c r="Z519" s="516"/>
      <c r="AA519" s="516"/>
      <c r="AB519" s="516"/>
      <c r="AC519" s="516"/>
      <c r="AD519" s="516"/>
      <c r="AE519" s="516"/>
      <c r="AF519" s="516"/>
      <c r="AG519" s="516"/>
      <c r="AH519" s="516"/>
      <c r="AI519" s="516"/>
      <c r="AJ519" s="516"/>
      <c r="AK519" s="516"/>
      <c r="AL519" s="516"/>
      <c r="AM519" s="516"/>
      <c r="AN519" s="516"/>
      <c r="AO519" s="516"/>
      <c r="AP519" s="516"/>
      <c r="AQ519" s="516"/>
      <c r="AR519" s="516"/>
      <c r="AS519" s="516"/>
      <c r="AT519" s="516"/>
      <c r="AU519" s="516"/>
      <c r="AV519" s="516"/>
      <c r="AW519" s="400"/>
      <c r="AX519" s="400"/>
      <c r="AY519" s="400"/>
      <c r="AZ519" s="582" t="s">
        <v>1295</v>
      </c>
      <c r="BA519" s="582"/>
      <c r="BB519" s="582"/>
      <c r="BC519" s="582"/>
      <c r="BD519" s="400" t="s">
        <v>1286</v>
      </c>
      <c r="BE519" s="516"/>
      <c r="BF519" s="516"/>
      <c r="BG519" s="516"/>
      <c r="BH519" s="516"/>
    </row>
    <row r="520" spans="14:60" s="367" customFormat="1">
      <c r="N520" s="516"/>
      <c r="O520" s="516"/>
      <c r="P520" s="516"/>
      <c r="Q520" s="516"/>
      <c r="R520" s="516"/>
      <c r="S520" s="516"/>
      <c r="T520" s="516"/>
      <c r="U520" s="516"/>
      <c r="V520" s="516"/>
      <c r="W520" s="516"/>
      <c r="X520" s="516"/>
      <c r="Y520" s="516"/>
      <c r="Z520" s="516"/>
      <c r="AA520" s="516"/>
      <c r="AB520" s="516"/>
      <c r="AC520" s="516"/>
      <c r="AD520" s="516"/>
      <c r="AE520" s="516"/>
      <c r="AF520" s="516"/>
      <c r="AG520" s="516"/>
      <c r="AH520" s="516"/>
      <c r="AI520" s="516"/>
      <c r="AJ520" s="516"/>
      <c r="AK520" s="516"/>
      <c r="AL520" s="516"/>
      <c r="AM520" s="516"/>
      <c r="AN520" s="516"/>
      <c r="AO520" s="516"/>
      <c r="AP520" s="516"/>
      <c r="AQ520" s="516"/>
      <c r="AR520" s="516"/>
      <c r="AS520" s="516"/>
      <c r="AT520" s="516"/>
      <c r="AU520" s="516"/>
      <c r="AV520" s="516"/>
      <c r="AW520" s="400"/>
      <c r="AX520" s="400"/>
      <c r="AY520" s="400"/>
      <c r="AZ520" s="582" t="s">
        <v>1296</v>
      </c>
      <c r="BA520" s="582"/>
      <c r="BB520" s="582"/>
      <c r="BC520" s="582"/>
      <c r="BD520" s="400" t="s">
        <v>1652</v>
      </c>
      <c r="BE520" s="516"/>
      <c r="BF520" s="516"/>
      <c r="BG520" s="516"/>
      <c r="BH520" s="516"/>
    </row>
    <row r="521" spans="14:60" s="367" customFormat="1">
      <c r="N521" s="516"/>
      <c r="O521" s="516"/>
      <c r="P521" s="516"/>
      <c r="Q521" s="516"/>
      <c r="R521" s="516"/>
      <c r="S521" s="516"/>
      <c r="T521" s="516"/>
      <c r="U521" s="516"/>
      <c r="V521" s="516"/>
      <c r="W521" s="516"/>
      <c r="X521" s="516"/>
      <c r="Y521" s="516"/>
      <c r="Z521" s="516"/>
      <c r="AA521" s="516"/>
      <c r="AB521" s="516"/>
      <c r="AC521" s="516"/>
      <c r="AD521" s="516"/>
      <c r="AE521" s="516"/>
      <c r="AF521" s="516"/>
      <c r="AG521" s="516"/>
      <c r="AH521" s="516"/>
      <c r="AI521" s="516"/>
      <c r="AJ521" s="516"/>
      <c r="AK521" s="516"/>
      <c r="AL521" s="516"/>
      <c r="AM521" s="516"/>
      <c r="AN521" s="516"/>
      <c r="AO521" s="516"/>
      <c r="AP521" s="516"/>
      <c r="AQ521" s="516"/>
      <c r="AR521" s="516"/>
      <c r="AS521" s="516"/>
      <c r="AT521" s="516"/>
      <c r="AU521" s="516"/>
      <c r="AV521" s="516"/>
      <c r="AW521" s="400"/>
      <c r="AX521" s="400"/>
      <c r="AY521" s="400"/>
      <c r="AZ521" s="582" t="s">
        <v>1297</v>
      </c>
      <c r="BA521" s="582"/>
      <c r="BB521" s="582"/>
      <c r="BC521" s="582"/>
      <c r="BD521" s="400" t="s">
        <v>1289</v>
      </c>
      <c r="BE521" s="516"/>
      <c r="BF521" s="516"/>
      <c r="BG521" s="516"/>
      <c r="BH521" s="516"/>
    </row>
    <row r="522" spans="14:60" s="367" customFormat="1">
      <c r="N522" s="516"/>
      <c r="O522" s="516"/>
      <c r="P522" s="516"/>
      <c r="Q522" s="516"/>
      <c r="R522" s="516"/>
      <c r="S522" s="516"/>
      <c r="T522" s="516"/>
      <c r="U522" s="516"/>
      <c r="V522" s="516"/>
      <c r="W522" s="516"/>
      <c r="X522" s="516"/>
      <c r="Y522" s="516"/>
      <c r="Z522" s="516"/>
      <c r="AA522" s="516"/>
      <c r="AB522" s="516"/>
      <c r="AC522" s="516"/>
      <c r="AD522" s="516"/>
      <c r="AE522" s="516"/>
      <c r="AF522" s="516"/>
      <c r="AG522" s="516"/>
      <c r="AH522" s="516"/>
      <c r="AI522" s="516"/>
      <c r="AJ522" s="516"/>
      <c r="AK522" s="516"/>
      <c r="AL522" s="516"/>
      <c r="AM522" s="516"/>
      <c r="AN522" s="516"/>
      <c r="AO522" s="516"/>
      <c r="AP522" s="516"/>
      <c r="AQ522" s="516"/>
      <c r="AR522" s="516"/>
      <c r="AS522" s="516"/>
      <c r="AT522" s="516"/>
      <c r="AU522" s="516"/>
      <c r="AV522" s="516"/>
      <c r="AW522" s="400"/>
      <c r="AX522" s="400"/>
      <c r="AY522" s="400"/>
      <c r="AZ522" s="582" t="s">
        <v>1300</v>
      </c>
      <c r="BA522" s="582"/>
      <c r="BB522" s="582"/>
      <c r="BC522" s="582"/>
      <c r="BD522" s="400" t="s">
        <v>1290</v>
      </c>
      <c r="BE522" s="516"/>
      <c r="BF522" s="516"/>
      <c r="BG522" s="516"/>
      <c r="BH522" s="516"/>
    </row>
    <row r="523" spans="14:60" s="367" customFormat="1">
      <c r="N523" s="516"/>
      <c r="O523" s="516"/>
      <c r="P523" s="516"/>
      <c r="Q523" s="516"/>
      <c r="R523" s="516"/>
      <c r="S523" s="516"/>
      <c r="T523" s="516"/>
      <c r="U523" s="516"/>
      <c r="V523" s="516"/>
      <c r="W523" s="516"/>
      <c r="X523" s="516"/>
      <c r="Y523" s="516"/>
      <c r="Z523" s="516"/>
      <c r="AA523" s="516"/>
      <c r="AB523" s="516"/>
      <c r="AC523" s="516"/>
      <c r="AD523" s="516"/>
      <c r="AE523" s="516"/>
      <c r="AF523" s="516"/>
      <c r="AG523" s="516"/>
      <c r="AH523" s="516"/>
      <c r="AI523" s="516"/>
      <c r="AJ523" s="516"/>
      <c r="AK523" s="516"/>
      <c r="AL523" s="516"/>
      <c r="AM523" s="516"/>
      <c r="AN523" s="516"/>
      <c r="AO523" s="516"/>
      <c r="AP523" s="516"/>
      <c r="AQ523" s="516"/>
      <c r="AR523" s="516"/>
      <c r="AS523" s="516"/>
      <c r="AT523" s="516"/>
      <c r="AU523" s="516"/>
      <c r="AV523" s="516"/>
      <c r="AW523" s="400"/>
      <c r="AX523" s="400"/>
      <c r="AY523" s="400"/>
      <c r="AZ523" s="582" t="s">
        <v>1301</v>
      </c>
      <c r="BA523" s="582"/>
      <c r="BB523" s="582"/>
      <c r="BC523" s="582"/>
      <c r="BD523" s="400" t="s">
        <v>1291</v>
      </c>
      <c r="BE523" s="516"/>
      <c r="BF523" s="516"/>
      <c r="BG523" s="516"/>
      <c r="BH523" s="516"/>
    </row>
    <row r="524" spans="14:60" s="367" customFormat="1">
      <c r="N524" s="516"/>
      <c r="O524" s="516"/>
      <c r="P524" s="516"/>
      <c r="Q524" s="516"/>
      <c r="R524" s="516"/>
      <c r="S524" s="516"/>
      <c r="T524" s="516"/>
      <c r="U524" s="516"/>
      <c r="V524" s="516"/>
      <c r="W524" s="516"/>
      <c r="X524" s="516"/>
      <c r="Y524" s="516"/>
      <c r="Z524" s="516"/>
      <c r="AA524" s="516"/>
      <c r="AB524" s="516"/>
      <c r="AC524" s="516"/>
      <c r="AD524" s="516"/>
      <c r="AE524" s="516"/>
      <c r="AF524" s="516"/>
      <c r="AG524" s="516"/>
      <c r="AH524" s="516"/>
      <c r="AI524" s="516"/>
      <c r="AJ524" s="516"/>
      <c r="AK524" s="516"/>
      <c r="AL524" s="516"/>
      <c r="AM524" s="516"/>
      <c r="AN524" s="516"/>
      <c r="AO524" s="516"/>
      <c r="AP524" s="516"/>
      <c r="AQ524" s="516"/>
      <c r="AR524" s="516"/>
      <c r="AS524" s="516"/>
      <c r="AT524" s="516"/>
      <c r="AU524" s="516"/>
      <c r="AV524" s="516"/>
      <c r="AW524" s="400"/>
      <c r="AX524" s="400"/>
      <c r="AY524" s="400"/>
      <c r="AZ524" s="582" t="s">
        <v>1303</v>
      </c>
      <c r="BA524" s="582"/>
      <c r="BB524" s="582"/>
      <c r="BC524" s="582"/>
      <c r="BD524" s="400" t="s">
        <v>1653</v>
      </c>
      <c r="BE524" s="516"/>
      <c r="BF524" s="516"/>
      <c r="BG524" s="516"/>
      <c r="BH524" s="516"/>
    </row>
    <row r="525" spans="14:60" s="367" customFormat="1">
      <c r="N525" s="516"/>
      <c r="O525" s="516"/>
      <c r="P525" s="516"/>
      <c r="Q525" s="516"/>
      <c r="R525" s="516"/>
      <c r="S525" s="516"/>
      <c r="T525" s="516"/>
      <c r="U525" s="516"/>
      <c r="V525" s="516"/>
      <c r="W525" s="516"/>
      <c r="X525" s="516"/>
      <c r="Y525" s="516"/>
      <c r="Z525" s="516"/>
      <c r="AA525" s="516"/>
      <c r="AB525" s="516"/>
      <c r="AC525" s="516"/>
      <c r="AD525" s="516"/>
      <c r="AE525" s="516"/>
      <c r="AF525" s="516"/>
      <c r="AG525" s="516"/>
      <c r="AH525" s="516"/>
      <c r="AI525" s="516"/>
      <c r="AJ525" s="516"/>
      <c r="AK525" s="516"/>
      <c r="AL525" s="516"/>
      <c r="AM525" s="516"/>
      <c r="AN525" s="516"/>
      <c r="AO525" s="516"/>
      <c r="AP525" s="516"/>
      <c r="AQ525" s="516"/>
      <c r="AR525" s="516"/>
      <c r="AS525" s="516"/>
      <c r="AT525" s="516"/>
      <c r="AU525" s="516"/>
      <c r="AV525" s="516"/>
      <c r="AW525" s="400"/>
      <c r="AX525" s="400"/>
      <c r="AY525" s="400"/>
      <c r="AZ525" s="582" t="s">
        <v>1305</v>
      </c>
      <c r="BA525" s="582"/>
      <c r="BB525" s="582"/>
      <c r="BC525" s="582"/>
      <c r="BD525" s="400" t="s">
        <v>1293</v>
      </c>
      <c r="BE525" s="516"/>
      <c r="BF525" s="516"/>
      <c r="BG525" s="516"/>
      <c r="BH525" s="516"/>
    </row>
    <row r="526" spans="14:60" s="367" customFormat="1">
      <c r="N526" s="516"/>
      <c r="O526" s="516"/>
      <c r="P526" s="516"/>
      <c r="Q526" s="516"/>
      <c r="R526" s="516"/>
      <c r="S526" s="516"/>
      <c r="T526" s="516"/>
      <c r="U526" s="516"/>
      <c r="V526" s="516"/>
      <c r="W526" s="516"/>
      <c r="X526" s="516"/>
      <c r="Y526" s="516"/>
      <c r="Z526" s="516"/>
      <c r="AA526" s="516"/>
      <c r="AB526" s="516"/>
      <c r="AC526" s="516"/>
      <c r="AD526" s="516"/>
      <c r="AE526" s="516"/>
      <c r="AF526" s="516"/>
      <c r="AG526" s="516"/>
      <c r="AH526" s="516"/>
      <c r="AI526" s="516"/>
      <c r="AJ526" s="516"/>
      <c r="AK526" s="516"/>
      <c r="AL526" s="516"/>
      <c r="AM526" s="516"/>
      <c r="AN526" s="516"/>
      <c r="AO526" s="516"/>
      <c r="AP526" s="516"/>
      <c r="AQ526" s="516"/>
      <c r="AR526" s="516"/>
      <c r="AS526" s="516"/>
      <c r="AT526" s="516"/>
      <c r="AU526" s="516"/>
      <c r="AV526" s="516"/>
      <c r="AW526" s="400"/>
      <c r="AX526" s="400"/>
      <c r="AY526" s="400"/>
      <c r="AZ526" s="582" t="s">
        <v>1308</v>
      </c>
      <c r="BA526" s="582"/>
      <c r="BB526" s="582"/>
      <c r="BC526" s="582"/>
      <c r="BD526" s="400" t="s">
        <v>1295</v>
      </c>
      <c r="BE526" s="516"/>
      <c r="BF526" s="516"/>
      <c r="BG526" s="516"/>
      <c r="BH526" s="516"/>
    </row>
    <row r="527" spans="14:60" s="367" customFormat="1">
      <c r="N527" s="516"/>
      <c r="O527" s="516"/>
      <c r="P527" s="516"/>
      <c r="Q527" s="516"/>
      <c r="R527" s="516"/>
      <c r="S527" s="516"/>
      <c r="T527" s="516"/>
      <c r="U527" s="516"/>
      <c r="V527" s="516"/>
      <c r="W527" s="516"/>
      <c r="X527" s="516"/>
      <c r="Y527" s="516"/>
      <c r="Z527" s="516"/>
      <c r="AA527" s="516"/>
      <c r="AB527" s="516"/>
      <c r="AC527" s="516"/>
      <c r="AD527" s="516"/>
      <c r="AE527" s="516"/>
      <c r="AF527" s="516"/>
      <c r="AG527" s="516"/>
      <c r="AH527" s="516"/>
      <c r="AI527" s="516"/>
      <c r="AJ527" s="516"/>
      <c r="AK527" s="516"/>
      <c r="AL527" s="516"/>
      <c r="AM527" s="516"/>
      <c r="AN527" s="516"/>
      <c r="AO527" s="516"/>
      <c r="AP527" s="516"/>
      <c r="AQ527" s="516"/>
      <c r="AR527" s="516"/>
      <c r="AS527" s="516"/>
      <c r="AT527" s="516"/>
      <c r="AU527" s="516"/>
      <c r="AV527" s="516"/>
      <c r="AW527" s="400"/>
      <c r="AX527" s="400"/>
      <c r="AY527" s="400"/>
      <c r="AZ527" s="582" t="s">
        <v>1309</v>
      </c>
      <c r="BA527" s="582"/>
      <c r="BB527" s="582"/>
      <c r="BC527" s="582"/>
      <c r="BD527" s="400" t="s">
        <v>1296</v>
      </c>
      <c r="BE527" s="516"/>
      <c r="BF527" s="516"/>
      <c r="BG527" s="516"/>
      <c r="BH527" s="516"/>
    </row>
    <row r="528" spans="14:60" s="367" customFormat="1">
      <c r="N528" s="516"/>
      <c r="O528" s="516"/>
      <c r="P528" s="516"/>
      <c r="Q528" s="516"/>
      <c r="R528" s="516"/>
      <c r="S528" s="516"/>
      <c r="T528" s="516"/>
      <c r="U528" s="516"/>
      <c r="V528" s="516"/>
      <c r="W528" s="516"/>
      <c r="X528" s="516"/>
      <c r="Y528" s="516"/>
      <c r="Z528" s="516"/>
      <c r="AA528" s="516"/>
      <c r="AB528" s="516"/>
      <c r="AC528" s="516"/>
      <c r="AD528" s="516"/>
      <c r="AE528" s="516"/>
      <c r="AF528" s="516"/>
      <c r="AG528" s="516"/>
      <c r="AH528" s="516"/>
      <c r="AI528" s="516"/>
      <c r="AJ528" s="516"/>
      <c r="AK528" s="516"/>
      <c r="AL528" s="516"/>
      <c r="AM528" s="516"/>
      <c r="AN528" s="516"/>
      <c r="AO528" s="516"/>
      <c r="AP528" s="516"/>
      <c r="AQ528" s="516"/>
      <c r="AR528" s="516"/>
      <c r="AS528" s="516"/>
      <c r="AT528" s="516"/>
      <c r="AU528" s="516"/>
      <c r="AV528" s="516"/>
      <c r="AW528" s="400"/>
      <c r="AX528" s="400"/>
      <c r="AY528" s="400"/>
      <c r="AZ528" s="582" t="s">
        <v>1310</v>
      </c>
      <c r="BA528" s="582"/>
      <c r="BB528" s="582"/>
      <c r="BC528" s="582"/>
      <c r="BD528" s="400" t="s">
        <v>1297</v>
      </c>
      <c r="BE528" s="516"/>
      <c r="BF528" s="516"/>
      <c r="BG528" s="516"/>
      <c r="BH528" s="516"/>
    </row>
    <row r="529" spans="14:60" s="367" customFormat="1">
      <c r="N529" s="516"/>
      <c r="O529" s="516"/>
      <c r="P529" s="516"/>
      <c r="Q529" s="516"/>
      <c r="R529" s="516"/>
      <c r="S529" s="516"/>
      <c r="T529" s="516"/>
      <c r="U529" s="516"/>
      <c r="V529" s="516"/>
      <c r="W529" s="516"/>
      <c r="X529" s="516"/>
      <c r="Y529" s="516"/>
      <c r="Z529" s="516"/>
      <c r="AA529" s="516"/>
      <c r="AB529" s="516"/>
      <c r="AC529" s="516"/>
      <c r="AD529" s="516"/>
      <c r="AE529" s="516"/>
      <c r="AF529" s="516"/>
      <c r="AG529" s="516"/>
      <c r="AH529" s="516"/>
      <c r="AI529" s="516"/>
      <c r="AJ529" s="516"/>
      <c r="AK529" s="516"/>
      <c r="AL529" s="516"/>
      <c r="AM529" s="516"/>
      <c r="AN529" s="516"/>
      <c r="AO529" s="516"/>
      <c r="AP529" s="516"/>
      <c r="AQ529" s="516"/>
      <c r="AR529" s="516"/>
      <c r="AS529" s="516"/>
      <c r="AT529" s="516"/>
      <c r="AU529" s="516"/>
      <c r="AV529" s="516"/>
      <c r="AW529" s="400"/>
      <c r="AX529" s="400"/>
      <c r="AY529" s="400"/>
      <c r="AZ529" s="582" t="s">
        <v>1312</v>
      </c>
      <c r="BA529" s="582"/>
      <c r="BB529" s="582"/>
      <c r="BC529" s="582"/>
      <c r="BD529" s="400" t="s">
        <v>1300</v>
      </c>
      <c r="BE529" s="516"/>
      <c r="BF529" s="516"/>
      <c r="BG529" s="516"/>
      <c r="BH529" s="516"/>
    </row>
    <row r="530" spans="14:60" s="367" customFormat="1">
      <c r="N530" s="516"/>
      <c r="O530" s="516"/>
      <c r="P530" s="516"/>
      <c r="Q530" s="516"/>
      <c r="R530" s="516"/>
      <c r="S530" s="516"/>
      <c r="T530" s="516"/>
      <c r="U530" s="516"/>
      <c r="V530" s="516"/>
      <c r="W530" s="516"/>
      <c r="X530" s="516"/>
      <c r="Y530" s="516"/>
      <c r="Z530" s="516"/>
      <c r="AA530" s="516"/>
      <c r="AB530" s="516"/>
      <c r="AC530" s="516"/>
      <c r="AD530" s="516"/>
      <c r="AE530" s="516"/>
      <c r="AF530" s="516"/>
      <c r="AG530" s="516"/>
      <c r="AH530" s="516"/>
      <c r="AI530" s="516"/>
      <c r="AJ530" s="516"/>
      <c r="AK530" s="516"/>
      <c r="AL530" s="516"/>
      <c r="AM530" s="516"/>
      <c r="AN530" s="516"/>
      <c r="AO530" s="516"/>
      <c r="AP530" s="516"/>
      <c r="AQ530" s="516"/>
      <c r="AR530" s="516"/>
      <c r="AS530" s="516"/>
      <c r="AT530" s="516"/>
      <c r="AU530" s="516"/>
      <c r="AV530" s="516"/>
      <c r="AW530" s="400"/>
      <c r="AX530" s="400"/>
      <c r="AY530" s="400"/>
      <c r="AZ530" s="582" t="s">
        <v>1313</v>
      </c>
      <c r="BA530" s="582"/>
      <c r="BB530" s="582"/>
      <c r="BC530" s="582"/>
      <c r="BD530" s="400" t="s">
        <v>1301</v>
      </c>
      <c r="BE530" s="516"/>
      <c r="BF530" s="516"/>
      <c r="BG530" s="516"/>
      <c r="BH530" s="516"/>
    </row>
    <row r="531" spans="14:60" s="367" customFormat="1">
      <c r="N531" s="516"/>
      <c r="O531" s="516"/>
      <c r="P531" s="516"/>
      <c r="Q531" s="516"/>
      <c r="R531" s="516"/>
      <c r="S531" s="516"/>
      <c r="T531" s="516"/>
      <c r="U531" s="516"/>
      <c r="V531" s="516"/>
      <c r="W531" s="516"/>
      <c r="X531" s="516"/>
      <c r="Y531" s="516"/>
      <c r="Z531" s="516"/>
      <c r="AA531" s="516"/>
      <c r="AB531" s="516"/>
      <c r="AC531" s="516"/>
      <c r="AD531" s="516"/>
      <c r="AE531" s="516"/>
      <c r="AF531" s="516"/>
      <c r="AG531" s="516"/>
      <c r="AH531" s="516"/>
      <c r="AI531" s="516"/>
      <c r="AJ531" s="516"/>
      <c r="AK531" s="516"/>
      <c r="AL531" s="516"/>
      <c r="AM531" s="516"/>
      <c r="AN531" s="516"/>
      <c r="AO531" s="516"/>
      <c r="AP531" s="516"/>
      <c r="AQ531" s="516"/>
      <c r="AR531" s="516"/>
      <c r="AS531" s="516"/>
      <c r="AT531" s="516"/>
      <c r="AU531" s="516"/>
      <c r="AV531" s="516"/>
      <c r="AW531" s="400"/>
      <c r="AX531" s="400"/>
      <c r="AY531" s="400"/>
      <c r="AZ531" s="582" t="s">
        <v>1314</v>
      </c>
      <c r="BA531" s="582"/>
      <c r="BB531" s="582"/>
      <c r="BC531" s="582"/>
      <c r="BD531" s="400" t="s">
        <v>1303</v>
      </c>
      <c r="BE531" s="516"/>
      <c r="BF531" s="516"/>
      <c r="BG531" s="516"/>
      <c r="BH531" s="516"/>
    </row>
    <row r="532" spans="14:60" s="367" customFormat="1">
      <c r="N532" s="516"/>
      <c r="O532" s="516"/>
      <c r="P532" s="516"/>
      <c r="Q532" s="516"/>
      <c r="R532" s="516"/>
      <c r="S532" s="516"/>
      <c r="T532" s="516"/>
      <c r="U532" s="516"/>
      <c r="V532" s="516"/>
      <c r="W532" s="516"/>
      <c r="X532" s="516"/>
      <c r="Y532" s="516"/>
      <c r="Z532" s="516"/>
      <c r="AA532" s="516"/>
      <c r="AB532" s="516"/>
      <c r="AC532" s="516"/>
      <c r="AD532" s="516"/>
      <c r="AE532" s="516"/>
      <c r="AF532" s="516"/>
      <c r="AG532" s="516"/>
      <c r="AH532" s="516"/>
      <c r="AI532" s="516"/>
      <c r="AJ532" s="516"/>
      <c r="AK532" s="516"/>
      <c r="AL532" s="516"/>
      <c r="AM532" s="516"/>
      <c r="AN532" s="516"/>
      <c r="AO532" s="516"/>
      <c r="AP532" s="516"/>
      <c r="AQ532" s="516"/>
      <c r="AR532" s="516"/>
      <c r="AS532" s="516"/>
      <c r="AT532" s="516"/>
      <c r="AU532" s="516"/>
      <c r="AV532" s="516"/>
      <c r="AW532" s="400"/>
      <c r="AX532" s="400"/>
      <c r="AY532" s="400"/>
      <c r="AZ532" s="582" t="s">
        <v>1316</v>
      </c>
      <c r="BA532" s="582"/>
      <c r="BB532" s="582"/>
      <c r="BC532" s="582"/>
      <c r="BD532" s="400" t="s">
        <v>1305</v>
      </c>
      <c r="BE532" s="516"/>
      <c r="BF532" s="516"/>
      <c r="BG532" s="516"/>
      <c r="BH532" s="516"/>
    </row>
    <row r="533" spans="14:60" s="367" customFormat="1">
      <c r="N533" s="516"/>
      <c r="O533" s="516"/>
      <c r="P533" s="516"/>
      <c r="Q533" s="516"/>
      <c r="R533" s="516"/>
      <c r="S533" s="516"/>
      <c r="T533" s="516"/>
      <c r="U533" s="516"/>
      <c r="V533" s="516"/>
      <c r="W533" s="516"/>
      <c r="X533" s="516"/>
      <c r="Y533" s="516"/>
      <c r="Z533" s="516"/>
      <c r="AA533" s="516"/>
      <c r="AB533" s="516"/>
      <c r="AC533" s="516"/>
      <c r="AD533" s="516"/>
      <c r="AE533" s="516"/>
      <c r="AF533" s="516"/>
      <c r="AG533" s="516"/>
      <c r="AH533" s="516"/>
      <c r="AI533" s="516"/>
      <c r="AJ533" s="516"/>
      <c r="AK533" s="516"/>
      <c r="AL533" s="516"/>
      <c r="AM533" s="516"/>
      <c r="AN533" s="516"/>
      <c r="AO533" s="516"/>
      <c r="AP533" s="516"/>
      <c r="AQ533" s="516"/>
      <c r="AR533" s="516"/>
      <c r="AS533" s="516"/>
      <c r="AT533" s="516"/>
      <c r="AU533" s="516"/>
      <c r="AV533" s="516"/>
      <c r="AW533" s="400"/>
      <c r="AX533" s="400"/>
      <c r="AY533" s="400"/>
      <c r="AZ533" s="582" t="s">
        <v>1317</v>
      </c>
      <c r="BA533" s="582"/>
      <c r="BB533" s="582"/>
      <c r="BC533" s="582"/>
      <c r="BD533" s="400" t="s">
        <v>1308</v>
      </c>
      <c r="BE533" s="516"/>
      <c r="BF533" s="516"/>
      <c r="BG533" s="516"/>
      <c r="BH533" s="516"/>
    </row>
    <row r="534" spans="14:60" s="367" customFormat="1">
      <c r="N534" s="516"/>
      <c r="O534" s="516"/>
      <c r="P534" s="516"/>
      <c r="Q534" s="516"/>
      <c r="R534" s="516"/>
      <c r="S534" s="516"/>
      <c r="T534" s="516"/>
      <c r="U534" s="516"/>
      <c r="V534" s="516"/>
      <c r="W534" s="516"/>
      <c r="X534" s="516"/>
      <c r="Y534" s="516"/>
      <c r="Z534" s="516"/>
      <c r="AA534" s="516"/>
      <c r="AB534" s="516"/>
      <c r="AC534" s="516"/>
      <c r="AD534" s="516"/>
      <c r="AE534" s="516"/>
      <c r="AF534" s="516"/>
      <c r="AG534" s="516"/>
      <c r="AH534" s="516"/>
      <c r="AI534" s="516"/>
      <c r="AJ534" s="516"/>
      <c r="AK534" s="516"/>
      <c r="AL534" s="516"/>
      <c r="AM534" s="516"/>
      <c r="AN534" s="516"/>
      <c r="AO534" s="516"/>
      <c r="AP534" s="516"/>
      <c r="AQ534" s="516"/>
      <c r="AR534" s="516"/>
      <c r="AS534" s="516"/>
      <c r="AT534" s="516"/>
      <c r="AU534" s="516"/>
      <c r="AV534" s="516"/>
      <c r="AW534" s="400"/>
      <c r="AX534" s="400"/>
      <c r="AY534" s="400"/>
      <c r="AZ534" s="582" t="s">
        <v>1321</v>
      </c>
      <c r="BA534" s="582"/>
      <c r="BB534" s="582"/>
      <c r="BC534" s="582"/>
      <c r="BD534" s="400" t="s">
        <v>1309</v>
      </c>
      <c r="BE534" s="516"/>
      <c r="BF534" s="516"/>
      <c r="BG534" s="516"/>
      <c r="BH534" s="516"/>
    </row>
    <row r="535" spans="14:60" s="367" customFormat="1">
      <c r="N535" s="516"/>
      <c r="O535" s="516"/>
      <c r="P535" s="516"/>
      <c r="Q535" s="516"/>
      <c r="R535" s="516"/>
      <c r="S535" s="516"/>
      <c r="T535" s="516"/>
      <c r="U535" s="516"/>
      <c r="V535" s="516"/>
      <c r="W535" s="516"/>
      <c r="X535" s="516"/>
      <c r="Y535" s="516"/>
      <c r="Z535" s="516"/>
      <c r="AA535" s="516"/>
      <c r="AB535" s="516"/>
      <c r="AC535" s="516"/>
      <c r="AD535" s="516"/>
      <c r="AE535" s="516"/>
      <c r="AF535" s="516"/>
      <c r="AG535" s="516"/>
      <c r="AH535" s="516"/>
      <c r="AI535" s="516"/>
      <c r="AJ535" s="516"/>
      <c r="AK535" s="516"/>
      <c r="AL535" s="516"/>
      <c r="AM535" s="516"/>
      <c r="AN535" s="516"/>
      <c r="AO535" s="516"/>
      <c r="AP535" s="516"/>
      <c r="AQ535" s="516"/>
      <c r="AR535" s="516"/>
      <c r="AS535" s="516"/>
      <c r="AT535" s="516"/>
      <c r="AU535" s="516"/>
      <c r="AV535" s="516"/>
      <c r="AW535" s="400"/>
      <c r="AX535" s="400"/>
      <c r="AY535" s="400"/>
      <c r="AZ535" s="582" t="s">
        <v>1327</v>
      </c>
      <c r="BA535" s="582"/>
      <c r="BB535" s="582"/>
      <c r="BC535" s="582"/>
      <c r="BD535" s="400" t="s">
        <v>1310</v>
      </c>
      <c r="BE535" s="516"/>
      <c r="BF535" s="516"/>
      <c r="BG535" s="516"/>
      <c r="BH535" s="516"/>
    </row>
    <row r="536" spans="14:60" s="367" customFormat="1">
      <c r="N536" s="516"/>
      <c r="O536" s="516"/>
      <c r="P536" s="516"/>
      <c r="Q536" s="516"/>
      <c r="R536" s="516"/>
      <c r="S536" s="516"/>
      <c r="T536" s="516"/>
      <c r="U536" s="516"/>
      <c r="V536" s="516"/>
      <c r="W536" s="516"/>
      <c r="X536" s="516"/>
      <c r="Y536" s="516"/>
      <c r="Z536" s="516"/>
      <c r="AA536" s="516"/>
      <c r="AB536" s="516"/>
      <c r="AC536" s="516"/>
      <c r="AD536" s="516"/>
      <c r="AE536" s="516"/>
      <c r="AF536" s="516"/>
      <c r="AG536" s="516"/>
      <c r="AH536" s="516"/>
      <c r="AI536" s="516"/>
      <c r="AJ536" s="516"/>
      <c r="AK536" s="516"/>
      <c r="AL536" s="516"/>
      <c r="AM536" s="516"/>
      <c r="AN536" s="516"/>
      <c r="AO536" s="516"/>
      <c r="AP536" s="516"/>
      <c r="AQ536" s="516"/>
      <c r="AR536" s="516"/>
      <c r="AS536" s="516"/>
      <c r="AT536" s="516"/>
      <c r="AU536" s="516"/>
      <c r="AV536" s="516"/>
      <c r="AW536" s="400"/>
      <c r="AX536" s="400"/>
      <c r="AY536" s="400"/>
      <c r="AZ536" s="582" t="s">
        <v>1329</v>
      </c>
      <c r="BA536" s="582"/>
      <c r="BB536" s="582"/>
      <c r="BC536" s="582"/>
      <c r="BD536" s="400" t="s">
        <v>1312</v>
      </c>
      <c r="BE536" s="516"/>
      <c r="BF536" s="516"/>
      <c r="BG536" s="516"/>
      <c r="BH536" s="516"/>
    </row>
    <row r="537" spans="14:60" s="367" customFormat="1">
      <c r="N537" s="516"/>
      <c r="O537" s="516"/>
      <c r="P537" s="516"/>
      <c r="Q537" s="516"/>
      <c r="R537" s="516"/>
      <c r="S537" s="516"/>
      <c r="T537" s="516"/>
      <c r="U537" s="516"/>
      <c r="V537" s="516"/>
      <c r="W537" s="516"/>
      <c r="X537" s="516"/>
      <c r="Y537" s="516"/>
      <c r="Z537" s="516"/>
      <c r="AA537" s="516"/>
      <c r="AB537" s="516"/>
      <c r="AC537" s="516"/>
      <c r="AD537" s="516"/>
      <c r="AE537" s="516"/>
      <c r="AF537" s="516"/>
      <c r="AG537" s="516"/>
      <c r="AH537" s="516"/>
      <c r="AI537" s="516"/>
      <c r="AJ537" s="516"/>
      <c r="AK537" s="516"/>
      <c r="AL537" s="516"/>
      <c r="AM537" s="516"/>
      <c r="AN537" s="516"/>
      <c r="AO537" s="516"/>
      <c r="AP537" s="516"/>
      <c r="AQ537" s="516"/>
      <c r="AR537" s="516"/>
      <c r="AS537" s="516"/>
      <c r="AT537" s="516"/>
      <c r="AU537" s="516"/>
      <c r="AV537" s="516"/>
      <c r="AW537" s="400"/>
      <c r="AX537" s="400"/>
      <c r="AY537" s="400"/>
      <c r="AZ537" s="582" t="s">
        <v>1330</v>
      </c>
      <c r="BA537" s="582"/>
      <c r="BB537" s="582"/>
      <c r="BC537" s="582"/>
      <c r="BD537" s="400" t="s">
        <v>1313</v>
      </c>
      <c r="BE537" s="516"/>
      <c r="BF537" s="516"/>
      <c r="BG537" s="516"/>
      <c r="BH537" s="516"/>
    </row>
    <row r="538" spans="14:60" s="367" customFormat="1">
      <c r="N538" s="516"/>
      <c r="O538" s="516"/>
      <c r="P538" s="516"/>
      <c r="Q538" s="516"/>
      <c r="R538" s="516"/>
      <c r="S538" s="516"/>
      <c r="T538" s="516"/>
      <c r="U538" s="516"/>
      <c r="V538" s="516"/>
      <c r="W538" s="516"/>
      <c r="X538" s="516"/>
      <c r="Y538" s="516"/>
      <c r="Z538" s="516"/>
      <c r="AA538" s="516"/>
      <c r="AB538" s="516"/>
      <c r="AC538" s="516"/>
      <c r="AD538" s="516"/>
      <c r="AE538" s="516"/>
      <c r="AF538" s="516"/>
      <c r="AG538" s="516"/>
      <c r="AH538" s="516"/>
      <c r="AI538" s="516"/>
      <c r="AJ538" s="516"/>
      <c r="AK538" s="516"/>
      <c r="AL538" s="516"/>
      <c r="AM538" s="516"/>
      <c r="AN538" s="516"/>
      <c r="AO538" s="516"/>
      <c r="AP538" s="516"/>
      <c r="AQ538" s="516"/>
      <c r="AR538" s="516"/>
      <c r="AS538" s="516"/>
      <c r="AT538" s="516"/>
      <c r="AU538" s="516"/>
      <c r="AV538" s="516"/>
      <c r="AW538" s="400"/>
      <c r="AX538" s="400"/>
      <c r="AY538" s="400"/>
      <c r="AZ538" s="582" t="s">
        <v>1337</v>
      </c>
      <c r="BA538" s="582"/>
      <c r="BB538" s="582"/>
      <c r="BC538" s="582"/>
      <c r="BD538" s="400" t="s">
        <v>1314</v>
      </c>
      <c r="BE538" s="516"/>
      <c r="BF538" s="516"/>
      <c r="BG538" s="516"/>
      <c r="BH538" s="516"/>
    </row>
    <row r="539" spans="14:60" s="367" customFormat="1">
      <c r="N539" s="516"/>
      <c r="O539" s="516"/>
      <c r="P539" s="516"/>
      <c r="Q539" s="516"/>
      <c r="R539" s="516"/>
      <c r="S539" s="516"/>
      <c r="T539" s="516"/>
      <c r="U539" s="516"/>
      <c r="V539" s="516"/>
      <c r="W539" s="516"/>
      <c r="X539" s="516"/>
      <c r="Y539" s="516"/>
      <c r="Z539" s="516"/>
      <c r="AA539" s="516"/>
      <c r="AB539" s="516"/>
      <c r="AC539" s="516"/>
      <c r="AD539" s="516"/>
      <c r="AE539" s="516"/>
      <c r="AF539" s="516"/>
      <c r="AG539" s="516"/>
      <c r="AH539" s="516"/>
      <c r="AI539" s="516"/>
      <c r="AJ539" s="516"/>
      <c r="AK539" s="516"/>
      <c r="AL539" s="516"/>
      <c r="AM539" s="516"/>
      <c r="AN539" s="516"/>
      <c r="AO539" s="516"/>
      <c r="AP539" s="516"/>
      <c r="AQ539" s="516"/>
      <c r="AR539" s="516"/>
      <c r="AS539" s="516"/>
      <c r="AT539" s="516"/>
      <c r="AU539" s="516"/>
      <c r="AV539" s="516"/>
      <c r="AW539" s="400"/>
      <c r="AX539" s="400"/>
      <c r="AY539" s="400"/>
      <c r="AZ539" s="582" t="s">
        <v>1341</v>
      </c>
      <c r="BA539" s="582"/>
      <c r="BB539" s="582"/>
      <c r="BC539" s="582"/>
      <c r="BD539" s="400" t="s">
        <v>1316</v>
      </c>
      <c r="BE539" s="516"/>
      <c r="BF539" s="516"/>
      <c r="BG539" s="516"/>
      <c r="BH539" s="516"/>
    </row>
    <row r="540" spans="14:60" s="367" customFormat="1">
      <c r="N540" s="516"/>
      <c r="O540" s="516"/>
      <c r="P540" s="516"/>
      <c r="Q540" s="516"/>
      <c r="R540" s="516"/>
      <c r="S540" s="516"/>
      <c r="T540" s="516"/>
      <c r="U540" s="516"/>
      <c r="V540" s="516"/>
      <c r="W540" s="516"/>
      <c r="X540" s="516"/>
      <c r="Y540" s="516"/>
      <c r="Z540" s="516"/>
      <c r="AA540" s="516"/>
      <c r="AB540" s="516"/>
      <c r="AC540" s="516"/>
      <c r="AD540" s="516"/>
      <c r="AE540" s="516"/>
      <c r="AF540" s="516"/>
      <c r="AG540" s="516"/>
      <c r="AH540" s="516"/>
      <c r="AI540" s="516"/>
      <c r="AJ540" s="516"/>
      <c r="AK540" s="516"/>
      <c r="AL540" s="516"/>
      <c r="AM540" s="516"/>
      <c r="AN540" s="516"/>
      <c r="AO540" s="516"/>
      <c r="AP540" s="516"/>
      <c r="AQ540" s="516"/>
      <c r="AR540" s="516"/>
      <c r="AS540" s="516"/>
      <c r="AT540" s="516"/>
      <c r="AU540" s="516"/>
      <c r="AV540" s="516"/>
      <c r="AW540" s="400"/>
      <c r="AX540" s="400"/>
      <c r="AY540" s="400"/>
      <c r="AZ540" s="582" t="s">
        <v>1344</v>
      </c>
      <c r="BA540" s="582"/>
      <c r="BB540" s="582"/>
      <c r="BC540" s="582"/>
      <c r="BD540" s="400" t="s">
        <v>1317</v>
      </c>
      <c r="BE540" s="516"/>
      <c r="BF540" s="516"/>
      <c r="BG540" s="516"/>
      <c r="BH540" s="516"/>
    </row>
    <row r="541" spans="14:60" s="367" customFormat="1">
      <c r="N541" s="516"/>
      <c r="O541" s="516"/>
      <c r="P541" s="516"/>
      <c r="Q541" s="516"/>
      <c r="R541" s="516"/>
      <c r="S541" s="516"/>
      <c r="T541" s="516"/>
      <c r="U541" s="516"/>
      <c r="V541" s="516"/>
      <c r="W541" s="516"/>
      <c r="X541" s="516"/>
      <c r="Y541" s="516"/>
      <c r="Z541" s="516"/>
      <c r="AA541" s="516"/>
      <c r="AB541" s="516"/>
      <c r="AC541" s="516"/>
      <c r="AD541" s="516"/>
      <c r="AE541" s="516"/>
      <c r="AF541" s="516"/>
      <c r="AG541" s="516"/>
      <c r="AH541" s="516"/>
      <c r="AI541" s="516"/>
      <c r="AJ541" s="516"/>
      <c r="AK541" s="516"/>
      <c r="AL541" s="516"/>
      <c r="AM541" s="516"/>
      <c r="AN541" s="516"/>
      <c r="AO541" s="516"/>
      <c r="AP541" s="516"/>
      <c r="AQ541" s="516"/>
      <c r="AR541" s="516"/>
      <c r="AS541" s="516"/>
      <c r="AT541" s="516"/>
      <c r="AU541" s="516"/>
      <c r="AV541" s="516"/>
      <c r="AW541" s="400"/>
      <c r="AX541" s="400"/>
      <c r="AY541" s="400"/>
      <c r="AZ541" s="582"/>
      <c r="BA541" s="582"/>
      <c r="BB541" s="582"/>
      <c r="BC541" s="582"/>
      <c r="BD541" s="400" t="s">
        <v>1321</v>
      </c>
      <c r="BE541" s="516"/>
      <c r="BF541" s="516"/>
      <c r="BG541" s="516"/>
      <c r="BH541" s="516"/>
    </row>
    <row r="542" spans="14:60" s="367" customFormat="1">
      <c r="N542" s="516"/>
      <c r="O542" s="516"/>
      <c r="P542" s="516"/>
      <c r="Q542" s="516"/>
      <c r="R542" s="516"/>
      <c r="S542" s="516"/>
      <c r="T542" s="516"/>
      <c r="U542" s="516"/>
      <c r="V542" s="516"/>
      <c r="W542" s="516"/>
      <c r="X542" s="516"/>
      <c r="Y542" s="516"/>
      <c r="Z542" s="516"/>
      <c r="AA542" s="516"/>
      <c r="AB542" s="516"/>
      <c r="AC542" s="516"/>
      <c r="AD542" s="516"/>
      <c r="AE542" s="516"/>
      <c r="AF542" s="516"/>
      <c r="AG542" s="516"/>
      <c r="AH542" s="516"/>
      <c r="AI542" s="516"/>
      <c r="AJ542" s="516"/>
      <c r="AK542" s="516"/>
      <c r="AL542" s="516"/>
      <c r="AM542" s="516"/>
      <c r="AN542" s="516"/>
      <c r="AO542" s="516"/>
      <c r="AP542" s="516"/>
      <c r="AQ542" s="516"/>
      <c r="AR542" s="516"/>
      <c r="AS542" s="516"/>
      <c r="AT542" s="516"/>
      <c r="AU542" s="516"/>
      <c r="AV542" s="516"/>
      <c r="AW542" s="400"/>
      <c r="AX542" s="400"/>
      <c r="AY542" s="400"/>
      <c r="AZ542" s="582"/>
      <c r="BA542" s="582"/>
      <c r="BB542" s="582"/>
      <c r="BC542" s="582"/>
      <c r="BD542" s="400" t="s">
        <v>1327</v>
      </c>
      <c r="BE542" s="516"/>
      <c r="BF542" s="516"/>
      <c r="BG542" s="516"/>
      <c r="BH542" s="516"/>
    </row>
    <row r="543" spans="14:60" s="367" customFormat="1">
      <c r="N543" s="516"/>
      <c r="O543" s="516"/>
      <c r="P543" s="516"/>
      <c r="Q543" s="516"/>
      <c r="R543" s="516"/>
      <c r="S543" s="516"/>
      <c r="T543" s="516"/>
      <c r="U543" s="516"/>
      <c r="V543" s="516"/>
      <c r="W543" s="516"/>
      <c r="X543" s="516"/>
      <c r="Y543" s="516"/>
      <c r="Z543" s="516"/>
      <c r="AA543" s="516"/>
      <c r="AB543" s="516"/>
      <c r="AC543" s="516"/>
      <c r="AD543" s="516"/>
      <c r="AE543" s="516"/>
      <c r="AF543" s="516"/>
      <c r="AG543" s="516"/>
      <c r="AH543" s="516"/>
      <c r="AI543" s="516"/>
      <c r="AJ543" s="516"/>
      <c r="AK543" s="516"/>
      <c r="AL543" s="516"/>
      <c r="AM543" s="516"/>
      <c r="AN543" s="516"/>
      <c r="AO543" s="516"/>
      <c r="AP543" s="516"/>
      <c r="AQ543" s="516"/>
      <c r="AR543" s="516"/>
      <c r="AS543" s="516"/>
      <c r="AT543" s="516"/>
      <c r="AU543" s="516"/>
      <c r="AV543" s="516"/>
      <c r="AW543" s="400"/>
      <c r="AX543" s="400"/>
      <c r="AY543" s="400"/>
      <c r="AZ543" s="582"/>
      <c r="BA543" s="582"/>
      <c r="BB543" s="582"/>
      <c r="BC543" s="582"/>
      <c r="BD543" s="400" t="s">
        <v>1329</v>
      </c>
      <c r="BE543" s="516"/>
      <c r="BF543" s="516"/>
      <c r="BG543" s="516"/>
      <c r="BH543" s="516"/>
    </row>
    <row r="544" spans="14:60" s="367" customFormat="1">
      <c r="N544" s="516"/>
      <c r="O544" s="516"/>
      <c r="P544" s="516"/>
      <c r="Q544" s="516"/>
      <c r="R544" s="516"/>
      <c r="S544" s="516"/>
      <c r="T544" s="516"/>
      <c r="U544" s="516"/>
      <c r="V544" s="516"/>
      <c r="W544" s="516"/>
      <c r="X544" s="516"/>
      <c r="Y544" s="516"/>
      <c r="Z544" s="516"/>
      <c r="AA544" s="516"/>
      <c r="AB544" s="516"/>
      <c r="AC544" s="516"/>
      <c r="AD544" s="516"/>
      <c r="AE544" s="516"/>
      <c r="AF544" s="516"/>
      <c r="AG544" s="516"/>
      <c r="AH544" s="516"/>
      <c r="AI544" s="516"/>
      <c r="AJ544" s="516"/>
      <c r="AK544" s="516"/>
      <c r="AL544" s="516"/>
      <c r="AM544" s="516"/>
      <c r="AN544" s="516"/>
      <c r="AO544" s="516"/>
      <c r="AP544" s="516"/>
      <c r="AQ544" s="516"/>
      <c r="AR544" s="516"/>
      <c r="AS544" s="516"/>
      <c r="AT544" s="516"/>
      <c r="AU544" s="516"/>
      <c r="AV544" s="516"/>
      <c r="AW544" s="400"/>
      <c r="AX544" s="400"/>
      <c r="AY544" s="400"/>
      <c r="AZ544" s="582"/>
      <c r="BA544" s="582"/>
      <c r="BB544" s="582"/>
      <c r="BC544" s="582"/>
      <c r="BD544" s="400" t="s">
        <v>1330</v>
      </c>
      <c r="BE544" s="516"/>
      <c r="BF544" s="516"/>
      <c r="BG544" s="516"/>
      <c r="BH544" s="516"/>
    </row>
    <row r="545" spans="14:60" s="367" customFormat="1">
      <c r="N545" s="516"/>
      <c r="O545" s="516"/>
      <c r="P545" s="516"/>
      <c r="Q545" s="516"/>
      <c r="R545" s="516"/>
      <c r="S545" s="516"/>
      <c r="T545" s="516"/>
      <c r="U545" s="516"/>
      <c r="V545" s="516"/>
      <c r="W545" s="516"/>
      <c r="X545" s="516"/>
      <c r="Y545" s="516"/>
      <c r="Z545" s="516"/>
      <c r="AA545" s="516"/>
      <c r="AB545" s="516"/>
      <c r="AC545" s="516"/>
      <c r="AD545" s="516"/>
      <c r="AE545" s="516"/>
      <c r="AF545" s="516"/>
      <c r="AG545" s="516"/>
      <c r="AH545" s="516"/>
      <c r="AI545" s="516"/>
      <c r="AJ545" s="516"/>
      <c r="AK545" s="516"/>
      <c r="AL545" s="516"/>
      <c r="AM545" s="516"/>
      <c r="AN545" s="516"/>
      <c r="AO545" s="516"/>
      <c r="AP545" s="516"/>
      <c r="AQ545" s="516"/>
      <c r="AR545" s="516"/>
      <c r="AS545" s="516"/>
      <c r="AT545" s="516"/>
      <c r="AU545" s="516"/>
      <c r="AV545" s="516"/>
      <c r="AW545" s="400"/>
      <c r="AX545" s="400"/>
      <c r="AY545" s="400"/>
      <c r="AZ545" s="582"/>
      <c r="BA545" s="582"/>
      <c r="BB545" s="582"/>
      <c r="BC545" s="582"/>
      <c r="BD545" s="400" t="s">
        <v>1337</v>
      </c>
      <c r="BE545" s="516"/>
      <c r="BF545" s="516"/>
      <c r="BG545" s="516"/>
      <c r="BH545" s="516"/>
    </row>
    <row r="546" spans="14:60" s="367" customFormat="1">
      <c r="N546" s="516"/>
      <c r="O546" s="516"/>
      <c r="P546" s="516"/>
      <c r="Q546" s="516"/>
      <c r="R546" s="516"/>
      <c r="S546" s="516"/>
      <c r="T546" s="516"/>
      <c r="U546" s="516"/>
      <c r="V546" s="516"/>
      <c r="W546" s="516"/>
      <c r="X546" s="516"/>
      <c r="Y546" s="516"/>
      <c r="Z546" s="516"/>
      <c r="AA546" s="516"/>
      <c r="AB546" s="516"/>
      <c r="AC546" s="516"/>
      <c r="AD546" s="516"/>
      <c r="AE546" s="516"/>
      <c r="AF546" s="516"/>
      <c r="AG546" s="516"/>
      <c r="AH546" s="516"/>
      <c r="AI546" s="516"/>
      <c r="AJ546" s="516"/>
      <c r="AK546" s="516"/>
      <c r="AL546" s="516"/>
      <c r="AM546" s="516"/>
      <c r="AN546" s="516"/>
      <c r="AO546" s="516"/>
      <c r="AP546" s="516"/>
      <c r="AQ546" s="516"/>
      <c r="AR546" s="516"/>
      <c r="AS546" s="516"/>
      <c r="AT546" s="516"/>
      <c r="AU546" s="516"/>
      <c r="AV546" s="516"/>
      <c r="AW546" s="400"/>
      <c r="AX546" s="400"/>
      <c r="AY546" s="400"/>
      <c r="AZ546" s="628"/>
      <c r="BA546" s="628"/>
      <c r="BB546" s="628"/>
      <c r="BC546" s="628"/>
      <c r="BD546" s="400" t="s">
        <v>1341</v>
      </c>
      <c r="BE546" s="516"/>
      <c r="BF546" s="516"/>
      <c r="BG546" s="516"/>
      <c r="BH546" s="516"/>
    </row>
    <row r="547" spans="14:60" s="367" customFormat="1">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516"/>
      <c r="AM547" s="516"/>
      <c r="AN547" s="516"/>
      <c r="AO547" s="516"/>
      <c r="AP547" s="516"/>
      <c r="AQ547" s="516"/>
      <c r="AR547" s="516"/>
      <c r="AS547" s="516"/>
      <c r="AT547" s="516"/>
      <c r="AU547" s="516"/>
      <c r="AV547" s="516"/>
      <c r="AW547" s="400"/>
      <c r="AX547" s="400"/>
      <c r="AY547" s="400"/>
      <c r="AZ547" s="628"/>
      <c r="BA547" s="628"/>
      <c r="BB547" s="628"/>
      <c r="BC547" s="628"/>
      <c r="BD547" s="400" t="s">
        <v>1344</v>
      </c>
      <c r="BE547" s="516"/>
      <c r="BF547" s="516"/>
      <c r="BG547" s="516"/>
      <c r="BH547" s="516"/>
    </row>
    <row r="548" spans="14:60" s="367" customFormat="1">
      <c r="N548" s="516"/>
      <c r="O548" s="516"/>
      <c r="P548" s="516"/>
      <c r="Q548" s="516"/>
      <c r="R548" s="516"/>
      <c r="S548" s="516"/>
      <c r="T548" s="516"/>
      <c r="U548" s="516"/>
      <c r="V548" s="516"/>
      <c r="W548" s="516"/>
      <c r="X548" s="516"/>
      <c r="Y548" s="516"/>
      <c r="Z548" s="516"/>
      <c r="AA548" s="516"/>
      <c r="AB548" s="516"/>
      <c r="AC548" s="516"/>
      <c r="AD548" s="516"/>
      <c r="AE548" s="516"/>
      <c r="AF548" s="516"/>
      <c r="AG548" s="516"/>
      <c r="AH548" s="516"/>
      <c r="AI548" s="516"/>
      <c r="AJ548" s="516"/>
      <c r="AK548" s="516"/>
      <c r="AL548" s="516"/>
      <c r="AM548" s="516"/>
      <c r="AN548" s="516"/>
      <c r="AO548" s="516"/>
      <c r="AP548" s="516"/>
      <c r="AQ548" s="516"/>
      <c r="AR548" s="516"/>
      <c r="AS548" s="516"/>
      <c r="AT548" s="516"/>
      <c r="AU548" s="516"/>
      <c r="AV548" s="516"/>
      <c r="AW548" s="400"/>
      <c r="AX548" s="400"/>
      <c r="AY548" s="400"/>
      <c r="AZ548" s="628"/>
      <c r="BA548" s="628"/>
      <c r="BB548" s="628"/>
      <c r="BC548" s="628"/>
      <c r="BD548" s="400"/>
      <c r="BE548" s="516"/>
      <c r="BF548" s="516"/>
      <c r="BG548" s="516"/>
      <c r="BH548" s="516"/>
    </row>
    <row r="549" spans="14:60" s="367" customFormat="1">
      <c r="N549" s="516"/>
      <c r="O549" s="516"/>
      <c r="P549" s="516"/>
      <c r="Q549" s="516"/>
      <c r="R549" s="516"/>
      <c r="S549" s="516"/>
      <c r="T549" s="516"/>
      <c r="U549" s="516"/>
      <c r="V549" s="516"/>
      <c r="W549" s="516"/>
      <c r="X549" s="516"/>
      <c r="Y549" s="516"/>
      <c r="Z549" s="516"/>
      <c r="AA549" s="516"/>
      <c r="AB549" s="516"/>
      <c r="AC549" s="516"/>
      <c r="AD549" s="516"/>
      <c r="AE549" s="516"/>
      <c r="AF549" s="516"/>
      <c r="AG549" s="516"/>
      <c r="AH549" s="516"/>
      <c r="AI549" s="516"/>
      <c r="AJ549" s="516"/>
      <c r="AK549" s="516"/>
      <c r="AL549" s="516"/>
      <c r="AM549" s="516"/>
      <c r="AN549" s="516"/>
      <c r="AO549" s="516"/>
      <c r="AP549" s="516"/>
      <c r="AQ549" s="516"/>
      <c r="AR549" s="516"/>
      <c r="AS549" s="516"/>
      <c r="AT549" s="516"/>
      <c r="AU549" s="516"/>
      <c r="AV549" s="516"/>
      <c r="AW549" s="400"/>
      <c r="AX549" s="400"/>
      <c r="AY549" s="400"/>
      <c r="AZ549" s="628"/>
      <c r="BA549" s="628"/>
      <c r="BB549" s="628"/>
      <c r="BC549" s="628"/>
      <c r="BD549" s="401"/>
      <c r="BE549" s="516"/>
      <c r="BF549" s="516"/>
      <c r="BG549" s="516"/>
      <c r="BH549" s="516"/>
    </row>
    <row r="550" spans="14:60" s="367" customFormat="1">
      <c r="N550" s="516"/>
      <c r="O550" s="516"/>
      <c r="P550" s="516"/>
      <c r="Q550" s="516"/>
      <c r="R550" s="516"/>
      <c r="S550" s="516"/>
      <c r="T550" s="516"/>
      <c r="U550" s="516"/>
      <c r="V550" s="516"/>
      <c r="W550" s="516"/>
      <c r="X550" s="516"/>
      <c r="Y550" s="516"/>
      <c r="Z550" s="516"/>
      <c r="AA550" s="516"/>
      <c r="AB550" s="516"/>
      <c r="AC550" s="516"/>
      <c r="AD550" s="516"/>
      <c r="AE550" s="516"/>
      <c r="AF550" s="516"/>
      <c r="AG550" s="516"/>
      <c r="AH550" s="516"/>
      <c r="AI550" s="516"/>
      <c r="AJ550" s="516"/>
      <c r="AK550" s="516"/>
      <c r="AL550" s="516"/>
      <c r="AM550" s="516"/>
      <c r="AN550" s="516"/>
      <c r="AO550" s="516"/>
      <c r="AP550" s="516"/>
      <c r="AQ550" s="516"/>
      <c r="AR550" s="516"/>
      <c r="AS550" s="516"/>
      <c r="AT550" s="516"/>
      <c r="AU550" s="516"/>
      <c r="AV550" s="516"/>
      <c r="AW550" s="400"/>
      <c r="AX550" s="400"/>
      <c r="AY550" s="400"/>
      <c r="AZ550" s="400"/>
      <c r="BA550" s="400"/>
      <c r="BB550" s="400"/>
      <c r="BC550" s="400"/>
      <c r="BD550" s="401"/>
      <c r="BE550" s="516"/>
      <c r="BF550" s="516"/>
      <c r="BG550" s="516"/>
      <c r="BH550" s="516"/>
    </row>
    <row r="551" spans="14:60" s="367" customFormat="1">
      <c r="N551" s="516"/>
      <c r="O551" s="516"/>
      <c r="P551" s="516"/>
      <c r="Q551" s="516"/>
      <c r="R551" s="516"/>
      <c r="S551" s="516"/>
      <c r="T551" s="516"/>
      <c r="U551" s="516"/>
      <c r="V551" s="516"/>
      <c r="W551" s="516"/>
      <c r="X551" s="516"/>
      <c r="Y551" s="516"/>
      <c r="Z551" s="516"/>
      <c r="AA551" s="516"/>
      <c r="AB551" s="516"/>
      <c r="AC551" s="516"/>
      <c r="AD551" s="516"/>
      <c r="AE551" s="516"/>
      <c r="AF551" s="516"/>
      <c r="AG551" s="516"/>
      <c r="AH551" s="516"/>
      <c r="AI551" s="516"/>
      <c r="AJ551" s="516"/>
      <c r="AK551" s="516"/>
      <c r="AL551" s="516"/>
      <c r="AM551" s="516"/>
      <c r="AN551" s="516"/>
      <c r="AO551" s="516"/>
      <c r="AP551" s="516"/>
      <c r="AQ551" s="516"/>
      <c r="AR551" s="516"/>
      <c r="AS551" s="516"/>
      <c r="AT551" s="516"/>
      <c r="AU551" s="516"/>
      <c r="AV551" s="516"/>
      <c r="AW551" s="400"/>
      <c r="AX551" s="400"/>
      <c r="AY551" s="400"/>
      <c r="AZ551" s="400"/>
      <c r="BA551" s="400"/>
      <c r="BB551" s="400"/>
      <c r="BC551" s="400"/>
      <c r="BD551" s="401"/>
      <c r="BE551" s="516"/>
      <c r="BF551" s="516"/>
      <c r="BG551" s="516"/>
      <c r="BH551" s="516"/>
    </row>
    <row r="552" spans="14:60" s="367" customFormat="1">
      <c r="N552" s="516"/>
      <c r="O552" s="516"/>
      <c r="P552" s="516"/>
      <c r="Q552" s="516"/>
      <c r="R552" s="516"/>
      <c r="S552" s="516"/>
      <c r="T552" s="516"/>
      <c r="U552" s="516"/>
      <c r="V552" s="516"/>
      <c r="W552" s="516"/>
      <c r="X552" s="516"/>
      <c r="Y552" s="516"/>
      <c r="Z552" s="516"/>
      <c r="AA552" s="516"/>
      <c r="AB552" s="516"/>
      <c r="AC552" s="516"/>
      <c r="AD552" s="516"/>
      <c r="AE552" s="516"/>
      <c r="AF552" s="516"/>
      <c r="AG552" s="516"/>
      <c r="AH552" s="516"/>
      <c r="AI552" s="516"/>
      <c r="AJ552" s="516"/>
      <c r="AK552" s="516"/>
      <c r="AL552" s="516"/>
      <c r="AM552" s="516"/>
      <c r="AN552" s="516"/>
      <c r="AO552" s="516"/>
      <c r="AP552" s="516"/>
      <c r="AQ552" s="516"/>
      <c r="AR552" s="516"/>
      <c r="AS552" s="516"/>
      <c r="AT552" s="516"/>
      <c r="AU552" s="516"/>
      <c r="AV552" s="516"/>
      <c r="AW552" s="400"/>
      <c r="AX552" s="400"/>
      <c r="AY552" s="400"/>
      <c r="AZ552" s="400"/>
      <c r="BA552" s="400"/>
      <c r="BB552" s="400"/>
      <c r="BC552" s="400"/>
      <c r="BD552" s="401"/>
      <c r="BE552" s="516"/>
      <c r="BF552" s="516"/>
      <c r="BG552" s="516"/>
      <c r="BH552" s="516"/>
    </row>
    <row r="553" spans="14:60" s="367" customFormat="1">
      <c r="N553" s="516"/>
      <c r="O553" s="516"/>
      <c r="P553" s="516"/>
      <c r="Q553" s="516"/>
      <c r="R553" s="516"/>
      <c r="S553" s="516"/>
      <c r="T553" s="516"/>
      <c r="U553" s="516"/>
      <c r="V553" s="516"/>
      <c r="W553" s="516"/>
      <c r="X553" s="516"/>
      <c r="Y553" s="516"/>
      <c r="Z553" s="516"/>
      <c r="AA553" s="516"/>
      <c r="AB553" s="516"/>
      <c r="AC553" s="516"/>
      <c r="AD553" s="516"/>
      <c r="AE553" s="516"/>
      <c r="AF553" s="516"/>
      <c r="AG553" s="516"/>
      <c r="AH553" s="516"/>
      <c r="AI553" s="516"/>
      <c r="AJ553" s="516"/>
      <c r="AK553" s="516"/>
      <c r="AL553" s="516"/>
      <c r="AM553" s="516"/>
      <c r="AN553" s="516"/>
      <c r="AO553" s="516"/>
      <c r="AP553" s="516"/>
      <c r="AQ553" s="516"/>
      <c r="AR553" s="516"/>
      <c r="AS553" s="516"/>
      <c r="AT553" s="516"/>
      <c r="AU553" s="516"/>
      <c r="AV553" s="516"/>
      <c r="AW553" s="400"/>
      <c r="AX553" s="400"/>
      <c r="AY553" s="400"/>
      <c r="AZ553" s="400"/>
      <c r="BA553" s="400"/>
      <c r="BB553" s="400"/>
      <c r="BC553" s="400"/>
      <c r="BD553" s="401"/>
      <c r="BE553" s="516"/>
      <c r="BF553" s="516"/>
      <c r="BG553" s="516"/>
      <c r="BH553" s="516"/>
    </row>
    <row r="554" spans="14:60" s="367" customFormat="1">
      <c r="N554" s="516"/>
      <c r="O554" s="516"/>
      <c r="P554" s="516"/>
      <c r="Q554" s="516"/>
      <c r="R554" s="516"/>
      <c r="S554" s="516"/>
      <c r="T554" s="516"/>
      <c r="U554" s="516"/>
      <c r="V554" s="516"/>
      <c r="W554" s="516"/>
      <c r="X554" s="516"/>
      <c r="Y554" s="516"/>
      <c r="Z554" s="516"/>
      <c r="AA554" s="516"/>
      <c r="AB554" s="516"/>
      <c r="AC554" s="516"/>
      <c r="AD554" s="516"/>
      <c r="AE554" s="516"/>
      <c r="AF554" s="516"/>
      <c r="AG554" s="516"/>
      <c r="AH554" s="516"/>
      <c r="AI554" s="516"/>
      <c r="AJ554" s="516"/>
      <c r="AK554" s="516"/>
      <c r="AL554" s="516"/>
      <c r="AM554" s="516"/>
      <c r="AN554" s="516"/>
      <c r="AO554" s="516"/>
      <c r="AP554" s="516"/>
      <c r="AQ554" s="516"/>
      <c r="AR554" s="516"/>
      <c r="AS554" s="516"/>
      <c r="AT554" s="516"/>
      <c r="AU554" s="516"/>
      <c r="AV554" s="516"/>
      <c r="AW554" s="400"/>
      <c r="AX554" s="400"/>
      <c r="AY554" s="400"/>
      <c r="AZ554" s="400"/>
      <c r="BA554" s="400"/>
      <c r="BB554" s="400"/>
      <c r="BC554" s="400"/>
      <c r="BD554" s="401"/>
      <c r="BE554" s="516"/>
      <c r="BF554" s="516"/>
      <c r="BG554" s="516"/>
      <c r="BH554" s="516"/>
    </row>
    <row r="555" spans="14:60" s="367" customFormat="1">
      <c r="N555" s="516"/>
      <c r="O555" s="516"/>
      <c r="P555" s="516"/>
      <c r="Q555" s="516"/>
      <c r="R555" s="516"/>
      <c r="S555" s="516"/>
      <c r="T555" s="516"/>
      <c r="U555" s="516"/>
      <c r="V555" s="516"/>
      <c r="W555" s="516"/>
      <c r="X555" s="516"/>
      <c r="Y555" s="516"/>
      <c r="Z555" s="516"/>
      <c r="AA555" s="516"/>
      <c r="AB555" s="516"/>
      <c r="AC555" s="516"/>
      <c r="AD555" s="516"/>
      <c r="AE555" s="516"/>
      <c r="AF555" s="516"/>
      <c r="AG555" s="516"/>
      <c r="AH555" s="516"/>
      <c r="AI555" s="516"/>
      <c r="AJ555" s="516"/>
      <c r="AK555" s="516"/>
      <c r="AL555" s="516"/>
      <c r="AM555" s="516"/>
      <c r="AN555" s="516"/>
      <c r="AO555" s="516"/>
      <c r="AP555" s="516"/>
      <c r="AQ555" s="516"/>
      <c r="AR555" s="516"/>
      <c r="AS555" s="516"/>
      <c r="AT555" s="516"/>
      <c r="AU555" s="516"/>
      <c r="AV555" s="516"/>
      <c r="AW555" s="400"/>
      <c r="AX555" s="400"/>
      <c r="AY555" s="400"/>
      <c r="AZ555" s="400"/>
      <c r="BA555" s="400"/>
      <c r="BB555" s="400"/>
      <c r="BC555" s="400"/>
      <c r="BD555" s="401"/>
      <c r="BE555" s="516"/>
      <c r="BF555" s="516"/>
      <c r="BG555" s="516"/>
      <c r="BH555" s="516"/>
    </row>
    <row r="556" spans="14:60" s="367" customFormat="1">
      <c r="N556" s="516"/>
      <c r="O556" s="516"/>
      <c r="P556" s="516"/>
      <c r="Q556" s="516"/>
      <c r="R556" s="516"/>
      <c r="S556" s="516"/>
      <c r="T556" s="516"/>
      <c r="U556" s="516"/>
      <c r="V556" s="516"/>
      <c r="W556" s="516"/>
      <c r="X556" s="516"/>
      <c r="Y556" s="516"/>
      <c r="Z556" s="516"/>
      <c r="AA556" s="516"/>
      <c r="AB556" s="516"/>
      <c r="AC556" s="516"/>
      <c r="AD556" s="516"/>
      <c r="AE556" s="516"/>
      <c r="AF556" s="516"/>
      <c r="AG556" s="516"/>
      <c r="AH556" s="516"/>
      <c r="AI556" s="516"/>
      <c r="AJ556" s="516"/>
      <c r="AK556" s="516"/>
      <c r="AL556" s="516"/>
      <c r="AM556" s="516"/>
      <c r="AN556" s="516"/>
      <c r="AO556" s="516"/>
      <c r="AP556" s="516"/>
      <c r="AQ556" s="516"/>
      <c r="AR556" s="516"/>
      <c r="AS556" s="516"/>
      <c r="AT556" s="516"/>
      <c r="AU556" s="516"/>
      <c r="AV556" s="516"/>
      <c r="AW556" s="400"/>
      <c r="AX556" s="400"/>
      <c r="AY556" s="400"/>
      <c r="AZ556" s="400"/>
      <c r="BA556" s="400"/>
      <c r="BB556" s="400"/>
      <c r="BC556" s="400"/>
      <c r="BD556" s="401"/>
      <c r="BE556" s="516"/>
      <c r="BF556" s="516"/>
      <c r="BG556" s="516"/>
      <c r="BH556" s="516"/>
    </row>
    <row r="557" spans="14:60" s="367" customFormat="1">
      <c r="N557" s="516"/>
      <c r="O557" s="516"/>
      <c r="P557" s="516"/>
      <c r="Q557" s="516"/>
      <c r="R557" s="516"/>
      <c r="S557" s="516"/>
      <c r="T557" s="516"/>
      <c r="U557" s="516"/>
      <c r="V557" s="516"/>
      <c r="W557" s="516"/>
      <c r="X557" s="516"/>
      <c r="Y557" s="516"/>
      <c r="Z557" s="516"/>
      <c r="AA557" s="516"/>
      <c r="AB557" s="516"/>
      <c r="AC557" s="516"/>
      <c r="AD557" s="516"/>
      <c r="AE557" s="516"/>
      <c r="AF557" s="516"/>
      <c r="AG557" s="516"/>
      <c r="AH557" s="516"/>
      <c r="AI557" s="516"/>
      <c r="AJ557" s="516"/>
      <c r="AK557" s="516"/>
      <c r="AL557" s="516"/>
      <c r="AM557" s="516"/>
      <c r="AN557" s="516"/>
      <c r="AO557" s="516"/>
      <c r="AP557" s="516"/>
      <c r="AQ557" s="516"/>
      <c r="AR557" s="516"/>
      <c r="AS557" s="516"/>
      <c r="AT557" s="516"/>
      <c r="AU557" s="516"/>
      <c r="AV557" s="516"/>
      <c r="AW557" s="400"/>
      <c r="AX557" s="400"/>
      <c r="AY557" s="400"/>
      <c r="AZ557" s="400"/>
      <c r="BA557" s="400"/>
      <c r="BB557" s="400"/>
      <c r="BC557" s="400"/>
      <c r="BD557" s="401"/>
      <c r="BE557" s="516"/>
      <c r="BF557" s="516"/>
      <c r="BG557" s="516"/>
      <c r="BH557" s="516"/>
    </row>
    <row r="558" spans="14:60" s="367" customFormat="1">
      <c r="N558" s="516"/>
      <c r="O558" s="516"/>
      <c r="P558" s="516"/>
      <c r="Q558" s="516"/>
      <c r="R558" s="516"/>
      <c r="S558" s="516"/>
      <c r="T558" s="516"/>
      <c r="U558" s="516"/>
      <c r="V558" s="516"/>
      <c r="W558" s="516"/>
      <c r="X558" s="516"/>
      <c r="Y558" s="516"/>
      <c r="Z558" s="516"/>
      <c r="AA558" s="516"/>
      <c r="AB558" s="516"/>
      <c r="AC558" s="516"/>
      <c r="AD558" s="516"/>
      <c r="AE558" s="516"/>
      <c r="AF558" s="516"/>
      <c r="AG558" s="516"/>
      <c r="AH558" s="516"/>
      <c r="AI558" s="516"/>
      <c r="AJ558" s="516"/>
      <c r="AK558" s="516"/>
      <c r="AL558" s="516"/>
      <c r="AM558" s="516"/>
      <c r="AN558" s="516"/>
      <c r="AO558" s="516"/>
      <c r="AP558" s="516"/>
      <c r="AQ558" s="516"/>
      <c r="AR558" s="516"/>
      <c r="AS558" s="516"/>
      <c r="AT558" s="516"/>
      <c r="AU558" s="516"/>
      <c r="AV558" s="516"/>
      <c r="AW558" s="400"/>
      <c r="AX558" s="400"/>
      <c r="AY558" s="400"/>
      <c r="AZ558" s="400"/>
      <c r="BA558" s="400"/>
      <c r="BB558" s="400"/>
      <c r="BC558" s="400"/>
      <c r="BD558" s="401"/>
      <c r="BE558" s="516"/>
      <c r="BF558" s="516"/>
      <c r="BG558" s="516"/>
      <c r="BH558" s="516"/>
    </row>
    <row r="559" spans="14:60" s="367" customFormat="1">
      <c r="N559" s="516"/>
      <c r="O559" s="516"/>
      <c r="P559" s="516"/>
      <c r="Q559" s="516"/>
      <c r="R559" s="516"/>
      <c r="S559" s="516"/>
      <c r="T559" s="516"/>
      <c r="U559" s="516"/>
      <c r="V559" s="516"/>
      <c r="W559" s="516"/>
      <c r="X559" s="516"/>
      <c r="Y559" s="516"/>
      <c r="Z559" s="516"/>
      <c r="AA559" s="516"/>
      <c r="AB559" s="516"/>
      <c r="AC559" s="516"/>
      <c r="AD559" s="516"/>
      <c r="AE559" s="516"/>
      <c r="AF559" s="516"/>
      <c r="AG559" s="516"/>
      <c r="AH559" s="516"/>
      <c r="AI559" s="516"/>
      <c r="AJ559" s="516"/>
      <c r="AK559" s="516"/>
      <c r="AL559" s="516"/>
      <c r="AM559" s="516"/>
      <c r="AN559" s="516"/>
      <c r="AO559" s="516"/>
      <c r="AP559" s="516"/>
      <c r="AQ559" s="516"/>
      <c r="AR559" s="516"/>
      <c r="AS559" s="516"/>
      <c r="AT559" s="516"/>
      <c r="AU559" s="516"/>
      <c r="AV559" s="516"/>
      <c r="AW559" s="400"/>
      <c r="AX559" s="400"/>
      <c r="AY559" s="400"/>
      <c r="AZ559" s="400"/>
      <c r="BA559" s="400"/>
      <c r="BB559" s="400"/>
      <c r="BC559" s="400"/>
      <c r="BD559" s="401"/>
      <c r="BE559" s="516"/>
      <c r="BF559" s="516"/>
      <c r="BG559" s="516"/>
      <c r="BH559" s="516"/>
    </row>
    <row r="560" spans="14:60" s="367" customFormat="1">
      <c r="N560" s="516"/>
      <c r="O560" s="516"/>
      <c r="P560" s="516"/>
      <c r="Q560" s="516"/>
      <c r="R560" s="516"/>
      <c r="S560" s="516"/>
      <c r="T560" s="516"/>
      <c r="U560" s="516"/>
      <c r="V560" s="516"/>
      <c r="W560" s="516"/>
      <c r="X560" s="516"/>
      <c r="Y560" s="516"/>
      <c r="Z560" s="516"/>
      <c r="AA560" s="516"/>
      <c r="AB560" s="516"/>
      <c r="AC560" s="516"/>
      <c r="AD560" s="516"/>
      <c r="AE560" s="516"/>
      <c r="AF560" s="516"/>
      <c r="AG560" s="516"/>
      <c r="AH560" s="516"/>
      <c r="AI560" s="516"/>
      <c r="AJ560" s="516"/>
      <c r="AK560" s="516"/>
      <c r="AL560" s="516"/>
      <c r="AM560" s="516"/>
      <c r="AN560" s="516"/>
      <c r="AO560" s="516"/>
      <c r="AP560" s="516"/>
      <c r="AQ560" s="516"/>
      <c r="AR560" s="516"/>
      <c r="AS560" s="516"/>
      <c r="AT560" s="516"/>
      <c r="AU560" s="516"/>
      <c r="AV560" s="516"/>
      <c r="AW560" s="400"/>
      <c r="AX560" s="400"/>
      <c r="AY560" s="400"/>
      <c r="AZ560" s="400"/>
      <c r="BA560" s="400"/>
      <c r="BB560" s="400"/>
      <c r="BC560" s="400"/>
      <c r="BD560" s="401"/>
      <c r="BE560" s="516"/>
      <c r="BF560" s="516"/>
      <c r="BG560" s="516"/>
      <c r="BH560" s="516"/>
    </row>
    <row r="561" spans="14:60" s="367" customFormat="1">
      <c r="N561" s="516"/>
      <c r="O561" s="516"/>
      <c r="P561" s="516"/>
      <c r="Q561" s="516"/>
      <c r="R561" s="516"/>
      <c r="S561" s="516"/>
      <c r="T561" s="516"/>
      <c r="U561" s="516"/>
      <c r="V561" s="516"/>
      <c r="W561" s="516"/>
      <c r="X561" s="516"/>
      <c r="Y561" s="516"/>
      <c r="Z561" s="516"/>
      <c r="AA561" s="516"/>
      <c r="AB561" s="516"/>
      <c r="AC561" s="516"/>
      <c r="AD561" s="516"/>
      <c r="AE561" s="516"/>
      <c r="AF561" s="516"/>
      <c r="AG561" s="516"/>
      <c r="AH561" s="516"/>
      <c r="AI561" s="516"/>
      <c r="AJ561" s="516"/>
      <c r="AK561" s="516"/>
      <c r="AL561" s="516"/>
      <c r="AM561" s="516"/>
      <c r="AN561" s="516"/>
      <c r="AO561" s="516"/>
      <c r="AP561" s="516"/>
      <c r="AQ561" s="516"/>
      <c r="AR561" s="516"/>
      <c r="AS561" s="516"/>
      <c r="AT561" s="516"/>
      <c r="AU561" s="516"/>
      <c r="AV561" s="516"/>
      <c r="AW561" s="400"/>
      <c r="AX561" s="400"/>
      <c r="AY561" s="400"/>
      <c r="AZ561" s="400"/>
      <c r="BA561" s="400"/>
      <c r="BB561" s="400"/>
      <c r="BC561" s="400"/>
      <c r="BD561" s="401"/>
      <c r="BE561" s="516"/>
      <c r="BF561" s="516"/>
      <c r="BG561" s="516"/>
      <c r="BH561" s="516"/>
    </row>
    <row r="562" spans="14:60" s="367" customFormat="1">
      <c r="N562" s="516"/>
      <c r="O562" s="516"/>
      <c r="P562" s="516"/>
      <c r="Q562" s="516"/>
      <c r="R562" s="516"/>
      <c r="S562" s="516"/>
      <c r="T562" s="516"/>
      <c r="U562" s="516"/>
      <c r="V562" s="516"/>
      <c r="W562" s="516"/>
      <c r="X562" s="516"/>
      <c r="Y562" s="516"/>
      <c r="Z562" s="516"/>
      <c r="AA562" s="516"/>
      <c r="AB562" s="516"/>
      <c r="AC562" s="516"/>
      <c r="AD562" s="516"/>
      <c r="AE562" s="516"/>
      <c r="AF562" s="516"/>
      <c r="AG562" s="516"/>
      <c r="AH562" s="516"/>
      <c r="AI562" s="516"/>
      <c r="AJ562" s="516"/>
      <c r="AK562" s="516"/>
      <c r="AL562" s="516"/>
      <c r="AM562" s="516"/>
      <c r="AN562" s="516"/>
      <c r="AO562" s="516"/>
      <c r="AP562" s="516"/>
      <c r="AQ562" s="516"/>
      <c r="AR562" s="516"/>
      <c r="AS562" s="516"/>
      <c r="AT562" s="516"/>
      <c r="AU562" s="516"/>
      <c r="AV562" s="516"/>
      <c r="AW562" s="400"/>
      <c r="AX562" s="400"/>
      <c r="AY562" s="400"/>
      <c r="AZ562" s="400"/>
      <c r="BA562" s="400"/>
      <c r="BB562" s="400"/>
      <c r="BC562" s="400"/>
      <c r="BD562" s="401"/>
      <c r="BE562" s="516"/>
      <c r="BF562" s="516"/>
      <c r="BG562" s="516"/>
      <c r="BH562" s="516"/>
    </row>
    <row r="563" spans="14:60" s="367" customFormat="1">
      <c r="N563" s="516"/>
      <c r="O563" s="516"/>
      <c r="P563" s="516"/>
      <c r="Q563" s="516"/>
      <c r="R563" s="516"/>
      <c r="S563" s="516"/>
      <c r="T563" s="516"/>
      <c r="U563" s="516"/>
      <c r="V563" s="516"/>
      <c r="W563" s="516"/>
      <c r="X563" s="516"/>
      <c r="Y563" s="516"/>
      <c r="Z563" s="516"/>
      <c r="AA563" s="516"/>
      <c r="AB563" s="516"/>
      <c r="AC563" s="516"/>
      <c r="AD563" s="516"/>
      <c r="AE563" s="516"/>
      <c r="AF563" s="516"/>
      <c r="AG563" s="516"/>
      <c r="AH563" s="516"/>
      <c r="AI563" s="516"/>
      <c r="AJ563" s="516"/>
      <c r="AK563" s="516"/>
      <c r="AL563" s="516"/>
      <c r="AM563" s="516"/>
      <c r="AN563" s="516"/>
      <c r="AO563" s="516"/>
      <c r="AP563" s="516"/>
      <c r="AQ563" s="516"/>
      <c r="AR563" s="516"/>
      <c r="AS563" s="516"/>
      <c r="AT563" s="516"/>
      <c r="AU563" s="516"/>
      <c r="AV563" s="516"/>
      <c r="AW563" s="400"/>
      <c r="AX563" s="400"/>
      <c r="AY563" s="400"/>
      <c r="AZ563" s="400"/>
      <c r="BA563" s="400"/>
      <c r="BB563" s="400"/>
      <c r="BC563" s="400"/>
      <c r="BD563" s="401"/>
      <c r="BE563" s="516"/>
      <c r="BF563" s="516"/>
      <c r="BG563" s="516"/>
      <c r="BH563" s="516"/>
    </row>
    <row r="564" spans="14:60" s="367" customFormat="1">
      <c r="N564" s="516"/>
      <c r="O564" s="516"/>
      <c r="P564" s="516"/>
      <c r="Q564" s="516"/>
      <c r="R564" s="516"/>
      <c r="S564" s="516"/>
      <c r="T564" s="516"/>
      <c r="U564" s="516"/>
      <c r="V564" s="516"/>
      <c r="W564" s="516"/>
      <c r="X564" s="516"/>
      <c r="Y564" s="516"/>
      <c r="Z564" s="516"/>
      <c r="AA564" s="516"/>
      <c r="AB564" s="516"/>
      <c r="AC564" s="516"/>
      <c r="AD564" s="516"/>
      <c r="AE564" s="516"/>
      <c r="AF564" s="516"/>
      <c r="AG564" s="516"/>
      <c r="AH564" s="516"/>
      <c r="AI564" s="516"/>
      <c r="AJ564" s="516"/>
      <c r="AK564" s="516"/>
      <c r="AL564" s="516"/>
      <c r="AM564" s="516"/>
      <c r="AN564" s="516"/>
      <c r="AO564" s="516"/>
      <c r="AP564" s="516"/>
      <c r="AQ564" s="516"/>
      <c r="AR564" s="516"/>
      <c r="AS564" s="516"/>
      <c r="AT564" s="516"/>
      <c r="AU564" s="516"/>
      <c r="AV564" s="516"/>
      <c r="AW564" s="400"/>
      <c r="AX564" s="400"/>
      <c r="AY564" s="400"/>
      <c r="AZ564" s="400"/>
      <c r="BA564" s="400"/>
      <c r="BB564" s="400"/>
      <c r="BC564" s="400"/>
      <c r="BD564" s="401"/>
      <c r="BE564" s="516"/>
      <c r="BF564" s="516"/>
      <c r="BG564" s="516"/>
      <c r="BH564" s="516"/>
    </row>
    <row r="565" spans="14:60" s="367" customFormat="1">
      <c r="N565" s="516"/>
      <c r="O565" s="516"/>
      <c r="P565" s="516"/>
      <c r="Q565" s="516"/>
      <c r="R565" s="516"/>
      <c r="S565" s="516"/>
      <c r="T565" s="516"/>
      <c r="U565" s="516"/>
      <c r="V565" s="516"/>
      <c r="W565" s="516"/>
      <c r="X565" s="516"/>
      <c r="Y565" s="516"/>
      <c r="Z565" s="516"/>
      <c r="AA565" s="516"/>
      <c r="AB565" s="516"/>
      <c r="AC565" s="516"/>
      <c r="AD565" s="516"/>
      <c r="AE565" s="516"/>
      <c r="AF565" s="516"/>
      <c r="AG565" s="516"/>
      <c r="AH565" s="516"/>
      <c r="AI565" s="516"/>
      <c r="AJ565" s="516"/>
      <c r="AK565" s="516"/>
      <c r="AL565" s="516"/>
      <c r="AM565" s="516"/>
      <c r="AN565" s="516"/>
      <c r="AO565" s="516"/>
      <c r="AP565" s="516"/>
      <c r="AQ565" s="516"/>
      <c r="AR565" s="516"/>
      <c r="AS565" s="516"/>
      <c r="AT565" s="516"/>
      <c r="AU565" s="516"/>
      <c r="AV565" s="516"/>
      <c r="AW565" s="400"/>
      <c r="AX565" s="400"/>
      <c r="AY565" s="400"/>
      <c r="AZ565" s="400"/>
      <c r="BA565" s="400"/>
      <c r="BB565" s="400"/>
      <c r="BC565" s="400"/>
      <c r="BD565" s="401"/>
      <c r="BE565" s="516"/>
      <c r="BF565" s="516"/>
      <c r="BG565" s="516"/>
      <c r="BH565" s="516"/>
    </row>
    <row r="566" spans="14:60" s="367" customFormat="1">
      <c r="N566" s="516"/>
      <c r="O566" s="516"/>
      <c r="P566" s="516"/>
      <c r="Q566" s="516"/>
      <c r="R566" s="516"/>
      <c r="S566" s="516"/>
      <c r="T566" s="516"/>
      <c r="U566" s="516"/>
      <c r="V566" s="516"/>
      <c r="W566" s="516"/>
      <c r="X566" s="516"/>
      <c r="Y566" s="516"/>
      <c r="Z566" s="516"/>
      <c r="AA566" s="516"/>
      <c r="AB566" s="516"/>
      <c r="AC566" s="516"/>
      <c r="AD566" s="516"/>
      <c r="AE566" s="516"/>
      <c r="AF566" s="516"/>
      <c r="AG566" s="516"/>
      <c r="AH566" s="516"/>
      <c r="AI566" s="516"/>
      <c r="AJ566" s="516"/>
      <c r="AK566" s="516"/>
      <c r="AL566" s="516"/>
      <c r="AM566" s="516"/>
      <c r="AN566" s="516"/>
      <c r="AO566" s="516"/>
      <c r="AP566" s="516"/>
      <c r="AQ566" s="516"/>
      <c r="AR566" s="516"/>
      <c r="AS566" s="516"/>
      <c r="AT566" s="516"/>
      <c r="AU566" s="516"/>
      <c r="AV566" s="516"/>
      <c r="AW566" s="400"/>
      <c r="AX566" s="400"/>
      <c r="AY566" s="400"/>
      <c r="AZ566" s="400"/>
      <c r="BA566" s="400"/>
      <c r="BB566" s="400"/>
      <c r="BC566" s="400"/>
      <c r="BD566" s="516"/>
      <c r="BE566" s="516"/>
      <c r="BF566" s="516"/>
      <c r="BG566" s="516"/>
      <c r="BH566" s="516"/>
    </row>
    <row r="567" spans="14:60">
      <c r="N567" s="516"/>
      <c r="O567" s="516"/>
      <c r="P567" s="516"/>
      <c r="Q567" s="516"/>
      <c r="R567" s="516"/>
      <c r="S567" s="516"/>
      <c r="T567" s="516"/>
      <c r="U567" s="516"/>
      <c r="V567" s="516"/>
      <c r="W567" s="516"/>
      <c r="X567" s="516"/>
      <c r="Y567" s="516"/>
      <c r="Z567" s="516"/>
      <c r="AA567" s="516"/>
      <c r="AB567" s="516"/>
      <c r="AC567" s="516"/>
      <c r="AD567" s="516"/>
      <c r="AE567" s="516"/>
      <c r="AF567" s="516"/>
      <c r="AG567" s="516"/>
      <c r="AH567" s="516"/>
      <c r="AI567" s="516"/>
      <c r="AJ567" s="516"/>
      <c r="AK567" s="516"/>
      <c r="AL567" s="516"/>
      <c r="AM567" s="516"/>
      <c r="AN567" s="516"/>
      <c r="AO567" s="516"/>
      <c r="AP567" s="516"/>
      <c r="AQ567" s="516"/>
      <c r="AR567" s="516"/>
      <c r="AS567" s="516"/>
      <c r="AT567" s="516"/>
      <c r="AU567" s="516"/>
      <c r="AV567" s="516"/>
      <c r="AW567" s="516"/>
      <c r="AX567" s="516"/>
      <c r="AY567" s="516"/>
      <c r="AZ567" s="516"/>
      <c r="BA567" s="516"/>
      <c r="BB567" s="516"/>
      <c r="BC567" s="516"/>
      <c r="BD567" s="516"/>
      <c r="BE567" s="516"/>
      <c r="BF567" s="516"/>
      <c r="BG567" s="516"/>
      <c r="BH567" s="516"/>
    </row>
    <row r="568" spans="14:60">
      <c r="N568" s="516"/>
      <c r="O568" s="516"/>
      <c r="P568" s="516"/>
      <c r="Q568" s="516"/>
      <c r="R568" s="516"/>
      <c r="S568" s="516"/>
      <c r="T568" s="516"/>
      <c r="U568" s="516"/>
      <c r="V568" s="516"/>
      <c r="W568" s="516"/>
      <c r="X568" s="516"/>
      <c r="Y568" s="516"/>
      <c r="Z568" s="516"/>
      <c r="AA568" s="516"/>
      <c r="AB568" s="516"/>
      <c r="AC568" s="516"/>
      <c r="AD568" s="516"/>
      <c r="AE568" s="516"/>
      <c r="AF568" s="516"/>
      <c r="AG568" s="516"/>
      <c r="AH568" s="516"/>
      <c r="AI568" s="516"/>
      <c r="AJ568" s="516"/>
      <c r="AK568" s="516"/>
      <c r="AL568" s="516"/>
      <c r="AM568" s="516"/>
      <c r="AN568" s="516"/>
      <c r="AO568" s="516"/>
      <c r="AP568" s="516"/>
      <c r="AQ568" s="516"/>
      <c r="AR568" s="516"/>
      <c r="AS568" s="516"/>
      <c r="AT568" s="516"/>
      <c r="AU568" s="516"/>
      <c r="AV568" s="516"/>
      <c r="AW568" s="516"/>
      <c r="AX568" s="516"/>
      <c r="AY568" s="516"/>
      <c r="AZ568" s="516"/>
      <c r="BA568" s="516"/>
      <c r="BB568" s="516"/>
      <c r="BC568" s="516"/>
      <c r="BD568" s="516"/>
      <c r="BE568" s="516"/>
      <c r="BF568" s="516"/>
      <c r="BG568" s="516"/>
      <c r="BH568" s="516"/>
    </row>
    <row r="569" spans="14:60">
      <c r="N569" s="516"/>
      <c r="O569" s="516"/>
      <c r="P569" s="516"/>
      <c r="Q569" s="516"/>
      <c r="R569" s="516"/>
      <c r="S569" s="516"/>
      <c r="T569" s="516"/>
      <c r="U569" s="516"/>
      <c r="V569" s="516"/>
      <c r="W569" s="516"/>
      <c r="X569" s="516"/>
      <c r="Y569" s="516"/>
      <c r="Z569" s="516"/>
      <c r="AA569" s="516"/>
      <c r="AB569" s="516"/>
      <c r="AC569" s="516"/>
      <c r="AD569" s="516"/>
      <c r="AE569" s="516"/>
      <c r="AF569" s="516"/>
      <c r="AG569" s="516"/>
      <c r="AH569" s="516"/>
      <c r="AI569" s="516"/>
      <c r="AJ569" s="516"/>
      <c r="AK569" s="516"/>
      <c r="AL569" s="516"/>
      <c r="AM569" s="516"/>
      <c r="AN569" s="516"/>
      <c r="AO569" s="516"/>
      <c r="AP569" s="516"/>
      <c r="AQ569" s="516"/>
      <c r="AR569" s="516"/>
      <c r="AS569" s="516"/>
      <c r="AT569" s="516"/>
      <c r="AU569" s="516"/>
      <c r="AV569" s="516"/>
      <c r="AW569" s="516"/>
      <c r="AX569" s="516"/>
      <c r="AY569" s="516"/>
      <c r="AZ569" s="516"/>
      <c r="BA569" s="516"/>
      <c r="BB569" s="516"/>
      <c r="BC569" s="516"/>
      <c r="BD569" s="516"/>
      <c r="BE569" s="516"/>
      <c r="BF569" s="516"/>
      <c r="BG569" s="516"/>
      <c r="BH569" s="516"/>
    </row>
    <row r="570" spans="14:60">
      <c r="N570" s="516"/>
      <c r="O570" s="516"/>
      <c r="P570" s="516"/>
      <c r="Q570" s="516"/>
      <c r="R570" s="516"/>
      <c r="S570" s="516"/>
      <c r="T570" s="516"/>
      <c r="U570" s="516"/>
      <c r="V570" s="516"/>
      <c r="W570" s="516"/>
      <c r="X570" s="516"/>
      <c r="Y570" s="516"/>
      <c r="Z570" s="516"/>
      <c r="AA570" s="516"/>
      <c r="AB570" s="516"/>
      <c r="AC570" s="516"/>
      <c r="AD570" s="516"/>
      <c r="AE570" s="516"/>
      <c r="AF570" s="516"/>
      <c r="AG570" s="516"/>
      <c r="AH570" s="516"/>
      <c r="AI570" s="516"/>
      <c r="AJ570" s="516"/>
      <c r="AK570" s="516"/>
      <c r="AL570" s="516"/>
      <c r="AM570" s="516"/>
      <c r="AN570" s="516"/>
      <c r="AO570" s="516"/>
      <c r="AP570" s="516"/>
      <c r="AQ570" s="516"/>
      <c r="AR570" s="516"/>
      <c r="AS570" s="516"/>
      <c r="AT570" s="516"/>
      <c r="AU570" s="516"/>
      <c r="AV570" s="516"/>
      <c r="AW570" s="516"/>
      <c r="AX570" s="516"/>
      <c r="AY570" s="516"/>
      <c r="AZ570" s="516"/>
      <c r="BA570" s="516"/>
      <c r="BB570" s="516"/>
      <c r="BC570" s="516"/>
      <c r="BD570" s="516"/>
      <c r="BE570" s="516"/>
      <c r="BF570" s="516"/>
      <c r="BG570" s="516"/>
      <c r="BH570" s="516"/>
    </row>
    <row r="571" spans="14:60">
      <c r="N571" s="516"/>
      <c r="O571" s="516"/>
      <c r="P571" s="516"/>
      <c r="Q571" s="516"/>
      <c r="R571" s="516"/>
      <c r="S571" s="516"/>
      <c r="T571" s="516"/>
      <c r="U571" s="516"/>
      <c r="V571" s="516"/>
      <c r="W571" s="516"/>
      <c r="X571" s="516"/>
      <c r="Y571" s="516"/>
      <c r="Z571" s="516"/>
      <c r="AA571" s="516"/>
      <c r="AB571" s="516"/>
      <c r="AC571" s="516"/>
      <c r="AD571" s="516"/>
      <c r="AE571" s="516"/>
      <c r="AF571" s="516"/>
      <c r="AG571" s="516"/>
      <c r="AH571" s="516"/>
      <c r="AI571" s="516"/>
      <c r="AJ571" s="516"/>
      <c r="AK571" s="516"/>
      <c r="AL571" s="516"/>
      <c r="AM571" s="516"/>
      <c r="AN571" s="516"/>
      <c r="AO571" s="516"/>
      <c r="AP571" s="516"/>
      <c r="AQ571" s="516"/>
      <c r="AR571" s="516"/>
      <c r="AS571" s="516"/>
      <c r="AT571" s="516"/>
      <c r="AU571" s="516"/>
      <c r="AV571" s="516"/>
      <c r="AW571" s="516"/>
      <c r="AX571" s="516"/>
      <c r="AY571" s="516"/>
      <c r="AZ571" s="516"/>
      <c r="BA571" s="516"/>
      <c r="BB571" s="516"/>
      <c r="BC571" s="516"/>
      <c r="BD571" s="516"/>
      <c r="BE571" s="516"/>
      <c r="BF571" s="516"/>
      <c r="BG571" s="516"/>
      <c r="BH571" s="516"/>
    </row>
    <row r="572" spans="14:60">
      <c r="N572" s="516"/>
      <c r="O572" s="516"/>
      <c r="P572" s="516"/>
      <c r="Q572" s="516"/>
      <c r="R572" s="516"/>
      <c r="S572" s="516"/>
      <c r="T572" s="516"/>
      <c r="U572" s="516"/>
      <c r="V572" s="516"/>
      <c r="W572" s="516"/>
      <c r="X572" s="516"/>
      <c r="Y572" s="516"/>
      <c r="Z572" s="516"/>
      <c r="AA572" s="516"/>
      <c r="AB572" s="516"/>
      <c r="AC572" s="516"/>
      <c r="AD572" s="516"/>
      <c r="AE572" s="516"/>
      <c r="AF572" s="516"/>
      <c r="AG572" s="516"/>
      <c r="AH572" s="516"/>
      <c r="AI572" s="516"/>
      <c r="AJ572" s="516"/>
      <c r="AK572" s="516"/>
      <c r="AL572" s="516"/>
      <c r="AM572" s="516"/>
      <c r="AN572" s="516"/>
      <c r="AO572" s="516"/>
      <c r="AP572" s="516"/>
      <c r="AQ572" s="516"/>
      <c r="AR572" s="516"/>
      <c r="AS572" s="516"/>
      <c r="AT572" s="516"/>
      <c r="AU572" s="516"/>
      <c r="AV572" s="516"/>
      <c r="AW572" s="516"/>
      <c r="AX572" s="516"/>
      <c r="AY572" s="516"/>
      <c r="AZ572" s="516"/>
      <c r="BA572" s="516"/>
      <c r="BB572" s="516"/>
      <c r="BC572" s="516"/>
      <c r="BD572" s="516"/>
      <c r="BE572" s="516"/>
      <c r="BF572" s="516"/>
      <c r="BG572" s="516"/>
      <c r="BH572" s="516"/>
    </row>
    <row r="573" spans="14:60">
      <c r="N573" s="516"/>
      <c r="O573" s="516"/>
      <c r="P573" s="516"/>
      <c r="Q573" s="516"/>
      <c r="R573" s="516"/>
      <c r="S573" s="516"/>
      <c r="T573" s="516"/>
      <c r="U573" s="516"/>
      <c r="V573" s="516"/>
      <c r="W573" s="516"/>
      <c r="X573" s="516"/>
      <c r="Y573" s="516"/>
      <c r="Z573" s="516"/>
      <c r="AA573" s="516"/>
      <c r="AB573" s="516"/>
      <c r="AC573" s="516"/>
      <c r="AD573" s="516"/>
      <c r="AE573" s="516"/>
      <c r="AF573" s="516"/>
      <c r="AG573" s="516"/>
      <c r="AH573" s="516"/>
      <c r="AI573" s="516"/>
      <c r="AJ573" s="516"/>
      <c r="AK573" s="516"/>
      <c r="AL573" s="516"/>
      <c r="AM573" s="516"/>
      <c r="AN573" s="516"/>
      <c r="AO573" s="516"/>
      <c r="AP573" s="516"/>
      <c r="AQ573" s="516"/>
      <c r="AR573" s="516"/>
      <c r="AS573" s="516"/>
      <c r="AT573" s="516"/>
      <c r="AU573" s="516"/>
      <c r="AV573" s="516"/>
      <c r="AW573" s="516"/>
      <c r="AX573" s="516"/>
      <c r="AY573" s="516"/>
      <c r="AZ573" s="516"/>
      <c r="BA573" s="516"/>
      <c r="BB573" s="516"/>
      <c r="BC573" s="516"/>
      <c r="BD573" s="516"/>
      <c r="BE573" s="516"/>
      <c r="BF573" s="516"/>
      <c r="BG573" s="516"/>
      <c r="BH573" s="516"/>
    </row>
    <row r="574" spans="14:60">
      <c r="N574" s="516"/>
      <c r="O574" s="516"/>
      <c r="P574" s="516"/>
      <c r="Q574" s="516"/>
      <c r="R574" s="516"/>
      <c r="S574" s="516"/>
      <c r="T574" s="516"/>
      <c r="U574" s="516"/>
      <c r="V574" s="516"/>
      <c r="W574" s="516"/>
      <c r="X574" s="516"/>
      <c r="Y574" s="516"/>
      <c r="Z574" s="516"/>
      <c r="AA574" s="516"/>
      <c r="AB574" s="516"/>
      <c r="AC574" s="516"/>
      <c r="AD574" s="516"/>
      <c r="AE574" s="516"/>
      <c r="AF574" s="516"/>
      <c r="AG574" s="516"/>
      <c r="AH574" s="516"/>
      <c r="AI574" s="516"/>
      <c r="AJ574" s="516"/>
      <c r="AK574" s="516"/>
      <c r="AL574" s="516"/>
      <c r="AM574" s="516"/>
      <c r="AN574" s="516"/>
      <c r="AO574" s="516"/>
      <c r="AP574" s="516"/>
      <c r="AQ574" s="516"/>
      <c r="AR574" s="516"/>
      <c r="AS574" s="516"/>
      <c r="AT574" s="516"/>
      <c r="AU574" s="516"/>
      <c r="AV574" s="516"/>
      <c r="AW574" s="516"/>
      <c r="AX574" s="516"/>
      <c r="AY574" s="516"/>
      <c r="AZ574" s="516"/>
      <c r="BA574" s="516"/>
      <c r="BB574" s="516"/>
      <c r="BC574" s="516"/>
      <c r="BD574" s="516"/>
      <c r="BE574" s="516"/>
      <c r="BF574" s="516"/>
      <c r="BG574" s="516"/>
      <c r="BH574" s="516"/>
    </row>
    <row r="575" spans="14:60">
      <c r="N575" s="516"/>
      <c r="O575" s="516"/>
      <c r="P575" s="516"/>
      <c r="Q575" s="516"/>
      <c r="R575" s="516"/>
      <c r="S575" s="516"/>
      <c r="T575" s="516"/>
      <c r="U575" s="516"/>
      <c r="V575" s="516"/>
      <c r="W575" s="516"/>
      <c r="X575" s="516"/>
      <c r="Y575" s="516"/>
      <c r="Z575" s="516"/>
      <c r="AA575" s="516"/>
      <c r="AB575" s="516"/>
      <c r="AC575" s="516"/>
      <c r="AD575" s="516"/>
      <c r="AE575" s="516"/>
      <c r="AF575" s="516"/>
      <c r="AG575" s="516"/>
      <c r="AH575" s="516"/>
      <c r="AI575" s="516"/>
      <c r="AJ575" s="516"/>
      <c r="AK575" s="516"/>
      <c r="AL575" s="516"/>
      <c r="AM575" s="516"/>
      <c r="AN575" s="516"/>
      <c r="AO575" s="516"/>
      <c r="AP575" s="516"/>
      <c r="AQ575" s="516"/>
      <c r="AR575" s="516"/>
      <c r="AS575" s="516"/>
      <c r="AT575" s="516"/>
      <c r="AU575" s="516"/>
      <c r="AV575" s="516"/>
      <c r="AW575" s="516"/>
      <c r="AX575" s="516"/>
      <c r="AY575" s="516"/>
      <c r="AZ575" s="516"/>
      <c r="BA575" s="516"/>
      <c r="BB575" s="516"/>
      <c r="BC575" s="516"/>
      <c r="BD575" s="516"/>
      <c r="BE575" s="516"/>
      <c r="BF575" s="516"/>
      <c r="BG575" s="516"/>
      <c r="BH575" s="516"/>
    </row>
    <row r="576" spans="14:60">
      <c r="N576" s="516"/>
      <c r="O576" s="516"/>
      <c r="P576" s="516"/>
      <c r="Q576" s="516"/>
      <c r="R576" s="516"/>
      <c r="S576" s="516"/>
      <c r="T576" s="516"/>
      <c r="U576" s="516"/>
      <c r="V576" s="516"/>
      <c r="W576" s="516"/>
      <c r="X576" s="516"/>
      <c r="Y576" s="516"/>
      <c r="Z576" s="516"/>
      <c r="AA576" s="516"/>
      <c r="AB576" s="516"/>
      <c r="AC576" s="516"/>
      <c r="AD576" s="516"/>
      <c r="AE576" s="516"/>
      <c r="AF576" s="516"/>
      <c r="AG576" s="516"/>
      <c r="AH576" s="516"/>
      <c r="AI576" s="516"/>
      <c r="AJ576" s="516"/>
      <c r="AK576" s="516"/>
      <c r="AL576" s="516"/>
      <c r="AM576" s="516"/>
      <c r="AN576" s="516"/>
      <c r="AO576" s="516"/>
      <c r="AP576" s="516"/>
      <c r="AQ576" s="516"/>
      <c r="AR576" s="516"/>
      <c r="AS576" s="516"/>
      <c r="AT576" s="516"/>
      <c r="AU576" s="516"/>
      <c r="AV576" s="516"/>
      <c r="AW576" s="516"/>
      <c r="AX576" s="516"/>
      <c r="AY576" s="516"/>
      <c r="AZ576" s="516"/>
      <c r="BA576" s="516"/>
      <c r="BB576" s="516"/>
      <c r="BC576" s="516"/>
      <c r="BD576" s="516"/>
      <c r="BE576" s="516"/>
      <c r="BF576" s="516"/>
      <c r="BG576" s="516"/>
      <c r="BH576" s="516"/>
    </row>
    <row r="577" spans="3:60">
      <c r="N577" s="516"/>
      <c r="O577" s="516"/>
      <c r="P577" s="516"/>
      <c r="Q577" s="516"/>
      <c r="R577" s="516"/>
      <c r="S577" s="516"/>
      <c r="T577" s="516"/>
      <c r="U577" s="516"/>
      <c r="V577" s="516"/>
      <c r="W577" s="516"/>
      <c r="X577" s="516"/>
      <c r="Y577" s="516"/>
      <c r="Z577" s="516"/>
      <c r="AA577" s="516"/>
      <c r="AB577" s="516"/>
      <c r="AC577" s="516"/>
      <c r="AD577" s="516"/>
      <c r="AE577" s="516"/>
      <c r="AF577" s="516"/>
      <c r="AG577" s="516"/>
      <c r="AH577" s="516"/>
      <c r="AI577" s="516"/>
      <c r="AJ577" s="516"/>
      <c r="AK577" s="516"/>
      <c r="AL577" s="516"/>
      <c r="AM577" s="516"/>
      <c r="AN577" s="516"/>
      <c r="AO577" s="516"/>
      <c r="AP577" s="516"/>
      <c r="AQ577" s="516"/>
      <c r="AR577" s="516"/>
      <c r="AS577" s="516"/>
      <c r="AT577" s="516"/>
      <c r="AU577" s="516"/>
      <c r="AV577" s="516"/>
      <c r="AW577" s="516"/>
      <c r="AX577" s="516"/>
      <c r="AY577" s="516"/>
      <c r="AZ577" s="516"/>
      <c r="BA577" s="516"/>
      <c r="BB577" s="516"/>
      <c r="BC577" s="516"/>
      <c r="BD577" s="516"/>
      <c r="BE577" s="516"/>
      <c r="BF577" s="516"/>
      <c r="BG577" s="516"/>
      <c r="BH577" s="516"/>
    </row>
    <row r="578" spans="3:60">
      <c r="N578" s="516"/>
      <c r="O578" s="516"/>
      <c r="P578" s="516"/>
      <c r="Q578" s="516"/>
      <c r="R578" s="516"/>
      <c r="S578" s="516"/>
      <c r="T578" s="516"/>
      <c r="U578" s="516"/>
      <c r="V578" s="516"/>
      <c r="W578" s="516"/>
      <c r="X578" s="516"/>
      <c r="Y578" s="516"/>
      <c r="Z578" s="516"/>
      <c r="AA578" s="516"/>
      <c r="AB578" s="516"/>
      <c r="AC578" s="516"/>
      <c r="AD578" s="516"/>
      <c r="AE578" s="516"/>
      <c r="AF578" s="516"/>
      <c r="AG578" s="516"/>
      <c r="AH578" s="516"/>
      <c r="AI578" s="516"/>
      <c r="AJ578" s="516"/>
      <c r="AK578" s="516"/>
      <c r="AL578" s="516"/>
      <c r="AM578" s="516"/>
      <c r="AN578" s="516"/>
      <c r="AO578" s="516"/>
      <c r="AP578" s="516"/>
      <c r="AQ578" s="516"/>
      <c r="AR578" s="516"/>
      <c r="AS578" s="516"/>
      <c r="AT578" s="516"/>
      <c r="AU578" s="516"/>
      <c r="AV578" s="516"/>
      <c r="AW578" s="516"/>
      <c r="AX578" s="516"/>
      <c r="AY578" s="516"/>
      <c r="AZ578" s="516"/>
      <c r="BA578" s="516"/>
      <c r="BB578" s="516"/>
      <c r="BC578" s="516"/>
      <c r="BD578" s="516"/>
      <c r="BE578" s="516"/>
      <c r="BF578" s="516"/>
      <c r="BG578" s="516"/>
      <c r="BH578" s="516"/>
    </row>
    <row r="579" spans="3:60">
      <c r="N579" s="516"/>
      <c r="O579" s="516"/>
      <c r="P579" s="516"/>
      <c r="Q579" s="516"/>
      <c r="R579" s="516"/>
      <c r="S579" s="516"/>
      <c r="T579" s="516"/>
      <c r="U579" s="516"/>
      <c r="V579" s="516"/>
      <c r="W579" s="516"/>
      <c r="X579" s="516"/>
      <c r="Y579" s="516"/>
      <c r="Z579" s="516"/>
      <c r="AA579" s="516"/>
      <c r="AB579" s="516"/>
      <c r="AC579" s="516"/>
      <c r="AD579" s="516"/>
      <c r="AE579" s="516"/>
      <c r="AF579" s="516"/>
      <c r="AG579" s="516"/>
      <c r="AH579" s="516"/>
      <c r="AI579" s="516"/>
      <c r="AJ579" s="516"/>
      <c r="AK579" s="516"/>
      <c r="AL579" s="516"/>
      <c r="AM579" s="516"/>
      <c r="AN579" s="516"/>
      <c r="AO579" s="516"/>
      <c r="AP579" s="516"/>
      <c r="AQ579" s="516"/>
      <c r="AR579" s="516"/>
      <c r="AS579" s="516"/>
      <c r="AT579" s="516"/>
      <c r="AU579" s="516"/>
      <c r="AV579" s="516"/>
      <c r="AW579" s="516"/>
      <c r="AX579" s="516"/>
      <c r="AY579" s="516"/>
      <c r="AZ579" s="516"/>
      <c r="BA579" s="516"/>
      <c r="BB579" s="516"/>
      <c r="BC579" s="516"/>
      <c r="BD579" s="516"/>
      <c r="BE579" s="516"/>
      <c r="BF579" s="516"/>
      <c r="BG579" s="516"/>
      <c r="BH579" s="516"/>
    </row>
    <row r="580" spans="3:60">
      <c r="N580" s="516"/>
      <c r="O580" s="516"/>
      <c r="P580" s="516"/>
      <c r="Q580" s="516"/>
      <c r="R580" s="516"/>
      <c r="S580" s="516"/>
      <c r="T580" s="516"/>
      <c r="U580" s="516"/>
      <c r="V580" s="516"/>
      <c r="W580" s="516"/>
      <c r="X580" s="516"/>
      <c r="Y580" s="516"/>
      <c r="Z580" s="516"/>
      <c r="AA580" s="516"/>
      <c r="AB580" s="516"/>
      <c r="AC580" s="516"/>
      <c r="AD580" s="516"/>
      <c r="AE580" s="516"/>
      <c r="AF580" s="516"/>
      <c r="AG580" s="516"/>
      <c r="AH580" s="516"/>
      <c r="AI580" s="516"/>
      <c r="AJ580" s="516"/>
      <c r="AK580" s="516"/>
      <c r="AL580" s="516"/>
      <c r="AM580" s="516"/>
      <c r="AN580" s="516"/>
      <c r="AO580" s="516"/>
      <c r="AP580" s="516"/>
      <c r="AQ580" s="516"/>
      <c r="AR580" s="516"/>
      <c r="AS580" s="516"/>
      <c r="AT580" s="516"/>
      <c r="AU580" s="516"/>
      <c r="AV580" s="516"/>
      <c r="AW580" s="516"/>
      <c r="AX580" s="516"/>
      <c r="AY580" s="516"/>
      <c r="AZ580" s="516"/>
      <c r="BA580" s="516"/>
      <c r="BB580" s="516"/>
      <c r="BC580" s="516"/>
      <c r="BD580" s="516"/>
      <c r="BE580" s="516"/>
      <c r="BF580" s="516"/>
      <c r="BG580" s="516"/>
      <c r="BH580" s="516"/>
    </row>
    <row r="581" spans="3:60">
      <c r="N581" s="516"/>
      <c r="O581" s="516"/>
      <c r="P581" s="516"/>
      <c r="Q581" s="516"/>
      <c r="R581" s="516"/>
      <c r="S581" s="516"/>
      <c r="T581" s="516"/>
      <c r="U581" s="516"/>
      <c r="V581" s="516"/>
      <c r="W581" s="516"/>
      <c r="X581" s="516"/>
      <c r="Y581" s="516"/>
      <c r="Z581" s="516"/>
      <c r="AA581" s="516"/>
      <c r="AB581" s="516"/>
      <c r="AC581" s="516"/>
      <c r="AD581" s="516"/>
      <c r="AE581" s="516"/>
      <c r="AF581" s="516"/>
      <c r="AG581" s="516"/>
      <c r="AH581" s="516"/>
      <c r="AI581" s="516"/>
      <c r="AJ581" s="516"/>
      <c r="AK581" s="516"/>
      <c r="AL581" s="516"/>
      <c r="AM581" s="516"/>
      <c r="AN581" s="516"/>
      <c r="AO581" s="516"/>
      <c r="AP581" s="516"/>
      <c r="AQ581" s="516"/>
      <c r="AR581" s="516"/>
      <c r="AS581" s="516"/>
      <c r="AT581" s="516"/>
      <c r="AU581" s="516"/>
      <c r="AV581" s="516"/>
      <c r="AW581" s="516"/>
      <c r="AX581" s="516"/>
      <c r="AY581" s="516"/>
      <c r="AZ581" s="516"/>
      <c r="BA581" s="516"/>
      <c r="BB581" s="516"/>
      <c r="BC581" s="516"/>
      <c r="BD581" s="516"/>
      <c r="BE581" s="516"/>
      <c r="BF581" s="516"/>
      <c r="BG581" s="516"/>
      <c r="BH581" s="516"/>
    </row>
    <row r="582" spans="3:60">
      <c r="N582" s="516"/>
      <c r="O582" s="516"/>
      <c r="P582" s="516"/>
      <c r="Q582" s="516"/>
      <c r="R582" s="516"/>
      <c r="S582" s="516"/>
      <c r="T582" s="516"/>
      <c r="U582" s="516"/>
      <c r="V582" s="516"/>
      <c r="W582" s="516"/>
      <c r="X582" s="516"/>
      <c r="Y582" s="516"/>
      <c r="Z582" s="516"/>
      <c r="AA582" s="516"/>
      <c r="AB582" s="516"/>
      <c r="AC582" s="516"/>
      <c r="AD582" s="516"/>
      <c r="AE582" s="516"/>
      <c r="AF582" s="516"/>
      <c r="AG582" s="516"/>
      <c r="AH582" s="516"/>
      <c r="AI582" s="516"/>
      <c r="AJ582" s="516"/>
      <c r="AK582" s="516"/>
      <c r="AL582" s="516"/>
      <c r="AM582" s="516"/>
      <c r="AN582" s="516"/>
      <c r="AO582" s="516"/>
      <c r="AP582" s="516"/>
      <c r="AQ582" s="516"/>
      <c r="AR582" s="516"/>
      <c r="AS582" s="516"/>
      <c r="AT582" s="516"/>
      <c r="AU582" s="516"/>
      <c r="AV582" s="516"/>
      <c r="AW582" s="516"/>
      <c r="AX582" s="516"/>
      <c r="AY582" s="516"/>
      <c r="AZ582" s="516"/>
      <c r="BA582" s="516"/>
      <c r="BB582" s="516"/>
      <c r="BC582" s="516"/>
      <c r="BD582" s="516"/>
      <c r="BE582" s="516"/>
      <c r="BF582" s="516"/>
      <c r="BG582" s="516"/>
      <c r="BH582" s="516"/>
    </row>
    <row r="583" spans="3:60">
      <c r="N583" s="516"/>
      <c r="O583" s="516"/>
      <c r="P583" s="516"/>
      <c r="Q583" s="516"/>
      <c r="R583" s="516"/>
      <c r="S583" s="516"/>
      <c r="T583" s="516"/>
      <c r="U583" s="516"/>
      <c r="V583" s="516"/>
      <c r="W583" s="516"/>
      <c r="X583" s="516"/>
      <c r="Y583" s="516"/>
      <c r="Z583" s="516"/>
      <c r="AA583" s="516"/>
      <c r="AB583" s="516"/>
      <c r="AC583" s="516"/>
      <c r="AD583" s="516"/>
      <c r="AE583" s="516"/>
      <c r="AF583" s="516"/>
      <c r="AG583" s="516"/>
      <c r="AH583" s="516"/>
      <c r="AI583" s="516"/>
      <c r="AJ583" s="516"/>
      <c r="AK583" s="516"/>
      <c r="AL583" s="516"/>
      <c r="AM583" s="516"/>
      <c r="AN583" s="516"/>
      <c r="AO583" s="516"/>
      <c r="AP583" s="516"/>
      <c r="AQ583" s="516"/>
      <c r="AR583" s="516"/>
      <c r="AS583" s="516"/>
      <c r="AT583" s="516"/>
      <c r="AU583" s="516"/>
      <c r="AV583" s="516"/>
      <c r="AW583" s="516"/>
      <c r="AX583" s="516"/>
      <c r="AY583" s="516"/>
      <c r="AZ583" s="516"/>
      <c r="BA583" s="516"/>
      <c r="BB583" s="516"/>
      <c r="BC583" s="516"/>
      <c r="BD583" s="516"/>
      <c r="BE583" s="516"/>
      <c r="BF583" s="516"/>
      <c r="BG583" s="516"/>
      <c r="BH583" s="516"/>
    </row>
    <row r="587" spans="3:60">
      <c r="C587" s="367"/>
      <c r="BD587" s="367"/>
      <c r="BG587" s="584"/>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E34:J34">
    <cfRule type="cellIs" dxfId="70" priority="17" stopIfTrue="1" operator="equal">
      <formula>0</formula>
    </cfRule>
  </conditionalFormatting>
  <conditionalFormatting sqref="D33:J33">
    <cfRule type="cellIs" dxfId="69" priority="16" stopIfTrue="1" operator="equal">
      <formula>""</formula>
    </cfRule>
  </conditionalFormatting>
  <conditionalFormatting sqref="A28:A31">
    <cfRule type="expression" dxfId="68" priority="14">
      <formula>$B$16=$AS$14</formula>
    </cfRule>
    <cfRule type="expression" dxfId="67" priority="15">
      <formula>$B$16=$AS$13</formula>
    </cfRule>
  </conditionalFormatting>
  <conditionalFormatting sqref="E35:J35">
    <cfRule type="cellIs" dxfId="66" priority="13" stopIfTrue="1" operator="equal">
      <formula>0</formula>
    </cfRule>
  </conditionalFormatting>
  <conditionalFormatting sqref="H11">
    <cfRule type="expression" dxfId="65" priority="9">
      <formula>($B$16=$AS$12)</formula>
    </cfRule>
    <cfRule type="expression" dxfId="64" priority="10">
      <formula>($B$16=$AS$15)</formula>
    </cfRule>
    <cfRule type="expression" dxfId="63" priority="11">
      <formula>($B$16=$AS$11)</formula>
    </cfRule>
    <cfRule type="expression" dxfId="62" priority="12">
      <formula>($B$16=$AS$10)</formula>
    </cfRule>
  </conditionalFormatting>
  <conditionalFormatting sqref="K11">
    <cfRule type="expression" dxfId="61" priority="5">
      <formula>($B$16=$AS$12)</formula>
    </cfRule>
    <cfRule type="expression" dxfId="60" priority="6">
      <formula>($B$16=$AS$15)</formula>
    </cfRule>
    <cfRule type="expression" dxfId="59" priority="7">
      <formula>($B$16=$AS$11)</formula>
    </cfRule>
    <cfRule type="expression" dxfId="58" priority="8">
      <formula>($B$16=$AS$10)</formula>
    </cfRule>
  </conditionalFormatting>
  <conditionalFormatting sqref="I11">
    <cfRule type="expression" dxfId="57" priority="1">
      <formula>($B$16=$AS$12)</formula>
    </cfRule>
    <cfRule type="expression" dxfId="56" priority="2">
      <formula>($B$16=$AS$15)</formula>
    </cfRule>
    <cfRule type="expression" dxfId="55" priority="3">
      <formula>($B$16=$AS$11)</formula>
    </cfRule>
    <cfRule type="expression" dxfId="54" priority="4">
      <formula>($B$16=$AS$10)</formula>
    </cfRule>
  </conditionalFormatting>
  <hyperlinks>
    <hyperlink ref="N4" location="'Income-Rent Tool'!A33" display="Goto footnotes"/>
    <hyperlink ref="A43"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4/1/2016</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3EEFB"/>
    <pageSetUpPr fitToPage="1"/>
  </sheetPr>
  <dimension ref="A1:EA587"/>
  <sheetViews>
    <sheetView topLeftCell="A2" workbookViewId="0">
      <selection activeCell="E28" sqref="E28"/>
    </sheetView>
  </sheetViews>
  <sheetFormatPr defaultColWidth="9.33203125" defaultRowHeight="14.4"/>
  <cols>
    <col min="1" max="1" width="19.6640625" style="367" customWidth="1"/>
    <col min="2" max="2" width="27.33203125" style="367" customWidth="1"/>
    <col min="3" max="3" width="8.44140625" style="368" bestFit="1" customWidth="1"/>
    <col min="4" max="4" width="5.6640625" style="367" customWidth="1"/>
    <col min="5" max="5" width="11" style="367" bestFit="1" customWidth="1"/>
    <col min="6" max="9" width="10.6640625" style="367" bestFit="1" customWidth="1"/>
    <col min="10" max="12" width="10.33203125" style="367" customWidth="1"/>
    <col min="13" max="13" width="1.5546875" style="367" customWidth="1"/>
    <col min="14" max="14" width="36.33203125" style="367" customWidth="1"/>
    <col min="15" max="15" width="9.33203125" style="367" customWidth="1"/>
    <col min="16" max="16" width="9" style="367" customWidth="1"/>
    <col min="17" max="23" width="9.33203125" style="367" customWidth="1"/>
    <col min="24" max="24" width="2.5546875" style="367" customWidth="1"/>
    <col min="25" max="32" width="9.33203125" style="367" customWidth="1"/>
    <col min="33" max="33" width="2.6640625" style="367" customWidth="1"/>
    <col min="34" max="34" width="10.6640625" style="367" customWidth="1"/>
    <col min="35" max="36" width="9.33203125" style="367" customWidth="1"/>
    <col min="37" max="37" width="10" style="367" customWidth="1"/>
    <col min="38" max="38" width="10.6640625" style="367" customWidth="1"/>
    <col min="39" max="39" width="9.5546875" style="367" customWidth="1"/>
    <col min="40" max="45" width="9.33203125" style="367" customWidth="1"/>
    <col min="46" max="46" width="12" style="367" customWidth="1"/>
    <col min="47" max="47" width="27.33203125" style="367" customWidth="1"/>
    <col min="48" max="48" width="12.44140625" style="367" customWidth="1"/>
    <col min="49" max="49" width="30.33203125" style="367" customWidth="1"/>
    <col min="50" max="50" width="24.5546875" style="367" customWidth="1"/>
    <col min="51" max="51" width="15.44140625" style="367" customWidth="1"/>
    <col min="52" max="55" width="35.5546875" style="367" customWidth="1"/>
    <col min="56" max="56" width="28.5546875" style="370" customWidth="1"/>
    <col min="57" max="60" width="9.33203125" style="367" customWidth="1"/>
    <col min="61" max="61" width="35.5546875" style="367" customWidth="1"/>
    <col min="62" max="96" width="9.33203125" style="367" customWidth="1"/>
    <col min="97" max="16384" width="9.33203125" style="367"/>
  </cols>
  <sheetData>
    <row r="1" spans="1:131" ht="17.25" hidden="1" customHeight="1" thickBot="1">
      <c r="N1" s="369"/>
      <c r="O1" s="369"/>
      <c r="P1" s="369"/>
      <c r="Q1" s="369"/>
      <c r="R1" s="369"/>
      <c r="S1" s="369"/>
      <c r="T1" s="369"/>
      <c r="U1" s="369"/>
      <c r="V1" s="369"/>
      <c r="W1" s="369"/>
      <c r="X1" s="369"/>
      <c r="Y1" s="369"/>
      <c r="Z1" s="369"/>
    </row>
    <row r="2" spans="1:131" ht="75.75" customHeight="1" thickBot="1">
      <c r="A2" s="371" t="s">
        <v>1659</v>
      </c>
      <c r="B2" s="372"/>
      <c r="C2" s="1547" t="s">
        <v>2056</v>
      </c>
      <c r="D2" s="1547"/>
      <c r="E2" s="1547"/>
      <c r="F2" s="1547"/>
      <c r="G2" s="1547"/>
      <c r="H2" s="1547"/>
      <c r="I2" s="1547"/>
      <c r="J2" s="1547"/>
      <c r="K2" s="1547"/>
      <c r="L2" s="1547"/>
      <c r="M2" s="1548"/>
      <c r="N2" s="585" t="s">
        <v>1660</v>
      </c>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586"/>
      <c r="AV2" s="58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c r="CQ2" s="376"/>
      <c r="CR2" s="376"/>
      <c r="CS2" s="376"/>
      <c r="CT2" s="376"/>
      <c r="CU2" s="376"/>
      <c r="CV2" s="376"/>
      <c r="CW2" s="376"/>
      <c r="CX2" s="376"/>
      <c r="CY2" s="376"/>
      <c r="CZ2" s="376"/>
      <c r="DA2" s="376"/>
      <c r="DB2" s="376"/>
      <c r="DC2" s="376"/>
      <c r="DD2" s="376"/>
      <c r="DE2" s="376"/>
      <c r="DF2" s="376"/>
      <c r="DG2" s="376"/>
      <c r="DH2" s="376"/>
      <c r="DI2" s="376"/>
      <c r="DJ2" s="376"/>
      <c r="DK2" s="376"/>
      <c r="DL2" s="376"/>
      <c r="DM2" s="376"/>
      <c r="DN2" s="376"/>
      <c r="DO2" s="376"/>
      <c r="DP2" s="376"/>
      <c r="DQ2" s="376"/>
      <c r="DR2" s="376"/>
      <c r="DS2" s="376"/>
      <c r="DT2" s="376"/>
      <c r="DU2" s="376"/>
      <c r="DV2" s="376"/>
      <c r="DW2" s="376"/>
      <c r="DX2" s="376"/>
      <c r="DY2" s="376"/>
      <c r="DZ2" s="376"/>
      <c r="EA2" s="376"/>
    </row>
    <row r="3" spans="1:131" ht="27" hidden="1" customHeight="1">
      <c r="A3" s="377" t="s">
        <v>1661</v>
      </c>
      <c r="B3" s="1549"/>
      <c r="C3" s="1550"/>
      <c r="D3" s="1550"/>
      <c r="E3" s="1550"/>
      <c r="F3" s="1550"/>
      <c r="G3" s="1550"/>
      <c r="H3" s="378"/>
      <c r="I3" s="378"/>
      <c r="J3" s="378"/>
      <c r="K3" s="378"/>
      <c r="L3" s="378"/>
      <c r="M3" s="379"/>
      <c r="N3" s="587" t="s">
        <v>1662</v>
      </c>
      <c r="O3" s="376"/>
      <c r="P3" s="376"/>
      <c r="Q3" s="376"/>
      <c r="R3" s="376"/>
      <c r="S3" s="376"/>
      <c r="T3" s="376"/>
      <c r="U3" s="376"/>
      <c r="V3" s="376"/>
      <c r="W3" s="376"/>
      <c r="X3" s="376"/>
      <c r="Y3" s="376"/>
      <c r="Z3" s="376"/>
      <c r="AA3" s="376"/>
      <c r="AB3" s="376"/>
      <c r="AC3" s="376"/>
      <c r="AD3" s="376"/>
      <c r="AE3" s="376"/>
      <c r="AF3" s="376"/>
      <c r="AG3" s="376"/>
      <c r="AH3" s="376"/>
      <c r="AI3" s="376"/>
      <c r="AJ3" s="376"/>
      <c r="AK3" s="58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c r="DC3" s="376"/>
      <c r="DD3" s="376"/>
      <c r="DE3" s="376"/>
      <c r="DF3" s="376"/>
      <c r="DG3" s="376"/>
      <c r="DH3" s="376"/>
      <c r="DI3" s="376"/>
      <c r="DJ3" s="376"/>
      <c r="DK3" s="376"/>
      <c r="DL3" s="376"/>
      <c r="DM3" s="376"/>
      <c r="DN3" s="376"/>
      <c r="DO3" s="376"/>
      <c r="DP3" s="376"/>
      <c r="DQ3" s="376"/>
      <c r="DR3" s="376"/>
      <c r="DS3" s="376"/>
      <c r="DT3" s="376"/>
      <c r="DU3" s="376"/>
      <c r="DV3" s="376"/>
      <c r="DW3" s="376"/>
      <c r="DX3" s="376"/>
      <c r="DY3" s="376"/>
      <c r="DZ3" s="376"/>
      <c r="EA3" s="376"/>
    </row>
    <row r="4" spans="1:131" s="388" customFormat="1" ht="12" hidden="1">
      <c r="A4" s="381" t="s">
        <v>1663</v>
      </c>
      <c r="B4" s="382"/>
      <c r="C4" s="382"/>
      <c r="D4" s="382"/>
      <c r="E4" s="382"/>
      <c r="F4" s="382"/>
      <c r="G4" s="382"/>
      <c r="H4" s="382"/>
      <c r="I4" s="382"/>
      <c r="J4" s="382"/>
      <c r="K4" s="382"/>
      <c r="L4" s="382"/>
      <c r="M4" s="383"/>
      <c r="N4" s="588" t="s">
        <v>1664</v>
      </c>
      <c r="O4" s="387"/>
      <c r="P4" s="387"/>
      <c r="Q4" s="387"/>
      <c r="R4" s="387"/>
      <c r="S4" s="387"/>
      <c r="T4" s="387"/>
      <c r="U4" s="387"/>
      <c r="V4" s="387"/>
      <c r="W4" s="387"/>
      <c r="X4" s="387"/>
      <c r="Y4" s="387"/>
      <c r="Z4" s="387"/>
      <c r="AA4" s="387"/>
      <c r="AB4" s="387"/>
      <c r="AC4" s="387"/>
      <c r="AD4" s="387"/>
      <c r="AE4" s="387"/>
      <c r="AF4" s="387"/>
      <c r="AG4" s="387"/>
      <c r="AH4" s="387"/>
      <c r="AI4" s="387"/>
      <c r="AJ4" s="387"/>
      <c r="AK4" s="589"/>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c r="CK4" s="387"/>
      <c r="CL4" s="387"/>
      <c r="CM4" s="387"/>
      <c r="CN4" s="387"/>
      <c r="CO4" s="387"/>
      <c r="CP4" s="387"/>
      <c r="CQ4" s="387"/>
      <c r="CR4" s="387"/>
      <c r="CS4" s="387"/>
      <c r="CT4" s="387"/>
      <c r="CU4" s="387"/>
      <c r="CV4" s="387"/>
      <c r="CW4" s="387"/>
      <c r="CX4" s="387"/>
      <c r="CY4" s="387"/>
      <c r="CZ4" s="387"/>
      <c r="DA4" s="387"/>
      <c r="DB4" s="387"/>
      <c r="DC4" s="387"/>
      <c r="DD4" s="387"/>
      <c r="DE4" s="387"/>
      <c r="DF4" s="387"/>
      <c r="DG4" s="387"/>
      <c r="DH4" s="387"/>
      <c r="DI4" s="387"/>
      <c r="DJ4" s="387"/>
      <c r="DK4" s="387"/>
      <c r="DL4" s="387"/>
      <c r="DM4" s="387"/>
      <c r="DN4" s="387"/>
      <c r="DO4" s="387"/>
      <c r="DP4" s="387"/>
      <c r="DQ4" s="387"/>
      <c r="DR4" s="387"/>
      <c r="DS4" s="387"/>
      <c r="DT4" s="387"/>
      <c r="DU4" s="387"/>
      <c r="DV4" s="387"/>
      <c r="DW4" s="387"/>
      <c r="DX4" s="387"/>
      <c r="DY4" s="387"/>
      <c r="DZ4" s="387"/>
      <c r="EA4" s="387"/>
    </row>
    <row r="5" spans="1:131" s="388" customFormat="1" ht="12" hidden="1">
      <c r="A5" s="1551" t="s">
        <v>1665</v>
      </c>
      <c r="B5" s="1552"/>
      <c r="C5" s="1552"/>
      <c r="D5" s="1552"/>
      <c r="E5" s="1552"/>
      <c r="F5" s="1552"/>
      <c r="G5" s="1552"/>
      <c r="H5" s="1552"/>
      <c r="I5" s="1552"/>
      <c r="J5" s="1552"/>
      <c r="K5" s="1552"/>
      <c r="L5" s="1552"/>
      <c r="M5" s="383"/>
      <c r="N5" s="590" t="s">
        <v>1666</v>
      </c>
      <c r="O5" s="387"/>
      <c r="P5" s="387"/>
      <c r="Q5" s="387"/>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387"/>
      <c r="CM5" s="387"/>
      <c r="CN5" s="387"/>
      <c r="CO5" s="387"/>
      <c r="CP5" s="387"/>
      <c r="CQ5" s="387"/>
      <c r="CR5" s="387"/>
      <c r="CS5" s="387"/>
      <c r="CT5" s="387"/>
      <c r="CU5" s="387"/>
      <c r="CV5" s="387"/>
      <c r="CW5" s="387"/>
      <c r="CX5" s="387"/>
      <c r="CY5" s="387"/>
      <c r="CZ5" s="387"/>
      <c r="DA5" s="387"/>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row>
    <row r="6" spans="1:131" s="388" customFormat="1" ht="26.25" hidden="1" customHeight="1">
      <c r="A6" s="1545" t="s">
        <v>1667</v>
      </c>
      <c r="B6" s="1546"/>
      <c r="C6" s="1546"/>
      <c r="D6" s="1546"/>
      <c r="E6" s="1546"/>
      <c r="F6" s="1546"/>
      <c r="G6" s="1546"/>
      <c r="H6" s="1546"/>
      <c r="I6" s="1546"/>
      <c r="J6" s="1546"/>
      <c r="K6" s="1546"/>
      <c r="L6" s="1546"/>
      <c r="M6" s="383"/>
      <c r="N6" s="591" t="s">
        <v>1668</v>
      </c>
      <c r="O6" s="387"/>
      <c r="P6" s="38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row>
    <row r="7" spans="1:131" s="388" customFormat="1" ht="24" hidden="1" customHeight="1">
      <c r="A7" s="1545" t="s">
        <v>1669</v>
      </c>
      <c r="B7" s="1546"/>
      <c r="C7" s="1546"/>
      <c r="D7" s="1546"/>
      <c r="E7" s="1546"/>
      <c r="F7" s="1546"/>
      <c r="G7" s="1546"/>
      <c r="H7" s="1546"/>
      <c r="I7" s="1546"/>
      <c r="J7" s="1546"/>
      <c r="K7" s="1546"/>
      <c r="L7" s="1546"/>
      <c r="M7" s="383"/>
      <c r="N7" s="592"/>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row>
    <row r="8" spans="1:131" s="388" customFormat="1" ht="25.5" hidden="1" customHeight="1">
      <c r="A8" s="1545" t="s">
        <v>1670</v>
      </c>
      <c r="B8" s="1546"/>
      <c r="C8" s="1546"/>
      <c r="D8" s="1546"/>
      <c r="E8" s="1546"/>
      <c r="F8" s="1546"/>
      <c r="G8" s="1546"/>
      <c r="H8" s="1546"/>
      <c r="I8" s="1546"/>
      <c r="J8" s="1546"/>
      <c r="K8" s="1546"/>
      <c r="L8" s="1546"/>
      <c r="M8" s="383"/>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t="s">
        <v>1622</v>
      </c>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row>
    <row r="9" spans="1:131" s="388" customFormat="1" ht="25.5" hidden="1" customHeight="1">
      <c r="A9" s="1545" t="s">
        <v>1671</v>
      </c>
      <c r="B9" s="1546"/>
      <c r="C9" s="1546"/>
      <c r="D9" s="1546"/>
      <c r="E9" s="1546"/>
      <c r="F9" s="1546"/>
      <c r="G9" s="1546"/>
      <c r="H9" s="1546"/>
      <c r="I9" s="1546"/>
      <c r="J9" s="1546"/>
      <c r="K9" s="1546"/>
      <c r="L9" s="1546"/>
      <c r="M9" s="383"/>
      <c r="N9" s="387"/>
      <c r="O9" s="387"/>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t="s">
        <v>1672</v>
      </c>
      <c r="AQ9" s="387"/>
      <c r="AR9" s="387"/>
      <c r="AS9" s="387"/>
      <c r="AT9" s="387" t="s">
        <v>1557</v>
      </c>
      <c r="AU9" s="387" t="s">
        <v>1558</v>
      </c>
      <c r="AV9" s="387"/>
      <c r="AW9" s="393" t="s">
        <v>1673</v>
      </c>
      <c r="AX9" s="393" t="s">
        <v>1674</v>
      </c>
      <c r="AY9" s="393" t="s">
        <v>1675</v>
      </c>
      <c r="AZ9" s="393" t="s">
        <v>1676</v>
      </c>
      <c r="BA9" s="393" t="s">
        <v>1677</v>
      </c>
      <c r="BB9" s="393" t="s">
        <v>1678</v>
      </c>
      <c r="BC9" s="393" t="s">
        <v>1679</v>
      </c>
      <c r="BD9" s="393" t="s">
        <v>2</v>
      </c>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row>
    <row r="10" spans="1:131" ht="25.5" hidden="1" customHeight="1">
      <c r="A10" s="1553" t="str">
        <f>IF(OR(B11=0,B1=0,B18=0,B16=0),"PLEASE COMPLETE ALL FIELDS.","")</f>
        <v>PLEASE COMPLETE ALL FIELDS.</v>
      </c>
      <c r="B10" s="1554"/>
      <c r="D10" s="368"/>
      <c r="E10" s="368"/>
      <c r="F10" s="368"/>
      <c r="G10" s="368"/>
      <c r="H10" s="368"/>
      <c r="I10" s="368"/>
      <c r="J10" s="368"/>
      <c r="K10" s="368"/>
      <c r="L10" s="368"/>
      <c r="M10" s="394"/>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t="s">
        <v>1680</v>
      </c>
      <c r="AQ10" s="376"/>
      <c r="AR10" s="376"/>
      <c r="AS10" s="376" t="s">
        <v>1560</v>
      </c>
      <c r="AT10" s="593" t="s">
        <v>1</v>
      </c>
      <c r="AU10" s="376" t="s">
        <v>1681</v>
      </c>
      <c r="AV10" s="376"/>
      <c r="AW10" s="594" t="s">
        <v>281</v>
      </c>
      <c r="AX10" s="594" t="s">
        <v>34</v>
      </c>
      <c r="AY10" s="595" t="s">
        <v>12</v>
      </c>
      <c r="AZ10" s="582" t="s">
        <v>12</v>
      </c>
      <c r="BA10" s="400" t="s">
        <v>12</v>
      </c>
      <c r="BB10" s="400" t="s">
        <v>12</v>
      </c>
      <c r="BC10" s="400" t="s">
        <v>12</v>
      </c>
      <c r="BD10" s="401" t="s">
        <v>6</v>
      </c>
      <c r="BE10" s="516" t="e">
        <f t="shared" ref="BE10:BE19" si="0">+MATCH(BD$10:BD$548,AZ$10:AZ$540,0)</f>
        <v>#N/A</v>
      </c>
      <c r="BF10" s="376"/>
      <c r="BG10" s="596" t="s">
        <v>1682</v>
      </c>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c r="CH10" s="376"/>
      <c r="CI10" s="376"/>
      <c r="CJ10" s="376"/>
      <c r="CK10" s="376"/>
      <c r="CL10" s="376"/>
      <c r="CM10" s="376"/>
      <c r="CN10" s="376"/>
      <c r="CO10" s="376"/>
      <c r="CP10" s="376"/>
      <c r="CQ10" s="376"/>
      <c r="CR10" s="376"/>
      <c r="CS10" s="376"/>
      <c r="CT10" s="376"/>
      <c r="CU10" s="376"/>
      <c r="CV10" s="376"/>
      <c r="CW10" s="376"/>
      <c r="CX10" s="376"/>
      <c r="CY10" s="376"/>
      <c r="CZ10" s="376"/>
      <c r="DA10" s="376"/>
      <c r="DB10" s="376"/>
      <c r="DC10" s="376"/>
      <c r="DD10" s="376"/>
      <c r="DE10" s="376"/>
      <c r="DF10" s="376"/>
      <c r="DG10" s="376"/>
      <c r="DH10" s="376"/>
      <c r="DI10" s="376"/>
      <c r="DJ10" s="376"/>
      <c r="DK10" s="376"/>
      <c r="DL10" s="376"/>
      <c r="DM10" s="376"/>
      <c r="DN10" s="376"/>
      <c r="DO10" s="376"/>
      <c r="DP10" s="376"/>
      <c r="DQ10" s="376"/>
      <c r="DR10" s="376"/>
      <c r="DS10" s="376"/>
      <c r="DT10" s="376"/>
      <c r="DU10" s="376"/>
      <c r="DV10" s="376"/>
      <c r="DW10" s="376"/>
      <c r="DX10" s="376"/>
      <c r="DY10" s="376"/>
      <c r="DZ10" s="376"/>
      <c r="EA10" s="376"/>
    </row>
    <row r="11" spans="1:131" ht="18.75" hidden="1" customHeight="1">
      <c r="A11" s="404" t="s">
        <v>1683</v>
      </c>
      <c r="B11" s="940">
        <f>'Rent Request'!H14</f>
        <v>0</v>
      </c>
      <c r="D11" s="406" t="s">
        <v>1684</v>
      </c>
      <c r="E11" s="368"/>
      <c r="F11" s="368"/>
      <c r="G11" s="407"/>
      <c r="H11" s="597" t="s">
        <v>1732</v>
      </c>
      <c r="I11" s="410"/>
      <c r="J11" s="410"/>
      <c r="K11" s="598"/>
      <c r="L11" s="368"/>
      <c r="M11" s="394"/>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t="s">
        <v>1685</v>
      </c>
      <c r="AQ11" s="376"/>
      <c r="AR11" s="376"/>
      <c r="AS11" s="376" t="s">
        <v>1563</v>
      </c>
      <c r="AT11" s="593" t="s">
        <v>5</v>
      </c>
      <c r="AU11" s="376" t="s">
        <v>1686</v>
      </c>
      <c r="AV11" s="376"/>
      <c r="AW11" s="594" t="s">
        <v>34</v>
      </c>
      <c r="AX11" s="594" t="s">
        <v>102</v>
      </c>
      <c r="AY11" s="595" t="s">
        <v>22</v>
      </c>
      <c r="AZ11" s="582" t="s">
        <v>16</v>
      </c>
      <c r="BA11" s="400" t="s">
        <v>16</v>
      </c>
      <c r="BB11" s="400" t="s">
        <v>22</v>
      </c>
      <c r="BC11" s="400" t="s">
        <v>22</v>
      </c>
      <c r="BD11" s="400" t="s">
        <v>12</v>
      </c>
      <c r="BE11" s="516">
        <f t="shared" si="0"/>
        <v>1</v>
      </c>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c r="CH11" s="376"/>
      <c r="CI11" s="376"/>
      <c r="CJ11" s="376"/>
      <c r="CK11" s="376"/>
      <c r="CL11" s="376"/>
      <c r="CM11" s="376"/>
      <c r="CN11" s="376"/>
      <c r="CO11" s="376"/>
      <c r="CP11" s="376"/>
      <c r="CQ11" s="376"/>
      <c r="CR11" s="376"/>
      <c r="CS11" s="376"/>
      <c r="CT11" s="376"/>
      <c r="CU11" s="376"/>
      <c r="CV11" s="376"/>
      <c r="CW11" s="376"/>
      <c r="CX11" s="376"/>
      <c r="CY11" s="376"/>
      <c r="CZ11" s="376"/>
      <c r="DA11" s="376"/>
      <c r="DB11" s="376"/>
      <c r="DC11" s="376"/>
      <c r="DD11" s="376"/>
      <c r="DE11" s="376"/>
      <c r="DF11" s="376"/>
      <c r="DG11" s="376"/>
      <c r="DH11" s="376"/>
      <c r="DI11" s="376"/>
      <c r="DJ11" s="376"/>
      <c r="DK11" s="376"/>
      <c r="DL11" s="376"/>
      <c r="DM11" s="376"/>
      <c r="DN11" s="376"/>
      <c r="DO11" s="376"/>
      <c r="DP11" s="376"/>
      <c r="DQ11" s="376"/>
      <c r="DR11" s="376"/>
      <c r="DS11" s="376"/>
      <c r="DT11" s="376"/>
      <c r="DU11" s="376"/>
      <c r="DV11" s="376"/>
      <c r="DW11" s="376"/>
      <c r="DX11" s="376"/>
      <c r="DY11" s="376"/>
      <c r="DZ11" s="376"/>
      <c r="EA11" s="376"/>
    </row>
    <row r="12" spans="1:131" ht="17.399999999999999" hidden="1">
      <c r="A12" s="409"/>
      <c r="B12" s="410"/>
      <c r="D12" s="368"/>
      <c r="E12" s="368"/>
      <c r="F12" s="368"/>
      <c r="G12" s="411"/>
      <c r="H12" s="368"/>
      <c r="I12" s="368"/>
      <c r="J12" s="368"/>
      <c r="K12" s="368"/>
      <c r="L12" s="368"/>
      <c r="M12" s="394"/>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t="s">
        <v>1565</v>
      </c>
      <c r="AT12" s="593" t="s">
        <v>8</v>
      </c>
      <c r="AU12" s="376" t="s">
        <v>1687</v>
      </c>
      <c r="AV12" s="376"/>
      <c r="AW12" s="594" t="s">
        <v>102</v>
      </c>
      <c r="AX12" s="594" t="s">
        <v>215</v>
      </c>
      <c r="AY12" s="595" t="s">
        <v>34</v>
      </c>
      <c r="AZ12" s="582" t="s">
        <v>22</v>
      </c>
      <c r="BA12" s="400" t="s">
        <v>22</v>
      </c>
      <c r="BB12" s="400" t="s">
        <v>1577</v>
      </c>
      <c r="BC12" s="400" t="s">
        <v>1577</v>
      </c>
      <c r="BD12" s="400" t="s">
        <v>16</v>
      </c>
      <c r="BE12" s="516">
        <f t="shared" si="0"/>
        <v>2</v>
      </c>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c r="CH12" s="376"/>
      <c r="CI12" s="376"/>
      <c r="CJ12" s="376"/>
      <c r="CK12" s="376"/>
      <c r="CL12" s="376"/>
      <c r="CM12" s="376"/>
      <c r="CN12" s="376"/>
      <c r="CO12" s="376"/>
      <c r="CP12" s="376"/>
      <c r="CQ12" s="376"/>
      <c r="CR12" s="376"/>
      <c r="CS12" s="376"/>
      <c r="CT12" s="376"/>
      <c r="CU12" s="376"/>
      <c r="CV12" s="376"/>
      <c r="CW12" s="376"/>
      <c r="CX12" s="376"/>
      <c r="CY12" s="376"/>
      <c r="CZ12" s="376"/>
      <c r="DA12" s="376"/>
      <c r="DB12" s="376"/>
      <c r="DC12" s="376"/>
      <c r="DD12" s="376"/>
      <c r="DE12" s="376"/>
      <c r="DF12" s="376"/>
      <c r="DG12" s="376"/>
      <c r="DH12" s="376"/>
      <c r="DI12" s="376"/>
      <c r="DJ12" s="376"/>
      <c r="DK12" s="376"/>
      <c r="DL12" s="376"/>
      <c r="DM12" s="376"/>
      <c r="DN12" s="376"/>
      <c r="DO12" s="376"/>
      <c r="DP12" s="376"/>
      <c r="DQ12" s="376"/>
      <c r="DR12" s="376"/>
      <c r="DS12" s="376"/>
      <c r="DT12" s="376"/>
      <c r="DU12" s="376"/>
      <c r="DV12" s="376"/>
      <c r="DW12" s="376"/>
      <c r="DX12" s="376"/>
      <c r="DY12" s="376"/>
      <c r="DZ12" s="376"/>
      <c r="EA12" s="376"/>
    </row>
    <row r="13" spans="1:131" ht="17.25" hidden="1" customHeight="1">
      <c r="A13" s="404" t="s">
        <v>1688</v>
      </c>
      <c r="B13" s="405">
        <f>'Rent Request'!P14</f>
        <v>0</v>
      </c>
      <c r="D13" s="1555" t="s">
        <v>1689</v>
      </c>
      <c r="E13" s="1557" t="s">
        <v>1690</v>
      </c>
      <c r="F13" s="1558"/>
      <c r="G13" s="1558"/>
      <c r="H13" s="1558"/>
      <c r="I13" s="1558"/>
      <c r="J13" s="1558"/>
      <c r="K13" s="1558"/>
      <c r="L13" s="1559"/>
      <c r="M13" s="394"/>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t="s">
        <v>1434</v>
      </c>
      <c r="AT13" s="593" t="s">
        <v>11</v>
      </c>
      <c r="AU13" s="376" t="s">
        <v>1691</v>
      </c>
      <c r="AV13" s="376"/>
      <c r="AW13" s="594" t="s">
        <v>215</v>
      </c>
      <c r="AX13" s="594" t="s">
        <v>281</v>
      </c>
      <c r="AY13" s="595" t="s">
        <v>37</v>
      </c>
      <c r="AZ13" s="582" t="s">
        <v>1577</v>
      </c>
      <c r="BA13" s="400" t="s">
        <v>34</v>
      </c>
      <c r="BB13" s="400" t="s">
        <v>34</v>
      </c>
      <c r="BC13" s="400" t="s">
        <v>34</v>
      </c>
      <c r="BD13" s="400" t="s">
        <v>22</v>
      </c>
      <c r="BE13" s="516">
        <f t="shared" si="0"/>
        <v>3</v>
      </c>
      <c r="BF13" s="376"/>
      <c r="BG13" s="376"/>
      <c r="BH13" s="376"/>
      <c r="BI13" s="376"/>
      <c r="BJ13" s="376"/>
      <c r="BK13" s="376"/>
      <c r="BL13" s="376"/>
      <c r="BM13" s="376"/>
      <c r="BN13" s="376"/>
      <c r="BO13" s="376"/>
      <c r="BP13" s="376"/>
      <c r="BQ13" s="376"/>
      <c r="BR13" s="376"/>
      <c r="BS13" s="376"/>
      <c r="BT13" s="376"/>
      <c r="BU13" s="376"/>
      <c r="BV13" s="376"/>
      <c r="BW13" s="376"/>
      <c r="BX13" s="376"/>
      <c r="BY13" s="376"/>
      <c r="BZ13" s="376"/>
      <c r="CA13" s="376"/>
      <c r="CB13" s="376"/>
      <c r="CC13" s="376"/>
      <c r="CD13" s="376"/>
      <c r="CE13" s="376"/>
      <c r="CF13" s="376"/>
      <c r="CG13" s="376"/>
      <c r="CH13" s="376"/>
      <c r="CI13" s="376"/>
      <c r="CJ13" s="376"/>
      <c r="CK13" s="376"/>
      <c r="CL13" s="376"/>
      <c r="CM13" s="376"/>
      <c r="CN13" s="376"/>
      <c r="CO13" s="376"/>
      <c r="CP13" s="376"/>
      <c r="CQ13" s="376"/>
      <c r="CR13" s="376"/>
      <c r="CS13" s="376"/>
      <c r="CT13" s="376"/>
      <c r="CU13" s="376"/>
      <c r="CV13" s="376"/>
      <c r="CW13" s="376"/>
      <c r="CX13" s="376"/>
      <c r="CY13" s="376"/>
      <c r="CZ13" s="376"/>
      <c r="DA13" s="376"/>
      <c r="DB13" s="376"/>
      <c r="DC13" s="376"/>
      <c r="DD13" s="376"/>
      <c r="DE13" s="376"/>
      <c r="DF13" s="376"/>
      <c r="DG13" s="376"/>
      <c r="DH13" s="376"/>
      <c r="DI13" s="376"/>
      <c r="DJ13" s="376"/>
      <c r="DK13" s="376"/>
      <c r="DL13" s="376"/>
      <c r="DM13" s="376"/>
      <c r="DN13" s="376"/>
      <c r="DO13" s="376"/>
      <c r="DP13" s="376"/>
      <c r="DQ13" s="376"/>
      <c r="DR13" s="376"/>
      <c r="DS13" s="376"/>
      <c r="DT13" s="376"/>
      <c r="DU13" s="376"/>
      <c r="DV13" s="376"/>
      <c r="DW13" s="376"/>
      <c r="DX13" s="376"/>
      <c r="DY13" s="376"/>
      <c r="DZ13" s="376"/>
      <c r="EA13" s="376"/>
    </row>
    <row r="14" spans="1:131" ht="17.25" hidden="1" customHeight="1">
      <c r="A14" s="409"/>
      <c r="B14" s="412"/>
      <c r="C14" s="411"/>
      <c r="D14" s="1556"/>
      <c r="E14" s="413">
        <v>1</v>
      </c>
      <c r="F14" s="413">
        <v>2</v>
      </c>
      <c r="G14" s="413">
        <v>3</v>
      </c>
      <c r="H14" s="413">
        <v>4</v>
      </c>
      <c r="I14" s="413">
        <v>5</v>
      </c>
      <c r="J14" s="413">
        <v>6</v>
      </c>
      <c r="K14" s="413">
        <v>7</v>
      </c>
      <c r="L14" s="414">
        <v>8</v>
      </c>
      <c r="M14" s="394"/>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t="s">
        <v>7</v>
      </c>
      <c r="AT14" s="593" t="s">
        <v>15</v>
      </c>
      <c r="AU14" s="376" t="s">
        <v>1692</v>
      </c>
      <c r="AV14" s="376"/>
      <c r="AW14" s="401" t="s">
        <v>324</v>
      </c>
      <c r="AX14" s="401" t="s">
        <v>324</v>
      </c>
      <c r="AY14" s="595" t="s">
        <v>45</v>
      </c>
      <c r="AZ14" s="582" t="s">
        <v>34</v>
      </c>
      <c r="BA14" s="400" t="s">
        <v>37</v>
      </c>
      <c r="BB14" s="400" t="s">
        <v>37</v>
      </c>
      <c r="BC14" s="400" t="s">
        <v>37</v>
      </c>
      <c r="BD14" s="400" t="s">
        <v>1577</v>
      </c>
      <c r="BE14" s="516">
        <f t="shared" si="0"/>
        <v>4</v>
      </c>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c r="CH14" s="376"/>
      <c r="CI14" s="376"/>
      <c r="CJ14" s="376"/>
      <c r="CK14" s="376"/>
      <c r="CL14" s="376"/>
      <c r="CM14" s="376"/>
      <c r="CN14" s="376"/>
      <c r="CO14" s="376"/>
      <c r="CP14" s="376"/>
      <c r="CQ14" s="376"/>
      <c r="CR14" s="376"/>
      <c r="CS14" s="376"/>
      <c r="CT14" s="376"/>
      <c r="CU14" s="376"/>
      <c r="CV14" s="376"/>
      <c r="CW14" s="376"/>
      <c r="CX14" s="376"/>
      <c r="CY14" s="376"/>
      <c r="CZ14" s="376"/>
      <c r="DA14" s="376"/>
      <c r="DB14" s="376"/>
      <c r="DC14" s="376"/>
      <c r="DD14" s="376"/>
      <c r="DE14" s="376"/>
      <c r="DF14" s="376"/>
      <c r="DG14" s="376"/>
      <c r="DH14" s="376"/>
      <c r="DI14" s="376"/>
      <c r="DJ14" s="376"/>
      <c r="DK14" s="376"/>
      <c r="DL14" s="376"/>
      <c r="DM14" s="376"/>
      <c r="DN14" s="376"/>
      <c r="DO14" s="376"/>
      <c r="DP14" s="376"/>
      <c r="DQ14" s="376"/>
      <c r="DR14" s="376"/>
      <c r="DS14" s="376"/>
      <c r="DT14" s="376"/>
      <c r="DU14" s="376"/>
      <c r="DV14" s="376"/>
      <c r="DW14" s="376"/>
      <c r="DX14" s="376"/>
      <c r="DY14" s="376"/>
      <c r="DZ14" s="376"/>
      <c r="EA14" s="376"/>
    </row>
    <row r="15" spans="1:131" ht="17.25" hidden="1" customHeight="1">
      <c r="A15" s="409"/>
      <c r="B15" s="410"/>
      <c r="D15" s="416">
        <v>20</v>
      </c>
      <c r="E15" s="599"/>
      <c r="F15" s="600"/>
      <c r="G15" s="600"/>
      <c r="H15" s="600"/>
      <c r="I15" s="600"/>
      <c r="J15" s="600"/>
      <c r="K15" s="600"/>
      <c r="L15" s="601"/>
      <c r="M15" s="394"/>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t="s">
        <v>1610</v>
      </c>
      <c r="AT15" s="593" t="s">
        <v>17</v>
      </c>
      <c r="AU15" s="376" t="s">
        <v>1693</v>
      </c>
      <c r="AV15" s="376"/>
      <c r="AW15" s="594" t="s">
        <v>334</v>
      </c>
      <c r="AX15" s="594" t="s">
        <v>334</v>
      </c>
      <c r="AY15" s="595" t="s">
        <v>52</v>
      </c>
      <c r="AZ15" s="582" t="s">
        <v>37</v>
      </c>
      <c r="BA15" s="400" t="s">
        <v>45</v>
      </c>
      <c r="BB15" s="400" t="s">
        <v>52</v>
      </c>
      <c r="BC15" s="400" t="s">
        <v>52</v>
      </c>
      <c r="BD15" s="400" t="s">
        <v>34</v>
      </c>
      <c r="BE15" s="516">
        <f t="shared" si="0"/>
        <v>5</v>
      </c>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76"/>
      <c r="CJ15" s="376"/>
      <c r="CK15" s="376"/>
      <c r="CL15" s="376"/>
      <c r="CM15" s="376"/>
      <c r="CN15" s="376"/>
      <c r="CO15" s="376"/>
      <c r="CP15" s="376"/>
      <c r="CQ15" s="376"/>
      <c r="CR15" s="376"/>
      <c r="CS15" s="376"/>
      <c r="CT15" s="376"/>
      <c r="CU15" s="376"/>
      <c r="CV15" s="376"/>
      <c r="CW15" s="376"/>
      <c r="CX15" s="376"/>
      <c r="CY15" s="376"/>
      <c r="CZ15" s="376"/>
      <c r="DA15" s="376"/>
      <c r="DB15" s="376"/>
      <c r="DC15" s="376"/>
      <c r="DD15" s="376"/>
      <c r="DE15" s="376"/>
      <c r="DF15" s="376"/>
      <c r="DG15" s="376"/>
      <c r="DH15" s="376"/>
      <c r="DI15" s="376"/>
      <c r="DJ15" s="376"/>
      <c r="DK15" s="376"/>
      <c r="DL15" s="376"/>
      <c r="DM15" s="376"/>
      <c r="DN15" s="376"/>
      <c r="DO15" s="376"/>
      <c r="DP15" s="376"/>
      <c r="DQ15" s="376"/>
      <c r="DR15" s="376"/>
      <c r="DS15" s="376"/>
      <c r="DT15" s="376"/>
      <c r="DU15" s="376"/>
      <c r="DV15" s="376"/>
      <c r="DW15" s="376"/>
      <c r="DX15" s="376"/>
      <c r="DY15" s="376"/>
      <c r="DZ15" s="376"/>
      <c r="EA15" s="376"/>
    </row>
    <row r="16" spans="1:131" ht="17.25" hidden="1" customHeight="1">
      <c r="A16" s="404" t="s">
        <v>1694</v>
      </c>
      <c r="B16" s="602" t="s">
        <v>1565</v>
      </c>
      <c r="D16" s="416">
        <v>30</v>
      </c>
      <c r="E16" s="603"/>
      <c r="F16" s="604"/>
      <c r="G16" s="604"/>
      <c r="H16" s="604"/>
      <c r="I16" s="604"/>
      <c r="J16" s="604"/>
      <c r="K16" s="604"/>
      <c r="L16" s="605"/>
      <c r="M16" s="394"/>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593" t="s">
        <v>21</v>
      </c>
      <c r="AU16" s="376" t="s">
        <v>1561</v>
      </c>
      <c r="AV16" s="376"/>
      <c r="AW16" s="594" t="s">
        <v>370</v>
      </c>
      <c r="AX16" s="594" t="s">
        <v>370</v>
      </c>
      <c r="AY16" s="595" t="s">
        <v>62</v>
      </c>
      <c r="AZ16" s="582" t="s">
        <v>45</v>
      </c>
      <c r="BA16" s="400" t="s">
        <v>52</v>
      </c>
      <c r="BB16" s="400" t="s">
        <v>57</v>
      </c>
      <c r="BC16" s="400" t="s">
        <v>57</v>
      </c>
      <c r="BD16" s="400" t="s">
        <v>37</v>
      </c>
      <c r="BE16" s="516">
        <f t="shared" si="0"/>
        <v>6</v>
      </c>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76"/>
      <c r="CJ16" s="376"/>
      <c r="CK16" s="376"/>
      <c r="CL16" s="376"/>
      <c r="CM16" s="376"/>
      <c r="CN16" s="376"/>
      <c r="CO16" s="376"/>
      <c r="CP16" s="376"/>
      <c r="CQ16" s="376"/>
      <c r="CR16" s="376"/>
      <c r="CS16" s="376"/>
      <c r="CT16" s="376"/>
      <c r="CU16" s="376"/>
      <c r="CV16" s="376"/>
      <c r="CW16" s="376"/>
      <c r="CX16" s="376"/>
      <c r="CY16" s="376"/>
      <c r="CZ16" s="376"/>
      <c r="DA16" s="376"/>
      <c r="DB16" s="376"/>
      <c r="DC16" s="376"/>
      <c r="DD16" s="376"/>
      <c r="DE16" s="376"/>
      <c r="DF16" s="376"/>
      <c r="DG16" s="376"/>
      <c r="DH16" s="376"/>
      <c r="DI16" s="376"/>
      <c r="DJ16" s="376"/>
      <c r="DK16" s="376"/>
      <c r="DL16" s="376"/>
      <c r="DM16" s="376"/>
      <c r="DN16" s="376"/>
      <c r="DO16" s="376"/>
      <c r="DP16" s="376"/>
      <c r="DQ16" s="376"/>
      <c r="DR16" s="376"/>
      <c r="DS16" s="376"/>
      <c r="DT16" s="376"/>
      <c r="DU16" s="376"/>
      <c r="DV16" s="376"/>
      <c r="DW16" s="376"/>
      <c r="DX16" s="376"/>
      <c r="DY16" s="376"/>
      <c r="DZ16" s="376"/>
      <c r="EA16" s="376"/>
    </row>
    <row r="17" spans="1:131" ht="17.25" hidden="1" customHeight="1">
      <c r="A17" s="409"/>
      <c r="B17" s="410"/>
      <c r="D17" s="416">
        <v>40</v>
      </c>
      <c r="E17" s="603"/>
      <c r="F17" s="604"/>
      <c r="G17" s="604"/>
      <c r="H17" s="604"/>
      <c r="I17" s="604"/>
      <c r="J17" s="604"/>
      <c r="K17" s="604"/>
      <c r="L17" s="605"/>
      <c r="M17" s="394"/>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593" t="s">
        <v>23</v>
      </c>
      <c r="AU17" s="376" t="s">
        <v>1564</v>
      </c>
      <c r="AV17" s="376"/>
      <c r="AW17" s="401" t="s">
        <v>437</v>
      </c>
      <c r="AX17" s="401" t="s">
        <v>437</v>
      </c>
      <c r="AY17" s="595" t="s">
        <v>69</v>
      </c>
      <c r="AZ17" s="582" t="s">
        <v>52</v>
      </c>
      <c r="BA17" s="400" t="s">
        <v>57</v>
      </c>
      <c r="BB17" s="400" t="s">
        <v>62</v>
      </c>
      <c r="BC17" s="400" t="s">
        <v>62</v>
      </c>
      <c r="BD17" s="400" t="s">
        <v>45</v>
      </c>
      <c r="BE17" s="516">
        <f t="shared" si="0"/>
        <v>7</v>
      </c>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376"/>
      <c r="CH17" s="376"/>
      <c r="CI17" s="376"/>
      <c r="CJ17" s="376"/>
      <c r="CK17" s="376"/>
      <c r="CL17" s="376"/>
      <c r="CM17" s="376"/>
      <c r="CN17" s="376"/>
      <c r="CO17" s="376"/>
      <c r="CP17" s="376"/>
      <c r="CQ17" s="376"/>
      <c r="CR17" s="376"/>
      <c r="CS17" s="376"/>
      <c r="CT17" s="376"/>
      <c r="CU17" s="376"/>
      <c r="CV17" s="376"/>
      <c r="CW17" s="376"/>
      <c r="CX17" s="376"/>
      <c r="CY17" s="376"/>
      <c r="CZ17" s="376"/>
      <c r="DA17" s="376"/>
      <c r="DB17" s="376"/>
      <c r="DC17" s="376"/>
      <c r="DD17" s="376"/>
      <c r="DE17" s="376"/>
      <c r="DF17" s="376"/>
      <c r="DG17" s="376"/>
      <c r="DH17" s="376"/>
      <c r="DI17" s="376"/>
      <c r="DJ17" s="376"/>
      <c r="DK17" s="376"/>
      <c r="DL17" s="376"/>
      <c r="DM17" s="376"/>
      <c r="DN17" s="376"/>
      <c r="DO17" s="376"/>
      <c r="DP17" s="376"/>
      <c r="DQ17" s="376"/>
      <c r="DR17" s="376"/>
      <c r="DS17" s="376"/>
      <c r="DT17" s="376"/>
      <c r="DU17" s="376"/>
      <c r="DV17" s="376"/>
      <c r="DW17" s="376"/>
      <c r="DX17" s="376"/>
      <c r="DY17" s="376"/>
      <c r="DZ17" s="376"/>
      <c r="EA17" s="376"/>
    </row>
    <row r="18" spans="1:131" ht="17.25" hidden="1" customHeight="1">
      <c r="A18" s="418" t="str">
        <f>IF(OR($B$16=$AS$15,$B$16=$AS$13),"(4) LURA Date:","(4) Project PIS Date:")</f>
        <v>(4) Project PIS Date:</v>
      </c>
      <c r="B18" s="606"/>
      <c r="D18" s="416">
        <v>50</v>
      </c>
      <c r="E18" s="603"/>
      <c r="F18" s="604"/>
      <c r="G18" s="604"/>
      <c r="H18" s="604"/>
      <c r="I18" s="604"/>
      <c r="J18" s="604"/>
      <c r="K18" s="604"/>
      <c r="L18" s="605"/>
      <c r="M18" s="394"/>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593" t="s">
        <v>26</v>
      </c>
      <c r="AU18" s="376" t="s">
        <v>1566</v>
      </c>
      <c r="AV18" s="376"/>
      <c r="AW18" s="401" t="s">
        <v>534</v>
      </c>
      <c r="AX18" s="401" t="s">
        <v>534</v>
      </c>
      <c r="AY18" s="595" t="s">
        <v>80</v>
      </c>
      <c r="AZ18" s="582" t="s">
        <v>57</v>
      </c>
      <c r="BA18" s="400" t="s">
        <v>62</v>
      </c>
      <c r="BB18" s="400" t="s">
        <v>69</v>
      </c>
      <c r="BC18" s="400" t="s">
        <v>69</v>
      </c>
      <c r="BD18" s="400" t="s">
        <v>52</v>
      </c>
      <c r="BE18" s="516">
        <f t="shared" si="0"/>
        <v>8</v>
      </c>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c r="CH18" s="376"/>
      <c r="CI18" s="376"/>
      <c r="CJ18" s="376"/>
      <c r="CK18" s="376"/>
      <c r="CL18" s="376"/>
      <c r="CM18" s="376"/>
      <c r="CN18" s="376"/>
      <c r="CO18" s="376"/>
      <c r="CP18" s="376"/>
      <c r="CQ18" s="376"/>
      <c r="CR18" s="376"/>
      <c r="CS18" s="376"/>
      <c r="CT18" s="376"/>
      <c r="CU18" s="376"/>
      <c r="CV18" s="376"/>
      <c r="CW18" s="376"/>
      <c r="CX18" s="376"/>
      <c r="CY18" s="376"/>
      <c r="CZ18" s="376"/>
      <c r="DA18" s="376"/>
      <c r="DB18" s="376"/>
      <c r="DC18" s="376"/>
      <c r="DD18" s="376"/>
      <c r="DE18" s="376"/>
      <c r="DF18" s="376"/>
      <c r="DG18" s="376"/>
      <c r="DH18" s="376"/>
      <c r="DI18" s="376"/>
      <c r="DJ18" s="376"/>
      <c r="DK18" s="376"/>
      <c r="DL18" s="376"/>
      <c r="DM18" s="376"/>
      <c r="DN18" s="376"/>
      <c r="DO18" s="376"/>
      <c r="DP18" s="376"/>
      <c r="DQ18" s="376"/>
      <c r="DR18" s="376"/>
      <c r="DS18" s="376"/>
      <c r="DT18" s="376"/>
      <c r="DU18" s="376"/>
      <c r="DV18" s="376"/>
      <c r="DW18" s="376"/>
      <c r="DX18" s="376"/>
      <c r="DY18" s="376"/>
      <c r="DZ18" s="376"/>
      <c r="EA18" s="376"/>
    </row>
    <row r="19" spans="1:131" ht="17.25" hidden="1" customHeight="1">
      <c r="A19" s="420"/>
      <c r="B19" s="368"/>
      <c r="D19" s="421">
        <v>60</v>
      </c>
      <c r="E19" s="603"/>
      <c r="F19" s="604"/>
      <c r="G19" s="604"/>
      <c r="H19" s="604"/>
      <c r="I19" s="604"/>
      <c r="J19" s="604"/>
      <c r="K19" s="604"/>
      <c r="L19" s="605"/>
      <c r="M19" s="394"/>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586"/>
      <c r="AM19" s="376"/>
      <c r="AN19" s="376"/>
      <c r="AO19" s="376"/>
      <c r="AP19" s="376"/>
      <c r="AQ19" s="376"/>
      <c r="AR19" s="376"/>
      <c r="AS19" s="376"/>
      <c r="AT19" s="593" t="s">
        <v>29</v>
      </c>
      <c r="AU19" s="376" t="s">
        <v>1568</v>
      </c>
      <c r="AV19" s="376"/>
      <c r="AW19" s="594" t="s">
        <v>549</v>
      </c>
      <c r="AX19" s="594" t="s">
        <v>549</v>
      </c>
      <c r="AY19" s="595" t="s">
        <v>102</v>
      </c>
      <c r="AZ19" s="582" t="s">
        <v>62</v>
      </c>
      <c r="BA19" s="400" t="s">
        <v>69</v>
      </c>
      <c r="BB19" s="400" t="s">
        <v>85</v>
      </c>
      <c r="BC19" s="400" t="s">
        <v>85</v>
      </c>
      <c r="BD19" s="400" t="s">
        <v>57</v>
      </c>
      <c r="BE19" s="516">
        <f t="shared" si="0"/>
        <v>9</v>
      </c>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6"/>
      <c r="DI19" s="376"/>
      <c r="DJ19" s="376"/>
      <c r="DK19" s="376"/>
      <c r="DL19" s="376"/>
      <c r="DM19" s="376"/>
      <c r="DN19" s="376"/>
      <c r="DO19" s="376"/>
      <c r="DP19" s="376"/>
      <c r="DQ19" s="376"/>
      <c r="DR19" s="376"/>
      <c r="DS19" s="376"/>
      <c r="DT19" s="376"/>
      <c r="DU19" s="376"/>
      <c r="DV19" s="376"/>
      <c r="DW19" s="376"/>
      <c r="DX19" s="376"/>
      <c r="DY19" s="376"/>
      <c r="DZ19" s="376"/>
      <c r="EA19" s="376"/>
    </row>
    <row r="20" spans="1:131" ht="17.25" hidden="1" customHeight="1">
      <c r="A20" s="420"/>
      <c r="B20" s="368"/>
      <c r="D20" s="421">
        <v>70</v>
      </c>
      <c r="E20" s="603"/>
      <c r="F20" s="604"/>
      <c r="G20" s="604"/>
      <c r="H20" s="604"/>
      <c r="I20" s="604"/>
      <c r="J20" s="604"/>
      <c r="K20" s="604"/>
      <c r="L20" s="605"/>
      <c r="M20" s="394"/>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586"/>
      <c r="AM20" s="376"/>
      <c r="AN20" s="376"/>
      <c r="AO20" s="376"/>
      <c r="AP20" s="376"/>
      <c r="AQ20" s="376"/>
      <c r="AR20" s="376"/>
      <c r="AS20" s="376"/>
      <c r="AT20" s="593"/>
      <c r="AU20" s="376"/>
      <c r="AV20" s="376"/>
      <c r="AW20" s="594"/>
      <c r="AX20" s="594"/>
      <c r="AY20" s="595"/>
      <c r="AZ20" s="582"/>
      <c r="BA20" s="400"/>
      <c r="BB20" s="400"/>
      <c r="BC20" s="400"/>
      <c r="BD20" s="400"/>
      <c r="BE20" s="51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c r="CQ20" s="376"/>
      <c r="CR20" s="376"/>
      <c r="CS20" s="376"/>
      <c r="CT20" s="376"/>
      <c r="CU20" s="376"/>
      <c r="CV20" s="376"/>
      <c r="CW20" s="376"/>
      <c r="CX20" s="376"/>
      <c r="CY20" s="376"/>
      <c r="CZ20" s="376"/>
      <c r="DA20" s="376"/>
      <c r="DB20" s="376"/>
      <c r="DC20" s="376"/>
      <c r="DD20" s="376"/>
      <c r="DE20" s="376"/>
      <c r="DF20" s="376"/>
      <c r="DG20" s="376"/>
      <c r="DH20" s="376"/>
      <c r="DI20" s="376"/>
      <c r="DJ20" s="376"/>
      <c r="DK20" s="376"/>
      <c r="DL20" s="376"/>
      <c r="DM20" s="376"/>
      <c r="DN20" s="376"/>
      <c r="DO20" s="376"/>
      <c r="DP20" s="376"/>
      <c r="DQ20" s="376"/>
      <c r="DR20" s="376"/>
      <c r="DS20" s="376"/>
      <c r="DT20" s="376"/>
      <c r="DU20" s="376"/>
      <c r="DV20" s="376"/>
      <c r="DW20" s="376"/>
      <c r="DX20" s="376"/>
      <c r="DY20" s="376"/>
      <c r="DZ20" s="376"/>
      <c r="EA20" s="376"/>
    </row>
    <row r="21" spans="1:131" ht="17.25" hidden="1" customHeight="1">
      <c r="A21" s="420"/>
      <c r="B21" s="368"/>
      <c r="D21" s="421">
        <v>80</v>
      </c>
      <c r="E21" s="603"/>
      <c r="F21" s="604"/>
      <c r="G21" s="604"/>
      <c r="H21" s="604"/>
      <c r="I21" s="604"/>
      <c r="J21" s="604"/>
      <c r="K21" s="604"/>
      <c r="L21" s="605"/>
      <c r="M21" s="394"/>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586"/>
      <c r="AM21" s="376"/>
      <c r="AN21" s="376"/>
      <c r="AO21" s="376"/>
      <c r="AP21" s="376"/>
      <c r="AQ21" s="376"/>
      <c r="AR21" s="376"/>
      <c r="AS21" s="376"/>
      <c r="AT21" s="593"/>
      <c r="AU21" s="376"/>
      <c r="AV21" s="376"/>
      <c r="AW21" s="594"/>
      <c r="AX21" s="594"/>
      <c r="AY21" s="595"/>
      <c r="AZ21" s="582"/>
      <c r="BA21" s="400"/>
      <c r="BB21" s="400"/>
      <c r="BC21" s="400"/>
      <c r="BD21" s="400"/>
      <c r="BE21" s="51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c r="CQ21" s="376"/>
      <c r="CR21" s="376"/>
      <c r="CS21" s="376"/>
      <c r="CT21" s="376"/>
      <c r="CU21" s="376"/>
      <c r="CV21" s="376"/>
      <c r="CW21" s="376"/>
      <c r="CX21" s="376"/>
      <c r="CY21" s="376"/>
      <c r="CZ21" s="376"/>
      <c r="DA21" s="376"/>
      <c r="DB21" s="376"/>
      <c r="DC21" s="376"/>
      <c r="DD21" s="376"/>
      <c r="DE21" s="376"/>
      <c r="DF21" s="376"/>
      <c r="DG21" s="376"/>
      <c r="DH21" s="376"/>
      <c r="DI21" s="376"/>
      <c r="DJ21" s="376"/>
      <c r="DK21" s="376"/>
      <c r="DL21" s="376"/>
      <c r="DM21" s="376"/>
      <c r="DN21" s="376"/>
      <c r="DO21" s="376"/>
      <c r="DP21" s="376"/>
      <c r="DQ21" s="376"/>
      <c r="DR21" s="376"/>
      <c r="DS21" s="376"/>
      <c r="DT21" s="376"/>
      <c r="DU21" s="376"/>
      <c r="DV21" s="376"/>
      <c r="DW21" s="376"/>
      <c r="DX21" s="376"/>
      <c r="DY21" s="376"/>
      <c r="DZ21" s="376"/>
      <c r="EA21" s="376"/>
    </row>
    <row r="22" spans="1:131" ht="17.25" hidden="1" customHeight="1">
      <c r="A22" s="420"/>
      <c r="B22" s="368"/>
      <c r="D22" s="421">
        <v>120</v>
      </c>
      <c r="E22" s="607"/>
      <c r="F22" s="608"/>
      <c r="G22" s="608"/>
      <c r="H22" s="608"/>
      <c r="I22" s="608"/>
      <c r="J22" s="608"/>
      <c r="K22" s="608"/>
      <c r="L22" s="609"/>
      <c r="M22" s="394"/>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586"/>
      <c r="AM22" s="376"/>
      <c r="AN22" s="376"/>
      <c r="AO22" s="376"/>
      <c r="AP22" s="376"/>
      <c r="AQ22" s="376"/>
      <c r="AR22" s="376"/>
      <c r="AS22" s="376"/>
      <c r="AT22" s="593" t="s">
        <v>33</v>
      </c>
      <c r="AU22" s="586" t="s">
        <v>1576</v>
      </c>
      <c r="AV22" s="376"/>
      <c r="AW22" s="594" t="s">
        <v>566</v>
      </c>
      <c r="AX22" s="594" t="s">
        <v>566</v>
      </c>
      <c r="AY22" s="595" t="s">
        <v>114</v>
      </c>
      <c r="AZ22" s="582" t="s">
        <v>69</v>
      </c>
      <c r="BA22" s="400" t="s">
        <v>85</v>
      </c>
      <c r="BB22" s="400" t="s">
        <v>102</v>
      </c>
      <c r="BC22" s="400" t="s">
        <v>102</v>
      </c>
      <c r="BD22" s="400" t="s">
        <v>62</v>
      </c>
      <c r="BE22" s="516">
        <f t="shared" ref="BE22:BE29" si="1">+MATCH(BD$10:BD$548,AZ$10:AZ$540,0)</f>
        <v>10</v>
      </c>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6"/>
      <c r="DI22" s="376"/>
      <c r="DJ22" s="376"/>
      <c r="DK22" s="376"/>
      <c r="DL22" s="376"/>
      <c r="DM22" s="376"/>
      <c r="DN22" s="376"/>
      <c r="DO22" s="376"/>
      <c r="DP22" s="376"/>
      <c r="DQ22" s="376"/>
      <c r="DR22" s="376"/>
      <c r="DS22" s="376"/>
      <c r="DT22" s="376"/>
      <c r="DU22" s="376"/>
      <c r="DV22" s="376"/>
      <c r="DW22" s="376"/>
      <c r="DX22" s="376"/>
      <c r="DY22" s="376"/>
      <c r="DZ22" s="376"/>
      <c r="EA22" s="376"/>
    </row>
    <row r="23" spans="1:131" ht="17.25" hidden="1" customHeight="1">
      <c r="A23" s="420"/>
      <c r="B23" s="368"/>
      <c r="D23" s="368"/>
      <c r="E23" s="368"/>
      <c r="F23" s="368"/>
      <c r="G23" s="368"/>
      <c r="H23" s="368"/>
      <c r="I23" s="368"/>
      <c r="J23" s="368"/>
      <c r="K23" s="368"/>
      <c r="L23" s="368"/>
      <c r="M23" s="394"/>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593" t="s">
        <v>36</v>
      </c>
      <c r="AU23" s="376" t="s">
        <v>1611</v>
      </c>
      <c r="AV23" s="376"/>
      <c r="AW23" s="594" t="s">
        <v>180</v>
      </c>
      <c r="AX23" s="594" t="s">
        <v>180</v>
      </c>
      <c r="AY23" s="595" t="s">
        <v>117</v>
      </c>
      <c r="AZ23" s="582" t="s">
        <v>71</v>
      </c>
      <c r="BA23" s="400" t="s">
        <v>87</v>
      </c>
      <c r="BB23" s="400" t="s">
        <v>108</v>
      </c>
      <c r="BC23" s="400" t="s">
        <v>108</v>
      </c>
      <c r="BD23" s="400" t="s">
        <v>69</v>
      </c>
      <c r="BE23" s="516">
        <f t="shared" si="1"/>
        <v>13</v>
      </c>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c r="CH23" s="376"/>
      <c r="CI23" s="376"/>
      <c r="CJ23" s="376"/>
      <c r="CK23" s="376"/>
      <c r="CL23" s="376"/>
      <c r="CM23" s="376"/>
      <c r="CN23" s="376"/>
      <c r="CO23" s="376"/>
      <c r="CP23" s="376"/>
      <c r="CQ23" s="376"/>
      <c r="CR23" s="376"/>
      <c r="CS23" s="376"/>
      <c r="CT23" s="376"/>
      <c r="CU23" s="376"/>
      <c r="CV23" s="376"/>
      <c r="CW23" s="376"/>
      <c r="CX23" s="376"/>
      <c r="CY23" s="376"/>
      <c r="CZ23" s="376"/>
      <c r="DA23" s="376"/>
      <c r="DB23" s="376"/>
      <c r="DC23" s="376"/>
      <c r="DD23" s="376"/>
      <c r="DE23" s="376"/>
      <c r="DF23" s="376"/>
      <c r="DG23" s="376"/>
      <c r="DH23" s="376"/>
      <c r="DI23" s="376"/>
      <c r="DJ23" s="376"/>
      <c r="DK23" s="376"/>
      <c r="DL23" s="376"/>
      <c r="DM23" s="376"/>
      <c r="DN23" s="376"/>
      <c r="DO23" s="376"/>
      <c r="DP23" s="376"/>
      <c r="DQ23" s="376"/>
      <c r="DR23" s="376"/>
      <c r="DS23" s="376"/>
      <c r="DT23" s="376"/>
      <c r="DU23" s="376"/>
      <c r="DV23" s="376"/>
      <c r="DW23" s="376"/>
      <c r="DX23" s="376"/>
      <c r="DY23" s="376"/>
      <c r="DZ23" s="376"/>
      <c r="EA23" s="376"/>
    </row>
    <row r="24" spans="1:131" ht="17.25" hidden="1" customHeight="1">
      <c r="A24" s="422"/>
      <c r="B24" s="423"/>
      <c r="D24" s="368"/>
      <c r="E24" s="368"/>
      <c r="F24" s="368"/>
      <c r="G24" s="368"/>
      <c r="H24" s="368"/>
      <c r="I24" s="368"/>
      <c r="J24" s="368"/>
      <c r="K24" s="368"/>
      <c r="L24" s="368"/>
      <c r="M24" s="394"/>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593" t="s">
        <v>41</v>
      </c>
      <c r="AU24" s="376" t="s">
        <v>1612</v>
      </c>
      <c r="AV24" s="376"/>
      <c r="AW24" s="594" t="s">
        <v>595</v>
      </c>
      <c r="AX24" s="594" t="s">
        <v>595</v>
      </c>
      <c r="AY24" s="595" t="s">
        <v>124</v>
      </c>
      <c r="AZ24" s="582" t="s">
        <v>85</v>
      </c>
      <c r="BA24" s="400" t="s">
        <v>102</v>
      </c>
      <c r="BB24" s="400" t="s">
        <v>117</v>
      </c>
      <c r="BC24" s="400" t="s">
        <v>117</v>
      </c>
      <c r="BD24" s="400" t="s">
        <v>71</v>
      </c>
      <c r="BE24" s="516">
        <f t="shared" si="1"/>
        <v>14</v>
      </c>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76"/>
      <c r="CN24" s="376"/>
      <c r="CO24" s="376"/>
      <c r="CP24" s="376"/>
      <c r="CQ24" s="376"/>
      <c r="CR24" s="376"/>
      <c r="CS24" s="376"/>
      <c r="CT24" s="376"/>
      <c r="CU24" s="376"/>
      <c r="CV24" s="376"/>
      <c r="CW24" s="376"/>
      <c r="CX24" s="376"/>
      <c r="CY24" s="376"/>
      <c r="CZ24" s="376"/>
      <c r="DA24" s="376"/>
      <c r="DB24" s="376"/>
      <c r="DC24" s="376"/>
      <c r="DD24" s="376"/>
      <c r="DE24" s="376"/>
      <c r="DF24" s="376"/>
      <c r="DG24" s="376"/>
      <c r="DH24" s="376"/>
      <c r="DI24" s="376"/>
      <c r="DJ24" s="376"/>
      <c r="DK24" s="376"/>
      <c r="DL24" s="376"/>
      <c r="DM24" s="376"/>
      <c r="DN24" s="376"/>
      <c r="DO24" s="376"/>
      <c r="DP24" s="376"/>
      <c r="DQ24" s="376"/>
      <c r="DR24" s="376"/>
      <c r="DS24" s="376"/>
      <c r="DT24" s="376"/>
      <c r="DU24" s="376"/>
      <c r="DV24" s="376"/>
      <c r="DW24" s="376"/>
      <c r="DX24" s="376"/>
      <c r="DY24" s="376"/>
      <c r="DZ24" s="376"/>
      <c r="EA24" s="376"/>
    </row>
    <row r="25" spans="1:131" ht="30.75" customHeight="1">
      <c r="A25" s="1560" t="str">
        <f>IF(OR($B$16=$AS$15,$B$16=$AS$13),"(5) LURA Date (should be same selection as above):","(5) Carryover / Determination Notice / Subaward Agreement Date:")</f>
        <v>(5) Carryover / Determination Notice / Subaward Agreement Date:</v>
      </c>
      <c r="B25" s="1561"/>
      <c r="D25" s="424" t="s">
        <v>1695</v>
      </c>
      <c r="E25" s="368"/>
      <c r="F25" s="1562"/>
      <c r="G25" s="1562"/>
      <c r="H25" s="1562"/>
      <c r="I25" s="1562"/>
      <c r="J25" s="1562"/>
      <c r="K25" s="1562"/>
      <c r="L25" s="1562"/>
      <c r="M25" s="394"/>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593" t="s">
        <v>44</v>
      </c>
      <c r="AU25" s="610" t="s">
        <v>1613</v>
      </c>
      <c r="AV25" s="376"/>
      <c r="AW25" s="611" t="s">
        <v>606</v>
      </c>
      <c r="AX25" s="611" t="s">
        <v>606</v>
      </c>
      <c r="AY25" s="595" t="s">
        <v>23</v>
      </c>
      <c r="AZ25" s="582" t="s">
        <v>87</v>
      </c>
      <c r="BA25" s="400" t="s">
        <v>108</v>
      </c>
      <c r="BB25" s="400" t="s">
        <v>124</v>
      </c>
      <c r="BC25" s="400" t="s">
        <v>124</v>
      </c>
      <c r="BD25" s="400" t="s">
        <v>80</v>
      </c>
      <c r="BE25" s="516" t="e">
        <f t="shared" si="1"/>
        <v>#N/A</v>
      </c>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6"/>
      <c r="DI25" s="376"/>
      <c r="DJ25" s="376"/>
      <c r="DK25" s="376"/>
      <c r="DL25" s="376"/>
      <c r="DM25" s="376"/>
      <c r="DN25" s="376"/>
      <c r="DO25" s="376"/>
      <c r="DP25" s="376"/>
      <c r="DQ25" s="376"/>
      <c r="DR25" s="376"/>
      <c r="DS25" s="376"/>
      <c r="DT25" s="376"/>
      <c r="DU25" s="376"/>
      <c r="DV25" s="376"/>
      <c r="DW25" s="376"/>
      <c r="DX25" s="376"/>
      <c r="DY25" s="376"/>
      <c r="DZ25" s="376"/>
      <c r="EA25" s="376"/>
    </row>
    <row r="26" spans="1:131" ht="17.25" customHeight="1">
      <c r="A26" s="1591"/>
      <c r="B26" s="1592"/>
      <c r="D26" s="1555" t="s">
        <v>1689</v>
      </c>
      <c r="E26" s="1558" t="s">
        <v>1696</v>
      </c>
      <c r="F26" s="1558"/>
      <c r="G26" s="1558"/>
      <c r="H26" s="1558"/>
      <c r="I26" s="1558"/>
      <c r="J26" s="1558"/>
      <c r="K26" s="1565"/>
      <c r="L26" s="1566"/>
      <c r="M26" s="394"/>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593" t="s">
        <v>48</v>
      </c>
      <c r="AU26" s="610" t="s">
        <v>1614</v>
      </c>
      <c r="AV26" s="376"/>
      <c r="AW26" s="594" t="s">
        <v>652</v>
      </c>
      <c r="AX26" s="594" t="s">
        <v>652</v>
      </c>
      <c r="AY26" s="595" t="s">
        <v>135</v>
      </c>
      <c r="AZ26" s="582" t="s">
        <v>102</v>
      </c>
      <c r="BA26" s="400" t="s">
        <v>112</v>
      </c>
      <c r="BB26" s="400" t="s">
        <v>23</v>
      </c>
      <c r="BC26" s="400" t="s">
        <v>23</v>
      </c>
      <c r="BD26" s="400" t="s">
        <v>85</v>
      </c>
      <c r="BE26" s="516">
        <f t="shared" si="1"/>
        <v>15</v>
      </c>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c r="CH26" s="376"/>
      <c r="CI26" s="376"/>
      <c r="CJ26" s="376"/>
      <c r="CK26" s="376"/>
      <c r="CL26" s="376"/>
      <c r="CM26" s="376"/>
      <c r="CN26" s="376"/>
      <c r="CO26" s="376"/>
      <c r="CP26" s="376"/>
      <c r="CQ26" s="376"/>
      <c r="CR26" s="376"/>
      <c r="CS26" s="376"/>
      <c r="CT26" s="376"/>
      <c r="CU26" s="376"/>
      <c r="CV26" s="376"/>
      <c r="CW26" s="376"/>
      <c r="CX26" s="376"/>
      <c r="CY26" s="376"/>
      <c r="CZ26" s="376"/>
      <c r="DA26" s="376"/>
      <c r="DB26" s="376"/>
      <c r="DC26" s="376"/>
      <c r="DD26" s="376"/>
      <c r="DE26" s="376"/>
      <c r="DF26" s="376"/>
      <c r="DG26" s="376"/>
      <c r="DH26" s="376"/>
      <c r="DI26" s="376"/>
      <c r="DJ26" s="376"/>
      <c r="DK26" s="376"/>
      <c r="DL26" s="376"/>
      <c r="DM26" s="376"/>
      <c r="DN26" s="376"/>
      <c r="DO26" s="376"/>
      <c r="DP26" s="376"/>
      <c r="DQ26" s="376"/>
      <c r="DR26" s="376"/>
      <c r="DS26" s="376"/>
      <c r="DT26" s="376"/>
      <c r="DU26" s="376"/>
      <c r="DV26" s="376"/>
      <c r="DW26" s="376"/>
      <c r="DX26" s="376"/>
      <c r="DY26" s="376"/>
      <c r="DZ26" s="376"/>
      <c r="EA26" s="376"/>
    </row>
    <row r="27" spans="1:131" ht="17.25" customHeight="1">
      <c r="A27" s="981"/>
      <c r="B27" s="982"/>
      <c r="D27" s="1556"/>
      <c r="E27" s="427">
        <v>0</v>
      </c>
      <c r="F27" s="427">
        <v>1</v>
      </c>
      <c r="G27" s="427">
        <v>2</v>
      </c>
      <c r="H27" s="427">
        <v>3</v>
      </c>
      <c r="I27" s="427">
        <v>4</v>
      </c>
      <c r="J27" s="427">
        <v>5</v>
      </c>
      <c r="K27" s="428"/>
      <c r="L27" s="429"/>
      <c r="M27" s="394"/>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593" t="s">
        <v>51</v>
      </c>
      <c r="AU27" s="610" t="s">
        <v>1697</v>
      </c>
      <c r="AV27" s="376"/>
      <c r="AW27" s="401" t="s">
        <v>671</v>
      </c>
      <c r="AX27" s="401" t="s">
        <v>671</v>
      </c>
      <c r="AY27" s="595" t="s">
        <v>138</v>
      </c>
      <c r="AZ27" s="582" t="s">
        <v>108</v>
      </c>
      <c r="BA27" s="400" t="s">
        <v>114</v>
      </c>
      <c r="BB27" s="400" t="s">
        <v>135</v>
      </c>
      <c r="BC27" s="400" t="s">
        <v>135</v>
      </c>
      <c r="BD27" s="400" t="s">
        <v>87</v>
      </c>
      <c r="BE27" s="516">
        <f t="shared" si="1"/>
        <v>16</v>
      </c>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376"/>
      <c r="CH27" s="376"/>
      <c r="CI27" s="376"/>
      <c r="CJ27" s="376"/>
      <c r="CK27" s="376"/>
      <c r="CL27" s="376"/>
      <c r="CM27" s="376"/>
      <c r="CN27" s="376"/>
      <c r="CO27" s="376"/>
      <c r="CP27" s="376"/>
      <c r="CQ27" s="376"/>
      <c r="CR27" s="376"/>
      <c r="CS27" s="376"/>
      <c r="CT27" s="376"/>
      <c r="CU27" s="376"/>
      <c r="CV27" s="376"/>
      <c r="CW27" s="376"/>
      <c r="CX27" s="376"/>
      <c r="CY27" s="376"/>
      <c r="CZ27" s="376"/>
      <c r="DA27" s="376"/>
      <c r="DB27" s="376"/>
      <c r="DC27" s="376"/>
      <c r="DD27" s="376"/>
      <c r="DE27" s="376"/>
      <c r="DF27" s="376"/>
      <c r="DG27" s="376"/>
      <c r="DH27" s="376"/>
      <c r="DI27" s="376"/>
      <c r="DJ27" s="376"/>
      <c r="DK27" s="376"/>
      <c r="DL27" s="376"/>
      <c r="DM27" s="376"/>
      <c r="DN27" s="376"/>
      <c r="DO27" s="376"/>
      <c r="DP27" s="376"/>
      <c r="DQ27" s="376"/>
      <c r="DR27" s="376"/>
      <c r="DS27" s="376"/>
      <c r="DT27" s="376"/>
      <c r="DU27" s="376"/>
      <c r="DV27" s="376"/>
      <c r="DW27" s="376"/>
      <c r="DX27" s="376"/>
      <c r="DY27" s="376"/>
      <c r="DZ27" s="376"/>
      <c r="EA27" s="376"/>
    </row>
    <row r="28" spans="1:131" ht="17.25" customHeight="1">
      <c r="A28" s="430" t="s">
        <v>1698</v>
      </c>
      <c r="B28" s="431"/>
      <c r="D28" s="416">
        <v>20</v>
      </c>
      <c r="E28" s="983"/>
      <c r="F28" s="984"/>
      <c r="G28" s="984"/>
      <c r="H28" s="984"/>
      <c r="I28" s="984"/>
      <c r="J28" s="985"/>
      <c r="K28" s="432"/>
      <c r="L28" s="433"/>
      <c r="M28" s="394"/>
      <c r="N28" s="1589"/>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593" t="s">
        <v>54</v>
      </c>
      <c r="AU28" s="610" t="s">
        <v>1699</v>
      </c>
      <c r="AV28" s="376"/>
      <c r="AW28" s="401" t="s">
        <v>765</v>
      </c>
      <c r="AX28" s="401" t="s">
        <v>765</v>
      </c>
      <c r="AY28" s="595" t="s">
        <v>145</v>
      </c>
      <c r="AZ28" s="582" t="s">
        <v>112</v>
      </c>
      <c r="BA28" s="400" t="s">
        <v>117</v>
      </c>
      <c r="BB28" s="400" t="s">
        <v>138</v>
      </c>
      <c r="BC28" s="400" t="s">
        <v>138</v>
      </c>
      <c r="BD28" s="400" t="s">
        <v>102</v>
      </c>
      <c r="BE28" s="516">
        <f t="shared" si="1"/>
        <v>17</v>
      </c>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c r="CH28" s="376"/>
      <c r="CI28" s="376"/>
      <c r="CJ28" s="376"/>
      <c r="CK28" s="376"/>
      <c r="CL28" s="376"/>
      <c r="CM28" s="376"/>
      <c r="CN28" s="376"/>
      <c r="CO28" s="376"/>
      <c r="CP28" s="376"/>
      <c r="CQ28" s="376"/>
      <c r="CR28" s="376"/>
      <c r="CS28" s="376"/>
      <c r="CT28" s="376"/>
      <c r="CU28" s="376"/>
      <c r="CV28" s="376"/>
      <c r="CW28" s="376"/>
      <c r="CX28" s="376"/>
      <c r="CY28" s="376"/>
      <c r="CZ28" s="376"/>
      <c r="DA28" s="376"/>
      <c r="DB28" s="376"/>
      <c r="DC28" s="376"/>
      <c r="DD28" s="376"/>
      <c r="DE28" s="376"/>
      <c r="DF28" s="376"/>
      <c r="DG28" s="376"/>
      <c r="DH28" s="376"/>
      <c r="DI28" s="376"/>
      <c r="DJ28" s="376"/>
      <c r="DK28" s="376"/>
      <c r="DL28" s="376"/>
      <c r="DM28" s="376"/>
      <c r="DN28" s="376"/>
      <c r="DO28" s="376"/>
      <c r="DP28" s="376"/>
      <c r="DQ28" s="376"/>
      <c r="DR28" s="376"/>
      <c r="DS28" s="376"/>
      <c r="DT28" s="376"/>
      <c r="DU28" s="376"/>
      <c r="DV28" s="376"/>
      <c r="DW28" s="376"/>
      <c r="DX28" s="376"/>
      <c r="DY28" s="376"/>
      <c r="DZ28" s="376"/>
      <c r="EA28" s="376"/>
    </row>
    <row r="29" spans="1:131" ht="17.25" customHeight="1">
      <c r="A29" s="1568" t="s">
        <v>1700</v>
      </c>
      <c r="B29" s="1569"/>
      <c r="D29" s="416">
        <v>30</v>
      </c>
      <c r="E29" s="986"/>
      <c r="F29" s="987"/>
      <c r="G29" s="987"/>
      <c r="H29" s="987"/>
      <c r="I29" s="987"/>
      <c r="J29" s="988"/>
      <c r="K29" s="432"/>
      <c r="L29" s="433"/>
      <c r="M29" s="394"/>
      <c r="N29" s="1589"/>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593" t="s">
        <v>56</v>
      </c>
      <c r="AU29" s="376"/>
      <c r="AV29" s="376"/>
      <c r="AW29" s="594" t="s">
        <v>777</v>
      </c>
      <c r="AX29" s="594" t="s">
        <v>777</v>
      </c>
      <c r="AY29" s="595" t="s">
        <v>148</v>
      </c>
      <c r="AZ29" s="582" t="s">
        <v>114</v>
      </c>
      <c r="BA29" s="400" t="s">
        <v>124</v>
      </c>
      <c r="BB29" s="400" t="s">
        <v>145</v>
      </c>
      <c r="BC29" s="400" t="s">
        <v>145</v>
      </c>
      <c r="BD29" s="400" t="s">
        <v>108</v>
      </c>
      <c r="BE29" s="516">
        <f t="shared" si="1"/>
        <v>18</v>
      </c>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Q29" s="376"/>
      <c r="CR29" s="376"/>
      <c r="CS29" s="376"/>
      <c r="CT29" s="376"/>
      <c r="CU29" s="376"/>
      <c r="CV29" s="376"/>
      <c r="CW29" s="376"/>
      <c r="CX29" s="376"/>
      <c r="CY29" s="376"/>
      <c r="CZ29" s="376"/>
      <c r="DA29" s="376"/>
      <c r="DB29" s="376"/>
      <c r="DC29" s="376"/>
      <c r="DD29" s="376"/>
      <c r="DE29" s="376"/>
      <c r="DF29" s="376"/>
      <c r="DG29" s="376"/>
      <c r="DH29" s="376"/>
      <c r="DI29" s="376"/>
      <c r="DJ29" s="376"/>
      <c r="DK29" s="376"/>
      <c r="DL29" s="376"/>
      <c r="DM29" s="376"/>
      <c r="DN29" s="376"/>
      <c r="DO29" s="376"/>
      <c r="DP29" s="376"/>
      <c r="DQ29" s="376"/>
      <c r="DR29" s="376"/>
      <c r="DS29" s="376"/>
      <c r="DT29" s="376"/>
      <c r="DU29" s="376"/>
      <c r="DV29" s="376"/>
      <c r="DW29" s="376"/>
      <c r="DX29" s="376"/>
      <c r="DY29" s="376"/>
      <c r="DZ29" s="376"/>
      <c r="EA29" s="376"/>
    </row>
    <row r="30" spans="1:131" ht="17.25" customHeight="1">
      <c r="A30" s="1568"/>
      <c r="B30" s="1569"/>
      <c r="D30" s="416">
        <v>40</v>
      </c>
      <c r="E30" s="986"/>
      <c r="F30" s="987"/>
      <c r="G30" s="987"/>
      <c r="H30" s="987"/>
      <c r="I30" s="987"/>
      <c r="J30" s="988"/>
      <c r="K30" s="432"/>
      <c r="L30" s="433"/>
      <c r="M30" s="394"/>
      <c r="N30" s="612"/>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593"/>
      <c r="AU30" s="376"/>
      <c r="AV30" s="376"/>
      <c r="AW30" s="594"/>
      <c r="AX30" s="594"/>
      <c r="AY30" s="595"/>
      <c r="AZ30" s="582"/>
      <c r="BA30" s="400"/>
      <c r="BB30" s="400"/>
      <c r="BC30" s="400"/>
      <c r="BD30" s="400"/>
      <c r="BE30" s="51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c r="CQ30" s="376"/>
      <c r="CR30" s="376"/>
      <c r="CS30" s="376"/>
      <c r="CT30" s="376"/>
      <c r="CU30" s="376"/>
      <c r="CV30" s="376"/>
      <c r="CW30" s="376"/>
      <c r="CX30" s="376"/>
      <c r="CY30" s="376"/>
      <c r="CZ30" s="376"/>
      <c r="DA30" s="376"/>
      <c r="DB30" s="376"/>
      <c r="DC30" s="376"/>
      <c r="DD30" s="376"/>
      <c r="DE30" s="376"/>
      <c r="DF30" s="376"/>
      <c r="DG30" s="376"/>
      <c r="DH30" s="376"/>
      <c r="DI30" s="376"/>
      <c r="DJ30" s="376"/>
      <c r="DK30" s="376"/>
      <c r="DL30" s="376"/>
      <c r="DM30" s="376"/>
      <c r="DN30" s="376"/>
      <c r="DO30" s="376"/>
      <c r="DP30" s="376"/>
      <c r="DQ30" s="376"/>
      <c r="DR30" s="376"/>
      <c r="DS30" s="376"/>
      <c r="DT30" s="376"/>
      <c r="DU30" s="376"/>
      <c r="DV30" s="376"/>
      <c r="DW30" s="376"/>
      <c r="DX30" s="376"/>
      <c r="DY30" s="376"/>
      <c r="DZ30" s="376"/>
      <c r="EA30" s="376"/>
    </row>
    <row r="31" spans="1:131" ht="17.25" customHeight="1">
      <c r="A31" s="1568"/>
      <c r="B31" s="1569"/>
      <c r="D31" s="416">
        <v>50</v>
      </c>
      <c r="E31" s="986"/>
      <c r="F31" s="987"/>
      <c r="G31" s="987"/>
      <c r="H31" s="987"/>
      <c r="I31" s="987"/>
      <c r="J31" s="988"/>
      <c r="K31" s="432"/>
      <c r="L31" s="433"/>
      <c r="M31" s="394"/>
      <c r="N31" s="612"/>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593"/>
      <c r="AU31" s="376"/>
      <c r="AV31" s="376"/>
      <c r="AW31" s="594"/>
      <c r="AX31" s="594"/>
      <c r="AY31" s="595"/>
      <c r="AZ31" s="582"/>
      <c r="BA31" s="400"/>
      <c r="BB31" s="400"/>
      <c r="BC31" s="400"/>
      <c r="BD31" s="400"/>
      <c r="BE31" s="51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c r="CQ31" s="376"/>
      <c r="CR31" s="376"/>
      <c r="CS31" s="376"/>
      <c r="CT31" s="376"/>
      <c r="CU31" s="376"/>
      <c r="CV31" s="376"/>
      <c r="CW31" s="376"/>
      <c r="CX31" s="376"/>
      <c r="CY31" s="376"/>
      <c r="CZ31" s="376"/>
      <c r="DA31" s="376"/>
      <c r="DB31" s="376"/>
      <c r="DC31" s="376"/>
      <c r="DD31" s="376"/>
      <c r="DE31" s="376"/>
      <c r="DF31" s="376"/>
      <c r="DG31" s="376"/>
      <c r="DH31" s="376"/>
      <c r="DI31" s="376"/>
      <c r="DJ31" s="376"/>
      <c r="DK31" s="376"/>
      <c r="DL31" s="376"/>
      <c r="DM31" s="376"/>
      <c r="DN31" s="376"/>
      <c r="DO31" s="376"/>
      <c r="DP31" s="376"/>
      <c r="DQ31" s="376"/>
      <c r="DR31" s="376"/>
      <c r="DS31" s="376"/>
      <c r="DT31" s="376"/>
      <c r="DU31" s="376"/>
      <c r="DV31" s="376"/>
      <c r="DW31" s="376"/>
      <c r="DX31" s="376"/>
      <c r="DY31" s="376"/>
      <c r="DZ31" s="376"/>
      <c r="EA31" s="376"/>
    </row>
    <row r="32" spans="1:131" ht="17.25" customHeight="1">
      <c r="A32" s="1568"/>
      <c r="B32" s="1569"/>
      <c r="D32" s="421">
        <v>60</v>
      </c>
      <c r="E32" s="986"/>
      <c r="F32" s="987"/>
      <c r="G32" s="987"/>
      <c r="H32" s="987"/>
      <c r="I32" s="987"/>
      <c r="J32" s="988"/>
      <c r="K32" s="432"/>
      <c r="L32" s="433"/>
      <c r="M32" s="394"/>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593" t="s">
        <v>59</v>
      </c>
      <c r="AU32" s="376"/>
      <c r="AV32" s="376"/>
      <c r="AW32" s="611" t="s">
        <v>817</v>
      </c>
      <c r="AX32" s="611" t="s">
        <v>817</v>
      </c>
      <c r="AY32" s="595" t="s">
        <v>162</v>
      </c>
      <c r="AZ32" s="582" t="s">
        <v>117</v>
      </c>
      <c r="BA32" s="400" t="s">
        <v>128</v>
      </c>
      <c r="BB32" s="400" t="s">
        <v>148</v>
      </c>
      <c r="BC32" s="400" t="s">
        <v>148</v>
      </c>
      <c r="BD32" s="400" t="s">
        <v>112</v>
      </c>
      <c r="BE32" s="516">
        <f>+MATCH(BD$10:BD$548,AZ$10:AZ$540,0)</f>
        <v>19</v>
      </c>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c r="CH32" s="376"/>
      <c r="CI32" s="376"/>
      <c r="CJ32" s="376"/>
      <c r="CK32" s="376"/>
      <c r="CL32" s="376"/>
      <c r="CM32" s="376"/>
      <c r="CN32" s="376"/>
      <c r="CO32" s="376"/>
      <c r="CP32" s="376"/>
      <c r="CQ32" s="376"/>
      <c r="CR32" s="376"/>
      <c r="CS32" s="376"/>
      <c r="CT32" s="376"/>
      <c r="CU32" s="376"/>
      <c r="CV32" s="376"/>
      <c r="CW32" s="376"/>
      <c r="CX32" s="376"/>
      <c r="CY32" s="376"/>
      <c r="CZ32" s="376"/>
      <c r="DA32" s="376"/>
      <c r="DB32" s="376"/>
      <c r="DC32" s="376"/>
      <c r="DD32" s="376"/>
      <c r="DE32" s="376"/>
      <c r="DF32" s="376"/>
      <c r="DG32" s="376"/>
      <c r="DH32" s="376"/>
      <c r="DI32" s="376"/>
      <c r="DJ32" s="376"/>
      <c r="DK32" s="376"/>
      <c r="DL32" s="376"/>
      <c r="DM32" s="376"/>
      <c r="DN32" s="376"/>
      <c r="DO32" s="376"/>
      <c r="DP32" s="376"/>
      <c r="DQ32" s="376"/>
      <c r="DR32" s="376"/>
      <c r="DS32" s="376"/>
      <c r="DT32" s="376"/>
      <c r="DU32" s="376"/>
      <c r="DV32" s="376"/>
      <c r="DW32" s="376"/>
      <c r="DX32" s="376"/>
      <c r="DY32" s="376"/>
      <c r="DZ32" s="376"/>
      <c r="EA32" s="376"/>
    </row>
    <row r="33" spans="1:131" ht="17.25" customHeight="1">
      <c r="A33" s="422"/>
      <c r="B33" s="423"/>
      <c r="D33" s="421">
        <v>65</v>
      </c>
      <c r="E33" s="986"/>
      <c r="F33" s="987"/>
      <c r="G33" s="987"/>
      <c r="H33" s="987"/>
      <c r="I33" s="987"/>
      <c r="J33" s="988"/>
      <c r="K33" s="432"/>
      <c r="L33" s="433"/>
      <c r="M33" s="394"/>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593" t="s">
        <v>66</v>
      </c>
      <c r="AU33" s="376"/>
      <c r="AV33" s="376"/>
      <c r="AW33" s="401" t="s">
        <v>822</v>
      </c>
      <c r="AX33" s="401" t="s">
        <v>822</v>
      </c>
      <c r="AY33" s="595" t="s">
        <v>1625</v>
      </c>
      <c r="AZ33" s="582" t="s">
        <v>124</v>
      </c>
      <c r="BA33" s="400" t="s">
        <v>23</v>
      </c>
      <c r="BB33" s="400" t="s">
        <v>169</v>
      </c>
      <c r="BC33" s="400" t="s">
        <v>169</v>
      </c>
      <c r="BD33" s="400" t="s">
        <v>117</v>
      </c>
      <c r="BE33" s="516">
        <f>+MATCH(BD$10:BD$548,AZ$10:AZ$540,0)</f>
        <v>23</v>
      </c>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c r="CH33" s="376"/>
      <c r="CI33" s="376"/>
      <c r="CJ33" s="376"/>
      <c r="CK33" s="376"/>
      <c r="CL33" s="376"/>
      <c r="CM33" s="376"/>
      <c r="CN33" s="376"/>
      <c r="CO33" s="376"/>
      <c r="CP33" s="376"/>
      <c r="CQ33" s="376"/>
      <c r="CR33" s="376"/>
      <c r="CS33" s="376"/>
      <c r="CT33" s="376"/>
      <c r="CU33" s="376"/>
      <c r="CV33" s="376"/>
      <c r="CW33" s="376"/>
      <c r="CX33" s="376"/>
      <c r="CY33" s="376"/>
      <c r="CZ33" s="376"/>
      <c r="DA33" s="376"/>
      <c r="DB33" s="376"/>
      <c r="DC33" s="376"/>
      <c r="DD33" s="376"/>
      <c r="DE33" s="376"/>
      <c r="DF33" s="376"/>
      <c r="DG33" s="376"/>
      <c r="DH33" s="376"/>
      <c r="DI33" s="376"/>
      <c r="DJ33" s="376"/>
      <c r="DK33" s="376"/>
      <c r="DL33" s="376"/>
      <c r="DM33" s="376"/>
      <c r="DN33" s="376"/>
      <c r="DO33" s="376"/>
      <c r="DP33" s="376"/>
      <c r="DQ33" s="376"/>
      <c r="DR33" s="376"/>
      <c r="DS33" s="376"/>
      <c r="DT33" s="376"/>
      <c r="DU33" s="376"/>
      <c r="DV33" s="376"/>
      <c r="DW33" s="376"/>
      <c r="DX33" s="376"/>
      <c r="DY33" s="376"/>
      <c r="DZ33" s="376"/>
      <c r="EA33" s="376"/>
    </row>
    <row r="34" spans="1:131" ht="17.25" customHeight="1">
      <c r="A34" s="422"/>
      <c r="B34" s="423"/>
      <c r="D34" s="421">
        <v>70</v>
      </c>
      <c r="E34" s="986"/>
      <c r="F34" s="987"/>
      <c r="G34" s="987"/>
      <c r="H34" s="987"/>
      <c r="I34" s="987"/>
      <c r="J34" s="988"/>
      <c r="K34" s="432"/>
      <c r="L34" s="433"/>
      <c r="M34" s="394"/>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593" t="s">
        <v>68</v>
      </c>
      <c r="AU34" s="376"/>
      <c r="AV34" s="376"/>
      <c r="AW34" s="594" t="s">
        <v>844</v>
      </c>
      <c r="AX34" s="594" t="s">
        <v>844</v>
      </c>
      <c r="AY34" s="595" t="s">
        <v>179</v>
      </c>
      <c r="AZ34" s="582" t="s">
        <v>128</v>
      </c>
      <c r="BA34" s="400" t="s">
        <v>135</v>
      </c>
      <c r="BB34" s="400" t="s">
        <v>179</v>
      </c>
      <c r="BC34" s="400" t="s">
        <v>179</v>
      </c>
      <c r="BD34" s="400" t="s">
        <v>1624</v>
      </c>
      <c r="BE34" s="516" t="e">
        <f>+MATCH(BD$10:BD$548,AZ$10:AZ$540,0)</f>
        <v>#N/A</v>
      </c>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c r="CQ34" s="376"/>
      <c r="CR34" s="376"/>
      <c r="CS34" s="376"/>
      <c r="CT34" s="376"/>
      <c r="CU34" s="376"/>
      <c r="CV34" s="376"/>
      <c r="CW34" s="376"/>
      <c r="CX34" s="376"/>
      <c r="CY34" s="376"/>
      <c r="CZ34" s="376"/>
      <c r="DA34" s="376"/>
      <c r="DB34" s="376"/>
      <c r="DC34" s="376"/>
      <c r="DD34" s="376"/>
      <c r="DE34" s="376"/>
      <c r="DF34" s="376"/>
      <c r="DG34" s="376"/>
      <c r="DH34" s="376"/>
      <c r="DI34" s="376"/>
      <c r="DJ34" s="376"/>
      <c r="DK34" s="376"/>
      <c r="DL34" s="376"/>
      <c r="DM34" s="376"/>
      <c r="DN34" s="376"/>
      <c r="DO34" s="376"/>
      <c r="DP34" s="376"/>
      <c r="DQ34" s="376"/>
      <c r="DR34" s="376"/>
      <c r="DS34" s="376"/>
      <c r="DT34" s="376"/>
      <c r="DU34" s="376"/>
      <c r="DV34" s="376"/>
      <c r="DW34" s="376"/>
      <c r="DX34" s="376"/>
      <c r="DY34" s="376"/>
      <c r="DZ34" s="376"/>
      <c r="EA34" s="376"/>
    </row>
    <row r="35" spans="1:131" ht="17.850000000000001" customHeight="1">
      <c r="A35" s="420"/>
      <c r="B35" s="368"/>
      <c r="D35" s="435">
        <v>80</v>
      </c>
      <c r="E35" s="989"/>
      <c r="F35" s="990"/>
      <c r="G35" s="990"/>
      <c r="H35" s="990"/>
      <c r="I35" s="990"/>
      <c r="J35" s="991"/>
      <c r="K35" s="436"/>
      <c r="L35" s="437"/>
      <c r="M35" s="394"/>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593" t="s">
        <v>70</v>
      </c>
      <c r="AU35" s="376"/>
      <c r="AV35" s="376"/>
      <c r="AW35" s="594" t="s">
        <v>853</v>
      </c>
      <c r="AX35" s="594" t="s">
        <v>853</v>
      </c>
      <c r="AY35" s="595" t="s">
        <v>183</v>
      </c>
      <c r="AZ35" s="582" t="s">
        <v>130</v>
      </c>
      <c r="BA35" s="400" t="s">
        <v>138</v>
      </c>
      <c r="BB35" s="400" t="s">
        <v>183</v>
      </c>
      <c r="BC35" s="400" t="s">
        <v>183</v>
      </c>
      <c r="BD35" s="400" t="s">
        <v>124</v>
      </c>
      <c r="BE35" s="516">
        <f>+MATCH(BD$10:BD$548,AZ$10:AZ$540,0)</f>
        <v>24</v>
      </c>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c r="CE35" s="376"/>
      <c r="CF35" s="376"/>
      <c r="CG35" s="376"/>
      <c r="CH35" s="376"/>
      <c r="CI35" s="376"/>
      <c r="CJ35" s="376"/>
      <c r="CK35" s="376"/>
      <c r="CL35" s="376"/>
      <c r="CM35" s="376"/>
      <c r="CN35" s="376"/>
      <c r="CO35" s="376"/>
      <c r="CP35" s="376"/>
      <c r="CQ35" s="376"/>
      <c r="CR35" s="376"/>
      <c r="CS35" s="376"/>
      <c r="CT35" s="376"/>
      <c r="CU35" s="376"/>
      <c r="CV35" s="376"/>
      <c r="CW35" s="376"/>
      <c r="CX35" s="376"/>
      <c r="CY35" s="376"/>
      <c r="CZ35" s="376"/>
      <c r="DA35" s="376"/>
      <c r="DB35" s="376"/>
      <c r="DC35" s="376"/>
      <c r="DD35" s="376"/>
      <c r="DE35" s="376"/>
      <c r="DF35" s="376"/>
      <c r="DG35" s="376"/>
      <c r="DH35" s="376"/>
      <c r="DI35" s="376"/>
      <c r="DJ35" s="376"/>
      <c r="DK35" s="376"/>
      <c r="DL35" s="376"/>
      <c r="DM35" s="376"/>
      <c r="DN35" s="376"/>
      <c r="DO35" s="376"/>
      <c r="DP35" s="376"/>
      <c r="DQ35" s="376"/>
      <c r="DR35" s="376"/>
      <c r="DS35" s="376"/>
      <c r="DT35" s="376"/>
      <c r="DU35" s="376"/>
      <c r="DV35" s="376"/>
      <c r="DW35" s="376"/>
      <c r="DX35" s="376"/>
      <c r="DY35" s="376"/>
      <c r="DZ35" s="376"/>
      <c r="EA35" s="376"/>
    </row>
    <row r="36" spans="1:131" ht="17.850000000000001" customHeight="1">
      <c r="A36" s="368"/>
      <c r="B36" s="368"/>
      <c r="D36" s="438"/>
      <c r="E36" s="368"/>
      <c r="F36" s="368"/>
      <c r="G36" s="368"/>
      <c r="H36" s="368"/>
      <c r="I36" s="368"/>
      <c r="J36" s="368"/>
      <c r="K36" s="368"/>
      <c r="L36" s="368"/>
      <c r="M36" s="368"/>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593"/>
      <c r="AU36" s="376"/>
      <c r="AV36" s="376"/>
      <c r="AW36" s="594"/>
      <c r="AX36" s="594"/>
      <c r="AY36" s="595"/>
      <c r="AZ36" s="582"/>
      <c r="BA36" s="400"/>
      <c r="BB36" s="400"/>
      <c r="BC36" s="400"/>
      <c r="BD36" s="400"/>
      <c r="BE36" s="51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c r="CH36" s="376"/>
      <c r="CI36" s="376"/>
      <c r="CJ36" s="376"/>
      <c r="CK36" s="376"/>
      <c r="CL36" s="376"/>
      <c r="CM36" s="376"/>
      <c r="CN36" s="376"/>
      <c r="CO36" s="376"/>
      <c r="CP36" s="376"/>
      <c r="CQ36" s="376"/>
      <c r="CR36" s="376"/>
      <c r="CS36" s="376"/>
      <c r="CT36" s="376"/>
      <c r="CU36" s="376"/>
      <c r="CV36" s="376"/>
      <c r="CW36" s="376"/>
      <c r="CX36" s="376"/>
      <c r="CY36" s="376"/>
      <c r="CZ36" s="376"/>
      <c r="DA36" s="376"/>
      <c r="DB36" s="376"/>
      <c r="DC36" s="376"/>
      <c r="DD36" s="376"/>
      <c r="DE36" s="376"/>
      <c r="DF36" s="376"/>
      <c r="DG36" s="376"/>
      <c r="DH36" s="376"/>
      <c r="DI36" s="376"/>
      <c r="DJ36" s="376"/>
      <c r="DK36" s="376"/>
      <c r="DL36" s="376"/>
      <c r="DM36" s="376"/>
      <c r="DN36" s="376"/>
      <c r="DO36" s="376"/>
      <c r="DP36" s="376"/>
      <c r="DQ36" s="376"/>
      <c r="DR36" s="376"/>
      <c r="DS36" s="376"/>
      <c r="DT36" s="376"/>
      <c r="DU36" s="376"/>
      <c r="DV36" s="376"/>
      <c r="DW36" s="376"/>
      <c r="DX36" s="376"/>
      <c r="DY36" s="376"/>
      <c r="DZ36" s="376"/>
      <c r="EA36" s="376"/>
    </row>
    <row r="37" spans="1:131" ht="17.850000000000001" customHeight="1">
      <c r="A37" s="368"/>
      <c r="B37" s="368"/>
      <c r="D37" s="438"/>
      <c r="E37" s="368"/>
      <c r="F37" s="368"/>
      <c r="G37" s="368"/>
      <c r="H37" s="368"/>
      <c r="I37" s="368"/>
      <c r="J37" s="368"/>
      <c r="K37" s="368"/>
      <c r="L37" s="368"/>
      <c r="M37" s="368"/>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593"/>
      <c r="AU37" s="376"/>
      <c r="AV37" s="376"/>
      <c r="AW37" s="594"/>
      <c r="AX37" s="594"/>
      <c r="AY37" s="595"/>
      <c r="AZ37" s="582"/>
      <c r="BA37" s="400"/>
      <c r="BB37" s="400"/>
      <c r="BC37" s="400"/>
      <c r="BD37" s="400"/>
      <c r="BE37" s="51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c r="CH37" s="376"/>
      <c r="CI37" s="376"/>
      <c r="CJ37" s="376"/>
      <c r="CK37" s="376"/>
      <c r="CL37" s="376"/>
      <c r="CM37" s="376"/>
      <c r="CN37" s="376"/>
      <c r="CO37" s="376"/>
      <c r="CP37" s="376"/>
      <c r="CQ37" s="376"/>
      <c r="CR37" s="376"/>
      <c r="CS37" s="376"/>
      <c r="CT37" s="376"/>
      <c r="CU37" s="376"/>
      <c r="CV37" s="376"/>
      <c r="CW37" s="376"/>
      <c r="CX37" s="376"/>
      <c r="CY37" s="376"/>
      <c r="CZ37" s="376"/>
      <c r="DA37" s="376"/>
      <c r="DB37" s="376"/>
      <c r="DC37" s="376"/>
      <c r="DD37" s="376"/>
      <c r="DE37" s="376"/>
      <c r="DF37" s="376"/>
      <c r="DG37" s="376"/>
      <c r="DH37" s="376"/>
      <c r="DI37" s="376"/>
      <c r="DJ37" s="376"/>
      <c r="DK37" s="376"/>
      <c r="DL37" s="376"/>
      <c r="DM37" s="376"/>
      <c r="DN37" s="376"/>
      <c r="DO37" s="376"/>
      <c r="DP37" s="376"/>
      <c r="DQ37" s="376"/>
      <c r="DR37" s="376"/>
      <c r="DS37" s="376"/>
      <c r="DT37" s="376"/>
      <c r="DU37" s="376"/>
      <c r="DV37" s="376"/>
      <c r="DW37" s="376"/>
      <c r="DX37" s="376"/>
      <c r="DY37" s="376"/>
      <c r="DZ37" s="376"/>
      <c r="EA37" s="376"/>
    </row>
    <row r="38" spans="1:131" ht="87.75" hidden="1" customHeight="1">
      <c r="A38" s="1546" t="s">
        <v>1701</v>
      </c>
      <c r="B38" s="1546"/>
      <c r="C38" s="1546"/>
      <c r="D38" s="1546"/>
      <c r="E38" s="1546"/>
      <c r="F38" s="1546"/>
      <c r="G38" s="1546"/>
      <c r="H38" s="1546"/>
      <c r="I38" s="1546"/>
      <c r="J38" s="1546"/>
      <c r="K38" s="1546"/>
      <c r="L38" s="1546"/>
      <c r="M38" s="154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593" t="s">
        <v>75</v>
      </c>
      <c r="AU38" s="376"/>
      <c r="AV38" s="376"/>
      <c r="AW38" s="594" t="s">
        <v>865</v>
      </c>
      <c r="AX38" s="594" t="s">
        <v>865</v>
      </c>
      <c r="AY38" s="595" t="s">
        <v>189</v>
      </c>
      <c r="AZ38" s="582" t="s">
        <v>23</v>
      </c>
      <c r="BA38" s="400" t="s">
        <v>145</v>
      </c>
      <c r="BB38" s="400" t="s">
        <v>189</v>
      </c>
      <c r="BC38" s="400" t="s">
        <v>189</v>
      </c>
      <c r="BD38" s="400" t="s">
        <v>128</v>
      </c>
      <c r="BE38" s="516">
        <f t="shared" ref="BE38:BE73" si="2">+MATCH(BD$10:BD$548,AZ$10:AZ$540,0)</f>
        <v>25</v>
      </c>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c r="CH38" s="376"/>
      <c r="CI38" s="376"/>
      <c r="CJ38" s="376"/>
      <c r="CK38" s="376"/>
      <c r="CL38" s="376"/>
      <c r="CM38" s="376"/>
      <c r="CN38" s="376"/>
      <c r="CO38" s="376"/>
      <c r="CP38" s="376"/>
      <c r="CQ38" s="376"/>
      <c r="CR38" s="376"/>
      <c r="CS38" s="376"/>
      <c r="CT38" s="376"/>
      <c r="CU38" s="376"/>
      <c r="CV38" s="376"/>
      <c r="CW38" s="376"/>
      <c r="CX38" s="376"/>
      <c r="CY38" s="376"/>
      <c r="CZ38" s="376"/>
      <c r="DA38" s="376"/>
      <c r="DB38" s="376"/>
      <c r="DC38" s="376"/>
      <c r="DD38" s="376"/>
      <c r="DE38" s="376"/>
      <c r="DF38" s="376"/>
      <c r="DG38" s="376"/>
      <c r="DH38" s="376"/>
      <c r="DI38" s="376"/>
      <c r="DJ38" s="376"/>
      <c r="DK38" s="376"/>
      <c r="DL38" s="376"/>
      <c r="DM38" s="376"/>
      <c r="DN38" s="376"/>
      <c r="DO38" s="376"/>
      <c r="DP38" s="376"/>
      <c r="DQ38" s="376"/>
      <c r="DR38" s="376"/>
      <c r="DS38" s="376"/>
      <c r="DT38" s="376"/>
      <c r="DU38" s="376"/>
      <c r="DV38" s="376"/>
      <c r="DW38" s="376"/>
      <c r="DX38" s="376"/>
      <c r="DY38" s="376"/>
      <c r="DZ38" s="376"/>
      <c r="EA38" s="376"/>
    </row>
    <row r="39" spans="1:131" ht="30.75" hidden="1" customHeight="1">
      <c r="A39" s="1546" t="s">
        <v>1702</v>
      </c>
      <c r="B39" s="1546"/>
      <c r="C39" s="1546"/>
      <c r="D39" s="1546"/>
      <c r="E39" s="1546"/>
      <c r="F39" s="1546"/>
      <c r="G39" s="1546"/>
      <c r="H39" s="1546"/>
      <c r="I39" s="1546"/>
      <c r="J39" s="1546"/>
      <c r="K39" s="1546"/>
      <c r="L39" s="1546"/>
      <c r="M39" s="154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593" t="s">
        <v>77</v>
      </c>
      <c r="AU39" s="376"/>
      <c r="AV39" s="376"/>
      <c r="AW39" s="594" t="s">
        <v>885</v>
      </c>
      <c r="AX39" s="594" t="s">
        <v>885</v>
      </c>
      <c r="AY39" s="595" t="s">
        <v>193</v>
      </c>
      <c r="AZ39" s="582" t="s">
        <v>135</v>
      </c>
      <c r="BA39" s="400" t="s">
        <v>148</v>
      </c>
      <c r="BB39" s="400" t="s">
        <v>193</v>
      </c>
      <c r="BC39" s="400" t="s">
        <v>193</v>
      </c>
      <c r="BD39" s="400" t="s">
        <v>130</v>
      </c>
      <c r="BE39" s="516">
        <f t="shared" si="2"/>
        <v>26</v>
      </c>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c r="CH39" s="376"/>
      <c r="CI39" s="376"/>
      <c r="CJ39" s="376"/>
      <c r="CK39" s="376"/>
      <c r="CL39" s="376"/>
      <c r="CM39" s="376"/>
      <c r="CN39" s="376"/>
      <c r="CO39" s="376"/>
      <c r="CP39" s="376"/>
      <c r="CQ39" s="376"/>
      <c r="CR39" s="376"/>
      <c r="CS39" s="376"/>
      <c r="CT39" s="376"/>
      <c r="CU39" s="376"/>
      <c r="CV39" s="376"/>
      <c r="CW39" s="376"/>
      <c r="CX39" s="376"/>
      <c r="CY39" s="376"/>
      <c r="CZ39" s="376"/>
      <c r="DA39" s="376"/>
      <c r="DB39" s="376"/>
      <c r="DC39" s="376"/>
      <c r="DD39" s="376"/>
      <c r="DE39" s="376"/>
      <c r="DF39" s="376"/>
      <c r="DG39" s="376"/>
      <c r="DH39" s="376"/>
      <c r="DI39" s="376"/>
      <c r="DJ39" s="376"/>
      <c r="DK39" s="376"/>
      <c r="DL39" s="376"/>
      <c r="DM39" s="376"/>
      <c r="DN39" s="376"/>
      <c r="DO39" s="376"/>
      <c r="DP39" s="376"/>
      <c r="DQ39" s="376"/>
      <c r="DR39" s="376"/>
      <c r="DS39" s="376"/>
      <c r="DT39" s="376"/>
      <c r="DU39" s="376"/>
      <c r="DV39" s="376"/>
      <c r="DW39" s="376"/>
      <c r="DX39" s="376"/>
      <c r="DY39" s="376"/>
      <c r="DZ39" s="376"/>
      <c r="EA39" s="376"/>
    </row>
    <row r="40" spans="1:131" ht="43.5" hidden="1" customHeight="1">
      <c r="A40" s="1546" t="s">
        <v>1703</v>
      </c>
      <c r="B40" s="1546"/>
      <c r="C40" s="1546"/>
      <c r="D40" s="1546"/>
      <c r="E40" s="1546"/>
      <c r="F40" s="1546"/>
      <c r="G40" s="1546"/>
      <c r="H40" s="1546"/>
      <c r="I40" s="1546"/>
      <c r="J40" s="1546"/>
      <c r="K40" s="1546"/>
      <c r="L40" s="1546"/>
      <c r="M40" s="154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593" t="s">
        <v>79</v>
      </c>
      <c r="AU40" s="376"/>
      <c r="AV40" s="376"/>
      <c r="AW40" s="594" t="s">
        <v>904</v>
      </c>
      <c r="AX40" s="594" t="s">
        <v>904</v>
      </c>
      <c r="AY40" s="595" t="s">
        <v>199</v>
      </c>
      <c r="AZ40" s="582" t="s">
        <v>138</v>
      </c>
      <c r="BA40" s="400" t="s">
        <v>162</v>
      </c>
      <c r="BB40" s="400" t="s">
        <v>199</v>
      </c>
      <c r="BC40" s="400" t="s">
        <v>199</v>
      </c>
      <c r="BD40" s="400" t="s">
        <v>23</v>
      </c>
      <c r="BE40" s="516">
        <f t="shared" si="2"/>
        <v>29</v>
      </c>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c r="CH40" s="376"/>
      <c r="CI40" s="376"/>
      <c r="CJ40" s="376"/>
      <c r="CK40" s="376"/>
      <c r="CL40" s="376"/>
      <c r="CM40" s="376"/>
      <c r="CN40" s="376"/>
      <c r="CO40" s="376"/>
      <c r="CP40" s="376"/>
      <c r="CQ40" s="376"/>
      <c r="CR40" s="376"/>
      <c r="CS40" s="376"/>
      <c r="CT40" s="376"/>
      <c r="CU40" s="376"/>
      <c r="CV40" s="376"/>
      <c r="CW40" s="376"/>
      <c r="CX40" s="376"/>
      <c r="CY40" s="376"/>
      <c r="CZ40" s="376"/>
      <c r="DA40" s="376"/>
      <c r="DB40" s="376"/>
      <c r="DC40" s="376"/>
      <c r="DD40" s="376"/>
      <c r="DE40" s="376"/>
      <c r="DF40" s="376"/>
      <c r="DG40" s="376"/>
      <c r="DH40" s="376"/>
      <c r="DI40" s="376"/>
      <c r="DJ40" s="376"/>
      <c r="DK40" s="376"/>
      <c r="DL40" s="376"/>
      <c r="DM40" s="376"/>
      <c r="DN40" s="376"/>
      <c r="DO40" s="376"/>
      <c r="DP40" s="376"/>
      <c r="DQ40" s="376"/>
      <c r="DR40" s="376"/>
      <c r="DS40" s="376"/>
      <c r="DT40" s="376"/>
      <c r="DU40" s="376"/>
      <c r="DV40" s="376"/>
      <c r="DW40" s="376"/>
      <c r="DX40" s="376"/>
      <c r="DY40" s="376"/>
      <c r="DZ40" s="376"/>
      <c r="EA40" s="376"/>
    </row>
    <row r="41" spans="1:131" ht="26.25" hidden="1" customHeight="1">
      <c r="A41" s="1546" t="s">
        <v>1704</v>
      </c>
      <c r="B41" s="1546"/>
      <c r="C41" s="1546"/>
      <c r="D41" s="1546"/>
      <c r="E41" s="1546"/>
      <c r="F41" s="1546"/>
      <c r="G41" s="1546"/>
      <c r="H41" s="1546"/>
      <c r="I41" s="1546"/>
      <c r="J41" s="1546"/>
      <c r="K41" s="1546"/>
      <c r="L41" s="1546"/>
      <c r="M41" s="154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593" t="s">
        <v>81</v>
      </c>
      <c r="AU41" s="376"/>
      <c r="AV41" s="376"/>
      <c r="AW41" s="594" t="s">
        <v>905</v>
      </c>
      <c r="AX41" s="594" t="s">
        <v>905</v>
      </c>
      <c r="AY41" s="595" t="s">
        <v>201</v>
      </c>
      <c r="AZ41" s="582" t="s">
        <v>140</v>
      </c>
      <c r="BA41" s="400" t="s">
        <v>164</v>
      </c>
      <c r="BB41" s="400" t="s">
        <v>201</v>
      </c>
      <c r="BC41" s="400" t="s">
        <v>201</v>
      </c>
      <c r="BD41" s="400" t="s">
        <v>135</v>
      </c>
      <c r="BE41" s="516">
        <f t="shared" si="2"/>
        <v>30</v>
      </c>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c r="CH41" s="376"/>
      <c r="CI41" s="376"/>
      <c r="CJ41" s="376"/>
      <c r="CK41" s="376"/>
      <c r="CL41" s="376"/>
      <c r="CM41" s="376"/>
      <c r="CN41" s="376"/>
      <c r="CO41" s="376"/>
      <c r="CP41" s="376"/>
      <c r="CQ41" s="376"/>
      <c r="CR41" s="376"/>
      <c r="CS41" s="376"/>
      <c r="CT41" s="376"/>
      <c r="CU41" s="376"/>
      <c r="CV41" s="376"/>
      <c r="CW41" s="376"/>
      <c r="CX41" s="376"/>
      <c r="CY41" s="376"/>
      <c r="CZ41" s="376"/>
      <c r="DA41" s="376"/>
      <c r="DB41" s="376"/>
      <c r="DC41" s="376"/>
      <c r="DD41" s="376"/>
      <c r="DE41" s="376"/>
      <c r="DF41" s="376"/>
      <c r="DG41" s="376"/>
      <c r="DH41" s="376"/>
      <c r="DI41" s="376"/>
      <c r="DJ41" s="376"/>
      <c r="DK41" s="376"/>
      <c r="DL41" s="376"/>
      <c r="DM41" s="376"/>
      <c r="DN41" s="376"/>
      <c r="DO41" s="376"/>
      <c r="DP41" s="376"/>
      <c r="DQ41" s="376"/>
      <c r="DR41" s="376"/>
      <c r="DS41" s="376"/>
      <c r="DT41" s="376"/>
      <c r="DU41" s="376"/>
      <c r="DV41" s="376"/>
      <c r="DW41" s="376"/>
      <c r="DX41" s="376"/>
      <c r="DY41" s="376"/>
      <c r="DZ41" s="376"/>
      <c r="EA41" s="376"/>
    </row>
    <row r="42" spans="1:131" ht="24.75" hidden="1" customHeight="1">
      <c r="A42" s="1573" t="s">
        <v>1705</v>
      </c>
      <c r="B42" s="1573"/>
      <c r="C42" s="1573"/>
      <c r="D42" s="1573"/>
      <c r="E42" s="1573"/>
      <c r="F42" s="1573"/>
      <c r="G42" s="1573"/>
      <c r="H42" s="1573"/>
      <c r="I42" s="1573"/>
      <c r="J42" s="1573"/>
      <c r="K42" s="1573"/>
      <c r="L42" s="1573"/>
      <c r="M42" s="1573"/>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593" t="s">
        <v>84</v>
      </c>
      <c r="AU42" s="376"/>
      <c r="AV42" s="376"/>
      <c r="AW42" s="594" t="s">
        <v>905</v>
      </c>
      <c r="AX42" s="594" t="s">
        <v>905</v>
      </c>
      <c r="AY42" s="595" t="s">
        <v>201</v>
      </c>
      <c r="AZ42" s="582" t="s">
        <v>140</v>
      </c>
      <c r="BA42" s="400" t="s">
        <v>169</v>
      </c>
      <c r="BB42" s="400" t="s">
        <v>215</v>
      </c>
      <c r="BC42" s="400" t="s">
        <v>215</v>
      </c>
      <c r="BD42" s="400" t="s">
        <v>138</v>
      </c>
      <c r="BE42" s="516">
        <f t="shared" si="2"/>
        <v>31</v>
      </c>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c r="CH42" s="376"/>
      <c r="CI42" s="376"/>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376"/>
      <c r="DI42" s="376"/>
      <c r="DJ42" s="376"/>
      <c r="DK42" s="376"/>
      <c r="DL42" s="376"/>
      <c r="DM42" s="376"/>
      <c r="DN42" s="376"/>
      <c r="DO42" s="376"/>
      <c r="DP42" s="376"/>
      <c r="DQ42" s="376"/>
      <c r="DR42" s="376"/>
      <c r="DS42" s="376"/>
      <c r="DT42" s="376"/>
      <c r="DU42" s="376"/>
      <c r="DV42" s="376"/>
      <c r="DW42" s="376"/>
      <c r="DX42" s="376"/>
      <c r="DY42" s="376"/>
      <c r="DZ42" s="376"/>
      <c r="EA42" s="376"/>
    </row>
    <row r="43" spans="1:131" ht="17.25" hidden="1" customHeight="1">
      <c r="A43" s="440" t="s">
        <v>1706</v>
      </c>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593" t="s">
        <v>86</v>
      </c>
      <c r="AU43" s="376"/>
      <c r="AV43" s="376"/>
      <c r="AW43" s="594" t="s">
        <v>911</v>
      </c>
      <c r="AX43" s="594" t="s">
        <v>911</v>
      </c>
      <c r="AY43" s="595" t="s">
        <v>207</v>
      </c>
      <c r="AZ43" s="582" t="s">
        <v>145</v>
      </c>
      <c r="BA43" s="400" t="s">
        <v>167</v>
      </c>
      <c r="BB43" s="400" t="s">
        <v>261</v>
      </c>
      <c r="BC43" s="400" t="s">
        <v>261</v>
      </c>
      <c r="BD43" s="400" t="s">
        <v>140</v>
      </c>
      <c r="BE43" s="516">
        <f t="shared" si="2"/>
        <v>32</v>
      </c>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c r="CH43" s="376"/>
      <c r="CI43" s="376"/>
      <c r="CJ43" s="376"/>
      <c r="CK43" s="376"/>
      <c r="CL43" s="376"/>
      <c r="CM43" s="376"/>
      <c r="CN43" s="376"/>
      <c r="CO43" s="376"/>
      <c r="CP43" s="376"/>
      <c r="CQ43" s="376"/>
      <c r="CR43" s="376"/>
      <c r="CS43" s="376"/>
      <c r="CT43" s="376"/>
      <c r="CU43" s="376"/>
      <c r="CV43" s="376"/>
      <c r="CW43" s="376"/>
      <c r="CX43" s="376"/>
      <c r="CY43" s="376"/>
      <c r="CZ43" s="376"/>
      <c r="DA43" s="376"/>
      <c r="DB43" s="376"/>
      <c r="DC43" s="376"/>
      <c r="DD43" s="376"/>
      <c r="DE43" s="376"/>
      <c r="DF43" s="376"/>
      <c r="DG43" s="376"/>
      <c r="DH43" s="376"/>
      <c r="DI43" s="376"/>
      <c r="DJ43" s="376"/>
      <c r="DK43" s="376"/>
      <c r="DL43" s="376"/>
      <c r="DM43" s="376"/>
      <c r="DN43" s="376"/>
      <c r="DO43" s="376"/>
      <c r="DP43" s="376"/>
      <c r="DQ43" s="376"/>
      <c r="DR43" s="376"/>
      <c r="DS43" s="376"/>
      <c r="DT43" s="376"/>
      <c r="DU43" s="376"/>
      <c r="DV43" s="376"/>
      <c r="DW43" s="376"/>
      <c r="DX43" s="376"/>
      <c r="DY43" s="376"/>
      <c r="DZ43" s="376"/>
      <c r="EA43" s="376"/>
    </row>
    <row r="44" spans="1:131" ht="16.5" hidden="1" customHeight="1">
      <c r="A44" s="440"/>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593" t="s">
        <v>90</v>
      </c>
      <c r="AU44" s="376"/>
      <c r="AV44" s="376"/>
      <c r="AW44" s="401" t="s">
        <v>382</v>
      </c>
      <c r="AX44" s="401" t="s">
        <v>382</v>
      </c>
      <c r="AY44" s="595" t="s">
        <v>215</v>
      </c>
      <c r="AZ44" s="582" t="s">
        <v>148</v>
      </c>
      <c r="BA44" s="400" t="s">
        <v>171</v>
      </c>
      <c r="BB44" s="400" t="s">
        <v>281</v>
      </c>
      <c r="BC44" s="400" t="s">
        <v>281</v>
      </c>
      <c r="BD44" s="400" t="s">
        <v>145</v>
      </c>
      <c r="BE44" s="516">
        <f t="shared" si="2"/>
        <v>34</v>
      </c>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c r="DJ44" s="376"/>
      <c r="DK44" s="376"/>
      <c r="DL44" s="376"/>
      <c r="DM44" s="376"/>
      <c r="DN44" s="376"/>
      <c r="DO44" s="376"/>
      <c r="DP44" s="376"/>
      <c r="DQ44" s="376"/>
      <c r="DR44" s="376"/>
      <c r="DS44" s="376"/>
      <c r="DT44" s="376"/>
      <c r="DU44" s="376"/>
      <c r="DV44" s="376"/>
      <c r="DW44" s="376"/>
      <c r="DX44" s="376"/>
      <c r="DY44" s="376"/>
      <c r="DZ44" s="376"/>
      <c r="EA44" s="376"/>
    </row>
    <row r="45" spans="1:131" hidden="1">
      <c r="A45" s="440"/>
      <c r="D45" s="1574" t="s">
        <v>1707</v>
      </c>
      <c r="E45" s="1576" t="s">
        <v>1708</v>
      </c>
      <c r="F45" s="1577"/>
      <c r="G45" s="1577"/>
      <c r="H45" s="1577"/>
      <c r="I45" s="1577"/>
      <c r="J45" s="1577"/>
      <c r="K45" s="1577"/>
      <c r="L45" s="1578"/>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593" t="s">
        <v>92</v>
      </c>
      <c r="AU45" s="376"/>
      <c r="AV45" s="376"/>
      <c r="AW45" s="594" t="s">
        <v>959</v>
      </c>
      <c r="AX45" s="401" t="s">
        <v>934</v>
      </c>
      <c r="AY45" s="595" t="s">
        <v>232</v>
      </c>
      <c r="AZ45" s="582" t="s">
        <v>162</v>
      </c>
      <c r="BA45" s="400" t="s">
        <v>1625</v>
      </c>
      <c r="BB45" s="400" t="s">
        <v>285</v>
      </c>
      <c r="BC45" s="400" t="s">
        <v>285</v>
      </c>
      <c r="BD45" s="400" t="s">
        <v>148</v>
      </c>
      <c r="BE45" s="516">
        <f t="shared" si="2"/>
        <v>35</v>
      </c>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c r="DJ45" s="376"/>
      <c r="DK45" s="376"/>
      <c r="DL45" s="376"/>
      <c r="DM45" s="376"/>
      <c r="DN45" s="376"/>
      <c r="DO45" s="376"/>
      <c r="DP45" s="376"/>
      <c r="DQ45" s="376"/>
      <c r="DR45" s="376"/>
      <c r="DS45" s="376"/>
      <c r="DT45" s="376"/>
      <c r="DU45" s="376"/>
      <c r="DV45" s="376"/>
      <c r="DW45" s="376"/>
      <c r="DX45" s="376"/>
      <c r="DY45" s="376"/>
      <c r="DZ45" s="376"/>
      <c r="EA45" s="376"/>
    </row>
    <row r="46" spans="1:131" hidden="1">
      <c r="A46" s="440"/>
      <c r="D46" s="1575"/>
      <c r="E46" s="441">
        <v>1</v>
      </c>
      <c r="F46" s="441">
        <v>2</v>
      </c>
      <c r="G46" s="441">
        <v>3</v>
      </c>
      <c r="H46" s="441">
        <v>4</v>
      </c>
      <c r="I46" s="441">
        <v>5</v>
      </c>
      <c r="J46" s="441">
        <v>6</v>
      </c>
      <c r="K46" s="441">
        <v>7</v>
      </c>
      <c r="L46" s="442">
        <v>8</v>
      </c>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593" t="s">
        <v>95</v>
      </c>
      <c r="AU46" s="376"/>
      <c r="AV46" s="376"/>
      <c r="AW46" s="594" t="s">
        <v>1641</v>
      </c>
      <c r="AX46" s="594" t="s">
        <v>959</v>
      </c>
      <c r="AY46" s="595" t="s">
        <v>277</v>
      </c>
      <c r="AZ46" s="582" t="s">
        <v>164</v>
      </c>
      <c r="BA46" s="400" t="s">
        <v>175</v>
      </c>
      <c r="BB46" s="400" t="s">
        <v>287</v>
      </c>
      <c r="BC46" s="400" t="s">
        <v>287</v>
      </c>
      <c r="BD46" s="400" t="s">
        <v>162</v>
      </c>
      <c r="BE46" s="516">
        <f t="shared" si="2"/>
        <v>36</v>
      </c>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c r="DJ46" s="376"/>
      <c r="DK46" s="376"/>
      <c r="DL46" s="376"/>
      <c r="DM46" s="376"/>
      <c r="DN46" s="376"/>
      <c r="DO46" s="376"/>
      <c r="DP46" s="376"/>
      <c r="DQ46" s="376"/>
      <c r="DR46" s="376"/>
      <c r="DS46" s="376"/>
      <c r="DT46" s="376"/>
      <c r="DU46" s="376"/>
      <c r="DV46" s="376"/>
      <c r="DW46" s="376"/>
      <c r="DX46" s="376"/>
      <c r="DY46" s="376"/>
      <c r="DZ46" s="376"/>
      <c r="EA46" s="376"/>
    </row>
    <row r="47" spans="1:131" hidden="1">
      <c r="A47" s="440"/>
      <c r="D47" s="443">
        <v>30</v>
      </c>
      <c r="E47" s="444">
        <f t="array" ref="E47">+MAX(IF($B62:$B78=1,E62:E78))</f>
        <v>0</v>
      </c>
      <c r="F47" s="445">
        <f t="array" ref="F47">+MAX(IF($B62:$B78=1,F62:F78))</f>
        <v>0</v>
      </c>
      <c r="G47" s="445">
        <f t="array" ref="G47">+MAX(IF($B62:$B78=1,G62:G78))</f>
        <v>0</v>
      </c>
      <c r="H47" s="445">
        <f t="array" ref="H47">+MAX(IF($B62:$B78=1,H62:H78))</f>
        <v>0</v>
      </c>
      <c r="I47" s="445">
        <f t="array" ref="I47">+MAX(IF($B62:$B78=1,I62:I78))</f>
        <v>0</v>
      </c>
      <c r="J47" s="445">
        <f t="array" ref="J47">+MAX(IF($B62:$B78=1,J62:J78))</f>
        <v>0</v>
      </c>
      <c r="K47" s="445">
        <f t="array" ref="K47">+MAX(IF($B62:$B78=1,K62:K78))</f>
        <v>0</v>
      </c>
      <c r="L47" s="446">
        <f t="array" ref="L47">+MAX(IF($B62:$B78=1,L62:L78))</f>
        <v>0</v>
      </c>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593" t="s">
        <v>97</v>
      </c>
      <c r="AU47" s="376"/>
      <c r="AV47" s="376"/>
      <c r="AW47" s="401" t="s">
        <v>980</v>
      </c>
      <c r="AX47" s="594" t="s">
        <v>1641</v>
      </c>
      <c r="AY47" s="595" t="s">
        <v>281</v>
      </c>
      <c r="AZ47" s="582" t="s">
        <v>167</v>
      </c>
      <c r="BA47" s="400" t="s">
        <v>177</v>
      </c>
      <c r="BB47" s="400" t="s">
        <v>307</v>
      </c>
      <c r="BC47" s="400" t="s">
        <v>307</v>
      </c>
      <c r="BD47" s="400" t="s">
        <v>164</v>
      </c>
      <c r="BE47" s="516">
        <f t="shared" si="2"/>
        <v>37</v>
      </c>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c r="DJ47" s="376"/>
      <c r="DK47" s="376"/>
      <c r="DL47" s="376"/>
      <c r="DM47" s="376"/>
      <c r="DN47" s="376"/>
      <c r="DO47" s="376"/>
      <c r="DP47" s="376"/>
      <c r="DQ47" s="376"/>
      <c r="DR47" s="376"/>
      <c r="DS47" s="376"/>
      <c r="DT47" s="376"/>
      <c r="DU47" s="376"/>
      <c r="DV47" s="376"/>
      <c r="DW47" s="376"/>
      <c r="DX47" s="376"/>
      <c r="DY47" s="376"/>
      <c r="DZ47" s="376"/>
      <c r="EA47" s="376"/>
    </row>
    <row r="48" spans="1:131" hidden="1">
      <c r="A48" s="440"/>
      <c r="D48" s="443">
        <v>40</v>
      </c>
      <c r="E48" s="447">
        <f t="array" ref="E48">+MAX(IF($B80:$B96=1,E80:E96))</f>
        <v>0</v>
      </c>
      <c r="F48" s="448">
        <f t="array" ref="F48">+MAX(IF($B80:$B96=1,F80:F96))</f>
        <v>0</v>
      </c>
      <c r="G48" s="448">
        <f t="array" ref="G48">+MAX(IF($B80:$B96=1,G80:G96))</f>
        <v>0</v>
      </c>
      <c r="H48" s="448">
        <f t="array" ref="H48">+MAX(IF($B80:$B96=1,H80:H96))</f>
        <v>0</v>
      </c>
      <c r="I48" s="448">
        <f t="array" ref="I48">+MAX(IF($B80:$B96=1,I80:I96))</f>
        <v>0</v>
      </c>
      <c r="J48" s="448">
        <f t="array" ref="J48">+MAX(IF($B80:$B96=1,J80:J96))</f>
        <v>0</v>
      </c>
      <c r="K48" s="448">
        <f t="array" ref="K48">+MAX(IF($B80:$B96=1,K80:K96))</f>
        <v>0</v>
      </c>
      <c r="L48" s="449">
        <f t="array" ref="L48">+MAX(IF($B80:$B96=1,L80:L96))</f>
        <v>0</v>
      </c>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593" t="s">
        <v>101</v>
      </c>
      <c r="AU48" s="376"/>
      <c r="AV48" s="376"/>
      <c r="AW48" s="594" t="s">
        <v>997</v>
      </c>
      <c r="AX48" s="401" t="s">
        <v>980</v>
      </c>
      <c r="AY48" s="595" t="s">
        <v>285</v>
      </c>
      <c r="AZ48" s="582" t="s">
        <v>169</v>
      </c>
      <c r="BA48" s="400" t="s">
        <v>179</v>
      </c>
      <c r="BB48" s="400" t="s">
        <v>309</v>
      </c>
      <c r="BC48" s="400" t="s">
        <v>309</v>
      </c>
      <c r="BD48" s="400" t="s">
        <v>167</v>
      </c>
      <c r="BE48" s="516">
        <f t="shared" si="2"/>
        <v>38</v>
      </c>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c r="DJ48" s="376"/>
      <c r="DK48" s="376"/>
      <c r="DL48" s="376"/>
      <c r="DM48" s="376"/>
      <c r="DN48" s="376"/>
      <c r="DO48" s="376"/>
      <c r="DP48" s="376"/>
      <c r="DQ48" s="376"/>
      <c r="DR48" s="376"/>
      <c r="DS48" s="376"/>
      <c r="DT48" s="376"/>
      <c r="DU48" s="376"/>
      <c r="DV48" s="376"/>
      <c r="DW48" s="376"/>
      <c r="DX48" s="376"/>
      <c r="DY48" s="376"/>
      <c r="DZ48" s="376"/>
      <c r="EA48" s="376"/>
    </row>
    <row r="49" spans="1:131" hidden="1">
      <c r="A49" s="440"/>
      <c r="D49" s="443">
        <v>50</v>
      </c>
      <c r="E49" s="447">
        <f t="array" ref="E49">+MAX(IF($B98:$B114=1,E98:E114))</f>
        <v>0</v>
      </c>
      <c r="F49" s="448">
        <f t="array" ref="F49">+MAX(IF($B98:$B114=1,F98:F114))</f>
        <v>0</v>
      </c>
      <c r="G49" s="448">
        <f t="array" ref="G49">+MAX(IF($B98:$B114=1,G98:G114))</f>
        <v>0</v>
      </c>
      <c r="H49" s="448">
        <f t="array" ref="H49">+MAX(IF($B98:$B114=1,H98:H114))</f>
        <v>0</v>
      </c>
      <c r="I49" s="448">
        <f t="array" ref="I49">+MAX(IF($B98:$B114=1,I98:I114))</f>
        <v>0</v>
      </c>
      <c r="J49" s="448">
        <f t="array" ref="J49">+MAX(IF($B98:$B114=1,J98:J114))</f>
        <v>0</v>
      </c>
      <c r="K49" s="448">
        <f t="array" ref="K49">+MAX(IF($B98:$B114=1,K98:K114))</f>
        <v>0</v>
      </c>
      <c r="L49" s="449">
        <f t="array" ref="L49">+MAX(IF($B98:$B114=1,L98:L114))</f>
        <v>0</v>
      </c>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593" t="s">
        <v>103</v>
      </c>
      <c r="AU49" s="376"/>
      <c r="AV49" s="376"/>
      <c r="AW49" s="401" t="s">
        <v>998</v>
      </c>
      <c r="AX49" s="594" t="s">
        <v>997</v>
      </c>
      <c r="AY49" s="595" t="s">
        <v>287</v>
      </c>
      <c r="AZ49" s="582" t="s">
        <v>171</v>
      </c>
      <c r="BA49" s="400" t="s">
        <v>183</v>
      </c>
      <c r="BB49" s="400" t="s">
        <v>79</v>
      </c>
      <c r="BC49" s="400" t="s">
        <v>79</v>
      </c>
      <c r="BD49" s="400" t="s">
        <v>169</v>
      </c>
      <c r="BE49" s="516">
        <f t="shared" si="2"/>
        <v>39</v>
      </c>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c r="DJ49" s="376"/>
      <c r="DK49" s="376"/>
      <c r="DL49" s="376"/>
      <c r="DM49" s="376"/>
      <c r="DN49" s="376"/>
      <c r="DO49" s="376"/>
      <c r="DP49" s="376"/>
      <c r="DQ49" s="376"/>
      <c r="DR49" s="376"/>
      <c r="DS49" s="376"/>
      <c r="DT49" s="376"/>
      <c r="DU49" s="376"/>
      <c r="DV49" s="376"/>
      <c r="DW49" s="376"/>
      <c r="DX49" s="376"/>
      <c r="DY49" s="376"/>
      <c r="DZ49" s="376"/>
      <c r="EA49" s="376"/>
    </row>
    <row r="50" spans="1:131" hidden="1">
      <c r="A50" s="440"/>
      <c r="D50" s="443">
        <v>60</v>
      </c>
      <c r="E50" s="447">
        <f t="array" ref="E50">+MAX(IF($B116:$B132=1,E116:E132))</f>
        <v>0</v>
      </c>
      <c r="F50" s="448">
        <f t="array" ref="F50">+MAX(IF($B116:$B132=1,F116:F132))</f>
        <v>0</v>
      </c>
      <c r="G50" s="448">
        <f t="array" ref="G50">+MAX(IF($B116:$B132=1,G116:G132))</f>
        <v>0</v>
      </c>
      <c r="H50" s="448">
        <f t="array" ref="H50">+MAX(IF($B116:$B132=1,H116:H132))</f>
        <v>0</v>
      </c>
      <c r="I50" s="448">
        <f t="array" ref="I50">+MAX(IF($B116:$B132=1,I116:I132))</f>
        <v>0</v>
      </c>
      <c r="J50" s="448">
        <f t="array" ref="J50">+MAX(IF($B116:$B132=1,J116:J132))</f>
        <v>0</v>
      </c>
      <c r="K50" s="448">
        <f t="array" ref="K50">+MAX(IF($B116:$B132=1,K116:K132))</f>
        <v>0</v>
      </c>
      <c r="L50" s="449">
        <f t="array" ref="L50">+MAX(IF($B116:$B132=1,L116:L132))</f>
        <v>0</v>
      </c>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593" t="s">
        <v>107</v>
      </c>
      <c r="AU50" s="376"/>
      <c r="AV50" s="376"/>
      <c r="AW50" s="401" t="s">
        <v>999</v>
      </c>
      <c r="AX50" s="401" t="s">
        <v>998</v>
      </c>
      <c r="AY50" s="595" t="s">
        <v>295</v>
      </c>
      <c r="AZ50" s="582" t="s">
        <v>1625</v>
      </c>
      <c r="BA50" s="400" t="s">
        <v>189</v>
      </c>
      <c r="BB50" s="400" t="s">
        <v>324</v>
      </c>
      <c r="BC50" s="400" t="s">
        <v>324</v>
      </c>
      <c r="BD50" s="400" t="s">
        <v>171</v>
      </c>
      <c r="BE50" s="516">
        <f t="shared" si="2"/>
        <v>40</v>
      </c>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6"/>
      <c r="CI50" s="376"/>
      <c r="CJ50" s="376"/>
      <c r="CK50" s="376"/>
      <c r="CL50" s="376"/>
      <c r="CM50" s="376"/>
      <c r="CN50" s="376"/>
      <c r="CO50" s="376"/>
      <c r="CP50" s="376"/>
      <c r="CQ50" s="376"/>
      <c r="CR50" s="376"/>
      <c r="CS50" s="376"/>
      <c r="CT50" s="376"/>
      <c r="CU50" s="376"/>
      <c r="CV50" s="376"/>
      <c r="CW50" s="376"/>
      <c r="CX50" s="376"/>
      <c r="CY50" s="376"/>
      <c r="CZ50" s="376"/>
      <c r="DA50" s="376"/>
      <c r="DB50" s="376"/>
      <c r="DC50" s="376"/>
      <c r="DD50" s="376"/>
      <c r="DE50" s="376"/>
      <c r="DF50" s="376"/>
      <c r="DG50" s="376"/>
      <c r="DH50" s="376"/>
      <c r="DI50" s="376"/>
      <c r="DJ50" s="376"/>
      <c r="DK50" s="376"/>
      <c r="DL50" s="376"/>
      <c r="DM50" s="376"/>
      <c r="DN50" s="376"/>
      <c r="DO50" s="376"/>
      <c r="DP50" s="376"/>
      <c r="DQ50" s="376"/>
      <c r="DR50" s="376"/>
      <c r="DS50" s="376"/>
      <c r="DT50" s="376"/>
      <c r="DU50" s="376"/>
      <c r="DV50" s="376"/>
      <c r="DW50" s="376"/>
      <c r="DX50" s="376"/>
      <c r="DY50" s="376"/>
      <c r="DZ50" s="376"/>
      <c r="EA50" s="376"/>
    </row>
    <row r="51" spans="1:131" hidden="1">
      <c r="A51" s="440"/>
      <c r="D51" s="450">
        <v>80</v>
      </c>
      <c r="E51" s="451">
        <f t="array" ref="E51">+MAX(IF($B134:$B150=1,E134:E150))</f>
        <v>0</v>
      </c>
      <c r="F51" s="452">
        <f t="array" ref="F51">+MAX(IF($B134:$B150=1,F134:F150))</f>
        <v>0</v>
      </c>
      <c r="G51" s="452">
        <f t="array" ref="G51">+MAX(IF($B134:$B150=1,G134:G150))</f>
        <v>0</v>
      </c>
      <c r="H51" s="452">
        <f t="array" ref="H51">+MAX(IF($B134:$B150=1,H134:H150))</f>
        <v>0</v>
      </c>
      <c r="I51" s="452">
        <f t="array" ref="I51">+MAX(IF($B134:$B150=1,I134:I150))</f>
        <v>0</v>
      </c>
      <c r="J51" s="452">
        <f t="array" ref="J51">+MAX(IF($B134:$B150=1,J134:J150))</f>
        <v>0</v>
      </c>
      <c r="K51" s="452">
        <f t="array" ref="K51">+MAX(IF($B134:$B150=1,K134:K150))</f>
        <v>0</v>
      </c>
      <c r="L51" s="453">
        <f t="array" ref="L51">+MAX(IF($B134:$B150=1,L134:L150))</f>
        <v>0</v>
      </c>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593" t="s">
        <v>109</v>
      </c>
      <c r="AU51" s="376"/>
      <c r="AV51" s="376"/>
      <c r="AW51" s="594" t="s">
        <v>1000</v>
      </c>
      <c r="AX51" s="401" t="s">
        <v>999</v>
      </c>
      <c r="AY51" s="595" t="s">
        <v>307</v>
      </c>
      <c r="AZ51" s="582" t="s">
        <v>175</v>
      </c>
      <c r="BA51" s="400" t="s">
        <v>193</v>
      </c>
      <c r="BB51" s="400" t="s">
        <v>334</v>
      </c>
      <c r="BC51" s="400" t="s">
        <v>334</v>
      </c>
      <c r="BD51" s="400" t="s">
        <v>1625</v>
      </c>
      <c r="BE51" s="516">
        <f t="shared" si="2"/>
        <v>41</v>
      </c>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376"/>
      <c r="CB51" s="376"/>
      <c r="CC51" s="376"/>
      <c r="CD51" s="376"/>
      <c r="CE51" s="376"/>
      <c r="CF51" s="376"/>
      <c r="CG51" s="376"/>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6"/>
      <c r="DI51" s="376"/>
      <c r="DJ51" s="376"/>
      <c r="DK51" s="376"/>
      <c r="DL51" s="376"/>
      <c r="DM51" s="376"/>
      <c r="DN51" s="376"/>
      <c r="DO51" s="376"/>
      <c r="DP51" s="376"/>
      <c r="DQ51" s="376"/>
      <c r="DR51" s="376"/>
      <c r="DS51" s="376"/>
      <c r="DT51" s="376"/>
      <c r="DU51" s="376"/>
      <c r="DV51" s="376"/>
      <c r="DW51" s="376"/>
      <c r="DX51" s="376"/>
      <c r="DY51" s="376"/>
      <c r="DZ51" s="376"/>
      <c r="EA51" s="376"/>
    </row>
    <row r="52" spans="1:131" hidden="1">
      <c r="A52" s="440"/>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593" t="s">
        <v>111</v>
      </c>
      <c r="AU52" s="376"/>
      <c r="AV52" s="376"/>
      <c r="AW52" s="594" t="s">
        <v>1007</v>
      </c>
      <c r="AX52" s="594" t="s">
        <v>1000</v>
      </c>
      <c r="AY52" s="595" t="s">
        <v>79</v>
      </c>
      <c r="AZ52" s="582" t="s">
        <v>177</v>
      </c>
      <c r="BA52" s="400" t="s">
        <v>199</v>
      </c>
      <c r="BB52" s="400" t="s">
        <v>336</v>
      </c>
      <c r="BC52" s="400" t="s">
        <v>336</v>
      </c>
      <c r="BD52" s="400" t="s">
        <v>175</v>
      </c>
      <c r="BE52" s="516">
        <f t="shared" si="2"/>
        <v>42</v>
      </c>
      <c r="BF52" s="376"/>
      <c r="BG52" s="376"/>
      <c r="BH52" s="376"/>
      <c r="BI52" s="376"/>
      <c r="BJ52" s="376"/>
      <c r="BK52" s="376"/>
      <c r="BL52" s="376"/>
      <c r="BM52" s="376"/>
      <c r="BN52" s="376"/>
      <c r="BO52" s="376"/>
      <c r="BP52" s="376"/>
      <c r="BQ52" s="376"/>
      <c r="BR52" s="376"/>
      <c r="BS52" s="376"/>
      <c r="BT52" s="376"/>
      <c r="BU52" s="376"/>
      <c r="BV52" s="376"/>
      <c r="BW52" s="376"/>
      <c r="BX52" s="376"/>
      <c r="BY52" s="376"/>
      <c r="BZ52" s="376"/>
      <c r="CA52" s="376"/>
      <c r="CB52" s="376"/>
      <c r="CC52" s="376"/>
      <c r="CD52" s="376"/>
      <c r="CE52" s="376"/>
      <c r="CF52" s="376"/>
      <c r="CG52" s="376"/>
      <c r="CH52" s="376"/>
      <c r="CI52" s="376"/>
      <c r="CJ52" s="376"/>
      <c r="CK52" s="376"/>
      <c r="CL52" s="376"/>
      <c r="CM52" s="376"/>
      <c r="CN52" s="376"/>
      <c r="CO52" s="376"/>
      <c r="CP52" s="376"/>
      <c r="CQ52" s="376"/>
      <c r="CR52" s="376"/>
      <c r="CS52" s="376"/>
      <c r="CT52" s="376"/>
      <c r="CU52" s="376"/>
      <c r="CV52" s="376"/>
      <c r="CW52" s="376"/>
      <c r="CX52" s="376"/>
      <c r="CY52" s="376"/>
      <c r="CZ52" s="376"/>
      <c r="DA52" s="376"/>
      <c r="DB52" s="376"/>
      <c r="DC52" s="376"/>
      <c r="DD52" s="376"/>
      <c r="DE52" s="376"/>
      <c r="DF52" s="376"/>
      <c r="DG52" s="376"/>
      <c r="DH52" s="376"/>
      <c r="DI52" s="376"/>
      <c r="DJ52" s="376"/>
      <c r="DK52" s="376"/>
      <c r="DL52" s="376"/>
      <c r="DM52" s="376"/>
      <c r="DN52" s="376"/>
      <c r="DO52" s="376"/>
      <c r="DP52" s="376"/>
      <c r="DQ52" s="376"/>
      <c r="DR52" s="376"/>
      <c r="DS52" s="376"/>
      <c r="DT52" s="376"/>
      <c r="DU52" s="376"/>
      <c r="DV52" s="376"/>
      <c r="DW52" s="376"/>
      <c r="DX52" s="376"/>
      <c r="DY52" s="376"/>
      <c r="DZ52" s="376"/>
      <c r="EA52" s="376"/>
    </row>
    <row r="53" spans="1:131" hidden="1">
      <c r="A53" s="440"/>
      <c r="D53" s="1574" t="s">
        <v>1707</v>
      </c>
      <c r="E53" s="1576" t="s">
        <v>1709</v>
      </c>
      <c r="F53" s="1577"/>
      <c r="G53" s="1577"/>
      <c r="H53" s="1577"/>
      <c r="I53" s="1577"/>
      <c r="J53" s="1577"/>
      <c r="K53" s="1577"/>
      <c r="L53" s="1578"/>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593" t="s">
        <v>113</v>
      </c>
      <c r="AU53" s="376"/>
      <c r="AV53" s="376"/>
      <c r="AW53" s="594" t="s">
        <v>1026</v>
      </c>
      <c r="AX53" s="594" t="s">
        <v>1007</v>
      </c>
      <c r="AY53" s="595" t="s">
        <v>324</v>
      </c>
      <c r="AZ53" s="582" t="s">
        <v>179</v>
      </c>
      <c r="BA53" s="400" t="s">
        <v>201</v>
      </c>
      <c r="BB53" s="400" t="s">
        <v>348</v>
      </c>
      <c r="BC53" s="400" t="s">
        <v>348</v>
      </c>
      <c r="BD53" s="400" t="s">
        <v>177</v>
      </c>
      <c r="BE53" s="516">
        <f t="shared" si="2"/>
        <v>43</v>
      </c>
      <c r="BF53" s="376"/>
      <c r="BG53" s="376"/>
      <c r="BH53" s="376"/>
      <c r="BI53" s="376"/>
      <c r="BJ53" s="376"/>
      <c r="BK53" s="376"/>
      <c r="BL53" s="376"/>
      <c r="BM53" s="376"/>
      <c r="BN53" s="376"/>
      <c r="BO53" s="376"/>
      <c r="BP53" s="376"/>
      <c r="BQ53" s="376"/>
      <c r="BR53" s="376"/>
      <c r="BS53" s="376"/>
      <c r="BT53" s="376"/>
      <c r="BU53" s="376"/>
      <c r="BV53" s="376"/>
      <c r="BW53" s="376"/>
      <c r="BX53" s="376"/>
      <c r="BY53" s="376"/>
      <c r="BZ53" s="376"/>
      <c r="CA53" s="376"/>
      <c r="CB53" s="376"/>
      <c r="CC53" s="376"/>
      <c r="CD53" s="376"/>
      <c r="CE53" s="376"/>
      <c r="CF53" s="376"/>
      <c r="CG53" s="376"/>
      <c r="CH53" s="376"/>
      <c r="CI53" s="376"/>
      <c r="CJ53" s="376"/>
      <c r="CK53" s="376"/>
      <c r="CL53" s="376"/>
      <c r="CM53" s="376"/>
      <c r="CN53" s="376"/>
      <c r="CO53" s="376"/>
      <c r="CP53" s="376"/>
      <c r="CQ53" s="376"/>
      <c r="CR53" s="376"/>
      <c r="CS53" s="376"/>
      <c r="CT53" s="376"/>
      <c r="CU53" s="376"/>
      <c r="CV53" s="376"/>
      <c r="CW53" s="376"/>
      <c r="CX53" s="376"/>
      <c r="CY53" s="376"/>
      <c r="CZ53" s="376"/>
      <c r="DA53" s="376"/>
      <c r="DB53" s="376"/>
      <c r="DC53" s="376"/>
      <c r="DD53" s="376"/>
      <c r="DE53" s="376"/>
      <c r="DF53" s="376"/>
      <c r="DG53" s="376"/>
      <c r="DH53" s="376"/>
      <c r="DI53" s="376"/>
      <c r="DJ53" s="376"/>
      <c r="DK53" s="376"/>
      <c r="DL53" s="376"/>
      <c r="DM53" s="376"/>
      <c r="DN53" s="376"/>
      <c r="DO53" s="376"/>
      <c r="DP53" s="376"/>
      <c r="DQ53" s="376"/>
      <c r="DR53" s="376"/>
      <c r="DS53" s="376"/>
      <c r="DT53" s="376"/>
      <c r="DU53" s="376"/>
      <c r="DV53" s="376"/>
      <c r="DW53" s="376"/>
      <c r="DX53" s="376"/>
      <c r="DY53" s="376"/>
      <c r="DZ53" s="376"/>
      <c r="EA53" s="376"/>
    </row>
    <row r="54" spans="1:131" s="369" customFormat="1" hidden="1">
      <c r="A54" s="440"/>
      <c r="B54" s="367"/>
      <c r="C54" s="368"/>
      <c r="D54" s="1575"/>
      <c r="E54" s="441">
        <v>1</v>
      </c>
      <c r="F54" s="441">
        <v>2</v>
      </c>
      <c r="G54" s="441">
        <v>3</v>
      </c>
      <c r="H54" s="441">
        <v>4</v>
      </c>
      <c r="I54" s="441">
        <v>5</v>
      </c>
      <c r="J54" s="441">
        <v>6</v>
      </c>
      <c r="K54" s="441">
        <v>7</v>
      </c>
      <c r="L54" s="442">
        <v>8</v>
      </c>
      <c r="M54" s="367"/>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593" t="s">
        <v>116</v>
      </c>
      <c r="AU54" s="376"/>
      <c r="AV54" s="376"/>
      <c r="AW54" s="611" t="s">
        <v>1061</v>
      </c>
      <c r="AX54" s="594" t="s">
        <v>1026</v>
      </c>
      <c r="AY54" s="595" t="s">
        <v>334</v>
      </c>
      <c r="AZ54" s="582" t="s">
        <v>183</v>
      </c>
      <c r="BA54" s="400" t="s">
        <v>207</v>
      </c>
      <c r="BB54" s="400" t="s">
        <v>354</v>
      </c>
      <c r="BC54" s="400" t="s">
        <v>354</v>
      </c>
      <c r="BD54" s="400" t="s">
        <v>179</v>
      </c>
      <c r="BE54" s="516">
        <f t="shared" si="2"/>
        <v>44</v>
      </c>
      <c r="BF54" s="376"/>
      <c r="BG54" s="376"/>
      <c r="BH54" s="376"/>
      <c r="BI54" s="376"/>
      <c r="BJ54" s="376"/>
      <c r="BK54" s="376"/>
      <c r="BL54" s="376"/>
      <c r="BM54" s="376"/>
      <c r="BN54" s="376"/>
      <c r="BO54" s="376"/>
      <c r="BP54" s="376"/>
      <c r="BQ54" s="376"/>
      <c r="BR54" s="376"/>
      <c r="BS54" s="376"/>
      <c r="BT54" s="376"/>
      <c r="BU54" s="376"/>
      <c r="BV54" s="376"/>
      <c r="BW54" s="376"/>
      <c r="BX54" s="376"/>
      <c r="BY54" s="376"/>
      <c r="BZ54" s="376"/>
      <c r="CA54" s="376"/>
      <c r="CB54" s="376"/>
      <c r="CC54" s="376"/>
      <c r="CD54" s="376"/>
      <c r="CE54" s="376"/>
      <c r="CF54" s="376"/>
      <c r="CG54" s="376"/>
      <c r="CH54" s="376"/>
      <c r="CI54" s="376"/>
      <c r="CJ54" s="376"/>
      <c r="CK54" s="376"/>
      <c r="CL54" s="376"/>
      <c r="CM54" s="376"/>
      <c r="CN54" s="376"/>
      <c r="CO54" s="376"/>
      <c r="CP54" s="376"/>
      <c r="CQ54" s="376"/>
      <c r="CR54" s="376"/>
      <c r="CS54" s="376"/>
      <c r="CT54" s="376"/>
      <c r="CU54" s="376"/>
      <c r="CV54" s="376"/>
      <c r="CW54" s="376"/>
      <c r="CX54" s="376"/>
      <c r="CY54" s="376"/>
      <c r="CZ54" s="376"/>
      <c r="DA54" s="376"/>
      <c r="DB54" s="376"/>
      <c r="DC54" s="376"/>
      <c r="DD54" s="376"/>
      <c r="DE54" s="376"/>
      <c r="DF54" s="376"/>
      <c r="DG54" s="376"/>
      <c r="DH54" s="376"/>
      <c r="DI54" s="376"/>
      <c r="DJ54" s="376"/>
      <c r="DK54" s="376"/>
      <c r="DL54" s="376"/>
      <c r="DM54" s="376"/>
      <c r="DN54" s="376"/>
      <c r="DO54" s="376"/>
      <c r="DP54" s="376"/>
      <c r="DQ54" s="376"/>
      <c r="DR54" s="376"/>
      <c r="DS54" s="376"/>
      <c r="DT54" s="376"/>
      <c r="DU54" s="376"/>
      <c r="DV54" s="376"/>
      <c r="DW54" s="376"/>
      <c r="DX54" s="376"/>
      <c r="DY54" s="376"/>
      <c r="DZ54" s="376"/>
      <c r="EA54" s="376"/>
    </row>
    <row r="55" spans="1:131" hidden="1">
      <c r="A55" s="440"/>
      <c r="D55" s="443">
        <v>30</v>
      </c>
      <c r="E55" s="444">
        <f t="array" ref="E55">+MAX(IF($C62:$C78=1,E62:E78))</f>
        <v>0</v>
      </c>
      <c r="F55" s="445">
        <f t="array" ref="F55">+MAX(IF($C62:$C78=1,F62:F78))</f>
        <v>0</v>
      </c>
      <c r="G55" s="445">
        <f t="array" ref="G55">+MAX(IF($C62:$C78=1,G62:G78))</f>
        <v>0</v>
      </c>
      <c r="H55" s="445">
        <f t="array" ref="H55">+MAX(IF($C62:$C78=1,H62:H78))</f>
        <v>0</v>
      </c>
      <c r="I55" s="445">
        <f t="array" ref="I55">+MAX(IF($C62:$C78=1,I62:I78))</f>
        <v>0</v>
      </c>
      <c r="J55" s="445">
        <f t="array" ref="J55">+MAX(IF($C62:$C78=1,J62:J78))</f>
        <v>0</v>
      </c>
      <c r="K55" s="445">
        <f t="array" ref="K55">+MAX(IF($C62:$C78=1,K62:K78))</f>
        <v>0</v>
      </c>
      <c r="L55" s="446">
        <f t="array" ref="L55">+MAX(IF($C62:$C78=1,L62:L78))</f>
        <v>0</v>
      </c>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593" t="s">
        <v>118</v>
      </c>
      <c r="AU55" s="376"/>
      <c r="AV55" s="376"/>
      <c r="AW55" s="401" t="s">
        <v>1064</v>
      </c>
      <c r="AX55" s="611" t="s">
        <v>1061</v>
      </c>
      <c r="AY55" s="595" t="s">
        <v>348</v>
      </c>
      <c r="AZ55" s="582" t="s">
        <v>189</v>
      </c>
      <c r="BA55" s="400" t="s">
        <v>215</v>
      </c>
      <c r="BB55" s="400" t="s">
        <v>358</v>
      </c>
      <c r="BC55" s="400" t="s">
        <v>358</v>
      </c>
      <c r="BD55" s="400" t="s">
        <v>183</v>
      </c>
      <c r="BE55" s="516">
        <f t="shared" si="2"/>
        <v>45</v>
      </c>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c r="CH55" s="376"/>
      <c r="CI55" s="376"/>
      <c r="CJ55" s="376"/>
      <c r="CK55" s="376"/>
      <c r="CL55" s="376"/>
      <c r="CM55" s="376"/>
      <c r="CN55" s="376"/>
      <c r="CO55" s="376"/>
      <c r="CP55" s="376"/>
      <c r="CQ55" s="376"/>
      <c r="CR55" s="376"/>
      <c r="CS55" s="376"/>
      <c r="CT55" s="376"/>
      <c r="CU55" s="376"/>
      <c r="CV55" s="376"/>
      <c r="CW55" s="376"/>
      <c r="CX55" s="376"/>
      <c r="CY55" s="376"/>
      <c r="CZ55" s="376"/>
      <c r="DA55" s="376"/>
      <c r="DB55" s="376"/>
      <c r="DC55" s="376"/>
      <c r="DD55" s="376"/>
      <c r="DE55" s="376"/>
      <c r="DF55" s="376"/>
      <c r="DG55" s="376"/>
      <c r="DH55" s="376"/>
      <c r="DI55" s="376"/>
      <c r="DJ55" s="376"/>
      <c r="DK55" s="376"/>
      <c r="DL55" s="376"/>
      <c r="DM55" s="376"/>
      <c r="DN55" s="376"/>
      <c r="DO55" s="376"/>
      <c r="DP55" s="376"/>
      <c r="DQ55" s="376"/>
      <c r="DR55" s="376"/>
      <c r="DS55" s="376"/>
      <c r="DT55" s="376"/>
      <c r="DU55" s="376"/>
      <c r="DV55" s="376"/>
      <c r="DW55" s="376"/>
      <c r="DX55" s="376"/>
      <c r="DY55" s="376"/>
      <c r="DZ55" s="376"/>
      <c r="EA55" s="376"/>
    </row>
    <row r="56" spans="1:131" hidden="1">
      <c r="A56" s="440"/>
      <c r="D56" s="443">
        <v>40</v>
      </c>
      <c r="E56" s="447">
        <f t="array" ref="E56">+MAX(IF($C80:$C96=1,E80:E96))</f>
        <v>0</v>
      </c>
      <c r="F56" s="448">
        <f t="array" ref="F56">+MAX(IF($C80:$C96=1,F80:F96))</f>
        <v>0</v>
      </c>
      <c r="G56" s="448">
        <f t="array" ref="G56">+MAX(IF($C80:$C96=1,G80:G96))</f>
        <v>0</v>
      </c>
      <c r="H56" s="448">
        <f t="array" ref="H56">+MAX(IF($C80:$C96=1,H80:H96))</f>
        <v>0</v>
      </c>
      <c r="I56" s="448">
        <f t="array" ref="I56">+MAX(IF($C80:$C96=1,I80:I96))</f>
        <v>0</v>
      </c>
      <c r="J56" s="448">
        <f t="array" ref="J56">+MAX(IF($C80:$C96=1,J80:J96))</f>
        <v>0</v>
      </c>
      <c r="K56" s="448">
        <f t="array" ref="K56">+MAX(IF($C80:$C96=1,K80:K96))</f>
        <v>0</v>
      </c>
      <c r="L56" s="449">
        <f t="array" ref="L56">+MAX(IF($C80:$C96=1,L80:L96))</f>
        <v>0</v>
      </c>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6"/>
      <c r="AO56" s="376"/>
      <c r="AP56" s="376"/>
      <c r="AQ56" s="376"/>
      <c r="AR56" s="376"/>
      <c r="AS56" s="376"/>
      <c r="AT56" s="593" t="s">
        <v>121</v>
      </c>
      <c r="AU56" s="376"/>
      <c r="AV56" s="376"/>
      <c r="AW56" s="401" t="s">
        <v>1644</v>
      </c>
      <c r="AX56" s="401" t="s">
        <v>1064</v>
      </c>
      <c r="AY56" s="595" t="s">
        <v>354</v>
      </c>
      <c r="AZ56" s="582" t="s">
        <v>193</v>
      </c>
      <c r="BA56" s="400" t="s">
        <v>223</v>
      </c>
      <c r="BB56" s="400" t="s">
        <v>360</v>
      </c>
      <c r="BC56" s="400" t="s">
        <v>360</v>
      </c>
      <c r="BD56" s="400" t="s">
        <v>189</v>
      </c>
      <c r="BE56" s="516">
        <f t="shared" si="2"/>
        <v>46</v>
      </c>
      <c r="BF56" s="376"/>
      <c r="BG56" s="376"/>
      <c r="BH56" s="376"/>
      <c r="BI56" s="376"/>
      <c r="BJ56" s="376"/>
      <c r="BK56" s="376"/>
      <c r="BL56" s="376"/>
      <c r="BM56" s="376"/>
      <c r="BN56" s="376"/>
      <c r="BO56" s="376"/>
      <c r="BP56" s="376"/>
      <c r="BQ56" s="376"/>
      <c r="BR56" s="376"/>
      <c r="BS56" s="376"/>
      <c r="BT56" s="376"/>
      <c r="BU56" s="376"/>
      <c r="BV56" s="376"/>
      <c r="BW56" s="376"/>
      <c r="BX56" s="376"/>
      <c r="BY56" s="376"/>
      <c r="BZ56" s="376"/>
      <c r="CA56" s="376"/>
      <c r="CB56" s="376"/>
      <c r="CC56" s="376"/>
      <c r="CD56" s="376"/>
      <c r="CE56" s="376"/>
      <c r="CF56" s="376"/>
      <c r="CG56" s="376"/>
      <c r="CH56" s="376"/>
      <c r="CI56" s="376"/>
      <c r="CJ56" s="376"/>
      <c r="CK56" s="376"/>
      <c r="CL56" s="376"/>
      <c r="CM56" s="376"/>
      <c r="CN56" s="376"/>
      <c r="CO56" s="376"/>
      <c r="CP56" s="376"/>
      <c r="CQ56" s="376"/>
      <c r="CR56" s="376"/>
      <c r="CS56" s="376"/>
      <c r="CT56" s="376"/>
      <c r="CU56" s="376"/>
      <c r="CV56" s="376"/>
      <c r="CW56" s="376"/>
      <c r="CX56" s="376"/>
      <c r="CY56" s="376"/>
      <c r="CZ56" s="376"/>
      <c r="DA56" s="376"/>
      <c r="DB56" s="376"/>
      <c r="DC56" s="376"/>
      <c r="DD56" s="376"/>
      <c r="DE56" s="376"/>
      <c r="DF56" s="376"/>
      <c r="DG56" s="376"/>
      <c r="DH56" s="376"/>
      <c r="DI56" s="376"/>
      <c r="DJ56" s="376"/>
      <c r="DK56" s="376"/>
      <c r="DL56" s="376"/>
      <c r="DM56" s="376"/>
      <c r="DN56" s="376"/>
      <c r="DO56" s="376"/>
      <c r="DP56" s="376"/>
      <c r="DQ56" s="376"/>
      <c r="DR56" s="376"/>
      <c r="DS56" s="376"/>
      <c r="DT56" s="376"/>
      <c r="DU56" s="376"/>
      <c r="DV56" s="376"/>
      <c r="DW56" s="376"/>
      <c r="DX56" s="376"/>
      <c r="DY56" s="376"/>
      <c r="DZ56" s="376"/>
      <c r="EA56" s="376"/>
    </row>
    <row r="57" spans="1:131" hidden="1">
      <c r="A57" s="440"/>
      <c r="D57" s="443">
        <v>50</v>
      </c>
      <c r="E57" s="447">
        <f t="array" ref="E57">+MAX(IF($C98:$C114=1,E98:E114))</f>
        <v>0</v>
      </c>
      <c r="F57" s="448">
        <f t="array" ref="F57">+MAX(IF($C98:$C114=1,F98:F114))</f>
        <v>0</v>
      </c>
      <c r="G57" s="448">
        <f t="array" ref="G57">+MAX(IF($C98:$C114=1,G98:G114))</f>
        <v>0</v>
      </c>
      <c r="H57" s="448">
        <f t="array" ref="H57">+MAX(IF($C98:$C114=1,H98:H114))</f>
        <v>0</v>
      </c>
      <c r="I57" s="448">
        <f t="array" ref="I57">+MAX(IF($C98:$C114=1,I98:I114))</f>
        <v>0</v>
      </c>
      <c r="J57" s="448">
        <f t="array" ref="J57">+MAX(IF($C98:$C114=1,J98:J114))</f>
        <v>0</v>
      </c>
      <c r="K57" s="448">
        <f t="array" ref="K57">+MAX(IF($C98:$C114=1,K98:K114))</f>
        <v>0</v>
      </c>
      <c r="L57" s="449">
        <f t="array" ref="L57">+MAX(IF($C98:$C114=1,L98:L114))</f>
        <v>0</v>
      </c>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376"/>
      <c r="AL57" s="376"/>
      <c r="AM57" s="376"/>
      <c r="AN57" s="376"/>
      <c r="AO57" s="376"/>
      <c r="AP57" s="376"/>
      <c r="AQ57" s="376"/>
      <c r="AR57" s="376"/>
      <c r="AS57" s="376"/>
      <c r="AT57" s="593" t="s">
        <v>123</v>
      </c>
      <c r="AU57" s="376"/>
      <c r="AV57" s="376"/>
      <c r="AW57" s="594" t="s">
        <v>1078</v>
      </c>
      <c r="AX57" s="401" t="s">
        <v>1644</v>
      </c>
      <c r="AY57" s="595" t="s">
        <v>358</v>
      </c>
      <c r="AZ57" s="582" t="s">
        <v>199</v>
      </c>
      <c r="BA57" s="400" t="s">
        <v>230</v>
      </c>
      <c r="BB57" s="400" t="s">
        <v>368</v>
      </c>
      <c r="BC57" s="400" t="s">
        <v>368</v>
      </c>
      <c r="BD57" s="400" t="s">
        <v>193</v>
      </c>
      <c r="BE57" s="516">
        <f t="shared" si="2"/>
        <v>47</v>
      </c>
      <c r="BF57" s="376"/>
      <c r="BG57" s="376"/>
      <c r="BH57" s="376"/>
      <c r="BI57" s="376"/>
      <c r="BJ57" s="376"/>
      <c r="BK57" s="376"/>
      <c r="BL57" s="376"/>
      <c r="BM57" s="376"/>
      <c r="BN57" s="376"/>
      <c r="BO57" s="376"/>
      <c r="BP57" s="376"/>
      <c r="BQ57" s="376"/>
      <c r="BR57" s="376"/>
      <c r="BS57" s="376"/>
      <c r="BT57" s="376"/>
      <c r="BU57" s="376"/>
      <c r="BV57" s="376"/>
      <c r="BW57" s="376"/>
      <c r="BX57" s="376"/>
      <c r="BY57" s="376"/>
      <c r="BZ57" s="376"/>
      <c r="CA57" s="376"/>
      <c r="CB57" s="376"/>
      <c r="CC57" s="376"/>
      <c r="CD57" s="376"/>
      <c r="CE57" s="376"/>
      <c r="CF57" s="376"/>
      <c r="CG57" s="376"/>
      <c r="CH57" s="376"/>
      <c r="CI57" s="376"/>
      <c r="CJ57" s="376"/>
      <c r="CK57" s="376"/>
      <c r="CL57" s="376"/>
      <c r="CM57" s="376"/>
      <c r="CN57" s="376"/>
      <c r="CO57" s="376"/>
      <c r="CP57" s="376"/>
      <c r="CQ57" s="376"/>
      <c r="CR57" s="376"/>
      <c r="CS57" s="376"/>
      <c r="CT57" s="376"/>
      <c r="CU57" s="376"/>
      <c r="CV57" s="376"/>
      <c r="CW57" s="376"/>
      <c r="CX57" s="376"/>
      <c r="CY57" s="376"/>
      <c r="CZ57" s="376"/>
      <c r="DA57" s="376"/>
      <c r="DB57" s="376"/>
      <c r="DC57" s="376"/>
      <c r="DD57" s="376"/>
      <c r="DE57" s="376"/>
      <c r="DF57" s="376"/>
      <c r="DG57" s="376"/>
      <c r="DH57" s="376"/>
      <c r="DI57" s="376"/>
      <c r="DJ57" s="376"/>
      <c r="DK57" s="376"/>
      <c r="DL57" s="376"/>
      <c r="DM57" s="376"/>
      <c r="DN57" s="376"/>
      <c r="DO57" s="376"/>
      <c r="DP57" s="376"/>
      <c r="DQ57" s="376"/>
      <c r="DR57" s="376"/>
      <c r="DS57" s="376"/>
      <c r="DT57" s="376"/>
      <c r="DU57" s="376"/>
      <c r="DV57" s="376"/>
      <c r="DW57" s="376"/>
      <c r="DX57" s="376"/>
      <c r="DY57" s="376"/>
      <c r="DZ57" s="376"/>
      <c r="EA57" s="376"/>
    </row>
    <row r="58" spans="1:131" hidden="1">
      <c r="A58" s="440"/>
      <c r="D58" s="443">
        <v>60</v>
      </c>
      <c r="E58" s="447">
        <f t="array" ref="E58">+MAX(IF($C116:$C132=1,E116:E132))</f>
        <v>0</v>
      </c>
      <c r="F58" s="448">
        <f t="array" ref="F58">+MAX(IF($C116:$C132=1,F116:F132))</f>
        <v>0</v>
      </c>
      <c r="G58" s="448">
        <f t="array" ref="G58">+MAX(IF($C116:$C132=1,G116:G132))</f>
        <v>0</v>
      </c>
      <c r="H58" s="448">
        <f t="array" ref="H58">+MAX(IF($C116:$C132=1,H116:H132))</f>
        <v>0</v>
      </c>
      <c r="I58" s="448">
        <f t="array" ref="I58">+MAX(IF($C116:$C132=1,I116:I132))</f>
        <v>0</v>
      </c>
      <c r="J58" s="448">
        <f t="array" ref="J58">+MAX(IF($C116:$C132=1,J116:J132))</f>
        <v>0</v>
      </c>
      <c r="K58" s="448">
        <f t="array" ref="K58">+MAX(IF($C116:$C132=1,K116:K132))</f>
        <v>0</v>
      </c>
      <c r="L58" s="449">
        <f t="array" ref="L58">+MAX(IF($C116:$C132=1,L116:L132))</f>
        <v>0</v>
      </c>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6"/>
      <c r="AL58" s="376"/>
      <c r="AM58" s="376"/>
      <c r="AN58" s="376"/>
      <c r="AO58" s="376"/>
      <c r="AP58" s="376"/>
      <c r="AQ58" s="376"/>
      <c r="AR58" s="376"/>
      <c r="AS58" s="376"/>
      <c r="AT58" s="593" t="s">
        <v>125</v>
      </c>
      <c r="AU58" s="376"/>
      <c r="AV58" s="376"/>
      <c r="AW58" s="401" t="s">
        <v>1086</v>
      </c>
      <c r="AX58" s="594" t="s">
        <v>1078</v>
      </c>
      <c r="AY58" s="595" t="s">
        <v>360</v>
      </c>
      <c r="AZ58" s="582" t="s">
        <v>201</v>
      </c>
      <c r="BA58" s="400" t="s">
        <v>232</v>
      </c>
      <c r="BB58" s="400" t="s">
        <v>374</v>
      </c>
      <c r="BC58" s="400" t="s">
        <v>374</v>
      </c>
      <c r="BD58" s="400" t="s">
        <v>199</v>
      </c>
      <c r="BE58" s="516">
        <f t="shared" si="2"/>
        <v>48</v>
      </c>
      <c r="BF58" s="376"/>
      <c r="BG58" s="376"/>
      <c r="BH58" s="376"/>
      <c r="BI58" s="376"/>
      <c r="BJ58" s="376"/>
      <c r="BK58" s="376"/>
      <c r="BL58" s="376"/>
      <c r="BM58" s="376"/>
      <c r="BN58" s="376"/>
      <c r="BO58" s="376"/>
      <c r="BP58" s="376"/>
      <c r="BQ58" s="376"/>
      <c r="BR58" s="376"/>
      <c r="BS58" s="376"/>
      <c r="BT58" s="376"/>
      <c r="BU58" s="376"/>
      <c r="BV58" s="376"/>
      <c r="BW58" s="376"/>
      <c r="BX58" s="376"/>
      <c r="BY58" s="376"/>
      <c r="BZ58" s="376"/>
      <c r="CA58" s="376"/>
      <c r="CB58" s="376"/>
      <c r="CC58" s="376"/>
      <c r="CD58" s="376"/>
      <c r="CE58" s="376"/>
      <c r="CF58" s="376"/>
      <c r="CG58" s="376"/>
      <c r="CH58" s="376"/>
      <c r="CI58" s="376"/>
      <c r="CJ58" s="376"/>
      <c r="CK58" s="376"/>
      <c r="CL58" s="376"/>
      <c r="CM58" s="376"/>
      <c r="CN58" s="376"/>
      <c r="CO58" s="376"/>
      <c r="CP58" s="376"/>
      <c r="CQ58" s="376"/>
      <c r="CR58" s="376"/>
      <c r="CS58" s="376"/>
      <c r="CT58" s="376"/>
      <c r="CU58" s="376"/>
      <c r="CV58" s="376"/>
      <c r="CW58" s="376"/>
      <c r="CX58" s="376"/>
      <c r="CY58" s="376"/>
      <c r="CZ58" s="376"/>
      <c r="DA58" s="376"/>
      <c r="DB58" s="376"/>
      <c r="DC58" s="376"/>
      <c r="DD58" s="376"/>
      <c r="DE58" s="376"/>
      <c r="DF58" s="376"/>
      <c r="DG58" s="376"/>
      <c r="DH58" s="376"/>
      <c r="DI58" s="376"/>
      <c r="DJ58" s="376"/>
      <c r="DK58" s="376"/>
      <c r="DL58" s="376"/>
      <c r="DM58" s="376"/>
      <c r="DN58" s="376"/>
      <c r="DO58" s="376"/>
      <c r="DP58" s="376"/>
      <c r="DQ58" s="376"/>
      <c r="DR58" s="376"/>
      <c r="DS58" s="376"/>
      <c r="DT58" s="376"/>
      <c r="DU58" s="376"/>
      <c r="DV58" s="376"/>
      <c r="DW58" s="376"/>
      <c r="DX58" s="376"/>
      <c r="DY58" s="376"/>
      <c r="DZ58" s="376"/>
      <c r="EA58" s="376"/>
    </row>
    <row r="59" spans="1:131" hidden="1">
      <c r="A59" s="440"/>
      <c r="D59" s="450">
        <v>80</v>
      </c>
      <c r="E59" s="451">
        <f t="array" ref="E59">+MAX(IF($C134:$C150=1,E134:E150))</f>
        <v>0</v>
      </c>
      <c r="F59" s="452">
        <f t="array" ref="F59">+MAX(IF($C134:$C150=1,F134:F150))</f>
        <v>0</v>
      </c>
      <c r="G59" s="452">
        <f t="array" ref="G59">+MAX(IF($C134:$C150=1,G134:G150))</f>
        <v>0</v>
      </c>
      <c r="H59" s="452">
        <f t="array" ref="H59">+MAX(IF($C134:$C150=1,H134:H150))</f>
        <v>0</v>
      </c>
      <c r="I59" s="452">
        <f t="array" ref="I59">+MAX(IF($C134:$C150=1,I134:I150))</f>
        <v>0</v>
      </c>
      <c r="J59" s="452">
        <f t="array" ref="J59">+MAX(IF($C134:$C150=1,J134:J150))</f>
        <v>0</v>
      </c>
      <c r="K59" s="452">
        <f t="array" ref="K59">+MAX(IF($C134:$C150=1,K134:K150))</f>
        <v>0</v>
      </c>
      <c r="L59" s="453">
        <f t="array" ref="L59">+MAX(IF($C134:$C150=1,L134:L150))</f>
        <v>0</v>
      </c>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376"/>
      <c r="AL59" s="376"/>
      <c r="AM59" s="376"/>
      <c r="AN59" s="376"/>
      <c r="AO59" s="376"/>
      <c r="AP59" s="376"/>
      <c r="AQ59" s="376"/>
      <c r="AR59" s="376"/>
      <c r="AS59" s="376"/>
      <c r="AT59" s="593" t="s">
        <v>127</v>
      </c>
      <c r="AU59" s="376"/>
      <c r="AV59" s="376"/>
      <c r="AW59" s="594" t="s">
        <v>1095</v>
      </c>
      <c r="AX59" s="401" t="s">
        <v>1086</v>
      </c>
      <c r="AY59" s="595" t="s">
        <v>364</v>
      </c>
      <c r="AZ59" s="582" t="s">
        <v>207</v>
      </c>
      <c r="BA59" s="400" t="s">
        <v>238</v>
      </c>
      <c r="BB59" s="400" t="s">
        <v>397</v>
      </c>
      <c r="BC59" s="400" t="s">
        <v>397</v>
      </c>
      <c r="BD59" s="400" t="s">
        <v>201</v>
      </c>
      <c r="BE59" s="516">
        <f t="shared" si="2"/>
        <v>49</v>
      </c>
      <c r="BF59" s="376"/>
      <c r="BG59" s="376"/>
      <c r="BH59" s="376"/>
      <c r="BI59" s="376"/>
      <c r="BJ59" s="376"/>
      <c r="BK59" s="376"/>
      <c r="BL59" s="376"/>
      <c r="BM59" s="376"/>
      <c r="BN59" s="376"/>
      <c r="BO59" s="376"/>
      <c r="BP59" s="376"/>
      <c r="BQ59" s="376"/>
      <c r="BR59" s="376"/>
      <c r="BS59" s="376"/>
      <c r="BT59" s="376"/>
      <c r="BU59" s="376"/>
      <c r="BV59" s="376"/>
      <c r="BW59" s="376"/>
      <c r="BX59" s="376"/>
      <c r="BY59" s="376"/>
      <c r="BZ59" s="376"/>
      <c r="CA59" s="376"/>
      <c r="CB59" s="376"/>
      <c r="CC59" s="376"/>
      <c r="CD59" s="376"/>
      <c r="CE59" s="376"/>
      <c r="CF59" s="376"/>
      <c r="CG59" s="376"/>
      <c r="CH59" s="376"/>
      <c r="CI59" s="376"/>
      <c r="CJ59" s="376"/>
      <c r="CK59" s="376"/>
      <c r="CL59" s="376"/>
      <c r="CM59" s="376"/>
      <c r="CN59" s="376"/>
      <c r="CO59" s="376"/>
      <c r="CP59" s="376"/>
      <c r="CQ59" s="376"/>
      <c r="CR59" s="376"/>
      <c r="CS59" s="376"/>
      <c r="CT59" s="376"/>
      <c r="CU59" s="376"/>
      <c r="CV59" s="376"/>
      <c r="CW59" s="376"/>
      <c r="CX59" s="376"/>
      <c r="CY59" s="376"/>
      <c r="CZ59" s="376"/>
      <c r="DA59" s="376"/>
      <c r="DB59" s="376"/>
      <c r="DC59" s="376"/>
      <c r="DD59" s="376"/>
      <c r="DE59" s="376"/>
      <c r="DF59" s="376"/>
      <c r="DG59" s="376"/>
      <c r="DH59" s="376"/>
      <c r="DI59" s="376"/>
      <c r="DJ59" s="376"/>
      <c r="DK59" s="376"/>
      <c r="DL59" s="376"/>
      <c r="DM59" s="376"/>
      <c r="DN59" s="376"/>
      <c r="DO59" s="376"/>
      <c r="DP59" s="376"/>
      <c r="DQ59" s="376"/>
      <c r="DR59" s="376"/>
      <c r="DS59" s="376"/>
      <c r="DT59" s="376"/>
      <c r="DU59" s="376"/>
      <c r="DV59" s="376"/>
      <c r="DW59" s="376"/>
      <c r="DX59" s="376"/>
      <c r="DY59" s="376"/>
      <c r="DZ59" s="376"/>
      <c r="EA59" s="376"/>
    </row>
    <row r="60" spans="1:131" hidden="1">
      <c r="A60" s="440"/>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6"/>
      <c r="AL60" s="376"/>
      <c r="AM60" s="376"/>
      <c r="AN60" s="376"/>
      <c r="AO60" s="376"/>
      <c r="AP60" s="376"/>
      <c r="AQ60" s="376"/>
      <c r="AR60" s="376"/>
      <c r="AS60" s="376"/>
      <c r="AT60" s="593" t="s">
        <v>129</v>
      </c>
      <c r="AU60" s="376"/>
      <c r="AV60" s="376"/>
      <c r="AW60" s="401" t="s">
        <v>1127</v>
      </c>
      <c r="AX60" s="594" t="s">
        <v>1095</v>
      </c>
      <c r="AY60" s="595" t="s">
        <v>370</v>
      </c>
      <c r="AZ60" s="582" t="s">
        <v>215</v>
      </c>
      <c r="BA60" s="400" t="s">
        <v>261</v>
      </c>
      <c r="BB60" s="400" t="s">
        <v>407</v>
      </c>
      <c r="BC60" s="400" t="s">
        <v>407</v>
      </c>
      <c r="BD60" s="400" t="s">
        <v>207</v>
      </c>
      <c r="BE60" s="516">
        <f t="shared" si="2"/>
        <v>50</v>
      </c>
      <c r="BF60" s="376"/>
      <c r="BG60" s="376"/>
      <c r="BH60" s="376"/>
      <c r="BI60" s="376"/>
      <c r="BJ60" s="376"/>
      <c r="BK60" s="376"/>
      <c r="BL60" s="376"/>
      <c r="BM60" s="376"/>
      <c r="BN60" s="376"/>
      <c r="BO60" s="376"/>
      <c r="BP60" s="376"/>
      <c r="BQ60" s="376"/>
      <c r="BR60" s="376"/>
      <c r="BS60" s="376"/>
      <c r="BT60" s="376"/>
      <c r="BU60" s="376"/>
      <c r="BV60" s="376"/>
      <c r="BW60" s="376"/>
      <c r="BX60" s="376"/>
      <c r="BY60" s="376"/>
      <c r="BZ60" s="376"/>
      <c r="CA60" s="376"/>
      <c r="CB60" s="376"/>
      <c r="CC60" s="376"/>
      <c r="CD60" s="376"/>
      <c r="CE60" s="376"/>
      <c r="CF60" s="376"/>
      <c r="CG60" s="376"/>
      <c r="CH60" s="376"/>
      <c r="CI60" s="376"/>
      <c r="CJ60" s="376"/>
      <c r="CK60" s="376"/>
      <c r="CL60" s="376"/>
      <c r="CM60" s="376"/>
      <c r="CN60" s="376"/>
      <c r="CO60" s="376"/>
      <c r="CP60" s="376"/>
      <c r="CQ60" s="376"/>
      <c r="CR60" s="376"/>
      <c r="CS60" s="376"/>
      <c r="CT60" s="376"/>
      <c r="CU60" s="376"/>
      <c r="CV60" s="376"/>
      <c r="CW60" s="376"/>
      <c r="CX60" s="376"/>
      <c r="CY60" s="376"/>
      <c r="CZ60" s="376"/>
      <c r="DA60" s="376"/>
      <c r="DB60" s="376"/>
      <c r="DC60" s="376"/>
      <c r="DD60" s="376"/>
      <c r="DE60" s="376"/>
      <c r="DF60" s="376"/>
      <c r="DG60" s="376"/>
      <c r="DH60" s="376"/>
      <c r="DI60" s="376"/>
      <c r="DJ60" s="376"/>
      <c r="DK60" s="376"/>
      <c r="DL60" s="376"/>
      <c r="DM60" s="376"/>
      <c r="DN60" s="376"/>
      <c r="DO60" s="376"/>
      <c r="DP60" s="376"/>
      <c r="DQ60" s="376"/>
      <c r="DR60" s="376"/>
      <c r="DS60" s="376"/>
      <c r="DT60" s="376"/>
      <c r="DU60" s="376"/>
      <c r="DV60" s="376"/>
      <c r="DW60" s="376"/>
      <c r="DX60" s="376"/>
      <c r="DY60" s="376"/>
      <c r="DZ60" s="376"/>
      <c r="EA60" s="376"/>
    </row>
    <row r="61" spans="1:131" ht="15.6" hidden="1">
      <c r="A61" s="454" t="s">
        <v>1710</v>
      </c>
      <c r="B61" s="455" t="s">
        <v>1711</v>
      </c>
      <c r="C61" s="456" t="s">
        <v>1712</v>
      </c>
      <c r="E61" s="457">
        <v>1</v>
      </c>
      <c r="F61" s="457">
        <v>2</v>
      </c>
      <c r="G61" s="457">
        <v>3</v>
      </c>
      <c r="H61" s="457">
        <v>4</v>
      </c>
      <c r="I61" s="457">
        <v>5</v>
      </c>
      <c r="J61" s="457">
        <v>6</v>
      </c>
      <c r="K61" s="457">
        <v>7</v>
      </c>
      <c r="L61" s="457">
        <v>8</v>
      </c>
      <c r="M61" s="369"/>
      <c r="N61" s="613">
        <v>30</v>
      </c>
      <c r="O61" s="376"/>
      <c r="P61" s="1593" t="s">
        <v>1713</v>
      </c>
      <c r="Q61" s="1593"/>
      <c r="R61" s="1593"/>
      <c r="S61" s="1593"/>
      <c r="T61" s="1593"/>
      <c r="U61" s="1593"/>
      <c r="V61" s="1593"/>
      <c r="W61" s="1593"/>
      <c r="X61" s="376"/>
      <c r="Y61" s="1594" t="s">
        <v>1714</v>
      </c>
      <c r="Z61" s="1594"/>
      <c r="AA61" s="1594"/>
      <c r="AB61" s="1594"/>
      <c r="AC61" s="1594"/>
      <c r="AD61" s="1594"/>
      <c r="AE61" s="1594"/>
      <c r="AF61" s="1594"/>
      <c r="AG61" s="376"/>
      <c r="AH61" s="614" t="s">
        <v>1715</v>
      </c>
      <c r="AI61" s="1593" t="s">
        <v>1716</v>
      </c>
      <c r="AJ61" s="1593"/>
      <c r="AK61" s="1593"/>
      <c r="AL61" s="1593"/>
      <c r="AM61" s="1593"/>
      <c r="AN61" s="1593"/>
      <c r="AO61" s="1593"/>
      <c r="AP61" s="1593"/>
      <c r="AQ61" s="376"/>
      <c r="AR61" s="376"/>
      <c r="AS61" s="376"/>
      <c r="AT61" s="593" t="s">
        <v>132</v>
      </c>
      <c r="AU61" s="376"/>
      <c r="AV61" s="376"/>
      <c r="AW61" s="594" t="s">
        <v>1646</v>
      </c>
      <c r="AX61" s="401" t="s">
        <v>1127</v>
      </c>
      <c r="AY61" s="595" t="s">
        <v>374</v>
      </c>
      <c r="AZ61" s="582" t="s">
        <v>223</v>
      </c>
      <c r="BA61" s="400" t="s">
        <v>277</v>
      </c>
      <c r="BB61" s="400" t="s">
        <v>415</v>
      </c>
      <c r="BC61" s="400" t="s">
        <v>415</v>
      </c>
      <c r="BD61" s="400" t="s">
        <v>215</v>
      </c>
      <c r="BE61" s="516">
        <f t="shared" si="2"/>
        <v>51</v>
      </c>
      <c r="BF61" s="376"/>
      <c r="BG61" s="376"/>
      <c r="BH61" s="376"/>
      <c r="BI61" s="376"/>
      <c r="BJ61" s="376"/>
      <c r="BK61" s="376"/>
      <c r="BL61" s="376"/>
      <c r="BM61" s="376"/>
      <c r="BN61" s="376"/>
      <c r="BO61" s="376"/>
      <c r="BP61" s="376"/>
      <c r="BQ61" s="376"/>
      <c r="BR61" s="376"/>
      <c r="BS61" s="376"/>
      <c r="BT61" s="376"/>
      <c r="BU61" s="376"/>
      <c r="BV61" s="376"/>
      <c r="BW61" s="376"/>
      <c r="BX61" s="376"/>
      <c r="BY61" s="376"/>
      <c r="BZ61" s="376"/>
      <c r="CA61" s="376"/>
      <c r="CB61" s="376"/>
      <c r="CC61" s="376"/>
      <c r="CD61" s="376"/>
      <c r="CE61" s="376"/>
      <c r="CF61" s="376"/>
      <c r="CG61" s="376"/>
      <c r="CH61" s="376"/>
      <c r="CI61" s="376"/>
      <c r="CJ61" s="376"/>
      <c r="CK61" s="376"/>
      <c r="CL61" s="376"/>
      <c r="CM61" s="376"/>
      <c r="CN61" s="376"/>
      <c r="CO61" s="376"/>
      <c r="CP61" s="376"/>
      <c r="CQ61" s="376"/>
      <c r="CR61" s="376"/>
      <c r="CS61" s="376"/>
      <c r="CT61" s="376"/>
      <c r="CU61" s="376"/>
      <c r="CV61" s="376"/>
      <c r="CW61" s="376"/>
      <c r="CX61" s="376"/>
      <c r="CY61" s="376"/>
      <c r="CZ61" s="376"/>
      <c r="DA61" s="376"/>
      <c r="DB61" s="376"/>
      <c r="DC61" s="376"/>
      <c r="DD61" s="376"/>
      <c r="DE61" s="376"/>
      <c r="DF61" s="376"/>
      <c r="DG61" s="376"/>
      <c r="DH61" s="376"/>
      <c r="DI61" s="376"/>
      <c r="DJ61" s="376"/>
      <c r="DK61" s="376"/>
      <c r="DL61" s="376"/>
      <c r="DM61" s="376"/>
      <c r="DN61" s="376"/>
      <c r="DO61" s="376"/>
      <c r="DP61" s="376"/>
      <c r="DQ61" s="376"/>
      <c r="DR61" s="376"/>
      <c r="DS61" s="376"/>
      <c r="DT61" s="376"/>
      <c r="DU61" s="376"/>
      <c r="DV61" s="376"/>
      <c r="DW61" s="376"/>
      <c r="DX61" s="376"/>
      <c r="DY61" s="376"/>
      <c r="DZ61" s="376"/>
      <c r="EA61" s="376"/>
    </row>
    <row r="62" spans="1:131" hidden="1">
      <c r="A62" s="460">
        <f t="shared" ref="A62:A71" si="3">IF($A$26=$AU10,1,0)</f>
        <v>0</v>
      </c>
      <c r="B62" s="460">
        <f>IF($B$18=$AU10,1,0)</f>
        <v>0</v>
      </c>
      <c r="C62" s="460">
        <f t="shared" ref="C62:C77" si="4">+IF((A62+B62)=2,1,A62+B62)</f>
        <v>0</v>
      </c>
      <c r="E62" s="461">
        <f t="shared" ref="E62:L63" si="5">+MAX(P62,Y62,AI62)</f>
        <v>10230</v>
      </c>
      <c r="F62" s="461">
        <f t="shared" si="5"/>
        <v>11670</v>
      </c>
      <c r="G62" s="461">
        <f t="shared" si="5"/>
        <v>13140</v>
      </c>
      <c r="H62" s="461">
        <f t="shared" si="5"/>
        <v>14580</v>
      </c>
      <c r="I62" s="461">
        <f t="shared" si="5"/>
        <v>15750</v>
      </c>
      <c r="J62" s="461">
        <f t="shared" si="5"/>
        <v>16920</v>
      </c>
      <c r="K62" s="461">
        <f t="shared" si="5"/>
        <v>18090</v>
      </c>
      <c r="L62" s="461">
        <f t="shared" si="5"/>
        <v>19260</v>
      </c>
      <c r="N62" s="614" t="str">
        <f>CONCATENATE($AU$10,$B$11,$N$61)</f>
        <v>Before 12-31-2008030</v>
      </c>
      <c r="O62" s="376"/>
      <c r="P62" s="489">
        <v>10230</v>
      </c>
      <c r="Q62" s="489">
        <v>11670</v>
      </c>
      <c r="R62" s="489">
        <v>13140</v>
      </c>
      <c r="S62" s="489">
        <v>14580</v>
      </c>
      <c r="T62" s="489">
        <v>15750</v>
      </c>
      <c r="U62" s="489">
        <v>16920</v>
      </c>
      <c r="V62" s="489">
        <v>18090</v>
      </c>
      <c r="W62" s="489">
        <v>19260</v>
      </c>
      <c r="X62" s="376"/>
      <c r="Y62" s="615"/>
      <c r="Z62" s="616"/>
      <c r="AA62" s="616"/>
      <c r="AB62" s="616"/>
      <c r="AC62" s="616"/>
      <c r="AD62" s="616"/>
      <c r="AE62" s="616"/>
      <c r="AF62" s="617"/>
      <c r="AG62" s="376"/>
      <c r="AH62" s="376"/>
      <c r="AI62" s="489"/>
      <c r="AJ62" s="489"/>
      <c r="AK62" s="489"/>
      <c r="AL62" s="489"/>
      <c r="AM62" s="489"/>
      <c r="AN62" s="489"/>
      <c r="AO62" s="489"/>
      <c r="AP62" s="489"/>
      <c r="AQ62" s="376"/>
      <c r="AR62" s="376"/>
      <c r="AS62" s="376"/>
      <c r="AT62" s="593" t="s">
        <v>134</v>
      </c>
      <c r="AU62" s="376"/>
      <c r="AV62" s="376"/>
      <c r="AW62" s="611" t="s">
        <v>1186</v>
      </c>
      <c r="AX62" s="594" t="s">
        <v>1646</v>
      </c>
      <c r="AY62" s="595" t="s">
        <v>397</v>
      </c>
      <c r="AZ62" s="582" t="s">
        <v>232</v>
      </c>
      <c r="BA62" s="400" t="s">
        <v>281</v>
      </c>
      <c r="BB62" s="400" t="s">
        <v>421</v>
      </c>
      <c r="BC62" s="400" t="s">
        <v>421</v>
      </c>
      <c r="BD62" s="400" t="s">
        <v>223</v>
      </c>
      <c r="BE62" s="516">
        <f t="shared" si="2"/>
        <v>52</v>
      </c>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6"/>
      <c r="CV62" s="376"/>
      <c r="CW62" s="376"/>
      <c r="CX62" s="376"/>
      <c r="CY62" s="376"/>
      <c r="CZ62" s="376"/>
      <c r="DA62" s="376"/>
      <c r="DB62" s="376"/>
      <c r="DC62" s="376"/>
      <c r="DD62" s="376"/>
      <c r="DE62" s="376"/>
      <c r="DF62" s="376"/>
      <c r="DG62" s="376"/>
      <c r="DH62" s="376"/>
      <c r="DI62" s="376"/>
      <c r="DJ62" s="376"/>
      <c r="DK62" s="376"/>
      <c r="DL62" s="376"/>
      <c r="DM62" s="376"/>
      <c r="DN62" s="376"/>
      <c r="DO62" s="376"/>
      <c r="DP62" s="376"/>
      <c r="DQ62" s="376"/>
      <c r="DR62" s="376"/>
      <c r="DS62" s="376"/>
      <c r="DT62" s="376"/>
      <c r="DU62" s="376"/>
      <c r="DV62" s="376"/>
      <c r="DW62" s="376"/>
      <c r="DX62" s="376"/>
      <c r="DY62" s="376"/>
      <c r="DZ62" s="376"/>
      <c r="EA62" s="376"/>
    </row>
    <row r="63" spans="1:131" ht="18" hidden="1" customHeight="1">
      <c r="A63" s="460">
        <f t="shared" si="3"/>
        <v>0</v>
      </c>
      <c r="B63" s="460">
        <f t="shared" ref="B63:B71" si="6">IF(OR(B62=1,$B$18=$AU11),1,0)</f>
        <v>0</v>
      </c>
      <c r="C63" s="460">
        <f t="shared" si="4"/>
        <v>0</v>
      </c>
      <c r="E63" s="461">
        <f t="shared" si="5"/>
        <v>10230</v>
      </c>
      <c r="F63" s="461">
        <f t="shared" si="5"/>
        <v>11670</v>
      </c>
      <c r="G63" s="461">
        <f t="shared" si="5"/>
        <v>13140</v>
      </c>
      <c r="H63" s="461">
        <f t="shared" si="5"/>
        <v>14580</v>
      </c>
      <c r="I63" s="461">
        <f t="shared" si="5"/>
        <v>15750</v>
      </c>
      <c r="J63" s="461">
        <f t="shared" si="5"/>
        <v>16920</v>
      </c>
      <c r="K63" s="461">
        <f t="shared" si="5"/>
        <v>18090</v>
      </c>
      <c r="L63" s="461">
        <f t="shared" si="5"/>
        <v>19260</v>
      </c>
      <c r="N63" s="614" t="str">
        <f>CONCATENATE($AU$11,$B$11,$N$61)</f>
        <v>1/1/2009 - 5/13/2010030</v>
      </c>
      <c r="O63" s="376"/>
      <c r="P63" s="489">
        <v>10230</v>
      </c>
      <c r="Q63" s="489">
        <v>11670</v>
      </c>
      <c r="R63" s="489">
        <v>13140</v>
      </c>
      <c r="S63" s="489">
        <v>14580</v>
      </c>
      <c r="T63" s="489">
        <v>15750</v>
      </c>
      <c r="U63" s="489">
        <v>16920</v>
      </c>
      <c r="V63" s="489">
        <v>18090</v>
      </c>
      <c r="W63" s="489">
        <v>19260</v>
      </c>
      <c r="X63" s="376"/>
      <c r="Y63" s="618"/>
      <c r="Z63" s="516"/>
      <c r="AA63" s="516"/>
      <c r="AB63" s="516"/>
      <c r="AC63" s="516"/>
      <c r="AD63" s="516"/>
      <c r="AE63" s="516"/>
      <c r="AF63" s="619"/>
      <c r="AG63" s="376"/>
      <c r="AH63" s="376"/>
      <c r="AI63" s="489">
        <f t="shared" ref="AI63:AP63" si="7">+AI99/5*3</f>
        <v>0</v>
      </c>
      <c r="AJ63" s="489">
        <f t="shared" si="7"/>
        <v>0</v>
      </c>
      <c r="AK63" s="489">
        <f t="shared" si="7"/>
        <v>0</v>
      </c>
      <c r="AL63" s="489">
        <f t="shared" si="7"/>
        <v>0</v>
      </c>
      <c r="AM63" s="489">
        <f t="shared" si="7"/>
        <v>0</v>
      </c>
      <c r="AN63" s="489">
        <f t="shared" si="7"/>
        <v>0</v>
      </c>
      <c r="AO63" s="489">
        <f t="shared" si="7"/>
        <v>0</v>
      </c>
      <c r="AP63" s="489">
        <f t="shared" si="7"/>
        <v>0</v>
      </c>
      <c r="AQ63" s="376"/>
      <c r="AR63" s="376"/>
      <c r="AS63" s="376"/>
      <c r="AT63" s="593" t="s">
        <v>137</v>
      </c>
      <c r="AU63" s="376"/>
      <c r="AV63" s="376"/>
      <c r="AW63" s="401" t="s">
        <v>1281</v>
      </c>
      <c r="AX63" s="611" t="s">
        <v>1186</v>
      </c>
      <c r="AY63" s="595" t="s">
        <v>405</v>
      </c>
      <c r="AZ63" s="582" t="s">
        <v>236</v>
      </c>
      <c r="BA63" s="400" t="s">
        <v>285</v>
      </c>
      <c r="BB63" s="400" t="s">
        <v>427</v>
      </c>
      <c r="BC63" s="400" t="s">
        <v>427</v>
      </c>
      <c r="BD63" s="400" t="s">
        <v>230</v>
      </c>
      <c r="BE63" s="516" t="e">
        <f t="shared" si="2"/>
        <v>#N/A</v>
      </c>
      <c r="BF63" s="376"/>
      <c r="BG63" s="376"/>
      <c r="BH63" s="376"/>
      <c r="BI63" s="376"/>
      <c r="BJ63" s="376"/>
      <c r="BK63" s="376"/>
      <c r="BL63" s="376"/>
      <c r="BM63" s="376"/>
      <c r="BN63" s="376"/>
      <c r="BO63" s="376"/>
      <c r="BP63" s="376"/>
      <c r="BQ63" s="376"/>
      <c r="BR63" s="376"/>
      <c r="BS63" s="376"/>
      <c r="BT63" s="376"/>
      <c r="BU63" s="376"/>
      <c r="BV63" s="376"/>
      <c r="BW63" s="376"/>
      <c r="BX63" s="376"/>
      <c r="BY63" s="376"/>
      <c r="BZ63" s="376"/>
      <c r="CA63" s="376"/>
      <c r="CB63" s="376"/>
      <c r="CC63" s="376"/>
      <c r="CD63" s="376"/>
      <c r="CE63" s="376"/>
      <c r="CF63" s="376"/>
      <c r="CG63" s="376"/>
      <c r="CH63" s="376"/>
      <c r="CI63" s="376"/>
      <c r="CJ63" s="376"/>
      <c r="CK63" s="376"/>
      <c r="CL63" s="376"/>
      <c r="CM63" s="376"/>
      <c r="CN63" s="376"/>
      <c r="CO63" s="376"/>
      <c r="CP63" s="376"/>
      <c r="CQ63" s="376"/>
      <c r="CR63" s="376"/>
      <c r="CS63" s="376"/>
      <c r="CT63" s="376"/>
      <c r="CU63" s="376"/>
      <c r="CV63" s="376"/>
      <c r="CW63" s="376"/>
      <c r="CX63" s="376"/>
      <c r="CY63" s="376"/>
      <c r="CZ63" s="376"/>
      <c r="DA63" s="376"/>
      <c r="DB63" s="376"/>
      <c r="DC63" s="376"/>
      <c r="DD63" s="376"/>
      <c r="DE63" s="376"/>
      <c r="DF63" s="376"/>
      <c r="DG63" s="376"/>
      <c r="DH63" s="376"/>
      <c r="DI63" s="376"/>
      <c r="DJ63" s="376"/>
      <c r="DK63" s="376"/>
      <c r="DL63" s="376"/>
      <c r="DM63" s="376"/>
      <c r="DN63" s="376"/>
      <c r="DO63" s="376"/>
      <c r="DP63" s="376"/>
      <c r="DQ63" s="376"/>
      <c r="DR63" s="376"/>
      <c r="DS63" s="376"/>
      <c r="DT63" s="376"/>
      <c r="DU63" s="376"/>
      <c r="DV63" s="376"/>
      <c r="DW63" s="376"/>
      <c r="DX63" s="376"/>
      <c r="DY63" s="376"/>
      <c r="DZ63" s="376"/>
      <c r="EA63" s="376"/>
    </row>
    <row r="64" spans="1:131" ht="18" hidden="1" customHeight="1">
      <c r="A64" s="460">
        <f t="shared" si="3"/>
        <v>0</v>
      </c>
      <c r="B64" s="460">
        <f t="shared" si="6"/>
        <v>0</v>
      </c>
      <c r="C64" s="460">
        <f t="shared" si="4"/>
        <v>0</v>
      </c>
      <c r="E64" s="471">
        <f t="shared" ref="E64:L64" si="8">+MAX(E63,E65)</f>
        <v>10230</v>
      </c>
      <c r="F64" s="471">
        <f t="shared" si="8"/>
        <v>11670</v>
      </c>
      <c r="G64" s="471">
        <f t="shared" si="8"/>
        <v>13140</v>
      </c>
      <c r="H64" s="471">
        <f t="shared" si="8"/>
        <v>14580</v>
      </c>
      <c r="I64" s="471">
        <f t="shared" si="8"/>
        <v>15750</v>
      </c>
      <c r="J64" s="471">
        <f t="shared" si="8"/>
        <v>16920</v>
      </c>
      <c r="K64" s="471">
        <f t="shared" si="8"/>
        <v>18090</v>
      </c>
      <c r="L64" s="471">
        <f t="shared" si="8"/>
        <v>19260</v>
      </c>
      <c r="N64" s="614" t="s">
        <v>1717</v>
      </c>
      <c r="O64" s="376"/>
      <c r="P64" s="489"/>
      <c r="Q64" s="489"/>
      <c r="R64" s="489"/>
      <c r="S64" s="489"/>
      <c r="T64" s="489"/>
      <c r="U64" s="489"/>
      <c r="V64" s="489"/>
      <c r="W64" s="489"/>
      <c r="X64" s="376"/>
      <c r="Y64" s="618"/>
      <c r="Z64" s="516"/>
      <c r="AA64" s="516"/>
      <c r="AB64" s="516"/>
      <c r="AC64" s="516"/>
      <c r="AD64" s="516"/>
      <c r="AE64" s="516"/>
      <c r="AF64" s="619"/>
      <c r="AG64" s="376"/>
      <c r="AH64" s="376"/>
      <c r="AI64" s="489"/>
      <c r="AJ64" s="489"/>
      <c r="AK64" s="489"/>
      <c r="AL64" s="489"/>
      <c r="AM64" s="489"/>
      <c r="AN64" s="489"/>
      <c r="AO64" s="489"/>
      <c r="AP64" s="489"/>
      <c r="AQ64" s="376"/>
      <c r="AR64" s="376"/>
      <c r="AS64" s="376"/>
      <c r="AT64" s="593" t="s">
        <v>139</v>
      </c>
      <c r="AU64" s="376"/>
      <c r="AV64" s="376"/>
      <c r="AW64" s="594" t="s">
        <v>1282</v>
      </c>
      <c r="AX64" s="401" t="s">
        <v>1236</v>
      </c>
      <c r="AY64" s="595" t="s">
        <v>407</v>
      </c>
      <c r="AZ64" s="582" t="s">
        <v>238</v>
      </c>
      <c r="BA64" s="400" t="s">
        <v>287</v>
      </c>
      <c r="BB64" s="400" t="s">
        <v>429</v>
      </c>
      <c r="BC64" s="400" t="s">
        <v>429</v>
      </c>
      <c r="BD64" s="400" t="s">
        <v>232</v>
      </c>
      <c r="BE64" s="516">
        <f t="shared" si="2"/>
        <v>53</v>
      </c>
      <c r="BF64" s="376"/>
      <c r="BG64" s="376"/>
      <c r="BH64" s="376"/>
      <c r="BI64" s="376"/>
      <c r="BJ64" s="376"/>
      <c r="BK64" s="376"/>
      <c r="BL64" s="376"/>
      <c r="BM64" s="376"/>
      <c r="BN64" s="376"/>
      <c r="BO64" s="376"/>
      <c r="BP64" s="376"/>
      <c r="BQ64" s="376"/>
      <c r="BR64" s="376"/>
      <c r="BS64" s="376"/>
      <c r="BT64" s="376"/>
      <c r="BU64" s="376"/>
      <c r="BV64" s="376"/>
      <c r="BW64" s="376"/>
      <c r="BX64" s="376"/>
      <c r="BY64" s="376"/>
      <c r="BZ64" s="376"/>
      <c r="CA64" s="376"/>
      <c r="CB64" s="376"/>
      <c r="CC64" s="376"/>
      <c r="CD64" s="376"/>
      <c r="CE64" s="376"/>
      <c r="CF64" s="376"/>
      <c r="CG64" s="376"/>
      <c r="CH64" s="376"/>
      <c r="CI64" s="376"/>
      <c r="CJ64" s="376"/>
      <c r="CK64" s="376"/>
      <c r="CL64" s="376"/>
      <c r="CM64" s="376"/>
      <c r="CN64" s="376"/>
      <c r="CO64" s="376"/>
      <c r="CP64" s="376"/>
      <c r="CQ64" s="376"/>
      <c r="CR64" s="376"/>
      <c r="CS64" s="376"/>
      <c r="CT64" s="376"/>
      <c r="CU64" s="376"/>
      <c r="CV64" s="376"/>
      <c r="CW64" s="376"/>
      <c r="CX64" s="376"/>
      <c r="CY64" s="376"/>
      <c r="CZ64" s="376"/>
      <c r="DA64" s="376"/>
      <c r="DB64" s="376"/>
      <c r="DC64" s="376"/>
      <c r="DD64" s="376"/>
      <c r="DE64" s="376"/>
      <c r="DF64" s="376"/>
      <c r="DG64" s="376"/>
      <c r="DH64" s="376"/>
      <c r="DI64" s="376"/>
      <c r="DJ64" s="376"/>
      <c r="DK64" s="376"/>
      <c r="DL64" s="376"/>
      <c r="DM64" s="376"/>
      <c r="DN64" s="376"/>
      <c r="DO64" s="376"/>
      <c r="DP64" s="376"/>
      <c r="DQ64" s="376"/>
      <c r="DR64" s="376"/>
      <c r="DS64" s="376"/>
      <c r="DT64" s="376"/>
      <c r="DU64" s="376"/>
      <c r="DV64" s="376"/>
      <c r="DW64" s="376"/>
      <c r="DX64" s="376"/>
      <c r="DY64" s="376"/>
      <c r="DZ64" s="376"/>
      <c r="EA64" s="376"/>
    </row>
    <row r="65" spans="1:131" ht="18" hidden="1" customHeight="1">
      <c r="A65" s="460">
        <f t="shared" si="3"/>
        <v>0</v>
      </c>
      <c r="B65" s="460">
        <f t="shared" si="6"/>
        <v>0</v>
      </c>
      <c r="C65" s="460">
        <f t="shared" si="4"/>
        <v>0</v>
      </c>
      <c r="E65" s="461">
        <f t="shared" ref="E65:L65" si="9">+MAX(P65,Y65,AI65)</f>
        <v>10230</v>
      </c>
      <c r="F65" s="461">
        <f t="shared" si="9"/>
        <v>11670</v>
      </c>
      <c r="G65" s="461">
        <f t="shared" si="9"/>
        <v>13140</v>
      </c>
      <c r="H65" s="461">
        <f t="shared" si="9"/>
        <v>14580</v>
      </c>
      <c r="I65" s="461">
        <f t="shared" si="9"/>
        <v>15750</v>
      </c>
      <c r="J65" s="461">
        <f t="shared" si="9"/>
        <v>16920</v>
      </c>
      <c r="K65" s="461">
        <f t="shared" si="9"/>
        <v>18090</v>
      </c>
      <c r="L65" s="461">
        <f t="shared" si="9"/>
        <v>19260</v>
      </c>
      <c r="N65" s="614" t="str">
        <f>CONCATENATE($AU$13,$B$11,$N$61)</f>
        <v>6/29/2010 - 5/30/2011030</v>
      </c>
      <c r="O65" s="376"/>
      <c r="P65" s="489">
        <v>10230</v>
      </c>
      <c r="Q65" s="489">
        <v>11670</v>
      </c>
      <c r="R65" s="489">
        <v>13140</v>
      </c>
      <c r="S65" s="489">
        <v>14580</v>
      </c>
      <c r="T65" s="489">
        <v>15750</v>
      </c>
      <c r="U65" s="489">
        <v>16920</v>
      </c>
      <c r="V65" s="489">
        <v>18090</v>
      </c>
      <c r="W65" s="489">
        <v>19260</v>
      </c>
      <c r="X65" s="376"/>
      <c r="Y65" s="618"/>
      <c r="Z65" s="516"/>
      <c r="AA65" s="516"/>
      <c r="AB65" s="516"/>
      <c r="AC65" s="516"/>
      <c r="AD65" s="516"/>
      <c r="AE65" s="516"/>
      <c r="AF65" s="619"/>
      <c r="AG65" s="376"/>
      <c r="AH65" s="376"/>
      <c r="AI65" s="489">
        <f t="shared" ref="AI65:AP65" si="10">+AI101/5*3</f>
        <v>0</v>
      </c>
      <c r="AJ65" s="489">
        <f t="shared" si="10"/>
        <v>0</v>
      </c>
      <c r="AK65" s="489">
        <f t="shared" si="10"/>
        <v>0</v>
      </c>
      <c r="AL65" s="489">
        <f t="shared" si="10"/>
        <v>0</v>
      </c>
      <c r="AM65" s="489">
        <f t="shared" si="10"/>
        <v>0</v>
      </c>
      <c r="AN65" s="489">
        <f t="shared" si="10"/>
        <v>0</v>
      </c>
      <c r="AO65" s="489">
        <f t="shared" si="10"/>
        <v>0</v>
      </c>
      <c r="AP65" s="489">
        <f t="shared" si="10"/>
        <v>0</v>
      </c>
      <c r="AQ65" s="376"/>
      <c r="AR65" s="376"/>
      <c r="AS65" s="376"/>
      <c r="AT65" s="593" t="s">
        <v>141</v>
      </c>
      <c r="AU65" s="376"/>
      <c r="AV65" s="376"/>
      <c r="AW65" s="594" t="s">
        <v>1297</v>
      </c>
      <c r="AX65" s="401" t="s">
        <v>1281</v>
      </c>
      <c r="AY65" s="595" t="s">
        <v>413</v>
      </c>
      <c r="AZ65" s="582" t="s">
        <v>261</v>
      </c>
      <c r="BA65" s="400" t="s">
        <v>295</v>
      </c>
      <c r="BB65" s="400" t="s">
        <v>445</v>
      </c>
      <c r="BC65" s="400" t="s">
        <v>445</v>
      </c>
      <c r="BD65" s="400" t="s">
        <v>236</v>
      </c>
      <c r="BE65" s="516">
        <f t="shared" si="2"/>
        <v>54</v>
      </c>
      <c r="BF65" s="376"/>
      <c r="BG65" s="376"/>
      <c r="BH65" s="376"/>
      <c r="BI65" s="376"/>
      <c r="BJ65" s="376"/>
      <c r="BK65" s="376"/>
      <c r="BL65" s="376"/>
      <c r="BM65" s="376"/>
      <c r="BN65" s="376"/>
      <c r="BO65" s="376"/>
      <c r="BP65" s="376"/>
      <c r="BQ65" s="376"/>
      <c r="BR65" s="376"/>
      <c r="BS65" s="376"/>
      <c r="BT65" s="376"/>
      <c r="BU65" s="376"/>
      <c r="BV65" s="376"/>
      <c r="BW65" s="376"/>
      <c r="BX65" s="376"/>
      <c r="BY65" s="376"/>
      <c r="BZ65" s="376"/>
      <c r="CA65" s="376"/>
      <c r="CB65" s="376"/>
      <c r="CC65" s="376"/>
      <c r="CD65" s="376"/>
      <c r="CE65" s="376"/>
      <c r="CF65" s="376"/>
      <c r="CG65" s="376"/>
      <c r="CH65" s="376"/>
      <c r="CI65" s="376"/>
      <c r="CJ65" s="376"/>
      <c r="CK65" s="376"/>
      <c r="CL65" s="376"/>
      <c r="CM65" s="376"/>
      <c r="CN65" s="376"/>
      <c r="CO65" s="376"/>
      <c r="CP65" s="376"/>
      <c r="CQ65" s="376"/>
      <c r="CR65" s="376"/>
      <c r="CS65" s="376"/>
      <c r="CT65" s="376"/>
      <c r="CU65" s="376"/>
      <c r="CV65" s="376"/>
      <c r="CW65" s="376"/>
      <c r="CX65" s="376"/>
      <c r="CY65" s="376"/>
      <c r="CZ65" s="376"/>
      <c r="DA65" s="376"/>
      <c r="DB65" s="376"/>
      <c r="DC65" s="376"/>
      <c r="DD65" s="376"/>
      <c r="DE65" s="376"/>
      <c r="DF65" s="376"/>
      <c r="DG65" s="376"/>
      <c r="DH65" s="376"/>
      <c r="DI65" s="376"/>
      <c r="DJ65" s="376"/>
      <c r="DK65" s="376"/>
      <c r="DL65" s="376"/>
      <c r="DM65" s="376"/>
      <c r="DN65" s="376"/>
      <c r="DO65" s="376"/>
      <c r="DP65" s="376"/>
      <c r="DQ65" s="376"/>
      <c r="DR65" s="376"/>
      <c r="DS65" s="376"/>
      <c r="DT65" s="376"/>
      <c r="DU65" s="376"/>
      <c r="DV65" s="376"/>
      <c r="DW65" s="376"/>
      <c r="DX65" s="376"/>
      <c r="DY65" s="376"/>
      <c r="DZ65" s="376"/>
      <c r="EA65" s="376"/>
    </row>
    <row r="66" spans="1:131" ht="18" hidden="1" customHeight="1">
      <c r="A66" s="460">
        <f t="shared" si="3"/>
        <v>0</v>
      </c>
      <c r="B66" s="460">
        <f t="shared" si="6"/>
        <v>0</v>
      </c>
      <c r="C66" s="460">
        <f t="shared" si="4"/>
        <v>0</v>
      </c>
      <c r="E66" s="471">
        <f t="shared" ref="E66:L66" si="11">+MAX(E65,E67)</f>
        <v>10680</v>
      </c>
      <c r="F66" s="471">
        <f t="shared" si="11"/>
        <v>12210</v>
      </c>
      <c r="G66" s="471">
        <f t="shared" si="11"/>
        <v>13740</v>
      </c>
      <c r="H66" s="471">
        <f t="shared" si="11"/>
        <v>15240</v>
      </c>
      <c r="I66" s="471">
        <f t="shared" si="11"/>
        <v>16470</v>
      </c>
      <c r="J66" s="471">
        <f t="shared" si="11"/>
        <v>17700</v>
      </c>
      <c r="K66" s="471">
        <f t="shared" si="11"/>
        <v>18900</v>
      </c>
      <c r="L66" s="471">
        <f t="shared" si="11"/>
        <v>20130</v>
      </c>
      <c r="N66" s="614" t="s">
        <v>1717</v>
      </c>
      <c r="O66" s="376"/>
      <c r="P66" s="489"/>
      <c r="Q66" s="489"/>
      <c r="R66" s="489"/>
      <c r="S66" s="489"/>
      <c r="T66" s="489"/>
      <c r="U66" s="489"/>
      <c r="V66" s="489"/>
      <c r="W66" s="489"/>
      <c r="X66" s="376"/>
      <c r="Y66" s="618"/>
      <c r="Z66" s="516"/>
      <c r="AA66" s="516"/>
      <c r="AB66" s="516"/>
      <c r="AC66" s="516"/>
      <c r="AD66" s="516"/>
      <c r="AE66" s="516"/>
      <c r="AF66" s="619"/>
      <c r="AG66" s="376"/>
      <c r="AH66" s="376"/>
      <c r="AI66" s="489"/>
      <c r="AJ66" s="489"/>
      <c r="AK66" s="489"/>
      <c r="AL66" s="489"/>
      <c r="AM66" s="489"/>
      <c r="AN66" s="489"/>
      <c r="AO66" s="489"/>
      <c r="AP66" s="489"/>
      <c r="AQ66" s="376"/>
      <c r="AR66" s="376"/>
      <c r="AS66" s="376"/>
      <c r="AT66" s="593" t="s">
        <v>144</v>
      </c>
      <c r="AU66" s="376"/>
      <c r="AV66" s="376"/>
      <c r="AW66" s="611" t="s">
        <v>1313</v>
      </c>
      <c r="AX66" s="594" t="s">
        <v>1282</v>
      </c>
      <c r="AY66" s="595" t="s">
        <v>415</v>
      </c>
      <c r="AZ66" s="582" t="s">
        <v>265</v>
      </c>
      <c r="BA66" s="400" t="s">
        <v>307</v>
      </c>
      <c r="BB66" s="400" t="s">
        <v>447</v>
      </c>
      <c r="BC66" s="400" t="s">
        <v>447</v>
      </c>
      <c r="BD66" s="400" t="s">
        <v>238</v>
      </c>
      <c r="BE66" s="516">
        <f t="shared" si="2"/>
        <v>55</v>
      </c>
      <c r="BF66" s="376"/>
      <c r="BG66" s="376"/>
      <c r="BH66" s="376"/>
      <c r="BI66" s="376"/>
      <c r="BJ66" s="376"/>
      <c r="BK66" s="376"/>
      <c r="BL66" s="376"/>
      <c r="BM66" s="376"/>
      <c r="BN66" s="376"/>
      <c r="BO66" s="376"/>
      <c r="BP66" s="376"/>
      <c r="BQ66" s="376"/>
      <c r="BR66" s="376"/>
      <c r="BS66" s="376"/>
      <c r="BT66" s="376"/>
      <c r="BU66" s="376"/>
      <c r="BV66" s="376"/>
      <c r="BW66" s="376"/>
      <c r="BX66" s="376"/>
      <c r="BY66" s="376"/>
      <c r="BZ66" s="376"/>
      <c r="CA66" s="376"/>
      <c r="CB66" s="376"/>
      <c r="CC66" s="376"/>
      <c r="CD66" s="376"/>
      <c r="CE66" s="376"/>
      <c r="CF66" s="376"/>
      <c r="CG66" s="376"/>
      <c r="CH66" s="376"/>
      <c r="CI66" s="376"/>
      <c r="CJ66" s="376"/>
      <c r="CK66" s="376"/>
      <c r="CL66" s="376"/>
      <c r="CM66" s="376"/>
      <c r="CN66" s="376"/>
      <c r="CO66" s="376"/>
      <c r="CP66" s="376"/>
      <c r="CQ66" s="376"/>
      <c r="CR66" s="376"/>
      <c r="CS66" s="376"/>
      <c r="CT66" s="376"/>
      <c r="CU66" s="376"/>
      <c r="CV66" s="376"/>
      <c r="CW66" s="376"/>
      <c r="CX66" s="376"/>
      <c r="CY66" s="376"/>
      <c r="CZ66" s="376"/>
      <c r="DA66" s="376"/>
      <c r="DB66" s="376"/>
      <c r="DC66" s="376"/>
      <c r="DD66" s="376"/>
      <c r="DE66" s="376"/>
      <c r="DF66" s="376"/>
      <c r="DG66" s="376"/>
      <c r="DH66" s="376"/>
      <c r="DI66" s="376"/>
      <c r="DJ66" s="376"/>
      <c r="DK66" s="376"/>
      <c r="DL66" s="376"/>
      <c r="DM66" s="376"/>
      <c r="DN66" s="376"/>
      <c r="DO66" s="376"/>
      <c r="DP66" s="376"/>
      <c r="DQ66" s="376"/>
      <c r="DR66" s="376"/>
      <c r="DS66" s="376"/>
      <c r="DT66" s="376"/>
      <c r="DU66" s="376"/>
      <c r="DV66" s="376"/>
      <c r="DW66" s="376"/>
      <c r="DX66" s="376"/>
      <c r="DY66" s="376"/>
      <c r="DZ66" s="376"/>
      <c r="EA66" s="376"/>
    </row>
    <row r="67" spans="1:131" hidden="1">
      <c r="A67" s="460">
        <f t="shared" si="3"/>
        <v>0</v>
      </c>
      <c r="B67" s="460">
        <f t="shared" si="6"/>
        <v>0</v>
      </c>
      <c r="C67" s="460">
        <f t="shared" si="4"/>
        <v>0</v>
      </c>
      <c r="E67" s="461">
        <f t="shared" ref="E67:L67" si="12">+MAX(P67,Y67,AI67)</f>
        <v>10680</v>
      </c>
      <c r="F67" s="461">
        <f t="shared" si="12"/>
        <v>12210</v>
      </c>
      <c r="G67" s="461">
        <f t="shared" si="12"/>
        <v>13740</v>
      </c>
      <c r="H67" s="461">
        <f t="shared" si="12"/>
        <v>15240</v>
      </c>
      <c r="I67" s="461">
        <f t="shared" si="12"/>
        <v>16470</v>
      </c>
      <c r="J67" s="461">
        <f t="shared" si="12"/>
        <v>17700</v>
      </c>
      <c r="K67" s="461">
        <f t="shared" si="12"/>
        <v>18900</v>
      </c>
      <c r="L67" s="461">
        <f t="shared" si="12"/>
        <v>20130</v>
      </c>
      <c r="N67" s="620" t="s">
        <v>1693</v>
      </c>
      <c r="O67" s="376"/>
      <c r="P67" s="489">
        <f t="shared" ref="P67:W67" si="13">+P103/5*3</f>
        <v>10680</v>
      </c>
      <c r="Q67" s="489">
        <f t="shared" si="13"/>
        <v>12210</v>
      </c>
      <c r="R67" s="489">
        <f t="shared" si="13"/>
        <v>13740</v>
      </c>
      <c r="S67" s="489">
        <f t="shared" si="13"/>
        <v>15240</v>
      </c>
      <c r="T67" s="489">
        <f t="shared" si="13"/>
        <v>16470</v>
      </c>
      <c r="U67" s="489">
        <f t="shared" si="13"/>
        <v>17700</v>
      </c>
      <c r="V67" s="489">
        <f t="shared" si="13"/>
        <v>18900</v>
      </c>
      <c r="W67" s="489">
        <f t="shared" si="13"/>
        <v>20130</v>
      </c>
      <c r="X67" s="376"/>
      <c r="Y67" s="489">
        <f t="shared" ref="Y67:AF67" si="14">+Y103/5*3</f>
        <v>0</v>
      </c>
      <c r="Z67" s="489">
        <f t="shared" si="14"/>
        <v>0</v>
      </c>
      <c r="AA67" s="489">
        <f t="shared" si="14"/>
        <v>0</v>
      </c>
      <c r="AB67" s="489">
        <f t="shared" si="14"/>
        <v>0</v>
      </c>
      <c r="AC67" s="489">
        <f t="shared" si="14"/>
        <v>0</v>
      </c>
      <c r="AD67" s="489">
        <f t="shared" si="14"/>
        <v>0</v>
      </c>
      <c r="AE67" s="489">
        <f t="shared" si="14"/>
        <v>0</v>
      </c>
      <c r="AF67" s="489">
        <f t="shared" si="14"/>
        <v>0</v>
      </c>
      <c r="AG67" s="376"/>
      <c r="AH67" s="376"/>
      <c r="AI67" s="489">
        <f t="shared" ref="AI67:AP67" si="15">+AI103/5*3</f>
        <v>0</v>
      </c>
      <c r="AJ67" s="489">
        <f t="shared" si="15"/>
        <v>0</v>
      </c>
      <c r="AK67" s="489">
        <f t="shared" si="15"/>
        <v>0</v>
      </c>
      <c r="AL67" s="489">
        <f t="shared" si="15"/>
        <v>0</v>
      </c>
      <c r="AM67" s="489">
        <f t="shared" si="15"/>
        <v>0</v>
      </c>
      <c r="AN67" s="489">
        <f t="shared" si="15"/>
        <v>0</v>
      </c>
      <c r="AO67" s="489">
        <f t="shared" si="15"/>
        <v>0</v>
      </c>
      <c r="AP67" s="489">
        <f t="shared" si="15"/>
        <v>0</v>
      </c>
      <c r="AQ67" s="376"/>
      <c r="AR67" s="376"/>
      <c r="AS67" s="376"/>
      <c r="AT67" s="593" t="s">
        <v>147</v>
      </c>
      <c r="AU67" s="376"/>
      <c r="AV67" s="376"/>
      <c r="AW67" s="401"/>
      <c r="AX67" s="401" t="s">
        <v>1286</v>
      </c>
      <c r="AY67" s="595" t="s">
        <v>421</v>
      </c>
      <c r="AZ67" s="582" t="s">
        <v>277</v>
      </c>
      <c r="BA67" s="400" t="s">
        <v>309</v>
      </c>
      <c r="BB67" s="400" t="s">
        <v>453</v>
      </c>
      <c r="BC67" s="400" t="s">
        <v>453</v>
      </c>
      <c r="BD67" s="400" t="s">
        <v>261</v>
      </c>
      <c r="BE67" s="516">
        <f t="shared" si="2"/>
        <v>56</v>
      </c>
      <c r="BF67" s="376"/>
      <c r="BG67" s="376"/>
      <c r="BH67" s="376"/>
      <c r="BI67" s="376"/>
      <c r="BJ67" s="376"/>
      <c r="BK67" s="376"/>
      <c r="BL67" s="376"/>
      <c r="BM67" s="376"/>
      <c r="BN67" s="376"/>
      <c r="BO67" s="376"/>
      <c r="BP67" s="376"/>
      <c r="BQ67" s="376"/>
      <c r="BR67" s="376"/>
      <c r="BS67" s="376"/>
      <c r="BT67" s="376"/>
      <c r="BU67" s="376"/>
      <c r="BV67" s="376"/>
      <c r="BW67" s="376"/>
      <c r="BX67" s="376"/>
      <c r="BY67" s="376"/>
      <c r="BZ67" s="376"/>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376"/>
      <c r="DB67" s="376"/>
      <c r="DC67" s="376"/>
      <c r="DD67" s="376"/>
      <c r="DE67" s="376"/>
      <c r="DF67" s="376"/>
      <c r="DG67" s="376"/>
      <c r="DH67" s="376"/>
      <c r="DI67" s="376"/>
      <c r="DJ67" s="376"/>
      <c r="DK67" s="376"/>
      <c r="DL67" s="376"/>
      <c r="DM67" s="376"/>
      <c r="DN67" s="376"/>
      <c r="DO67" s="376"/>
      <c r="DP67" s="376"/>
      <c r="DQ67" s="376"/>
      <c r="DR67" s="376"/>
      <c r="DS67" s="376"/>
      <c r="DT67" s="376"/>
      <c r="DU67" s="376"/>
      <c r="DV67" s="376"/>
      <c r="DW67" s="376"/>
      <c r="DX67" s="376"/>
      <c r="DY67" s="376"/>
      <c r="DZ67" s="376"/>
      <c r="EA67" s="376"/>
    </row>
    <row r="68" spans="1:131" hidden="1">
      <c r="A68" s="460">
        <f t="shared" si="3"/>
        <v>0</v>
      </c>
      <c r="B68" s="460">
        <f t="shared" si="6"/>
        <v>0</v>
      </c>
      <c r="C68" s="460">
        <f t="shared" si="4"/>
        <v>0</v>
      </c>
      <c r="E68" s="471">
        <f t="shared" ref="E68:L68" si="16">+MAX(E67,E69)</f>
        <v>10830</v>
      </c>
      <c r="F68" s="471">
        <f t="shared" si="16"/>
        <v>12360</v>
      </c>
      <c r="G68" s="471">
        <f t="shared" si="16"/>
        <v>13920</v>
      </c>
      <c r="H68" s="471">
        <f t="shared" si="16"/>
        <v>15450</v>
      </c>
      <c r="I68" s="471">
        <f t="shared" si="16"/>
        <v>16710</v>
      </c>
      <c r="J68" s="471">
        <f t="shared" si="16"/>
        <v>17940</v>
      </c>
      <c r="K68" s="471">
        <f t="shared" si="16"/>
        <v>19170</v>
      </c>
      <c r="L68" s="471">
        <f t="shared" si="16"/>
        <v>20400</v>
      </c>
      <c r="N68" s="614" t="s">
        <v>1717</v>
      </c>
      <c r="O68" s="376"/>
      <c r="P68" s="489"/>
      <c r="Q68" s="489"/>
      <c r="R68" s="489"/>
      <c r="S68" s="489"/>
      <c r="T68" s="489"/>
      <c r="U68" s="489"/>
      <c r="V68" s="489"/>
      <c r="W68" s="489"/>
      <c r="X68" s="376"/>
      <c r="Y68" s="489"/>
      <c r="Z68" s="489"/>
      <c r="AA68" s="489"/>
      <c r="AB68" s="489"/>
      <c r="AC68" s="489"/>
      <c r="AD68" s="489"/>
      <c r="AE68" s="489"/>
      <c r="AF68" s="489"/>
      <c r="AG68" s="376"/>
      <c r="AH68" s="376"/>
      <c r="AI68" s="489"/>
      <c r="AJ68" s="489"/>
      <c r="AK68" s="489"/>
      <c r="AL68" s="489"/>
      <c r="AM68" s="489"/>
      <c r="AN68" s="489"/>
      <c r="AO68" s="489"/>
      <c r="AP68" s="489"/>
      <c r="AQ68" s="376"/>
      <c r="AR68" s="376"/>
      <c r="AS68" s="376"/>
      <c r="AT68" s="593" t="s">
        <v>150</v>
      </c>
      <c r="AU68" s="376"/>
      <c r="AV68" s="376"/>
      <c r="AW68" s="401"/>
      <c r="AX68" s="594" t="s">
        <v>1297</v>
      </c>
      <c r="AY68" s="595" t="s">
        <v>427</v>
      </c>
      <c r="AZ68" s="582" t="s">
        <v>281</v>
      </c>
      <c r="BA68" s="400" t="s">
        <v>79</v>
      </c>
      <c r="BB68" s="400" t="s">
        <v>457</v>
      </c>
      <c r="BC68" s="400" t="s">
        <v>457</v>
      </c>
      <c r="BD68" s="400" t="s">
        <v>265</v>
      </c>
      <c r="BE68" s="516">
        <f t="shared" si="2"/>
        <v>57</v>
      </c>
      <c r="BF68" s="376"/>
      <c r="BG68" s="376"/>
      <c r="BH68" s="376"/>
      <c r="BI68" s="376"/>
      <c r="BJ68" s="376"/>
      <c r="BK68" s="376"/>
      <c r="BL68" s="376"/>
      <c r="BM68" s="376"/>
      <c r="BN68" s="376"/>
      <c r="BO68" s="376"/>
      <c r="BP68" s="376"/>
      <c r="BQ68" s="376"/>
      <c r="BR68" s="376"/>
      <c r="BS68" s="376"/>
      <c r="BT68" s="376"/>
      <c r="BU68" s="376"/>
      <c r="BV68" s="376"/>
      <c r="BW68" s="376"/>
      <c r="BX68" s="376"/>
      <c r="BY68" s="376"/>
      <c r="BZ68" s="376"/>
      <c r="CA68" s="376"/>
      <c r="CB68" s="376"/>
      <c r="CC68" s="376"/>
      <c r="CD68" s="376"/>
      <c r="CE68" s="376"/>
      <c r="CF68" s="376"/>
      <c r="CG68" s="376"/>
      <c r="CH68" s="376"/>
      <c r="CI68" s="376"/>
      <c r="CJ68" s="376"/>
      <c r="CK68" s="376"/>
      <c r="CL68" s="376"/>
      <c r="CM68" s="376"/>
      <c r="CN68" s="376"/>
      <c r="CO68" s="376"/>
      <c r="CP68" s="376"/>
      <c r="CQ68" s="376"/>
      <c r="CR68" s="376"/>
      <c r="CS68" s="376"/>
      <c r="CT68" s="376"/>
      <c r="CU68" s="376"/>
      <c r="CV68" s="376"/>
      <c r="CW68" s="376"/>
      <c r="CX68" s="376"/>
      <c r="CY68" s="376"/>
      <c r="CZ68" s="376"/>
      <c r="DA68" s="376"/>
      <c r="DB68" s="376"/>
      <c r="DC68" s="376"/>
      <c r="DD68" s="376"/>
      <c r="DE68" s="376"/>
      <c r="DF68" s="376"/>
      <c r="DG68" s="376"/>
      <c r="DH68" s="376"/>
      <c r="DI68" s="376"/>
      <c r="DJ68" s="376"/>
      <c r="DK68" s="376"/>
      <c r="DL68" s="376"/>
      <c r="DM68" s="376"/>
      <c r="DN68" s="376"/>
      <c r="DO68" s="376"/>
      <c r="DP68" s="376"/>
      <c r="DQ68" s="376"/>
      <c r="DR68" s="376"/>
      <c r="DS68" s="376"/>
      <c r="DT68" s="376"/>
      <c r="DU68" s="376"/>
      <c r="DV68" s="376"/>
      <c r="DW68" s="376"/>
      <c r="DX68" s="376"/>
      <c r="DY68" s="376"/>
      <c r="DZ68" s="376"/>
      <c r="EA68" s="376"/>
    </row>
    <row r="69" spans="1:131" hidden="1">
      <c r="A69" s="460">
        <f t="shared" si="3"/>
        <v>0</v>
      </c>
      <c r="B69" s="460">
        <f t="shared" si="6"/>
        <v>0</v>
      </c>
      <c r="C69" s="460">
        <f t="shared" si="4"/>
        <v>0</v>
      </c>
      <c r="E69" s="461">
        <f t="shared" ref="E69:L69" si="17">+MAX(P69,Y69,AI69)</f>
        <v>10830</v>
      </c>
      <c r="F69" s="461">
        <f t="shared" si="17"/>
        <v>12360</v>
      </c>
      <c r="G69" s="461">
        <f t="shared" si="17"/>
        <v>13920</v>
      </c>
      <c r="H69" s="461">
        <f t="shared" si="17"/>
        <v>15450</v>
      </c>
      <c r="I69" s="461">
        <f t="shared" si="17"/>
        <v>16710</v>
      </c>
      <c r="J69" s="461">
        <f t="shared" si="17"/>
        <v>17940</v>
      </c>
      <c r="K69" s="461">
        <f t="shared" si="17"/>
        <v>19170</v>
      </c>
      <c r="L69" s="461">
        <f t="shared" si="17"/>
        <v>20400</v>
      </c>
      <c r="N69" s="620" t="s">
        <v>1718</v>
      </c>
      <c r="O69" s="376"/>
      <c r="P69" s="489">
        <f t="shared" ref="P69:W69" si="18">+P105/5*3</f>
        <v>10830</v>
      </c>
      <c r="Q69" s="489">
        <f t="shared" si="18"/>
        <v>12360</v>
      </c>
      <c r="R69" s="489">
        <f t="shared" si="18"/>
        <v>13920</v>
      </c>
      <c r="S69" s="489">
        <f t="shared" si="18"/>
        <v>15450</v>
      </c>
      <c r="T69" s="489">
        <f t="shared" si="18"/>
        <v>16710</v>
      </c>
      <c r="U69" s="489">
        <f t="shared" si="18"/>
        <v>17940</v>
      </c>
      <c r="V69" s="489">
        <f t="shared" si="18"/>
        <v>19170</v>
      </c>
      <c r="W69" s="489">
        <f t="shared" si="18"/>
        <v>20400</v>
      </c>
      <c r="X69" s="376"/>
      <c r="Y69" s="489">
        <f t="shared" ref="Y69:AF69" si="19">+Y105/5*3</f>
        <v>0</v>
      </c>
      <c r="Z69" s="489">
        <f t="shared" si="19"/>
        <v>0</v>
      </c>
      <c r="AA69" s="489">
        <f t="shared" si="19"/>
        <v>0</v>
      </c>
      <c r="AB69" s="489">
        <f t="shared" si="19"/>
        <v>0</v>
      </c>
      <c r="AC69" s="489">
        <f t="shared" si="19"/>
        <v>0</v>
      </c>
      <c r="AD69" s="489">
        <f t="shared" si="19"/>
        <v>0</v>
      </c>
      <c r="AE69" s="489">
        <f t="shared" si="19"/>
        <v>0</v>
      </c>
      <c r="AF69" s="489">
        <f t="shared" si="19"/>
        <v>0</v>
      </c>
      <c r="AG69" s="376"/>
      <c r="AH69" s="376"/>
      <c r="AI69" s="489">
        <f t="shared" ref="AI69:AP69" si="20">+AI105/5*3</f>
        <v>0</v>
      </c>
      <c r="AJ69" s="489">
        <f t="shared" si="20"/>
        <v>0</v>
      </c>
      <c r="AK69" s="489">
        <f t="shared" si="20"/>
        <v>0</v>
      </c>
      <c r="AL69" s="489">
        <f t="shared" si="20"/>
        <v>0</v>
      </c>
      <c r="AM69" s="489">
        <f t="shared" si="20"/>
        <v>0</v>
      </c>
      <c r="AN69" s="489">
        <f t="shared" si="20"/>
        <v>0</v>
      </c>
      <c r="AO69" s="489">
        <f t="shared" si="20"/>
        <v>0</v>
      </c>
      <c r="AP69" s="489">
        <f t="shared" si="20"/>
        <v>0</v>
      </c>
      <c r="AQ69" s="376"/>
      <c r="AR69" s="376"/>
      <c r="AS69" s="376"/>
      <c r="AT69" s="593" t="s">
        <v>151</v>
      </c>
      <c r="AU69" s="376"/>
      <c r="AV69" s="376"/>
      <c r="AW69" s="401"/>
      <c r="AX69" s="611" t="s">
        <v>1313</v>
      </c>
      <c r="AY69" s="595" t="s">
        <v>429</v>
      </c>
      <c r="AZ69" s="582" t="s">
        <v>285</v>
      </c>
      <c r="BA69" s="400" t="s">
        <v>324</v>
      </c>
      <c r="BB69" s="400" t="s">
        <v>459</v>
      </c>
      <c r="BC69" s="400" t="s">
        <v>459</v>
      </c>
      <c r="BD69" s="400" t="s">
        <v>277</v>
      </c>
      <c r="BE69" s="516">
        <f t="shared" si="2"/>
        <v>58</v>
      </c>
      <c r="BF69" s="376"/>
      <c r="BG69" s="376"/>
      <c r="BH69" s="376"/>
      <c r="BI69" s="376"/>
      <c r="BJ69" s="376"/>
      <c r="BK69" s="376"/>
      <c r="BL69" s="376"/>
      <c r="BM69" s="376"/>
      <c r="BN69" s="376"/>
      <c r="BO69" s="376"/>
      <c r="BP69" s="376"/>
      <c r="BQ69" s="376"/>
      <c r="BR69" s="376"/>
      <c r="BS69" s="376"/>
      <c r="BT69" s="376"/>
      <c r="BU69" s="376"/>
      <c r="BV69" s="376"/>
      <c r="BW69" s="376"/>
      <c r="BX69" s="376"/>
      <c r="BY69" s="376"/>
      <c r="BZ69" s="376"/>
      <c r="CA69" s="376"/>
      <c r="CB69" s="376"/>
      <c r="CC69" s="376"/>
      <c r="CD69" s="376"/>
      <c r="CE69" s="376"/>
      <c r="CF69" s="376"/>
      <c r="CG69" s="376"/>
      <c r="CH69" s="376"/>
      <c r="CI69" s="376"/>
      <c r="CJ69" s="376"/>
      <c r="CK69" s="376"/>
      <c r="CL69" s="376"/>
      <c r="CM69" s="376"/>
      <c r="CN69" s="376"/>
      <c r="CO69" s="376"/>
      <c r="CP69" s="376"/>
      <c r="CQ69" s="376"/>
      <c r="CR69" s="376"/>
      <c r="CS69" s="376"/>
      <c r="CT69" s="376"/>
      <c r="CU69" s="376"/>
      <c r="CV69" s="376"/>
      <c r="CW69" s="376"/>
      <c r="CX69" s="376"/>
      <c r="CY69" s="376"/>
      <c r="CZ69" s="376"/>
      <c r="DA69" s="376"/>
      <c r="DB69" s="376"/>
      <c r="DC69" s="376"/>
      <c r="DD69" s="376"/>
      <c r="DE69" s="376"/>
      <c r="DF69" s="376"/>
      <c r="DG69" s="376"/>
      <c r="DH69" s="376"/>
      <c r="DI69" s="376"/>
      <c r="DJ69" s="376"/>
      <c r="DK69" s="376"/>
      <c r="DL69" s="376"/>
      <c r="DM69" s="376"/>
      <c r="DN69" s="376"/>
      <c r="DO69" s="376"/>
      <c r="DP69" s="376"/>
      <c r="DQ69" s="376"/>
      <c r="DR69" s="376"/>
      <c r="DS69" s="376"/>
      <c r="DT69" s="376"/>
      <c r="DU69" s="376"/>
      <c r="DV69" s="376"/>
      <c r="DW69" s="376"/>
      <c r="DX69" s="376"/>
      <c r="DY69" s="376"/>
      <c r="DZ69" s="376"/>
      <c r="EA69" s="376"/>
    </row>
    <row r="70" spans="1:131" hidden="1">
      <c r="A70" s="460">
        <f t="shared" si="3"/>
        <v>0</v>
      </c>
      <c r="B70" s="460">
        <f t="shared" si="6"/>
        <v>0</v>
      </c>
      <c r="C70" s="460">
        <f t="shared" si="4"/>
        <v>0</v>
      </c>
      <c r="E70" s="471">
        <f t="shared" ref="E70:L70" si="21">+MAX(E69,E71)</f>
        <v>10980</v>
      </c>
      <c r="F70" s="471">
        <f t="shared" si="21"/>
        <v>12540</v>
      </c>
      <c r="G70" s="471">
        <f t="shared" si="21"/>
        <v>14100</v>
      </c>
      <c r="H70" s="471">
        <f t="shared" si="21"/>
        <v>15660</v>
      </c>
      <c r="I70" s="471">
        <f t="shared" si="21"/>
        <v>16920</v>
      </c>
      <c r="J70" s="471">
        <f t="shared" si="21"/>
        <v>18180</v>
      </c>
      <c r="K70" s="471">
        <f t="shared" si="21"/>
        <v>19440</v>
      </c>
      <c r="L70" s="471">
        <f t="shared" si="21"/>
        <v>20700</v>
      </c>
      <c r="N70" s="614" t="s">
        <v>1717</v>
      </c>
      <c r="O70" s="376"/>
      <c r="P70" s="489"/>
      <c r="Q70" s="489"/>
      <c r="R70" s="489"/>
      <c r="S70" s="489"/>
      <c r="T70" s="489"/>
      <c r="U70" s="489"/>
      <c r="V70" s="489"/>
      <c r="W70" s="489"/>
      <c r="X70" s="376"/>
      <c r="Y70" s="489"/>
      <c r="Z70" s="489"/>
      <c r="AA70" s="489"/>
      <c r="AB70" s="489"/>
      <c r="AC70" s="489"/>
      <c r="AD70" s="489"/>
      <c r="AE70" s="489"/>
      <c r="AF70" s="489"/>
      <c r="AG70" s="376"/>
      <c r="AH70" s="376"/>
      <c r="AI70" s="489"/>
      <c r="AJ70" s="489"/>
      <c r="AK70" s="489"/>
      <c r="AL70" s="489"/>
      <c r="AM70" s="489"/>
      <c r="AN70" s="489"/>
      <c r="AO70" s="489"/>
      <c r="AP70" s="489"/>
      <c r="AQ70" s="376"/>
      <c r="AR70" s="376"/>
      <c r="AS70" s="376"/>
      <c r="AT70" s="593" t="s">
        <v>153</v>
      </c>
      <c r="AU70" s="376"/>
      <c r="AV70" s="376"/>
      <c r="AW70" s="401"/>
      <c r="AX70" s="401"/>
      <c r="AY70" s="595" t="s">
        <v>437</v>
      </c>
      <c r="AZ70" s="582" t="s">
        <v>287</v>
      </c>
      <c r="BA70" s="400" t="s">
        <v>334</v>
      </c>
      <c r="BB70" s="400" t="s">
        <v>461</v>
      </c>
      <c r="BC70" s="400" t="s">
        <v>461</v>
      </c>
      <c r="BD70" s="400" t="s">
        <v>281</v>
      </c>
      <c r="BE70" s="516">
        <f t="shared" si="2"/>
        <v>59</v>
      </c>
      <c r="BF70" s="376"/>
      <c r="BG70" s="376"/>
      <c r="BH70" s="376"/>
      <c r="BI70" s="376"/>
      <c r="BJ70" s="376"/>
      <c r="BK70" s="376"/>
      <c r="BL70" s="376"/>
      <c r="BM70" s="376"/>
      <c r="BN70" s="376"/>
      <c r="BO70" s="376"/>
      <c r="BP70" s="376"/>
      <c r="BQ70" s="376"/>
      <c r="BR70" s="376"/>
      <c r="BS70" s="376"/>
      <c r="BT70" s="376"/>
      <c r="BU70" s="376"/>
      <c r="BV70" s="376"/>
      <c r="BW70" s="376"/>
      <c r="BX70" s="376"/>
      <c r="BY70" s="376"/>
      <c r="BZ70" s="376"/>
      <c r="CA70" s="376"/>
      <c r="CB70" s="376"/>
      <c r="CC70" s="376"/>
      <c r="CD70" s="376"/>
      <c r="CE70" s="376"/>
      <c r="CF70" s="376"/>
      <c r="CG70" s="376"/>
      <c r="CH70" s="376"/>
      <c r="CI70" s="376"/>
      <c r="CJ70" s="376"/>
      <c r="CK70" s="376"/>
      <c r="CL70" s="376"/>
      <c r="CM70" s="376"/>
      <c r="CN70" s="376"/>
      <c r="CO70" s="376"/>
      <c r="CP70" s="376"/>
      <c r="CQ70" s="376"/>
      <c r="CR70" s="376"/>
      <c r="CS70" s="376"/>
      <c r="CT70" s="376"/>
      <c r="CU70" s="376"/>
      <c r="CV70" s="376"/>
      <c r="CW70" s="376"/>
      <c r="CX70" s="376"/>
      <c r="CY70" s="376"/>
      <c r="CZ70" s="376"/>
      <c r="DA70" s="376"/>
      <c r="DB70" s="376"/>
      <c r="DC70" s="376"/>
      <c r="DD70" s="376"/>
      <c r="DE70" s="376"/>
      <c r="DF70" s="376"/>
      <c r="DG70" s="376"/>
      <c r="DH70" s="376"/>
      <c r="DI70" s="376"/>
      <c r="DJ70" s="376"/>
      <c r="DK70" s="376"/>
      <c r="DL70" s="376"/>
      <c r="DM70" s="376"/>
      <c r="DN70" s="376"/>
      <c r="DO70" s="376"/>
      <c r="DP70" s="376"/>
      <c r="DQ70" s="376"/>
      <c r="DR70" s="376"/>
      <c r="DS70" s="376"/>
      <c r="DT70" s="376"/>
      <c r="DU70" s="376"/>
      <c r="DV70" s="376"/>
      <c r="DW70" s="376"/>
      <c r="DX70" s="376"/>
      <c r="DY70" s="376"/>
      <c r="DZ70" s="376"/>
      <c r="EA70" s="376"/>
    </row>
    <row r="71" spans="1:131" hidden="1">
      <c r="A71" s="460">
        <f t="shared" si="3"/>
        <v>0</v>
      </c>
      <c r="B71" s="460">
        <f t="shared" si="6"/>
        <v>0</v>
      </c>
      <c r="C71" s="460">
        <f t="shared" si="4"/>
        <v>0</v>
      </c>
      <c r="E71" s="461">
        <f t="shared" ref="E71:L71" si="22">+MAX(P71,Y71,AI71)</f>
        <v>10980</v>
      </c>
      <c r="F71" s="461">
        <f t="shared" si="22"/>
        <v>12540</v>
      </c>
      <c r="G71" s="461">
        <f t="shared" si="22"/>
        <v>14100</v>
      </c>
      <c r="H71" s="461">
        <f t="shared" si="22"/>
        <v>15660</v>
      </c>
      <c r="I71" s="461">
        <f t="shared" si="22"/>
        <v>16920</v>
      </c>
      <c r="J71" s="461">
        <f t="shared" si="22"/>
        <v>18180</v>
      </c>
      <c r="K71" s="461">
        <f t="shared" si="22"/>
        <v>19440</v>
      </c>
      <c r="L71" s="461">
        <f t="shared" si="22"/>
        <v>20700</v>
      </c>
      <c r="N71" s="620" t="s">
        <v>1568</v>
      </c>
      <c r="O71" s="376"/>
      <c r="P71" s="489">
        <f t="shared" ref="P71:W71" si="23">+P107/5*3</f>
        <v>10980</v>
      </c>
      <c r="Q71" s="489">
        <f t="shared" si="23"/>
        <v>12540</v>
      </c>
      <c r="R71" s="489">
        <f t="shared" si="23"/>
        <v>14100</v>
      </c>
      <c r="S71" s="489">
        <f t="shared" si="23"/>
        <v>15660</v>
      </c>
      <c r="T71" s="489">
        <f t="shared" si="23"/>
        <v>16920</v>
      </c>
      <c r="U71" s="489">
        <f t="shared" si="23"/>
        <v>18180</v>
      </c>
      <c r="V71" s="489">
        <f t="shared" si="23"/>
        <v>19440</v>
      </c>
      <c r="W71" s="489">
        <f t="shared" si="23"/>
        <v>20700</v>
      </c>
      <c r="X71" s="376"/>
      <c r="Y71" s="489">
        <f t="shared" ref="Y71:AF71" si="24">+Y107/5*3</f>
        <v>0</v>
      </c>
      <c r="Z71" s="489">
        <f t="shared" si="24"/>
        <v>0</v>
      </c>
      <c r="AA71" s="489">
        <f t="shared" si="24"/>
        <v>0</v>
      </c>
      <c r="AB71" s="489">
        <f t="shared" si="24"/>
        <v>0</v>
      </c>
      <c r="AC71" s="489">
        <f t="shared" si="24"/>
        <v>0</v>
      </c>
      <c r="AD71" s="489">
        <f t="shared" si="24"/>
        <v>0</v>
      </c>
      <c r="AE71" s="489">
        <f t="shared" si="24"/>
        <v>0</v>
      </c>
      <c r="AF71" s="489">
        <f t="shared" si="24"/>
        <v>0</v>
      </c>
      <c r="AG71" s="376"/>
      <c r="AH71" s="376"/>
      <c r="AI71" s="489">
        <f t="shared" ref="AI71:AP71" si="25">+AI107*0.6</f>
        <v>0</v>
      </c>
      <c r="AJ71" s="489">
        <f t="shared" si="25"/>
        <v>0</v>
      </c>
      <c r="AK71" s="489">
        <f t="shared" si="25"/>
        <v>0</v>
      </c>
      <c r="AL71" s="489">
        <f t="shared" si="25"/>
        <v>0</v>
      </c>
      <c r="AM71" s="489">
        <f t="shared" si="25"/>
        <v>0</v>
      </c>
      <c r="AN71" s="489">
        <f t="shared" si="25"/>
        <v>0</v>
      </c>
      <c r="AO71" s="489">
        <f t="shared" si="25"/>
        <v>0</v>
      </c>
      <c r="AP71" s="489">
        <f t="shared" si="25"/>
        <v>0</v>
      </c>
      <c r="AQ71" s="376"/>
      <c r="AR71" s="376"/>
      <c r="AS71" s="376"/>
      <c r="AT71" s="593" t="s">
        <v>155</v>
      </c>
      <c r="AU71" s="376"/>
      <c r="AV71" s="376"/>
      <c r="AW71" s="401"/>
      <c r="AX71" s="401"/>
      <c r="AY71" s="595" t="s">
        <v>445</v>
      </c>
      <c r="AZ71" s="582" t="s">
        <v>295</v>
      </c>
      <c r="BA71" s="400" t="s">
        <v>336</v>
      </c>
      <c r="BB71" s="400" t="s">
        <v>465</v>
      </c>
      <c r="BC71" s="400" t="s">
        <v>465</v>
      </c>
      <c r="BD71" s="400" t="s">
        <v>285</v>
      </c>
      <c r="BE71" s="516">
        <f t="shared" si="2"/>
        <v>60</v>
      </c>
      <c r="BF71" s="376"/>
      <c r="BG71" s="376"/>
      <c r="BH71" s="376"/>
      <c r="BI71" s="376"/>
      <c r="BJ71" s="376"/>
      <c r="BK71" s="376"/>
      <c r="BL71" s="376"/>
      <c r="BM71" s="376"/>
      <c r="BN71" s="376"/>
      <c r="BO71" s="376"/>
      <c r="BP71" s="376"/>
      <c r="BQ71" s="376"/>
      <c r="BR71" s="376"/>
      <c r="BS71" s="376"/>
      <c r="BT71" s="376"/>
      <c r="BU71" s="376"/>
      <c r="BV71" s="376"/>
      <c r="BW71" s="376"/>
      <c r="BX71" s="376"/>
      <c r="BY71" s="376"/>
      <c r="BZ71" s="376"/>
      <c r="CA71" s="376"/>
      <c r="CB71" s="376"/>
      <c r="CC71" s="376"/>
      <c r="CD71" s="376"/>
      <c r="CE71" s="376"/>
      <c r="CF71" s="376"/>
      <c r="CG71" s="376"/>
      <c r="CH71" s="376"/>
      <c r="CI71" s="376"/>
      <c r="CJ71" s="376"/>
      <c r="CK71" s="376"/>
      <c r="CL71" s="376"/>
      <c r="CM71" s="376"/>
      <c r="CN71" s="376"/>
      <c r="CO71" s="376"/>
      <c r="CP71" s="376"/>
      <c r="CQ71" s="376"/>
      <c r="CR71" s="376"/>
      <c r="CS71" s="376"/>
      <c r="CT71" s="376"/>
      <c r="CU71" s="376"/>
      <c r="CV71" s="376"/>
      <c r="CW71" s="376"/>
      <c r="CX71" s="376"/>
      <c r="CY71" s="376"/>
      <c r="CZ71" s="376"/>
      <c r="DA71" s="376"/>
      <c r="DB71" s="376"/>
      <c r="DC71" s="376"/>
      <c r="DD71" s="376"/>
      <c r="DE71" s="376"/>
      <c r="DF71" s="376"/>
      <c r="DG71" s="376"/>
      <c r="DH71" s="376"/>
      <c r="DI71" s="376"/>
      <c r="DJ71" s="376"/>
      <c r="DK71" s="376"/>
      <c r="DL71" s="376"/>
      <c r="DM71" s="376"/>
      <c r="DN71" s="376"/>
      <c r="DO71" s="376"/>
      <c r="DP71" s="376"/>
      <c r="DQ71" s="376"/>
      <c r="DR71" s="376"/>
      <c r="DS71" s="376"/>
      <c r="DT71" s="376"/>
      <c r="DU71" s="376"/>
      <c r="DV71" s="376"/>
      <c r="DW71" s="376"/>
      <c r="DX71" s="376"/>
      <c r="DY71" s="376"/>
      <c r="DZ71" s="376"/>
      <c r="EA71" s="376"/>
    </row>
    <row r="72" spans="1:131" hidden="1">
      <c r="A72" s="474">
        <f t="shared" ref="A72:A77" si="26">IF($A$26=$AU22,1,0)</f>
        <v>0</v>
      </c>
      <c r="B72" s="474">
        <f t="shared" ref="B72:B77" si="27">IF(OR(B71=1,$B$18=$AU22),1,0)</f>
        <v>0</v>
      </c>
      <c r="C72" s="474">
        <f t="shared" si="4"/>
        <v>0</v>
      </c>
      <c r="E72" s="471">
        <f t="shared" ref="E72:L72" si="28">+MAX(E71,E73)</f>
        <v>11160</v>
      </c>
      <c r="F72" s="471">
        <f t="shared" si="28"/>
        <v>12750</v>
      </c>
      <c r="G72" s="471">
        <f t="shared" si="28"/>
        <v>14340</v>
      </c>
      <c r="H72" s="471">
        <f t="shared" si="28"/>
        <v>15930</v>
      </c>
      <c r="I72" s="471">
        <f t="shared" si="28"/>
        <v>17220</v>
      </c>
      <c r="J72" s="471">
        <f t="shared" si="28"/>
        <v>18480</v>
      </c>
      <c r="K72" s="471">
        <f t="shared" si="28"/>
        <v>19770</v>
      </c>
      <c r="L72" s="471">
        <f t="shared" si="28"/>
        <v>21030</v>
      </c>
      <c r="N72" s="614" t="s">
        <v>1717</v>
      </c>
      <c r="O72" s="376"/>
      <c r="P72" s="489"/>
      <c r="Q72" s="489"/>
      <c r="R72" s="489"/>
      <c r="S72" s="489"/>
      <c r="T72" s="489"/>
      <c r="U72" s="489"/>
      <c r="V72" s="489"/>
      <c r="W72" s="489"/>
      <c r="X72" s="376"/>
      <c r="Y72" s="489"/>
      <c r="Z72" s="489"/>
      <c r="AA72" s="489"/>
      <c r="AB72" s="489"/>
      <c r="AC72" s="489"/>
      <c r="AD72" s="489"/>
      <c r="AE72" s="489"/>
      <c r="AF72" s="489"/>
      <c r="AG72" s="376"/>
      <c r="AH72" s="376"/>
      <c r="AI72" s="489"/>
      <c r="AJ72" s="489"/>
      <c r="AK72" s="489"/>
      <c r="AL72" s="489"/>
      <c r="AM72" s="489"/>
      <c r="AN72" s="489"/>
      <c r="AO72" s="489"/>
      <c r="AP72" s="489"/>
      <c r="AQ72" s="376"/>
      <c r="AR72" s="376"/>
      <c r="AS72" s="376"/>
      <c r="AT72" s="593" t="s">
        <v>157</v>
      </c>
      <c r="AU72" s="376"/>
      <c r="AV72" s="376"/>
      <c r="AW72" s="401"/>
      <c r="AX72" s="401"/>
      <c r="AY72" s="595" t="s">
        <v>447</v>
      </c>
      <c r="AZ72" s="582" t="s">
        <v>305</v>
      </c>
      <c r="BA72" s="400" t="s">
        <v>340</v>
      </c>
      <c r="BB72" s="400" t="s">
        <v>501</v>
      </c>
      <c r="BC72" s="400" t="s">
        <v>501</v>
      </c>
      <c r="BD72" s="400" t="s">
        <v>287</v>
      </c>
      <c r="BE72" s="516">
        <f t="shared" si="2"/>
        <v>61</v>
      </c>
      <c r="BF72" s="376"/>
      <c r="BG72" s="376"/>
      <c r="BH72" s="376"/>
      <c r="BI72" s="376"/>
      <c r="BJ72" s="376"/>
      <c r="BK72" s="376"/>
      <c r="BL72" s="376"/>
      <c r="BM72" s="376"/>
      <c r="BN72" s="376"/>
      <c r="BO72" s="376"/>
      <c r="BP72" s="376"/>
      <c r="BQ72" s="376"/>
      <c r="BR72" s="376"/>
      <c r="BS72" s="376"/>
      <c r="BT72" s="376"/>
      <c r="BU72" s="376"/>
      <c r="BV72" s="376"/>
      <c r="BW72" s="376"/>
      <c r="BX72" s="376"/>
      <c r="BY72" s="376"/>
      <c r="BZ72" s="376"/>
      <c r="CA72" s="376"/>
      <c r="CB72" s="376"/>
      <c r="CC72" s="376"/>
      <c r="CD72" s="376"/>
      <c r="CE72" s="376"/>
      <c r="CF72" s="376"/>
      <c r="CG72" s="376"/>
      <c r="CH72" s="376"/>
      <c r="CI72" s="376"/>
      <c r="CJ72" s="376"/>
      <c r="CK72" s="376"/>
      <c r="CL72" s="376"/>
      <c r="CM72" s="376"/>
      <c r="CN72" s="376"/>
      <c r="CO72" s="376"/>
      <c r="CP72" s="376"/>
      <c r="CQ72" s="376"/>
      <c r="CR72" s="376"/>
      <c r="CS72" s="376"/>
      <c r="CT72" s="376"/>
      <c r="CU72" s="376"/>
      <c r="CV72" s="376"/>
      <c r="CW72" s="376"/>
      <c r="CX72" s="376"/>
      <c r="CY72" s="376"/>
      <c r="CZ72" s="376"/>
      <c r="DA72" s="376"/>
      <c r="DB72" s="376"/>
      <c r="DC72" s="376"/>
      <c r="DD72" s="376"/>
      <c r="DE72" s="376"/>
      <c r="DF72" s="376"/>
      <c r="DG72" s="376"/>
      <c r="DH72" s="376"/>
      <c r="DI72" s="376"/>
      <c r="DJ72" s="376"/>
      <c r="DK72" s="376"/>
      <c r="DL72" s="376"/>
      <c r="DM72" s="376"/>
      <c r="DN72" s="376"/>
      <c r="DO72" s="376"/>
      <c r="DP72" s="376"/>
      <c r="DQ72" s="376"/>
      <c r="DR72" s="376"/>
      <c r="DS72" s="376"/>
      <c r="DT72" s="376"/>
      <c r="DU72" s="376"/>
      <c r="DV72" s="376"/>
      <c r="DW72" s="376"/>
      <c r="DX72" s="376"/>
      <c r="DY72" s="376"/>
      <c r="DZ72" s="376"/>
      <c r="EA72" s="376"/>
    </row>
    <row r="73" spans="1:131" hidden="1">
      <c r="A73" s="474">
        <f t="shared" si="26"/>
        <v>0</v>
      </c>
      <c r="B73" s="474">
        <f t="shared" si="27"/>
        <v>0</v>
      </c>
      <c r="C73" s="474">
        <f t="shared" si="4"/>
        <v>0</v>
      </c>
      <c r="E73" s="461">
        <f t="shared" ref="E73:L73" si="29">+MAX(P73,Y73,AI73)</f>
        <v>11160</v>
      </c>
      <c r="F73" s="461">
        <f t="shared" si="29"/>
        <v>12750</v>
      </c>
      <c r="G73" s="461">
        <f t="shared" si="29"/>
        <v>14340</v>
      </c>
      <c r="H73" s="461">
        <f t="shared" si="29"/>
        <v>15930</v>
      </c>
      <c r="I73" s="461">
        <f t="shared" si="29"/>
        <v>17220</v>
      </c>
      <c r="J73" s="461">
        <f t="shared" si="29"/>
        <v>18480</v>
      </c>
      <c r="K73" s="461">
        <f t="shared" si="29"/>
        <v>19770</v>
      </c>
      <c r="L73" s="461">
        <f t="shared" si="29"/>
        <v>21030</v>
      </c>
      <c r="N73" s="614" t="s">
        <v>1611</v>
      </c>
      <c r="O73" s="376"/>
      <c r="P73" s="489">
        <f t="shared" ref="P73:W73" si="30">+P109/5*3</f>
        <v>11160</v>
      </c>
      <c r="Q73" s="489">
        <f t="shared" si="30"/>
        <v>12750</v>
      </c>
      <c r="R73" s="489">
        <f t="shared" si="30"/>
        <v>14340</v>
      </c>
      <c r="S73" s="489">
        <f t="shared" si="30"/>
        <v>15930</v>
      </c>
      <c r="T73" s="489">
        <f t="shared" si="30"/>
        <v>17220</v>
      </c>
      <c r="U73" s="489">
        <f t="shared" si="30"/>
        <v>18480</v>
      </c>
      <c r="V73" s="489">
        <f t="shared" si="30"/>
        <v>19770</v>
      </c>
      <c r="W73" s="489">
        <f t="shared" si="30"/>
        <v>21030</v>
      </c>
      <c r="X73" s="376"/>
      <c r="Y73" s="489">
        <f t="shared" ref="Y73:AF73" si="31">+Y109/5*3</f>
        <v>0</v>
      </c>
      <c r="Z73" s="489">
        <f t="shared" si="31"/>
        <v>0</v>
      </c>
      <c r="AA73" s="489">
        <f t="shared" si="31"/>
        <v>0</v>
      </c>
      <c r="AB73" s="489">
        <f t="shared" si="31"/>
        <v>0</v>
      </c>
      <c r="AC73" s="489">
        <f t="shared" si="31"/>
        <v>0</v>
      </c>
      <c r="AD73" s="489">
        <f t="shared" si="31"/>
        <v>0</v>
      </c>
      <c r="AE73" s="489">
        <f t="shared" si="31"/>
        <v>0</v>
      </c>
      <c r="AF73" s="489">
        <f t="shared" si="31"/>
        <v>0</v>
      </c>
      <c r="AG73" s="376"/>
      <c r="AH73" s="376"/>
      <c r="AI73" s="489">
        <f t="shared" ref="AI73:AP73" si="32">+AI109*0.6</f>
        <v>0</v>
      </c>
      <c r="AJ73" s="489">
        <f t="shared" si="32"/>
        <v>0</v>
      </c>
      <c r="AK73" s="489">
        <f t="shared" si="32"/>
        <v>0</v>
      </c>
      <c r="AL73" s="489">
        <f t="shared" si="32"/>
        <v>0</v>
      </c>
      <c r="AM73" s="489">
        <f t="shared" si="32"/>
        <v>0</v>
      </c>
      <c r="AN73" s="489">
        <f t="shared" si="32"/>
        <v>0</v>
      </c>
      <c r="AO73" s="489">
        <f t="shared" si="32"/>
        <v>0</v>
      </c>
      <c r="AP73" s="489">
        <f t="shared" si="32"/>
        <v>0</v>
      </c>
      <c r="AQ73" s="376"/>
      <c r="AR73" s="376"/>
      <c r="AS73" s="376"/>
      <c r="AT73" s="593" t="s">
        <v>159</v>
      </c>
      <c r="AU73" s="376"/>
      <c r="AV73" s="376"/>
      <c r="AW73" s="401"/>
      <c r="AX73" s="401"/>
      <c r="AY73" s="595" t="s">
        <v>453</v>
      </c>
      <c r="AZ73" s="582" t="s">
        <v>307</v>
      </c>
      <c r="BA73" s="400" t="s">
        <v>348</v>
      </c>
      <c r="BB73" s="400" t="s">
        <v>155</v>
      </c>
      <c r="BC73" s="400" t="s">
        <v>155</v>
      </c>
      <c r="BD73" s="400" t="s">
        <v>295</v>
      </c>
      <c r="BE73" s="516">
        <f t="shared" si="2"/>
        <v>62</v>
      </c>
      <c r="BF73" s="376"/>
      <c r="BG73" s="376"/>
      <c r="BH73" s="376"/>
      <c r="BI73" s="376"/>
      <c r="BJ73" s="376"/>
      <c r="BK73" s="376"/>
      <c r="BL73" s="376"/>
      <c r="BM73" s="376"/>
      <c r="BN73" s="376"/>
      <c r="BO73" s="376"/>
      <c r="BP73" s="376"/>
      <c r="BQ73" s="376"/>
      <c r="BR73" s="376"/>
      <c r="BS73" s="376"/>
      <c r="BT73" s="376"/>
      <c r="BU73" s="376"/>
      <c r="BV73" s="376"/>
      <c r="BW73" s="376"/>
      <c r="BX73" s="376"/>
      <c r="BY73" s="376"/>
      <c r="BZ73" s="376"/>
      <c r="CA73" s="376"/>
      <c r="CB73" s="376"/>
      <c r="CC73" s="376"/>
      <c r="CD73" s="376"/>
      <c r="CE73" s="376"/>
      <c r="CF73" s="376"/>
      <c r="CG73" s="376"/>
      <c r="CH73" s="376"/>
      <c r="CI73" s="376"/>
      <c r="CJ73" s="376"/>
      <c r="CK73" s="376"/>
      <c r="CL73" s="376"/>
      <c r="CM73" s="376"/>
      <c r="CN73" s="376"/>
      <c r="CO73" s="376"/>
      <c r="CP73" s="376"/>
      <c r="CQ73" s="376"/>
      <c r="CR73" s="376"/>
      <c r="CS73" s="376"/>
      <c r="CT73" s="376"/>
      <c r="CU73" s="376"/>
      <c r="CV73" s="376"/>
      <c r="CW73" s="376"/>
      <c r="CX73" s="376"/>
      <c r="CY73" s="376"/>
      <c r="CZ73" s="376"/>
      <c r="DA73" s="376"/>
      <c r="DB73" s="376"/>
      <c r="DC73" s="376"/>
      <c r="DD73" s="376"/>
      <c r="DE73" s="376"/>
      <c r="DF73" s="376"/>
      <c r="DG73" s="376"/>
      <c r="DH73" s="376"/>
      <c r="DI73" s="376"/>
      <c r="DJ73" s="376"/>
      <c r="DK73" s="376"/>
      <c r="DL73" s="376"/>
      <c r="DM73" s="376"/>
      <c r="DN73" s="376"/>
      <c r="DO73" s="376"/>
      <c r="DP73" s="376"/>
      <c r="DQ73" s="376"/>
      <c r="DR73" s="376"/>
      <c r="DS73" s="376"/>
      <c r="DT73" s="376"/>
      <c r="DU73" s="376"/>
      <c r="DV73" s="376"/>
      <c r="DW73" s="376"/>
      <c r="DX73" s="376"/>
      <c r="DY73" s="376"/>
      <c r="DZ73" s="376"/>
      <c r="EA73" s="376"/>
    </row>
    <row r="74" spans="1:131" hidden="1">
      <c r="A74" s="474">
        <f t="shared" si="26"/>
        <v>0</v>
      </c>
      <c r="B74" s="474">
        <f t="shared" si="27"/>
        <v>0</v>
      </c>
      <c r="C74" s="474">
        <f t="shared" si="4"/>
        <v>0</v>
      </c>
      <c r="E74" s="476">
        <f t="shared" ref="E74:L74" si="33">+MAX(E73,E75)</f>
        <v>11250</v>
      </c>
      <c r="F74" s="476">
        <f t="shared" si="33"/>
        <v>12840</v>
      </c>
      <c r="G74" s="476">
        <f t="shared" si="33"/>
        <v>14460</v>
      </c>
      <c r="H74" s="476">
        <f t="shared" si="33"/>
        <v>16050</v>
      </c>
      <c r="I74" s="476">
        <f t="shared" si="33"/>
        <v>17340</v>
      </c>
      <c r="J74" s="476">
        <f t="shared" si="33"/>
        <v>18630</v>
      </c>
      <c r="K74" s="476">
        <f t="shared" si="33"/>
        <v>19920</v>
      </c>
      <c r="L74" s="476">
        <f t="shared" si="33"/>
        <v>21210</v>
      </c>
      <c r="N74" s="614" t="s">
        <v>1717</v>
      </c>
      <c r="O74" s="376"/>
      <c r="P74" s="489"/>
      <c r="Q74" s="489"/>
      <c r="R74" s="489"/>
      <c r="S74" s="489"/>
      <c r="T74" s="489"/>
      <c r="U74" s="489"/>
      <c r="V74" s="489"/>
      <c r="W74" s="489"/>
      <c r="X74" s="376"/>
      <c r="Y74" s="489"/>
      <c r="Z74" s="489"/>
      <c r="AA74" s="489"/>
      <c r="AB74" s="489"/>
      <c r="AC74" s="489"/>
      <c r="AD74" s="489"/>
      <c r="AE74" s="489"/>
      <c r="AF74" s="489"/>
      <c r="AG74" s="376"/>
      <c r="AH74" s="376"/>
      <c r="AI74" s="489"/>
      <c r="AJ74" s="489"/>
      <c r="AK74" s="489"/>
      <c r="AL74" s="489"/>
      <c r="AM74" s="489"/>
      <c r="AN74" s="489"/>
      <c r="AO74" s="489"/>
      <c r="AP74" s="489"/>
      <c r="AQ74" s="376"/>
      <c r="AR74" s="376"/>
      <c r="AS74" s="376"/>
      <c r="AT74" s="593" t="s">
        <v>161</v>
      </c>
      <c r="AU74" s="376"/>
      <c r="AV74" s="376"/>
      <c r="AW74" s="401"/>
      <c r="AX74" s="401"/>
      <c r="AY74" s="595"/>
      <c r="AZ74" s="582"/>
      <c r="BA74" s="400"/>
      <c r="BB74" s="400" t="s">
        <v>530</v>
      </c>
      <c r="BC74" s="400" t="s">
        <v>530</v>
      </c>
      <c r="BD74" s="400" t="s">
        <v>305</v>
      </c>
      <c r="BE74" s="516"/>
      <c r="BF74" s="376"/>
      <c r="BG74" s="376"/>
      <c r="BH74" s="376"/>
      <c r="BI74" s="376"/>
      <c r="BJ74" s="376"/>
      <c r="BK74" s="376"/>
      <c r="BL74" s="376"/>
      <c r="BM74" s="376"/>
      <c r="BN74" s="376"/>
      <c r="BO74" s="376"/>
      <c r="BP74" s="376"/>
      <c r="BQ74" s="376"/>
      <c r="BR74" s="376"/>
      <c r="BS74" s="376"/>
      <c r="BT74" s="376"/>
      <c r="BU74" s="376"/>
      <c r="BV74" s="376"/>
      <c r="BW74" s="376"/>
      <c r="BX74" s="376"/>
      <c r="BY74" s="376"/>
      <c r="BZ74" s="376"/>
      <c r="CA74" s="376"/>
      <c r="CB74" s="376"/>
      <c r="CC74" s="376"/>
      <c r="CD74" s="376"/>
      <c r="CE74" s="376"/>
      <c r="CF74" s="376"/>
      <c r="CG74" s="376"/>
      <c r="CH74" s="376"/>
      <c r="CI74" s="376"/>
      <c r="CJ74" s="376"/>
      <c r="CK74" s="376"/>
      <c r="CL74" s="376"/>
      <c r="CM74" s="376"/>
      <c r="CN74" s="376"/>
      <c r="CO74" s="376"/>
      <c r="CP74" s="376"/>
      <c r="CQ74" s="376"/>
      <c r="CR74" s="376"/>
      <c r="CS74" s="376"/>
      <c r="CT74" s="376"/>
      <c r="CU74" s="376"/>
      <c r="CV74" s="376"/>
      <c r="CW74" s="376"/>
      <c r="CX74" s="376"/>
      <c r="CY74" s="376"/>
      <c r="CZ74" s="376"/>
      <c r="DA74" s="376"/>
      <c r="DB74" s="376"/>
      <c r="DC74" s="376"/>
      <c r="DD74" s="376"/>
      <c r="DE74" s="376"/>
      <c r="DF74" s="376"/>
      <c r="DG74" s="376"/>
      <c r="DH74" s="376"/>
      <c r="DI74" s="376"/>
      <c r="DJ74" s="376"/>
      <c r="DK74" s="376"/>
      <c r="DL74" s="376"/>
      <c r="DM74" s="376"/>
      <c r="DN74" s="376"/>
      <c r="DO74" s="376"/>
      <c r="DP74" s="376"/>
      <c r="DQ74" s="376"/>
      <c r="DR74" s="376"/>
      <c r="DS74" s="376"/>
      <c r="DT74" s="376"/>
      <c r="DU74" s="376"/>
      <c r="DV74" s="376"/>
      <c r="DW74" s="376"/>
      <c r="DX74" s="376"/>
      <c r="DY74" s="376"/>
      <c r="DZ74" s="376"/>
      <c r="EA74" s="376"/>
    </row>
    <row r="75" spans="1:131" hidden="1">
      <c r="A75" s="474">
        <f t="shared" si="26"/>
        <v>0</v>
      </c>
      <c r="B75" s="474">
        <f t="shared" si="27"/>
        <v>0</v>
      </c>
      <c r="C75" s="474">
        <f t="shared" si="4"/>
        <v>0</v>
      </c>
      <c r="E75" s="478">
        <f t="shared" ref="E75:L75" si="34">+MAX(P75,Y75,AI75)</f>
        <v>11250</v>
      </c>
      <c r="F75" s="478">
        <f t="shared" si="34"/>
        <v>12840</v>
      </c>
      <c r="G75" s="478">
        <f t="shared" si="34"/>
        <v>14460</v>
      </c>
      <c r="H75" s="478">
        <f t="shared" si="34"/>
        <v>16050</v>
      </c>
      <c r="I75" s="478">
        <f t="shared" si="34"/>
        <v>17340</v>
      </c>
      <c r="J75" s="478">
        <f t="shared" si="34"/>
        <v>18630</v>
      </c>
      <c r="K75" s="478">
        <f t="shared" si="34"/>
        <v>19920</v>
      </c>
      <c r="L75" s="478">
        <f t="shared" si="34"/>
        <v>21210</v>
      </c>
      <c r="N75" s="614" t="s">
        <v>1613</v>
      </c>
      <c r="O75" s="376"/>
      <c r="P75" s="489">
        <f t="shared" ref="P75:W75" si="35">+P111/5*3</f>
        <v>11250</v>
      </c>
      <c r="Q75" s="489">
        <f t="shared" si="35"/>
        <v>12840</v>
      </c>
      <c r="R75" s="489">
        <f t="shared" si="35"/>
        <v>14460</v>
      </c>
      <c r="S75" s="489">
        <f t="shared" si="35"/>
        <v>16050</v>
      </c>
      <c r="T75" s="489">
        <f t="shared" si="35"/>
        <v>17340</v>
      </c>
      <c r="U75" s="489">
        <f t="shared" si="35"/>
        <v>18630</v>
      </c>
      <c r="V75" s="489">
        <f t="shared" si="35"/>
        <v>19920</v>
      </c>
      <c r="W75" s="489">
        <f t="shared" si="35"/>
        <v>21210</v>
      </c>
      <c r="X75" s="376"/>
      <c r="Y75" s="489">
        <f t="shared" ref="Y75:AF75" si="36">+Y111/5*3</f>
        <v>0</v>
      </c>
      <c r="Z75" s="489">
        <f t="shared" si="36"/>
        <v>0</v>
      </c>
      <c r="AA75" s="489">
        <f t="shared" si="36"/>
        <v>0</v>
      </c>
      <c r="AB75" s="489">
        <f t="shared" si="36"/>
        <v>0</v>
      </c>
      <c r="AC75" s="489">
        <f t="shared" si="36"/>
        <v>0</v>
      </c>
      <c r="AD75" s="489">
        <f t="shared" si="36"/>
        <v>0</v>
      </c>
      <c r="AE75" s="489">
        <f t="shared" si="36"/>
        <v>0</v>
      </c>
      <c r="AF75" s="489">
        <f t="shared" si="36"/>
        <v>0</v>
      </c>
      <c r="AG75" s="376"/>
      <c r="AH75" s="376"/>
      <c r="AI75" s="489">
        <f t="shared" ref="AI75:AP75" si="37">+AI111*0.6</f>
        <v>0</v>
      </c>
      <c r="AJ75" s="489">
        <f t="shared" si="37"/>
        <v>0</v>
      </c>
      <c r="AK75" s="489">
        <f t="shared" si="37"/>
        <v>0</v>
      </c>
      <c r="AL75" s="489">
        <f t="shared" si="37"/>
        <v>0</v>
      </c>
      <c r="AM75" s="489">
        <f t="shared" si="37"/>
        <v>0</v>
      </c>
      <c r="AN75" s="489">
        <f t="shared" si="37"/>
        <v>0</v>
      </c>
      <c r="AO75" s="489">
        <f t="shared" si="37"/>
        <v>0</v>
      </c>
      <c r="AP75" s="489">
        <f t="shared" si="37"/>
        <v>0</v>
      </c>
      <c r="AQ75" s="376"/>
      <c r="AR75" s="376"/>
      <c r="AS75" s="376"/>
      <c r="AT75" s="593" t="s">
        <v>163</v>
      </c>
      <c r="AU75" s="376"/>
      <c r="AV75" s="376"/>
      <c r="AW75" s="401"/>
      <c r="AX75" s="401"/>
      <c r="AY75" s="595"/>
      <c r="AZ75" s="582"/>
      <c r="BA75" s="400"/>
      <c r="BB75" s="400" t="s">
        <v>534</v>
      </c>
      <c r="BC75" s="400" t="s">
        <v>534</v>
      </c>
      <c r="BD75" s="400" t="s">
        <v>307</v>
      </c>
      <c r="BE75" s="516"/>
      <c r="BF75" s="376"/>
      <c r="BG75" s="376"/>
      <c r="BH75" s="376"/>
      <c r="BI75" s="376"/>
      <c r="BJ75" s="376"/>
      <c r="BK75" s="376"/>
      <c r="BL75" s="376"/>
      <c r="BM75" s="376"/>
      <c r="BN75" s="376"/>
      <c r="BO75" s="376"/>
      <c r="BP75" s="376"/>
      <c r="BQ75" s="376"/>
      <c r="BR75" s="376"/>
      <c r="BS75" s="376"/>
      <c r="BT75" s="376"/>
      <c r="BU75" s="376"/>
      <c r="BV75" s="376"/>
      <c r="BW75" s="376"/>
      <c r="BX75" s="376"/>
      <c r="BY75" s="376"/>
      <c r="BZ75" s="376"/>
      <c r="CA75" s="376"/>
      <c r="CB75" s="376"/>
      <c r="CC75" s="376"/>
      <c r="CD75" s="376"/>
      <c r="CE75" s="376"/>
      <c r="CF75" s="376"/>
      <c r="CG75" s="376"/>
      <c r="CH75" s="376"/>
      <c r="CI75" s="376"/>
      <c r="CJ75" s="376"/>
      <c r="CK75" s="376"/>
      <c r="CL75" s="376"/>
      <c r="CM75" s="376"/>
      <c r="CN75" s="376"/>
      <c r="CO75" s="376"/>
      <c r="CP75" s="376"/>
      <c r="CQ75" s="376"/>
      <c r="CR75" s="376"/>
      <c r="CS75" s="376"/>
      <c r="CT75" s="376"/>
      <c r="CU75" s="376"/>
      <c r="CV75" s="376"/>
      <c r="CW75" s="376"/>
      <c r="CX75" s="376"/>
      <c r="CY75" s="376"/>
      <c r="CZ75" s="376"/>
      <c r="DA75" s="376"/>
      <c r="DB75" s="376"/>
      <c r="DC75" s="376"/>
      <c r="DD75" s="376"/>
      <c r="DE75" s="376"/>
      <c r="DF75" s="376"/>
      <c r="DG75" s="376"/>
      <c r="DH75" s="376"/>
      <c r="DI75" s="376"/>
      <c r="DJ75" s="376"/>
      <c r="DK75" s="376"/>
      <c r="DL75" s="376"/>
      <c r="DM75" s="376"/>
      <c r="DN75" s="376"/>
      <c r="DO75" s="376"/>
      <c r="DP75" s="376"/>
      <c r="DQ75" s="376"/>
      <c r="DR75" s="376"/>
      <c r="DS75" s="376"/>
      <c r="DT75" s="376"/>
      <c r="DU75" s="376"/>
      <c r="DV75" s="376"/>
      <c r="DW75" s="376"/>
      <c r="DX75" s="376"/>
      <c r="DY75" s="376"/>
      <c r="DZ75" s="376"/>
      <c r="EA75" s="376"/>
    </row>
    <row r="76" spans="1:131" hidden="1">
      <c r="A76" s="479">
        <f t="shared" si="26"/>
        <v>0</v>
      </c>
      <c r="B76" s="479">
        <f t="shared" si="27"/>
        <v>0</v>
      </c>
      <c r="C76" s="479">
        <f t="shared" si="4"/>
        <v>0</v>
      </c>
      <c r="E76" s="476">
        <f t="shared" ref="E76:L76" si="38">+MAX(E75,E77)</f>
        <v>11250</v>
      </c>
      <c r="F76" s="476">
        <f t="shared" si="38"/>
        <v>12840</v>
      </c>
      <c r="G76" s="476">
        <f t="shared" si="38"/>
        <v>14460</v>
      </c>
      <c r="H76" s="476">
        <f t="shared" si="38"/>
        <v>16050</v>
      </c>
      <c r="I76" s="476">
        <f t="shared" si="38"/>
        <v>17340</v>
      </c>
      <c r="J76" s="476">
        <f t="shared" si="38"/>
        <v>18630</v>
      </c>
      <c r="K76" s="476">
        <f t="shared" si="38"/>
        <v>19920</v>
      </c>
      <c r="L76" s="476">
        <f t="shared" si="38"/>
        <v>21210</v>
      </c>
      <c r="N76" s="614" t="s">
        <v>1717</v>
      </c>
      <c r="O76" s="376"/>
      <c r="P76" s="489"/>
      <c r="Q76" s="489"/>
      <c r="R76" s="489"/>
      <c r="S76" s="489"/>
      <c r="T76" s="489"/>
      <c r="U76" s="489"/>
      <c r="V76" s="489"/>
      <c r="W76" s="489"/>
      <c r="X76" s="376"/>
      <c r="Y76" s="489"/>
      <c r="Z76" s="489"/>
      <c r="AA76" s="489"/>
      <c r="AB76" s="489"/>
      <c r="AC76" s="489"/>
      <c r="AD76" s="489"/>
      <c r="AE76" s="489"/>
      <c r="AF76" s="489"/>
      <c r="AG76" s="376"/>
      <c r="AH76" s="376"/>
      <c r="AI76" s="489"/>
      <c r="AJ76" s="489"/>
      <c r="AK76" s="489"/>
      <c r="AL76" s="489"/>
      <c r="AM76" s="489"/>
      <c r="AN76" s="489"/>
      <c r="AO76" s="489"/>
      <c r="AP76" s="489"/>
      <c r="AQ76" s="376"/>
      <c r="AR76" s="376"/>
      <c r="AS76" s="376"/>
      <c r="AT76" s="593" t="s">
        <v>165</v>
      </c>
      <c r="AU76" s="376"/>
      <c r="AV76" s="376"/>
      <c r="AW76" s="401"/>
      <c r="AX76" s="401"/>
      <c r="AY76" s="595" t="s">
        <v>455</v>
      </c>
      <c r="AZ76" s="582" t="s">
        <v>309</v>
      </c>
      <c r="BA76" s="400" t="s">
        <v>354</v>
      </c>
      <c r="BB76" s="400" t="s">
        <v>538</v>
      </c>
      <c r="BC76" s="400" t="s">
        <v>538</v>
      </c>
      <c r="BD76" s="400" t="s">
        <v>309</v>
      </c>
      <c r="BE76" s="516">
        <f t="shared" ref="BE76:BE89" si="39">+MATCH(BD$10:BD$548,AZ$10:AZ$540,0)</f>
        <v>67</v>
      </c>
      <c r="BF76" s="376"/>
      <c r="BG76" s="376"/>
      <c r="BH76" s="376"/>
      <c r="BI76" s="376"/>
      <c r="BJ76" s="376"/>
      <c r="BK76" s="376"/>
      <c r="BL76" s="376"/>
      <c r="BM76" s="376"/>
      <c r="BN76" s="376"/>
      <c r="BO76" s="376"/>
      <c r="BP76" s="376"/>
      <c r="BQ76" s="376"/>
      <c r="BR76" s="376"/>
      <c r="BS76" s="376"/>
      <c r="BT76" s="376"/>
      <c r="BU76" s="376"/>
      <c r="BV76" s="376"/>
      <c r="BW76" s="376"/>
      <c r="BX76" s="376"/>
      <c r="BY76" s="376"/>
      <c r="BZ76" s="376"/>
      <c r="CA76" s="376"/>
      <c r="CB76" s="376"/>
      <c r="CC76" s="376"/>
      <c r="CD76" s="376"/>
      <c r="CE76" s="376"/>
      <c r="CF76" s="376"/>
      <c r="CG76" s="376"/>
      <c r="CH76" s="376"/>
      <c r="CI76" s="376"/>
      <c r="CJ76" s="376"/>
      <c r="CK76" s="376"/>
      <c r="CL76" s="376"/>
      <c r="CM76" s="376"/>
      <c r="CN76" s="376"/>
      <c r="CO76" s="376"/>
      <c r="CP76" s="376"/>
      <c r="CQ76" s="376"/>
      <c r="CR76" s="376"/>
      <c r="CS76" s="376"/>
      <c r="CT76" s="376"/>
      <c r="CU76" s="376"/>
      <c r="CV76" s="376"/>
      <c r="CW76" s="376"/>
      <c r="CX76" s="376"/>
      <c r="CY76" s="376"/>
      <c r="CZ76" s="376"/>
      <c r="DA76" s="376"/>
      <c r="DB76" s="376"/>
      <c r="DC76" s="376"/>
      <c r="DD76" s="376"/>
      <c r="DE76" s="376"/>
      <c r="DF76" s="376"/>
      <c r="DG76" s="376"/>
      <c r="DH76" s="376"/>
      <c r="DI76" s="376"/>
      <c r="DJ76" s="376"/>
      <c r="DK76" s="376"/>
      <c r="DL76" s="376"/>
      <c r="DM76" s="376"/>
      <c r="DN76" s="376"/>
      <c r="DO76" s="376"/>
      <c r="DP76" s="376"/>
      <c r="DQ76" s="376"/>
      <c r="DR76" s="376"/>
      <c r="DS76" s="376"/>
      <c r="DT76" s="376"/>
      <c r="DU76" s="376"/>
      <c r="DV76" s="376"/>
      <c r="DW76" s="376"/>
      <c r="DX76" s="376"/>
      <c r="DY76" s="376"/>
      <c r="DZ76" s="376"/>
      <c r="EA76" s="376"/>
    </row>
    <row r="77" spans="1:131" hidden="1">
      <c r="A77" s="480">
        <f t="shared" si="26"/>
        <v>0</v>
      </c>
      <c r="B77" s="480">
        <f t="shared" si="27"/>
        <v>0</v>
      </c>
      <c r="C77" s="480">
        <f t="shared" si="4"/>
        <v>0</v>
      </c>
      <c r="E77" s="481">
        <f t="shared" ref="E77:L77" si="40">+MAX(P77,Y77,AI77)</f>
        <v>11010</v>
      </c>
      <c r="F77" s="481">
        <f t="shared" si="40"/>
        <v>12600</v>
      </c>
      <c r="G77" s="481">
        <f t="shared" si="40"/>
        <v>14160</v>
      </c>
      <c r="H77" s="481">
        <f t="shared" si="40"/>
        <v>15720</v>
      </c>
      <c r="I77" s="481">
        <f t="shared" si="40"/>
        <v>16980</v>
      </c>
      <c r="J77" s="481">
        <f t="shared" si="40"/>
        <v>18240</v>
      </c>
      <c r="K77" s="481">
        <f t="shared" si="40"/>
        <v>19500</v>
      </c>
      <c r="L77" s="481">
        <f t="shared" si="40"/>
        <v>20760</v>
      </c>
      <c r="N77" s="614" t="s">
        <v>1719</v>
      </c>
      <c r="O77" s="376"/>
      <c r="P77" s="489">
        <f t="shared" ref="P77:W77" si="41">+P113*0.6</f>
        <v>11010</v>
      </c>
      <c r="Q77" s="489">
        <f t="shared" si="41"/>
        <v>12600</v>
      </c>
      <c r="R77" s="489">
        <f t="shared" si="41"/>
        <v>14160</v>
      </c>
      <c r="S77" s="489">
        <f t="shared" si="41"/>
        <v>15720</v>
      </c>
      <c r="T77" s="489">
        <f t="shared" si="41"/>
        <v>16980</v>
      </c>
      <c r="U77" s="489">
        <f t="shared" si="41"/>
        <v>18240</v>
      </c>
      <c r="V77" s="489">
        <f t="shared" si="41"/>
        <v>19500</v>
      </c>
      <c r="W77" s="489">
        <f t="shared" si="41"/>
        <v>20760</v>
      </c>
      <c r="X77" s="376"/>
      <c r="Y77" s="489">
        <f t="shared" ref="Y77:AF77" si="42">+Y113*0.6</f>
        <v>0</v>
      </c>
      <c r="Z77" s="489">
        <f t="shared" si="42"/>
        <v>0</v>
      </c>
      <c r="AA77" s="489">
        <f t="shared" si="42"/>
        <v>0</v>
      </c>
      <c r="AB77" s="489">
        <f t="shared" si="42"/>
        <v>0</v>
      </c>
      <c r="AC77" s="489">
        <f t="shared" si="42"/>
        <v>0</v>
      </c>
      <c r="AD77" s="489">
        <f t="shared" si="42"/>
        <v>0</v>
      </c>
      <c r="AE77" s="489">
        <f t="shared" si="42"/>
        <v>0</v>
      </c>
      <c r="AF77" s="489">
        <f t="shared" si="42"/>
        <v>0</v>
      </c>
      <c r="AG77" s="376"/>
      <c r="AH77" s="376"/>
      <c r="AI77" s="489">
        <f t="shared" ref="AI77:AP77" si="43">+AI113*0.6</f>
        <v>0</v>
      </c>
      <c r="AJ77" s="489">
        <f t="shared" si="43"/>
        <v>0</v>
      </c>
      <c r="AK77" s="489">
        <f t="shared" si="43"/>
        <v>0</v>
      </c>
      <c r="AL77" s="489">
        <f t="shared" si="43"/>
        <v>0</v>
      </c>
      <c r="AM77" s="489">
        <f t="shared" si="43"/>
        <v>0</v>
      </c>
      <c r="AN77" s="489">
        <f t="shared" si="43"/>
        <v>0</v>
      </c>
      <c r="AO77" s="489">
        <f t="shared" si="43"/>
        <v>0</v>
      </c>
      <c r="AP77" s="489">
        <f t="shared" si="43"/>
        <v>0</v>
      </c>
      <c r="AQ77" s="376"/>
      <c r="AR77" s="376"/>
      <c r="AS77" s="376"/>
      <c r="AT77" s="593" t="s">
        <v>166</v>
      </c>
      <c r="AU77" s="376"/>
      <c r="AV77" s="376"/>
      <c r="AW77" s="401"/>
      <c r="AX77" s="401"/>
      <c r="AY77" s="595" t="s">
        <v>457</v>
      </c>
      <c r="AZ77" s="582" t="s">
        <v>79</v>
      </c>
      <c r="BA77" s="400" t="s">
        <v>358</v>
      </c>
      <c r="BB77" s="400" t="s">
        <v>163</v>
      </c>
      <c r="BC77" s="400" t="s">
        <v>163</v>
      </c>
      <c r="BD77" s="400" t="s">
        <v>79</v>
      </c>
      <c r="BE77" s="516">
        <f t="shared" si="39"/>
        <v>68</v>
      </c>
      <c r="BF77" s="376"/>
      <c r="BG77" s="376"/>
      <c r="BH77" s="376"/>
      <c r="BI77" s="376"/>
      <c r="BJ77" s="376"/>
      <c r="BK77" s="376"/>
      <c r="BL77" s="376"/>
      <c r="BM77" s="376"/>
      <c r="BN77" s="376"/>
      <c r="BO77" s="376"/>
      <c r="BP77" s="376"/>
      <c r="BQ77" s="376"/>
      <c r="BR77" s="376"/>
      <c r="BS77" s="376"/>
      <c r="BT77" s="376"/>
      <c r="BU77" s="376"/>
      <c r="BV77" s="376"/>
      <c r="BW77" s="376"/>
      <c r="BX77" s="376"/>
      <c r="BY77" s="376"/>
      <c r="BZ77" s="376"/>
      <c r="CA77" s="376"/>
      <c r="CB77" s="376"/>
      <c r="CC77" s="376"/>
      <c r="CD77" s="376"/>
      <c r="CE77" s="376"/>
      <c r="CF77" s="376"/>
      <c r="CG77" s="376"/>
      <c r="CH77" s="376"/>
      <c r="CI77" s="376"/>
      <c r="CJ77" s="376"/>
      <c r="CK77" s="376"/>
      <c r="CL77" s="376"/>
      <c r="CM77" s="376"/>
      <c r="CN77" s="376"/>
      <c r="CO77" s="376"/>
      <c r="CP77" s="376"/>
      <c r="CQ77" s="376"/>
      <c r="CR77" s="376"/>
      <c r="CS77" s="376"/>
      <c r="CT77" s="376"/>
      <c r="CU77" s="376"/>
      <c r="CV77" s="376"/>
      <c r="CW77" s="376"/>
      <c r="CX77" s="376"/>
      <c r="CY77" s="376"/>
      <c r="CZ77" s="376"/>
      <c r="DA77" s="376"/>
      <c r="DB77" s="376"/>
      <c r="DC77" s="376"/>
      <c r="DD77" s="376"/>
      <c r="DE77" s="376"/>
      <c r="DF77" s="376"/>
      <c r="DG77" s="376"/>
      <c r="DH77" s="376"/>
      <c r="DI77" s="376"/>
      <c r="DJ77" s="376"/>
      <c r="DK77" s="376"/>
      <c r="DL77" s="376"/>
      <c r="DM77" s="376"/>
      <c r="DN77" s="376"/>
      <c r="DO77" s="376"/>
      <c r="DP77" s="376"/>
      <c r="DQ77" s="376"/>
      <c r="DR77" s="376"/>
      <c r="DS77" s="376"/>
      <c r="DT77" s="376"/>
      <c r="DU77" s="376"/>
      <c r="DV77" s="376"/>
      <c r="DW77" s="376"/>
      <c r="DX77" s="376"/>
      <c r="DY77" s="376"/>
      <c r="DZ77" s="376"/>
      <c r="EA77" s="376"/>
    </row>
    <row r="78" spans="1:131" hidden="1">
      <c r="A78" s="482"/>
      <c r="B78" s="483"/>
      <c r="C78" s="484"/>
      <c r="D78" s="483"/>
      <c r="E78" s="483"/>
      <c r="F78" s="483"/>
      <c r="G78" s="483"/>
      <c r="H78" s="483"/>
      <c r="I78" s="483"/>
      <c r="J78" s="483"/>
      <c r="K78" s="483"/>
      <c r="L78" s="483"/>
      <c r="M78" s="483"/>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376"/>
      <c r="AL78" s="376"/>
      <c r="AM78" s="376"/>
      <c r="AN78" s="376"/>
      <c r="AO78" s="376"/>
      <c r="AP78" s="376"/>
      <c r="AQ78" s="621" t="s">
        <v>1720</v>
      </c>
      <c r="AR78" s="376"/>
      <c r="AS78" s="376"/>
      <c r="AT78" s="593" t="s">
        <v>168</v>
      </c>
      <c r="AU78" s="376"/>
      <c r="AV78" s="376"/>
      <c r="AW78" s="401"/>
      <c r="AX78" s="401"/>
      <c r="AY78" s="595" t="s">
        <v>459</v>
      </c>
      <c r="AZ78" s="582" t="s">
        <v>320</v>
      </c>
      <c r="BA78" s="400" t="s">
        <v>360</v>
      </c>
      <c r="BB78" s="400" t="s">
        <v>541</v>
      </c>
      <c r="BC78" s="400" t="s">
        <v>541</v>
      </c>
      <c r="BD78" s="400" t="s">
        <v>320</v>
      </c>
      <c r="BE78" s="516">
        <f t="shared" si="39"/>
        <v>69</v>
      </c>
      <c r="BF78" s="376"/>
      <c r="BG78" s="376"/>
      <c r="BH78" s="376"/>
      <c r="BI78" s="376"/>
      <c r="BJ78" s="376"/>
      <c r="BK78" s="376"/>
      <c r="BL78" s="376"/>
      <c r="BM78" s="376"/>
      <c r="BN78" s="376"/>
      <c r="BO78" s="376"/>
      <c r="BP78" s="376"/>
      <c r="BQ78" s="376"/>
      <c r="BR78" s="376"/>
      <c r="BS78" s="376"/>
      <c r="BT78" s="376"/>
      <c r="BU78" s="376"/>
      <c r="BV78" s="376"/>
      <c r="BW78" s="376"/>
      <c r="BX78" s="376"/>
      <c r="BY78" s="376"/>
      <c r="BZ78" s="376"/>
      <c r="CA78" s="376"/>
      <c r="CB78" s="376"/>
      <c r="CC78" s="376"/>
      <c r="CD78" s="376"/>
      <c r="CE78" s="376"/>
      <c r="CF78" s="376"/>
      <c r="CG78" s="376"/>
      <c r="CH78" s="376"/>
      <c r="CI78" s="376"/>
      <c r="CJ78" s="376"/>
      <c r="CK78" s="376"/>
      <c r="CL78" s="376"/>
      <c r="CM78" s="376"/>
      <c r="CN78" s="376"/>
      <c r="CO78" s="376"/>
      <c r="CP78" s="376"/>
      <c r="CQ78" s="376"/>
      <c r="CR78" s="376"/>
      <c r="CS78" s="376"/>
      <c r="CT78" s="376"/>
      <c r="CU78" s="376"/>
      <c r="CV78" s="376"/>
      <c r="CW78" s="376"/>
      <c r="CX78" s="376"/>
      <c r="CY78" s="376"/>
      <c r="CZ78" s="376"/>
      <c r="DA78" s="376"/>
      <c r="DB78" s="376"/>
      <c r="DC78" s="376"/>
      <c r="DD78" s="376"/>
      <c r="DE78" s="376"/>
      <c r="DF78" s="376"/>
      <c r="DG78" s="376"/>
      <c r="DH78" s="376"/>
      <c r="DI78" s="376"/>
      <c r="DJ78" s="376"/>
      <c r="DK78" s="376"/>
      <c r="DL78" s="376"/>
      <c r="DM78" s="376"/>
      <c r="DN78" s="376"/>
      <c r="DO78" s="376"/>
      <c r="DP78" s="376"/>
      <c r="DQ78" s="376"/>
      <c r="DR78" s="376"/>
      <c r="DS78" s="376"/>
      <c r="DT78" s="376"/>
      <c r="DU78" s="376"/>
      <c r="DV78" s="376"/>
      <c r="DW78" s="376"/>
      <c r="DX78" s="376"/>
      <c r="DY78" s="376"/>
      <c r="DZ78" s="376"/>
      <c r="EA78" s="376"/>
    </row>
    <row r="79" spans="1:131" ht="15.6" hidden="1">
      <c r="A79" s="454" t="s">
        <v>1710</v>
      </c>
      <c r="B79" s="455" t="s">
        <v>1711</v>
      </c>
      <c r="C79" s="456" t="s">
        <v>1712</v>
      </c>
      <c r="E79" s="457">
        <v>1</v>
      </c>
      <c r="F79" s="457">
        <v>2</v>
      </c>
      <c r="G79" s="457">
        <v>3</v>
      </c>
      <c r="H79" s="457">
        <v>4</v>
      </c>
      <c r="I79" s="457">
        <v>5</v>
      </c>
      <c r="J79" s="457">
        <v>6</v>
      </c>
      <c r="K79" s="457">
        <v>7</v>
      </c>
      <c r="L79" s="457">
        <v>8</v>
      </c>
      <c r="M79" s="369"/>
      <c r="N79" s="613">
        <v>40</v>
      </c>
      <c r="O79" s="376"/>
      <c r="P79" s="1593" t="s">
        <v>1713</v>
      </c>
      <c r="Q79" s="1593"/>
      <c r="R79" s="1593"/>
      <c r="S79" s="1593"/>
      <c r="T79" s="1593"/>
      <c r="U79" s="1593"/>
      <c r="V79" s="1593"/>
      <c r="W79" s="1593"/>
      <c r="X79" s="376"/>
      <c r="Y79" s="1594" t="s">
        <v>1714</v>
      </c>
      <c r="Z79" s="1594"/>
      <c r="AA79" s="1594"/>
      <c r="AB79" s="1594"/>
      <c r="AC79" s="1594"/>
      <c r="AD79" s="1594"/>
      <c r="AE79" s="1594"/>
      <c r="AF79" s="1594"/>
      <c r="AG79" s="376"/>
      <c r="AH79" s="376"/>
      <c r="AI79" s="1593" t="s">
        <v>1716</v>
      </c>
      <c r="AJ79" s="1593"/>
      <c r="AK79" s="1593"/>
      <c r="AL79" s="1593"/>
      <c r="AM79" s="1593"/>
      <c r="AN79" s="1593"/>
      <c r="AO79" s="1593"/>
      <c r="AP79" s="1593"/>
      <c r="AQ79" s="376"/>
      <c r="AR79" s="376"/>
      <c r="AS79" s="376"/>
      <c r="AT79" s="593" t="s">
        <v>170</v>
      </c>
      <c r="AU79" s="376"/>
      <c r="AV79" s="376"/>
      <c r="AW79" s="401"/>
      <c r="AX79" s="401"/>
      <c r="AY79" s="595" t="s">
        <v>461</v>
      </c>
      <c r="AZ79" s="582" t="s">
        <v>324</v>
      </c>
      <c r="BA79" s="400" t="s">
        <v>364</v>
      </c>
      <c r="BB79" s="400" t="s">
        <v>545</v>
      </c>
      <c r="BC79" s="400" t="s">
        <v>545</v>
      </c>
      <c r="BD79" s="400" t="s">
        <v>324</v>
      </c>
      <c r="BE79" s="516">
        <f t="shared" si="39"/>
        <v>70</v>
      </c>
      <c r="BF79" s="376"/>
      <c r="BG79" s="376"/>
      <c r="BH79" s="376"/>
      <c r="BI79" s="376"/>
      <c r="BJ79" s="376"/>
      <c r="BK79" s="376"/>
      <c r="BL79" s="376"/>
      <c r="BM79" s="376"/>
      <c r="BN79" s="376"/>
      <c r="BO79" s="376"/>
      <c r="BP79" s="376"/>
      <c r="BQ79" s="376"/>
      <c r="BR79" s="376"/>
      <c r="BS79" s="376"/>
      <c r="BT79" s="376"/>
      <c r="BU79" s="376"/>
      <c r="BV79" s="376"/>
      <c r="BW79" s="376"/>
      <c r="BX79" s="376"/>
      <c r="BY79" s="376"/>
      <c r="BZ79" s="376"/>
      <c r="CA79" s="376"/>
      <c r="CB79" s="376"/>
      <c r="CC79" s="376"/>
      <c r="CD79" s="376"/>
      <c r="CE79" s="376"/>
      <c r="CF79" s="376"/>
      <c r="CG79" s="376"/>
      <c r="CH79" s="376"/>
      <c r="CI79" s="376"/>
      <c r="CJ79" s="376"/>
      <c r="CK79" s="376"/>
      <c r="CL79" s="376"/>
      <c r="CM79" s="376"/>
      <c r="CN79" s="376"/>
      <c r="CO79" s="376"/>
      <c r="CP79" s="376"/>
      <c r="CQ79" s="376"/>
      <c r="CR79" s="376"/>
      <c r="CS79" s="376"/>
      <c r="CT79" s="376"/>
      <c r="CU79" s="376"/>
      <c r="CV79" s="376"/>
      <c r="CW79" s="376"/>
      <c r="CX79" s="376"/>
      <c r="CY79" s="376"/>
      <c r="CZ79" s="376"/>
      <c r="DA79" s="376"/>
      <c r="DB79" s="376"/>
      <c r="DC79" s="376"/>
      <c r="DD79" s="376"/>
      <c r="DE79" s="376"/>
      <c r="DF79" s="376"/>
      <c r="DG79" s="376"/>
      <c r="DH79" s="376"/>
      <c r="DI79" s="376"/>
      <c r="DJ79" s="376"/>
      <c r="DK79" s="376"/>
      <c r="DL79" s="376"/>
      <c r="DM79" s="376"/>
      <c r="DN79" s="376"/>
      <c r="DO79" s="376"/>
      <c r="DP79" s="376"/>
      <c r="DQ79" s="376"/>
      <c r="DR79" s="376"/>
      <c r="DS79" s="376"/>
      <c r="DT79" s="376"/>
      <c r="DU79" s="376"/>
      <c r="DV79" s="376"/>
      <c r="DW79" s="376"/>
      <c r="DX79" s="376"/>
      <c r="DY79" s="376"/>
      <c r="DZ79" s="376"/>
      <c r="EA79" s="376"/>
    </row>
    <row r="80" spans="1:131" hidden="1">
      <c r="A80" s="460">
        <f t="shared" ref="A80:A89" si="44">IF($A$26=$AU10,1,0)</f>
        <v>0</v>
      </c>
      <c r="B80" s="460">
        <f>IF($B$18=$AU10,1,0)</f>
        <v>0</v>
      </c>
      <c r="C80" s="460">
        <f t="shared" ref="C80:C95" si="45">+IF((A62+B62)=2,1,A62+B62)</f>
        <v>0</v>
      </c>
      <c r="E80" s="461">
        <f t="shared" ref="E80:L81" si="46">+MAX(P80,Y80,AI80)</f>
        <v>13640</v>
      </c>
      <c r="F80" s="461">
        <f t="shared" si="46"/>
        <v>15560</v>
      </c>
      <c r="G80" s="461">
        <f t="shared" si="46"/>
        <v>17520</v>
      </c>
      <c r="H80" s="461">
        <f t="shared" si="46"/>
        <v>19440</v>
      </c>
      <c r="I80" s="461">
        <f t="shared" si="46"/>
        <v>21000</v>
      </c>
      <c r="J80" s="461">
        <f t="shared" si="46"/>
        <v>22560</v>
      </c>
      <c r="K80" s="461">
        <f t="shared" si="46"/>
        <v>24120</v>
      </c>
      <c r="L80" s="461">
        <f t="shared" si="46"/>
        <v>25680</v>
      </c>
      <c r="N80" s="614" t="str">
        <f>CONCATENATE($AU$10,$B$11,N79)</f>
        <v>Before 12-31-2008040</v>
      </c>
      <c r="O80" s="376"/>
      <c r="P80" s="489">
        <v>13640</v>
      </c>
      <c r="Q80" s="489">
        <v>15560</v>
      </c>
      <c r="R80" s="489">
        <v>17520</v>
      </c>
      <c r="S80" s="489">
        <v>19440</v>
      </c>
      <c r="T80" s="489">
        <v>21000</v>
      </c>
      <c r="U80" s="489">
        <v>22560</v>
      </c>
      <c r="V80" s="489">
        <v>24120</v>
      </c>
      <c r="W80" s="489">
        <v>25680</v>
      </c>
      <c r="X80" s="376"/>
      <c r="Y80" s="615"/>
      <c r="Z80" s="616"/>
      <c r="AA80" s="616"/>
      <c r="AB80" s="616"/>
      <c r="AC80" s="616"/>
      <c r="AD80" s="616"/>
      <c r="AE80" s="616"/>
      <c r="AF80" s="617"/>
      <c r="AG80" s="376"/>
      <c r="AH80" s="376"/>
      <c r="AI80" s="489"/>
      <c r="AJ80" s="489"/>
      <c r="AK80" s="489"/>
      <c r="AL80" s="489"/>
      <c r="AM80" s="489"/>
      <c r="AN80" s="489"/>
      <c r="AO80" s="489"/>
      <c r="AP80" s="489"/>
      <c r="AQ80" s="376"/>
      <c r="AR80" s="376"/>
      <c r="AS80" s="376"/>
      <c r="AT80" s="593" t="s">
        <v>172</v>
      </c>
      <c r="AU80" s="376"/>
      <c r="AV80" s="376"/>
      <c r="AW80" s="401"/>
      <c r="AX80" s="401"/>
      <c r="AY80" s="622" t="s">
        <v>465</v>
      </c>
      <c r="AZ80" s="582" t="s">
        <v>334</v>
      </c>
      <c r="BA80" s="400" t="s">
        <v>368</v>
      </c>
      <c r="BB80" s="400" t="s">
        <v>547</v>
      </c>
      <c r="BC80" s="400" t="s">
        <v>547</v>
      </c>
      <c r="BD80" s="400" t="s">
        <v>334</v>
      </c>
      <c r="BE80" s="516">
        <f t="shared" si="39"/>
        <v>71</v>
      </c>
      <c r="BF80" s="376"/>
      <c r="BG80" s="376"/>
      <c r="BH80" s="376"/>
      <c r="BI80" s="376"/>
      <c r="BJ80" s="376"/>
      <c r="BK80" s="376"/>
      <c r="BL80" s="376"/>
      <c r="BM80" s="376"/>
      <c r="BN80" s="376"/>
      <c r="BO80" s="376"/>
      <c r="BP80" s="376"/>
      <c r="BQ80" s="376"/>
      <c r="BR80" s="376"/>
      <c r="BS80" s="376"/>
      <c r="BT80" s="376"/>
      <c r="BU80" s="376"/>
      <c r="BV80" s="376"/>
      <c r="BW80" s="376"/>
      <c r="BX80" s="376"/>
      <c r="BY80" s="376"/>
      <c r="BZ80" s="376"/>
      <c r="CA80" s="376"/>
      <c r="CB80" s="376"/>
      <c r="CC80" s="376"/>
      <c r="CD80" s="376"/>
      <c r="CE80" s="376"/>
      <c r="CF80" s="376"/>
      <c r="CG80" s="376"/>
      <c r="CH80" s="376"/>
      <c r="CI80" s="376"/>
      <c r="CJ80" s="376"/>
      <c r="CK80" s="376"/>
      <c r="CL80" s="376"/>
      <c r="CM80" s="376"/>
      <c r="CN80" s="376"/>
      <c r="CO80" s="376"/>
      <c r="CP80" s="376"/>
      <c r="CQ80" s="376"/>
      <c r="CR80" s="376"/>
      <c r="CS80" s="376"/>
      <c r="CT80" s="376"/>
      <c r="CU80" s="376"/>
      <c r="CV80" s="376"/>
      <c r="CW80" s="376"/>
      <c r="CX80" s="376"/>
      <c r="CY80" s="376"/>
      <c r="CZ80" s="376"/>
      <c r="DA80" s="376"/>
      <c r="DB80" s="376"/>
      <c r="DC80" s="376"/>
      <c r="DD80" s="376"/>
      <c r="DE80" s="376"/>
      <c r="DF80" s="376"/>
      <c r="DG80" s="376"/>
      <c r="DH80" s="376"/>
      <c r="DI80" s="376"/>
      <c r="DJ80" s="376"/>
      <c r="DK80" s="376"/>
      <c r="DL80" s="376"/>
      <c r="DM80" s="376"/>
      <c r="DN80" s="376"/>
      <c r="DO80" s="376"/>
      <c r="DP80" s="376"/>
      <c r="DQ80" s="376"/>
      <c r="DR80" s="376"/>
      <c r="DS80" s="376"/>
      <c r="DT80" s="376"/>
      <c r="DU80" s="376"/>
      <c r="DV80" s="376"/>
      <c r="DW80" s="376"/>
      <c r="DX80" s="376"/>
      <c r="DY80" s="376"/>
      <c r="DZ80" s="376"/>
      <c r="EA80" s="376"/>
    </row>
    <row r="81" spans="1:131" hidden="1">
      <c r="A81" s="460">
        <f t="shared" si="44"/>
        <v>0</v>
      </c>
      <c r="B81" s="460">
        <f t="shared" ref="B81:B89" si="47">IF(OR(B62=1,$B$18=$AU11),1,0)</f>
        <v>0</v>
      </c>
      <c r="C81" s="460">
        <f t="shared" si="45"/>
        <v>0</v>
      </c>
      <c r="E81" s="461">
        <f t="shared" si="46"/>
        <v>13640</v>
      </c>
      <c r="F81" s="461">
        <f t="shared" si="46"/>
        <v>15560</v>
      </c>
      <c r="G81" s="461">
        <f t="shared" si="46"/>
        <v>17520</v>
      </c>
      <c r="H81" s="461">
        <f t="shared" si="46"/>
        <v>19440</v>
      </c>
      <c r="I81" s="461">
        <f t="shared" si="46"/>
        <v>21000</v>
      </c>
      <c r="J81" s="461">
        <f t="shared" si="46"/>
        <v>22560</v>
      </c>
      <c r="K81" s="461">
        <f t="shared" si="46"/>
        <v>24120</v>
      </c>
      <c r="L81" s="461">
        <f t="shared" si="46"/>
        <v>25680</v>
      </c>
      <c r="N81" s="614" t="str">
        <f>CONCATENATE($AU$11,$B$11,$N$79)</f>
        <v>1/1/2009 - 5/13/2010040</v>
      </c>
      <c r="O81" s="376"/>
      <c r="P81" s="489">
        <v>13640</v>
      </c>
      <c r="Q81" s="489">
        <v>15560</v>
      </c>
      <c r="R81" s="489">
        <v>17520</v>
      </c>
      <c r="S81" s="489">
        <v>19440</v>
      </c>
      <c r="T81" s="489">
        <v>21000</v>
      </c>
      <c r="U81" s="489">
        <v>22560</v>
      </c>
      <c r="V81" s="489">
        <v>24120</v>
      </c>
      <c r="W81" s="489">
        <v>25680</v>
      </c>
      <c r="X81" s="376"/>
      <c r="Y81" s="618"/>
      <c r="Z81" s="516"/>
      <c r="AA81" s="516"/>
      <c r="AB81" s="516"/>
      <c r="AC81" s="516"/>
      <c r="AD81" s="516"/>
      <c r="AE81" s="516"/>
      <c r="AF81" s="619"/>
      <c r="AG81" s="376"/>
      <c r="AH81" s="376"/>
      <c r="AI81" s="489">
        <f t="shared" ref="AI81:AP81" si="48">+AI99/5*4</f>
        <v>0</v>
      </c>
      <c r="AJ81" s="489">
        <f t="shared" si="48"/>
        <v>0</v>
      </c>
      <c r="AK81" s="489">
        <f t="shared" si="48"/>
        <v>0</v>
      </c>
      <c r="AL81" s="489">
        <f t="shared" si="48"/>
        <v>0</v>
      </c>
      <c r="AM81" s="489">
        <f t="shared" si="48"/>
        <v>0</v>
      </c>
      <c r="AN81" s="489">
        <f t="shared" si="48"/>
        <v>0</v>
      </c>
      <c r="AO81" s="489">
        <f t="shared" si="48"/>
        <v>0</v>
      </c>
      <c r="AP81" s="489">
        <f t="shared" si="48"/>
        <v>0</v>
      </c>
      <c r="AQ81" s="376"/>
      <c r="AR81" s="376"/>
      <c r="AS81" s="376"/>
      <c r="AT81" s="593" t="s">
        <v>174</v>
      </c>
      <c r="AU81" s="376"/>
      <c r="AV81" s="376"/>
      <c r="AW81" s="401"/>
      <c r="AX81" s="401"/>
      <c r="AY81" s="595" t="s">
        <v>493</v>
      </c>
      <c r="AZ81" s="582" t="s">
        <v>336</v>
      </c>
      <c r="BA81" s="400" t="s">
        <v>1721</v>
      </c>
      <c r="BB81" s="400" t="s">
        <v>548</v>
      </c>
      <c r="BC81" s="400" t="s">
        <v>548</v>
      </c>
      <c r="BD81" s="400" t="s">
        <v>336</v>
      </c>
      <c r="BE81" s="516">
        <f t="shared" si="39"/>
        <v>72</v>
      </c>
      <c r="BF81" s="376"/>
      <c r="BG81" s="376"/>
      <c r="BH81" s="376"/>
      <c r="BI81" s="376"/>
      <c r="BJ81" s="376"/>
      <c r="BK81" s="376"/>
      <c r="BL81" s="376"/>
      <c r="BM81" s="376"/>
      <c r="BN81" s="376"/>
      <c r="BO81" s="376"/>
      <c r="BP81" s="376"/>
      <c r="BQ81" s="376"/>
      <c r="BR81" s="376"/>
      <c r="BS81" s="376"/>
      <c r="BT81" s="376"/>
      <c r="BU81" s="376"/>
      <c r="BV81" s="376"/>
      <c r="BW81" s="376"/>
      <c r="BX81" s="376"/>
      <c r="BY81" s="376"/>
      <c r="BZ81" s="376"/>
      <c r="CA81" s="376"/>
      <c r="CB81" s="376"/>
      <c r="CC81" s="376"/>
      <c r="CD81" s="376"/>
      <c r="CE81" s="376"/>
      <c r="CF81" s="376"/>
      <c r="CG81" s="376"/>
      <c r="CH81" s="376"/>
      <c r="CI81" s="376"/>
      <c r="CJ81" s="376"/>
      <c r="CK81" s="376"/>
      <c r="CL81" s="376"/>
      <c r="CM81" s="376"/>
      <c r="CN81" s="376"/>
      <c r="CO81" s="376"/>
      <c r="CP81" s="376"/>
      <c r="CQ81" s="376"/>
      <c r="CR81" s="376"/>
      <c r="CS81" s="376"/>
      <c r="CT81" s="376"/>
      <c r="CU81" s="376"/>
      <c r="CV81" s="376"/>
      <c r="CW81" s="376"/>
      <c r="CX81" s="376"/>
      <c r="CY81" s="376"/>
      <c r="CZ81" s="376"/>
      <c r="DA81" s="376"/>
      <c r="DB81" s="376"/>
      <c r="DC81" s="376"/>
      <c r="DD81" s="376"/>
      <c r="DE81" s="376"/>
      <c r="DF81" s="376"/>
      <c r="DG81" s="376"/>
      <c r="DH81" s="376"/>
      <c r="DI81" s="376"/>
      <c r="DJ81" s="376"/>
      <c r="DK81" s="376"/>
      <c r="DL81" s="376"/>
      <c r="DM81" s="376"/>
      <c r="DN81" s="376"/>
      <c r="DO81" s="376"/>
      <c r="DP81" s="376"/>
      <c r="DQ81" s="376"/>
      <c r="DR81" s="376"/>
      <c r="DS81" s="376"/>
      <c r="DT81" s="376"/>
      <c r="DU81" s="376"/>
      <c r="DV81" s="376"/>
      <c r="DW81" s="376"/>
      <c r="DX81" s="376"/>
      <c r="DY81" s="376"/>
      <c r="DZ81" s="376"/>
      <c r="EA81" s="376"/>
    </row>
    <row r="82" spans="1:131" hidden="1">
      <c r="A82" s="460">
        <f t="shared" si="44"/>
        <v>0</v>
      </c>
      <c r="B82" s="460">
        <f t="shared" si="47"/>
        <v>0</v>
      </c>
      <c r="C82" s="460">
        <f t="shared" si="45"/>
        <v>0</v>
      </c>
      <c r="E82" s="471">
        <f t="shared" ref="E82:L82" si="49">+MAX(E81,E83)</f>
        <v>13640</v>
      </c>
      <c r="F82" s="471">
        <f t="shared" si="49"/>
        <v>15560</v>
      </c>
      <c r="G82" s="471">
        <f t="shared" si="49"/>
        <v>17520</v>
      </c>
      <c r="H82" s="471">
        <f t="shared" si="49"/>
        <v>19440</v>
      </c>
      <c r="I82" s="471">
        <f t="shared" si="49"/>
        <v>21000</v>
      </c>
      <c r="J82" s="471">
        <f t="shared" si="49"/>
        <v>22560</v>
      </c>
      <c r="K82" s="471">
        <f t="shared" si="49"/>
        <v>24120</v>
      </c>
      <c r="L82" s="471">
        <f t="shared" si="49"/>
        <v>25680</v>
      </c>
      <c r="N82" s="614" t="s">
        <v>1717</v>
      </c>
      <c r="O82" s="376"/>
      <c r="P82" s="489"/>
      <c r="Q82" s="489"/>
      <c r="R82" s="489"/>
      <c r="S82" s="489"/>
      <c r="T82" s="489"/>
      <c r="U82" s="489"/>
      <c r="V82" s="489"/>
      <c r="W82" s="489"/>
      <c r="X82" s="376"/>
      <c r="Y82" s="618"/>
      <c r="Z82" s="516"/>
      <c r="AA82" s="516"/>
      <c r="AB82" s="516"/>
      <c r="AC82" s="516"/>
      <c r="AD82" s="516"/>
      <c r="AE82" s="516"/>
      <c r="AF82" s="619"/>
      <c r="AG82" s="376"/>
      <c r="AH82" s="376"/>
      <c r="AI82" s="489"/>
      <c r="AJ82" s="489"/>
      <c r="AK82" s="489"/>
      <c r="AL82" s="489"/>
      <c r="AM82" s="489"/>
      <c r="AN82" s="489"/>
      <c r="AO82" s="489"/>
      <c r="AP82" s="489"/>
      <c r="AQ82" s="376"/>
      <c r="AR82" s="376"/>
      <c r="AS82" s="376"/>
      <c r="AT82" s="593" t="s">
        <v>176</v>
      </c>
      <c r="AU82" s="376"/>
      <c r="AV82" s="376"/>
      <c r="AW82" s="401"/>
      <c r="AX82" s="401"/>
      <c r="AY82" s="595" t="s">
        <v>501</v>
      </c>
      <c r="AZ82" s="582" t="s">
        <v>340</v>
      </c>
      <c r="BA82" s="400" t="s">
        <v>374</v>
      </c>
      <c r="BB82" s="400" t="s">
        <v>549</v>
      </c>
      <c r="BC82" s="400" t="s">
        <v>549</v>
      </c>
      <c r="BD82" s="400" t="s">
        <v>340</v>
      </c>
      <c r="BE82" s="516">
        <f t="shared" si="39"/>
        <v>73</v>
      </c>
      <c r="BF82" s="376"/>
      <c r="BG82" s="376"/>
      <c r="BH82" s="376"/>
      <c r="BI82" s="376"/>
      <c r="BJ82" s="376"/>
      <c r="BK82" s="376"/>
      <c r="BL82" s="376"/>
      <c r="BM82" s="376"/>
      <c r="BN82" s="376"/>
      <c r="BO82" s="376"/>
      <c r="BP82" s="376"/>
      <c r="BQ82" s="376"/>
      <c r="BR82" s="376"/>
      <c r="BS82" s="376"/>
      <c r="BT82" s="376"/>
      <c r="BU82" s="376"/>
      <c r="BV82" s="376"/>
      <c r="BW82" s="376"/>
      <c r="BX82" s="376"/>
      <c r="BY82" s="376"/>
      <c r="BZ82" s="376"/>
      <c r="CA82" s="376"/>
      <c r="CB82" s="376"/>
      <c r="CC82" s="376"/>
      <c r="CD82" s="376"/>
      <c r="CE82" s="376"/>
      <c r="CF82" s="376"/>
      <c r="CG82" s="376"/>
      <c r="CH82" s="376"/>
      <c r="CI82" s="376"/>
      <c r="CJ82" s="376"/>
      <c r="CK82" s="376"/>
      <c r="CL82" s="376"/>
      <c r="CM82" s="376"/>
      <c r="CN82" s="376"/>
      <c r="CO82" s="376"/>
      <c r="CP82" s="376"/>
      <c r="CQ82" s="376"/>
      <c r="CR82" s="376"/>
      <c r="CS82" s="376"/>
      <c r="CT82" s="376"/>
      <c r="CU82" s="376"/>
      <c r="CV82" s="376"/>
      <c r="CW82" s="376"/>
      <c r="CX82" s="376"/>
      <c r="CY82" s="376"/>
      <c r="CZ82" s="376"/>
      <c r="DA82" s="376"/>
      <c r="DB82" s="376"/>
      <c r="DC82" s="376"/>
      <c r="DD82" s="376"/>
      <c r="DE82" s="376"/>
      <c r="DF82" s="376"/>
      <c r="DG82" s="376"/>
      <c r="DH82" s="376"/>
      <c r="DI82" s="376"/>
      <c r="DJ82" s="376"/>
      <c r="DK82" s="376"/>
      <c r="DL82" s="376"/>
      <c r="DM82" s="376"/>
      <c r="DN82" s="376"/>
      <c r="DO82" s="376"/>
      <c r="DP82" s="376"/>
      <c r="DQ82" s="376"/>
      <c r="DR82" s="376"/>
      <c r="DS82" s="376"/>
      <c r="DT82" s="376"/>
      <c r="DU82" s="376"/>
      <c r="DV82" s="376"/>
      <c r="DW82" s="376"/>
      <c r="DX82" s="376"/>
      <c r="DY82" s="376"/>
      <c r="DZ82" s="376"/>
      <c r="EA82" s="376"/>
    </row>
    <row r="83" spans="1:131" hidden="1">
      <c r="A83" s="460">
        <f t="shared" si="44"/>
        <v>0</v>
      </c>
      <c r="B83" s="460">
        <f t="shared" si="47"/>
        <v>0</v>
      </c>
      <c r="C83" s="460">
        <f t="shared" si="45"/>
        <v>0</v>
      </c>
      <c r="E83" s="461">
        <f t="shared" ref="E83:L83" si="50">+MAX(P83,Y83,AI83)</f>
        <v>13640</v>
      </c>
      <c r="F83" s="461">
        <f t="shared" si="50"/>
        <v>15560</v>
      </c>
      <c r="G83" s="461">
        <f t="shared" si="50"/>
        <v>17520</v>
      </c>
      <c r="H83" s="461">
        <f t="shared" si="50"/>
        <v>19440</v>
      </c>
      <c r="I83" s="461">
        <f t="shared" si="50"/>
        <v>21000</v>
      </c>
      <c r="J83" s="461">
        <f t="shared" si="50"/>
        <v>22560</v>
      </c>
      <c r="K83" s="461">
        <f t="shared" si="50"/>
        <v>24120</v>
      </c>
      <c r="L83" s="461">
        <f t="shared" si="50"/>
        <v>25680</v>
      </c>
      <c r="N83" s="614" t="str">
        <f>CONCATENATE($AU$13,$B$11,$N$79)</f>
        <v>6/29/2010 - 5/30/2011040</v>
      </c>
      <c r="O83" s="376"/>
      <c r="P83" s="489">
        <v>13640</v>
      </c>
      <c r="Q83" s="489">
        <v>15560</v>
      </c>
      <c r="R83" s="489">
        <v>17520</v>
      </c>
      <c r="S83" s="489">
        <v>19440</v>
      </c>
      <c r="T83" s="489">
        <v>21000</v>
      </c>
      <c r="U83" s="489">
        <v>22560</v>
      </c>
      <c r="V83" s="489">
        <v>24120</v>
      </c>
      <c r="W83" s="489">
        <v>25680</v>
      </c>
      <c r="X83" s="376"/>
      <c r="Y83" s="618"/>
      <c r="Z83" s="516"/>
      <c r="AA83" s="516"/>
      <c r="AB83" s="516"/>
      <c r="AC83" s="516"/>
      <c r="AD83" s="516"/>
      <c r="AE83" s="516"/>
      <c r="AF83" s="619"/>
      <c r="AG83" s="376"/>
      <c r="AH83" s="376"/>
      <c r="AI83" s="489">
        <f t="shared" ref="AI83:AP83" si="51">+AI101/5*4</f>
        <v>0</v>
      </c>
      <c r="AJ83" s="489">
        <f t="shared" si="51"/>
        <v>0</v>
      </c>
      <c r="AK83" s="489">
        <f t="shared" si="51"/>
        <v>0</v>
      </c>
      <c r="AL83" s="489">
        <f t="shared" si="51"/>
        <v>0</v>
      </c>
      <c r="AM83" s="489">
        <f t="shared" si="51"/>
        <v>0</v>
      </c>
      <c r="AN83" s="489">
        <f t="shared" si="51"/>
        <v>0</v>
      </c>
      <c r="AO83" s="489">
        <f t="shared" si="51"/>
        <v>0</v>
      </c>
      <c r="AP83" s="489">
        <f t="shared" si="51"/>
        <v>0</v>
      </c>
      <c r="AQ83" s="376"/>
      <c r="AR83" s="376"/>
      <c r="AS83" s="376"/>
      <c r="AT83" s="593" t="s">
        <v>178</v>
      </c>
      <c r="AU83" s="376"/>
      <c r="AV83" s="376"/>
      <c r="AW83" s="401"/>
      <c r="AX83" s="401"/>
      <c r="AY83" s="595" t="s">
        <v>507</v>
      </c>
      <c r="AZ83" s="582" t="s">
        <v>348</v>
      </c>
      <c r="BA83" s="400" t="s">
        <v>385</v>
      </c>
      <c r="BB83" s="400" t="s">
        <v>556</v>
      </c>
      <c r="BC83" s="400" t="s">
        <v>556</v>
      </c>
      <c r="BD83" s="400" t="s">
        <v>348</v>
      </c>
      <c r="BE83" s="516">
        <f t="shared" si="39"/>
        <v>74</v>
      </c>
      <c r="BF83" s="376"/>
      <c r="BG83" s="376"/>
      <c r="BH83" s="376"/>
      <c r="BI83" s="376"/>
      <c r="BJ83" s="376"/>
      <c r="BK83" s="376"/>
      <c r="BL83" s="376"/>
      <c r="BM83" s="376"/>
      <c r="BN83" s="376"/>
      <c r="BO83" s="376"/>
      <c r="BP83" s="376"/>
      <c r="BQ83" s="376"/>
      <c r="BR83" s="376"/>
      <c r="BS83" s="376"/>
      <c r="BT83" s="376"/>
      <c r="BU83" s="376"/>
      <c r="BV83" s="376"/>
      <c r="BW83" s="376"/>
      <c r="BX83" s="376"/>
      <c r="BY83" s="376"/>
      <c r="BZ83" s="376"/>
      <c r="CA83" s="376"/>
      <c r="CB83" s="376"/>
      <c r="CC83" s="376"/>
      <c r="CD83" s="376"/>
      <c r="CE83" s="376"/>
      <c r="CF83" s="376"/>
      <c r="CG83" s="376"/>
      <c r="CH83" s="376"/>
      <c r="CI83" s="376"/>
      <c r="CJ83" s="376"/>
      <c r="CK83" s="376"/>
      <c r="CL83" s="376"/>
      <c r="CM83" s="376"/>
      <c r="CN83" s="376"/>
      <c r="CO83" s="376"/>
      <c r="CP83" s="376"/>
      <c r="CQ83" s="376"/>
      <c r="CR83" s="376"/>
      <c r="CS83" s="376"/>
      <c r="CT83" s="376"/>
      <c r="CU83" s="376"/>
      <c r="CV83" s="376"/>
      <c r="CW83" s="376"/>
      <c r="CX83" s="376"/>
      <c r="CY83" s="376"/>
      <c r="CZ83" s="376"/>
      <c r="DA83" s="376"/>
      <c r="DB83" s="376"/>
      <c r="DC83" s="376"/>
      <c r="DD83" s="376"/>
      <c r="DE83" s="376"/>
      <c r="DF83" s="376"/>
      <c r="DG83" s="376"/>
      <c r="DH83" s="376"/>
      <c r="DI83" s="376"/>
      <c r="DJ83" s="376"/>
      <c r="DK83" s="376"/>
      <c r="DL83" s="376"/>
      <c r="DM83" s="376"/>
      <c r="DN83" s="376"/>
      <c r="DO83" s="376"/>
      <c r="DP83" s="376"/>
      <c r="DQ83" s="376"/>
      <c r="DR83" s="376"/>
      <c r="DS83" s="376"/>
      <c r="DT83" s="376"/>
      <c r="DU83" s="376"/>
      <c r="DV83" s="376"/>
      <c r="DW83" s="376"/>
      <c r="DX83" s="376"/>
      <c r="DY83" s="376"/>
      <c r="DZ83" s="376"/>
      <c r="EA83" s="376"/>
    </row>
    <row r="84" spans="1:131" hidden="1">
      <c r="A84" s="460">
        <f t="shared" si="44"/>
        <v>0</v>
      </c>
      <c r="B84" s="460">
        <f t="shared" si="47"/>
        <v>0</v>
      </c>
      <c r="C84" s="460">
        <f t="shared" si="45"/>
        <v>0</v>
      </c>
      <c r="E84" s="471">
        <f t="shared" ref="E84:L84" si="52">+MAX(E83,E85)</f>
        <v>14240</v>
      </c>
      <c r="F84" s="471">
        <f t="shared" si="52"/>
        <v>16280</v>
      </c>
      <c r="G84" s="471">
        <f t="shared" si="52"/>
        <v>18320</v>
      </c>
      <c r="H84" s="471">
        <f t="shared" si="52"/>
        <v>20320</v>
      </c>
      <c r="I84" s="471">
        <f t="shared" si="52"/>
        <v>21960</v>
      </c>
      <c r="J84" s="471">
        <f t="shared" si="52"/>
        <v>23600</v>
      </c>
      <c r="K84" s="471">
        <f t="shared" si="52"/>
        <v>25200</v>
      </c>
      <c r="L84" s="471">
        <f t="shared" si="52"/>
        <v>26840</v>
      </c>
      <c r="N84" s="614" t="s">
        <v>1717</v>
      </c>
      <c r="O84" s="376"/>
      <c r="P84" s="489"/>
      <c r="Q84" s="489"/>
      <c r="R84" s="489"/>
      <c r="S84" s="489"/>
      <c r="T84" s="489"/>
      <c r="U84" s="489"/>
      <c r="V84" s="489"/>
      <c r="W84" s="489"/>
      <c r="X84" s="376"/>
      <c r="Y84" s="618"/>
      <c r="Z84" s="516"/>
      <c r="AA84" s="516"/>
      <c r="AB84" s="516"/>
      <c r="AC84" s="516"/>
      <c r="AD84" s="516"/>
      <c r="AE84" s="516"/>
      <c r="AF84" s="619"/>
      <c r="AG84" s="376"/>
      <c r="AH84" s="376"/>
      <c r="AI84" s="489"/>
      <c r="AJ84" s="489"/>
      <c r="AK84" s="489"/>
      <c r="AL84" s="489"/>
      <c r="AM84" s="489"/>
      <c r="AN84" s="489"/>
      <c r="AO84" s="489"/>
      <c r="AP84" s="489"/>
      <c r="AQ84" s="376"/>
      <c r="AR84" s="376"/>
      <c r="AS84" s="376"/>
      <c r="AT84" s="593" t="s">
        <v>180</v>
      </c>
      <c r="AU84" s="376"/>
      <c r="AV84" s="376"/>
      <c r="AW84" s="401"/>
      <c r="AX84" s="401"/>
      <c r="AY84" s="595" t="s">
        <v>155</v>
      </c>
      <c r="AZ84" s="582" t="s">
        <v>354</v>
      </c>
      <c r="BA84" s="400" t="s">
        <v>387</v>
      </c>
      <c r="BB84" s="400" t="s">
        <v>559</v>
      </c>
      <c r="BC84" s="400" t="s">
        <v>559</v>
      </c>
      <c r="BD84" s="400" t="s">
        <v>354</v>
      </c>
      <c r="BE84" s="516">
        <f t="shared" si="39"/>
        <v>75</v>
      </c>
      <c r="BF84" s="376"/>
      <c r="BG84" s="376"/>
      <c r="BH84" s="376"/>
      <c r="BI84" s="376"/>
      <c r="BJ84" s="376"/>
      <c r="BK84" s="376"/>
      <c r="BL84" s="376"/>
      <c r="BM84" s="376"/>
      <c r="BN84" s="376"/>
      <c r="BO84" s="376"/>
      <c r="BP84" s="376"/>
      <c r="BQ84" s="376"/>
      <c r="BR84" s="376"/>
      <c r="BS84" s="376"/>
      <c r="BT84" s="376"/>
      <c r="BU84" s="376"/>
      <c r="BV84" s="376"/>
      <c r="BW84" s="376"/>
      <c r="BX84" s="376"/>
      <c r="BY84" s="376"/>
      <c r="BZ84" s="376"/>
      <c r="CA84" s="376"/>
      <c r="CB84" s="376"/>
      <c r="CC84" s="376"/>
      <c r="CD84" s="376"/>
      <c r="CE84" s="376"/>
      <c r="CF84" s="376"/>
      <c r="CG84" s="376"/>
      <c r="CH84" s="376"/>
      <c r="CI84" s="376"/>
      <c r="CJ84" s="376"/>
      <c r="CK84" s="376"/>
      <c r="CL84" s="376"/>
      <c r="CM84" s="376"/>
      <c r="CN84" s="376"/>
      <c r="CO84" s="376"/>
      <c r="CP84" s="376"/>
      <c r="CQ84" s="376"/>
      <c r="CR84" s="376"/>
      <c r="CS84" s="376"/>
      <c r="CT84" s="376"/>
      <c r="CU84" s="376"/>
      <c r="CV84" s="376"/>
      <c r="CW84" s="376"/>
      <c r="CX84" s="376"/>
      <c r="CY84" s="376"/>
      <c r="CZ84" s="376"/>
      <c r="DA84" s="376"/>
      <c r="DB84" s="376"/>
      <c r="DC84" s="376"/>
      <c r="DD84" s="376"/>
      <c r="DE84" s="376"/>
      <c r="DF84" s="376"/>
      <c r="DG84" s="376"/>
      <c r="DH84" s="376"/>
      <c r="DI84" s="376"/>
      <c r="DJ84" s="376"/>
      <c r="DK84" s="376"/>
      <c r="DL84" s="376"/>
      <c r="DM84" s="376"/>
      <c r="DN84" s="376"/>
      <c r="DO84" s="376"/>
      <c r="DP84" s="376"/>
      <c r="DQ84" s="376"/>
      <c r="DR84" s="376"/>
      <c r="DS84" s="376"/>
      <c r="DT84" s="376"/>
      <c r="DU84" s="376"/>
      <c r="DV84" s="376"/>
      <c r="DW84" s="376"/>
      <c r="DX84" s="376"/>
      <c r="DY84" s="376"/>
      <c r="DZ84" s="376"/>
      <c r="EA84" s="376"/>
    </row>
    <row r="85" spans="1:131" ht="21.6" hidden="1">
      <c r="A85" s="460">
        <f t="shared" si="44"/>
        <v>0</v>
      </c>
      <c r="B85" s="460">
        <f t="shared" si="47"/>
        <v>0</v>
      </c>
      <c r="C85" s="460">
        <f t="shared" si="45"/>
        <v>0</v>
      </c>
      <c r="E85" s="461">
        <f t="shared" ref="E85:L85" si="53">+MAX(P85,Y85,AI85)</f>
        <v>14240</v>
      </c>
      <c r="F85" s="461">
        <f t="shared" si="53"/>
        <v>16280</v>
      </c>
      <c r="G85" s="461">
        <f t="shared" si="53"/>
        <v>18320</v>
      </c>
      <c r="H85" s="461">
        <f t="shared" si="53"/>
        <v>20320</v>
      </c>
      <c r="I85" s="461">
        <f t="shared" si="53"/>
        <v>21960</v>
      </c>
      <c r="J85" s="461">
        <f t="shared" si="53"/>
        <v>23600</v>
      </c>
      <c r="K85" s="461">
        <f t="shared" si="53"/>
        <v>25200</v>
      </c>
      <c r="L85" s="461">
        <f t="shared" si="53"/>
        <v>26840</v>
      </c>
      <c r="N85" s="620" t="s">
        <v>1693</v>
      </c>
      <c r="O85" s="376"/>
      <c r="P85" s="489">
        <f t="shared" ref="P85:W85" si="54">+P103/5*4</f>
        <v>14240</v>
      </c>
      <c r="Q85" s="489">
        <f t="shared" si="54"/>
        <v>16280</v>
      </c>
      <c r="R85" s="489">
        <f t="shared" si="54"/>
        <v>18320</v>
      </c>
      <c r="S85" s="489">
        <f t="shared" si="54"/>
        <v>20320</v>
      </c>
      <c r="T85" s="489">
        <f t="shared" si="54"/>
        <v>21960</v>
      </c>
      <c r="U85" s="489">
        <f t="shared" si="54"/>
        <v>23600</v>
      </c>
      <c r="V85" s="489">
        <f t="shared" si="54"/>
        <v>25200</v>
      </c>
      <c r="W85" s="489">
        <f t="shared" si="54"/>
        <v>26840</v>
      </c>
      <c r="X85" s="376"/>
      <c r="Y85" s="489">
        <f t="shared" ref="Y85:AF85" si="55">+Y103/5*4</f>
        <v>0</v>
      </c>
      <c r="Z85" s="489">
        <f t="shared" si="55"/>
        <v>0</v>
      </c>
      <c r="AA85" s="489">
        <f t="shared" si="55"/>
        <v>0</v>
      </c>
      <c r="AB85" s="489">
        <f t="shared" si="55"/>
        <v>0</v>
      </c>
      <c r="AC85" s="489">
        <f t="shared" si="55"/>
        <v>0</v>
      </c>
      <c r="AD85" s="489">
        <f t="shared" si="55"/>
        <v>0</v>
      </c>
      <c r="AE85" s="489">
        <f t="shared" si="55"/>
        <v>0</v>
      </c>
      <c r="AF85" s="489">
        <f t="shared" si="55"/>
        <v>0</v>
      </c>
      <c r="AG85" s="376"/>
      <c r="AH85" s="376"/>
      <c r="AI85" s="489">
        <f t="shared" ref="AI85:AP85" si="56">+AI103/5*4</f>
        <v>0</v>
      </c>
      <c r="AJ85" s="489">
        <f t="shared" si="56"/>
        <v>0</v>
      </c>
      <c r="AK85" s="489">
        <f t="shared" si="56"/>
        <v>0</v>
      </c>
      <c r="AL85" s="489">
        <f t="shared" si="56"/>
        <v>0</v>
      </c>
      <c r="AM85" s="489">
        <f t="shared" si="56"/>
        <v>0</v>
      </c>
      <c r="AN85" s="489">
        <f t="shared" si="56"/>
        <v>0</v>
      </c>
      <c r="AO85" s="489">
        <f t="shared" si="56"/>
        <v>0</v>
      </c>
      <c r="AP85" s="489">
        <f t="shared" si="56"/>
        <v>0</v>
      </c>
      <c r="AQ85" s="376"/>
      <c r="AR85" s="376"/>
      <c r="AS85" s="376"/>
      <c r="AT85" s="593" t="s">
        <v>182</v>
      </c>
      <c r="AU85" s="376"/>
      <c r="AV85" s="376"/>
      <c r="AW85" s="401"/>
      <c r="AX85" s="401"/>
      <c r="AY85" s="595" t="s">
        <v>512</v>
      </c>
      <c r="AZ85" s="582" t="s">
        <v>358</v>
      </c>
      <c r="BA85" s="400" t="s">
        <v>1630</v>
      </c>
      <c r="BB85" s="400" t="s">
        <v>564</v>
      </c>
      <c r="BC85" s="400" t="s">
        <v>564</v>
      </c>
      <c r="BD85" s="400" t="s">
        <v>358</v>
      </c>
      <c r="BE85" s="516">
        <f t="shared" si="39"/>
        <v>76</v>
      </c>
      <c r="BF85" s="376"/>
      <c r="BG85" s="376"/>
      <c r="BH85" s="376"/>
      <c r="BI85" s="376"/>
      <c r="BJ85" s="376"/>
      <c r="BK85" s="376"/>
      <c r="BL85" s="376"/>
      <c r="BM85" s="376"/>
      <c r="BN85" s="376"/>
      <c r="BO85" s="376"/>
      <c r="BP85" s="376"/>
      <c r="BQ85" s="376"/>
      <c r="BR85" s="376"/>
      <c r="BS85" s="376"/>
      <c r="BT85" s="376"/>
      <c r="BU85" s="376"/>
      <c r="BV85" s="376"/>
      <c r="BW85" s="376"/>
      <c r="BX85" s="376"/>
      <c r="BY85" s="376"/>
      <c r="BZ85" s="376"/>
      <c r="CA85" s="376"/>
      <c r="CB85" s="376"/>
      <c r="CC85" s="376"/>
      <c r="CD85" s="376"/>
      <c r="CE85" s="376"/>
      <c r="CF85" s="376"/>
      <c r="CG85" s="376"/>
      <c r="CH85" s="376"/>
      <c r="CI85" s="376"/>
      <c r="CJ85" s="376"/>
      <c r="CK85" s="376"/>
      <c r="CL85" s="376"/>
      <c r="CM85" s="376"/>
      <c r="CN85" s="376"/>
      <c r="CO85" s="376"/>
      <c r="CP85" s="376"/>
      <c r="CQ85" s="376"/>
      <c r="CR85" s="376"/>
      <c r="CS85" s="376"/>
      <c r="CT85" s="376"/>
      <c r="CU85" s="376"/>
      <c r="CV85" s="376"/>
      <c r="CW85" s="376"/>
      <c r="CX85" s="376"/>
      <c r="CY85" s="376"/>
      <c r="CZ85" s="376"/>
      <c r="DA85" s="376"/>
      <c r="DB85" s="376"/>
      <c r="DC85" s="376"/>
      <c r="DD85" s="376"/>
      <c r="DE85" s="376"/>
      <c r="DF85" s="376"/>
      <c r="DG85" s="376"/>
      <c r="DH85" s="376"/>
      <c r="DI85" s="376"/>
      <c r="DJ85" s="376"/>
      <c r="DK85" s="376"/>
      <c r="DL85" s="376"/>
      <c r="DM85" s="376"/>
      <c r="DN85" s="376"/>
      <c r="DO85" s="376"/>
      <c r="DP85" s="376"/>
      <c r="DQ85" s="376"/>
      <c r="DR85" s="376"/>
      <c r="DS85" s="376"/>
      <c r="DT85" s="376"/>
      <c r="DU85" s="376"/>
      <c r="DV85" s="376"/>
      <c r="DW85" s="376"/>
      <c r="DX85" s="376"/>
      <c r="DY85" s="376"/>
      <c r="DZ85" s="376"/>
      <c r="EA85" s="376"/>
    </row>
    <row r="86" spans="1:131" ht="15" hidden="1" customHeight="1">
      <c r="A86" s="460">
        <f t="shared" si="44"/>
        <v>0</v>
      </c>
      <c r="B86" s="460">
        <f t="shared" si="47"/>
        <v>0</v>
      </c>
      <c r="C86" s="460">
        <f t="shared" si="45"/>
        <v>0</v>
      </c>
      <c r="E86" s="471">
        <f t="shared" ref="E86:L86" si="57">+MAX(E85,E87)</f>
        <v>14440</v>
      </c>
      <c r="F86" s="471">
        <f t="shared" si="57"/>
        <v>16480</v>
      </c>
      <c r="G86" s="471">
        <f t="shared" si="57"/>
        <v>18560</v>
      </c>
      <c r="H86" s="471">
        <f t="shared" si="57"/>
        <v>20600</v>
      </c>
      <c r="I86" s="471">
        <f t="shared" si="57"/>
        <v>22280</v>
      </c>
      <c r="J86" s="471">
        <f t="shared" si="57"/>
        <v>23920</v>
      </c>
      <c r="K86" s="471">
        <f t="shared" si="57"/>
        <v>25560</v>
      </c>
      <c r="L86" s="471">
        <f t="shared" si="57"/>
        <v>27200</v>
      </c>
      <c r="N86" s="614" t="s">
        <v>1717</v>
      </c>
      <c r="O86" s="376"/>
      <c r="P86" s="489"/>
      <c r="Q86" s="489"/>
      <c r="R86" s="489"/>
      <c r="S86" s="489"/>
      <c r="T86" s="489"/>
      <c r="U86" s="489"/>
      <c r="V86" s="489"/>
      <c r="W86" s="489"/>
      <c r="X86" s="376"/>
      <c r="Y86" s="489"/>
      <c r="Z86" s="489"/>
      <c r="AA86" s="489"/>
      <c r="AB86" s="489"/>
      <c r="AC86" s="489"/>
      <c r="AD86" s="489"/>
      <c r="AE86" s="489"/>
      <c r="AF86" s="489"/>
      <c r="AG86" s="376"/>
      <c r="AH86" s="376"/>
      <c r="AI86" s="489"/>
      <c r="AJ86" s="489"/>
      <c r="AK86" s="489"/>
      <c r="AL86" s="489"/>
      <c r="AM86" s="489"/>
      <c r="AN86" s="489"/>
      <c r="AO86" s="489"/>
      <c r="AP86" s="489"/>
      <c r="AQ86" s="376"/>
      <c r="AR86" s="376"/>
      <c r="AS86" s="376"/>
      <c r="AT86" s="593" t="s">
        <v>184</v>
      </c>
      <c r="AU86" s="376"/>
      <c r="AV86" s="376"/>
      <c r="AW86" s="401"/>
      <c r="AX86" s="401"/>
      <c r="AY86" s="595" t="s">
        <v>530</v>
      </c>
      <c r="AZ86" s="582" t="s">
        <v>360</v>
      </c>
      <c r="BA86" s="400" t="s">
        <v>395</v>
      </c>
      <c r="BB86" s="400" t="s">
        <v>566</v>
      </c>
      <c r="BC86" s="400" t="s">
        <v>566</v>
      </c>
      <c r="BD86" s="400" t="s">
        <v>360</v>
      </c>
      <c r="BE86" s="516">
        <f t="shared" si="39"/>
        <v>77</v>
      </c>
      <c r="BF86" s="376"/>
      <c r="BG86" s="376"/>
      <c r="BH86" s="376"/>
      <c r="BI86" s="376"/>
      <c r="BJ86" s="376"/>
      <c r="BK86" s="376"/>
      <c r="BL86" s="376"/>
      <c r="BM86" s="376"/>
      <c r="BN86" s="376"/>
      <c r="BO86" s="376"/>
      <c r="BP86" s="376"/>
      <c r="BQ86" s="376"/>
      <c r="BR86" s="376"/>
      <c r="BS86" s="376"/>
      <c r="BT86" s="376"/>
      <c r="BU86" s="376"/>
      <c r="BV86" s="376"/>
      <c r="BW86" s="376"/>
      <c r="BX86" s="376"/>
      <c r="BY86" s="376"/>
      <c r="BZ86" s="376"/>
      <c r="CA86" s="376"/>
      <c r="CB86" s="376"/>
      <c r="CC86" s="376"/>
      <c r="CD86" s="376"/>
      <c r="CE86" s="376"/>
      <c r="CF86" s="376"/>
      <c r="CG86" s="376"/>
      <c r="CH86" s="376"/>
      <c r="CI86" s="376"/>
      <c r="CJ86" s="376"/>
      <c r="CK86" s="376"/>
      <c r="CL86" s="376"/>
      <c r="CM86" s="376"/>
      <c r="CN86" s="376"/>
      <c r="CO86" s="376"/>
      <c r="CP86" s="376"/>
      <c r="CQ86" s="376"/>
      <c r="CR86" s="376"/>
      <c r="CS86" s="376"/>
      <c r="CT86" s="376"/>
      <c r="CU86" s="376"/>
      <c r="CV86" s="376"/>
      <c r="CW86" s="376"/>
      <c r="CX86" s="376"/>
      <c r="CY86" s="376"/>
      <c r="CZ86" s="376"/>
      <c r="DA86" s="376"/>
      <c r="DB86" s="376"/>
      <c r="DC86" s="376"/>
      <c r="DD86" s="376"/>
      <c r="DE86" s="376"/>
      <c r="DF86" s="376"/>
      <c r="DG86" s="376"/>
      <c r="DH86" s="376"/>
      <c r="DI86" s="376"/>
      <c r="DJ86" s="376"/>
      <c r="DK86" s="376"/>
      <c r="DL86" s="376"/>
      <c r="DM86" s="376"/>
      <c r="DN86" s="376"/>
      <c r="DO86" s="376"/>
      <c r="DP86" s="376"/>
      <c r="DQ86" s="376"/>
      <c r="DR86" s="376"/>
      <c r="DS86" s="376"/>
      <c r="DT86" s="376"/>
      <c r="DU86" s="376"/>
      <c r="DV86" s="376"/>
      <c r="DW86" s="376"/>
      <c r="DX86" s="376"/>
      <c r="DY86" s="376"/>
      <c r="DZ86" s="376"/>
      <c r="EA86" s="376"/>
    </row>
    <row r="87" spans="1:131" hidden="1">
      <c r="A87" s="460">
        <f t="shared" si="44"/>
        <v>0</v>
      </c>
      <c r="B87" s="460">
        <f t="shared" si="47"/>
        <v>0</v>
      </c>
      <c r="C87" s="460">
        <f t="shared" si="45"/>
        <v>0</v>
      </c>
      <c r="E87" s="461">
        <f t="shared" ref="E87:L87" si="58">+MAX(P87,Y87,AI87)</f>
        <v>14440</v>
      </c>
      <c r="F87" s="461">
        <f t="shared" si="58"/>
        <v>16480</v>
      </c>
      <c r="G87" s="461">
        <f t="shared" si="58"/>
        <v>18560</v>
      </c>
      <c r="H87" s="461">
        <f t="shared" si="58"/>
        <v>20600</v>
      </c>
      <c r="I87" s="461">
        <f t="shared" si="58"/>
        <v>22280</v>
      </c>
      <c r="J87" s="461">
        <f t="shared" si="58"/>
        <v>23920</v>
      </c>
      <c r="K87" s="461">
        <f t="shared" si="58"/>
        <v>25560</v>
      </c>
      <c r="L87" s="461">
        <f t="shared" si="58"/>
        <v>27200</v>
      </c>
      <c r="N87" s="620" t="s">
        <v>1718</v>
      </c>
      <c r="O87" s="376"/>
      <c r="P87" s="489">
        <f t="shared" ref="P87:W87" si="59">+P105/5*4</f>
        <v>14440</v>
      </c>
      <c r="Q87" s="489">
        <f t="shared" si="59"/>
        <v>16480</v>
      </c>
      <c r="R87" s="489">
        <f t="shared" si="59"/>
        <v>18560</v>
      </c>
      <c r="S87" s="489">
        <f t="shared" si="59"/>
        <v>20600</v>
      </c>
      <c r="T87" s="489">
        <f t="shared" si="59"/>
        <v>22280</v>
      </c>
      <c r="U87" s="489">
        <f t="shared" si="59"/>
        <v>23920</v>
      </c>
      <c r="V87" s="489">
        <f t="shared" si="59"/>
        <v>25560</v>
      </c>
      <c r="W87" s="489">
        <f t="shared" si="59"/>
        <v>27200</v>
      </c>
      <c r="X87" s="376"/>
      <c r="Y87" s="489">
        <f t="shared" ref="Y87:AF87" si="60">+Y105/5*4</f>
        <v>0</v>
      </c>
      <c r="Z87" s="489">
        <f t="shared" si="60"/>
        <v>0</v>
      </c>
      <c r="AA87" s="489">
        <f t="shared" si="60"/>
        <v>0</v>
      </c>
      <c r="AB87" s="489">
        <f t="shared" si="60"/>
        <v>0</v>
      </c>
      <c r="AC87" s="489">
        <f t="shared" si="60"/>
        <v>0</v>
      </c>
      <c r="AD87" s="489">
        <f t="shared" si="60"/>
        <v>0</v>
      </c>
      <c r="AE87" s="489">
        <f t="shared" si="60"/>
        <v>0</v>
      </c>
      <c r="AF87" s="489">
        <f t="shared" si="60"/>
        <v>0</v>
      </c>
      <c r="AG87" s="376"/>
      <c r="AH87" s="376"/>
      <c r="AI87" s="489">
        <f t="shared" ref="AI87:AP87" si="61">+AI105/5*4</f>
        <v>0</v>
      </c>
      <c r="AJ87" s="489">
        <f t="shared" si="61"/>
        <v>0</v>
      </c>
      <c r="AK87" s="489">
        <f t="shared" si="61"/>
        <v>0</v>
      </c>
      <c r="AL87" s="489">
        <f t="shared" si="61"/>
        <v>0</v>
      </c>
      <c r="AM87" s="489">
        <f t="shared" si="61"/>
        <v>0</v>
      </c>
      <c r="AN87" s="489">
        <f t="shared" si="61"/>
        <v>0</v>
      </c>
      <c r="AO87" s="489">
        <f t="shared" si="61"/>
        <v>0</v>
      </c>
      <c r="AP87" s="489">
        <f t="shared" si="61"/>
        <v>0</v>
      </c>
      <c r="AQ87" s="376"/>
      <c r="AR87" s="376"/>
      <c r="AS87" s="376"/>
      <c r="AT87" s="593" t="s">
        <v>186</v>
      </c>
      <c r="AU87" s="376"/>
      <c r="AV87" s="376"/>
      <c r="AW87" s="401"/>
      <c r="AX87" s="401"/>
      <c r="AY87" s="595" t="s">
        <v>534</v>
      </c>
      <c r="AZ87" s="582" t="s">
        <v>364</v>
      </c>
      <c r="BA87" s="400" t="s">
        <v>397</v>
      </c>
      <c r="BB87" s="400" t="s">
        <v>570</v>
      </c>
      <c r="BC87" s="400" t="s">
        <v>570</v>
      </c>
      <c r="BD87" s="400" t="s">
        <v>364</v>
      </c>
      <c r="BE87" s="516">
        <f t="shared" si="39"/>
        <v>78</v>
      </c>
      <c r="BF87" s="376"/>
      <c r="BG87" s="376"/>
      <c r="BH87" s="376"/>
      <c r="BI87" s="376"/>
      <c r="BJ87" s="376"/>
      <c r="BK87" s="376"/>
      <c r="BL87" s="376"/>
      <c r="BM87" s="376"/>
      <c r="BN87" s="376"/>
      <c r="BO87" s="376"/>
      <c r="BP87" s="376"/>
      <c r="BQ87" s="376"/>
      <c r="BR87" s="376"/>
      <c r="BS87" s="376"/>
      <c r="BT87" s="376"/>
      <c r="BU87" s="376"/>
      <c r="BV87" s="376"/>
      <c r="BW87" s="376"/>
      <c r="BX87" s="376"/>
      <c r="BY87" s="376"/>
      <c r="BZ87" s="376"/>
      <c r="CA87" s="376"/>
      <c r="CB87" s="376"/>
      <c r="CC87" s="376"/>
      <c r="CD87" s="376"/>
      <c r="CE87" s="376"/>
      <c r="CF87" s="376"/>
      <c r="CG87" s="376"/>
      <c r="CH87" s="376"/>
      <c r="CI87" s="376"/>
      <c r="CJ87" s="376"/>
      <c r="CK87" s="376"/>
      <c r="CL87" s="376"/>
      <c r="CM87" s="376"/>
      <c r="CN87" s="376"/>
      <c r="CO87" s="376"/>
      <c r="CP87" s="376"/>
      <c r="CQ87" s="376"/>
      <c r="CR87" s="376"/>
      <c r="CS87" s="376"/>
      <c r="CT87" s="376"/>
      <c r="CU87" s="376"/>
      <c r="CV87" s="376"/>
      <c r="CW87" s="376"/>
      <c r="CX87" s="376"/>
      <c r="CY87" s="376"/>
      <c r="CZ87" s="376"/>
      <c r="DA87" s="376"/>
      <c r="DB87" s="376"/>
      <c r="DC87" s="376"/>
      <c r="DD87" s="376"/>
      <c r="DE87" s="376"/>
      <c r="DF87" s="376"/>
      <c r="DG87" s="376"/>
      <c r="DH87" s="376"/>
      <c r="DI87" s="376"/>
      <c r="DJ87" s="376"/>
      <c r="DK87" s="376"/>
      <c r="DL87" s="376"/>
      <c r="DM87" s="376"/>
      <c r="DN87" s="376"/>
      <c r="DO87" s="376"/>
      <c r="DP87" s="376"/>
      <c r="DQ87" s="376"/>
      <c r="DR87" s="376"/>
      <c r="DS87" s="376"/>
      <c r="DT87" s="376"/>
      <c r="DU87" s="376"/>
      <c r="DV87" s="376"/>
      <c r="DW87" s="376"/>
      <c r="DX87" s="376"/>
      <c r="DY87" s="376"/>
      <c r="DZ87" s="376"/>
      <c r="EA87" s="376"/>
    </row>
    <row r="88" spans="1:131" hidden="1">
      <c r="A88" s="460">
        <f t="shared" si="44"/>
        <v>0</v>
      </c>
      <c r="B88" s="460">
        <f t="shared" si="47"/>
        <v>0</v>
      </c>
      <c r="C88" s="460">
        <f t="shared" si="45"/>
        <v>0</v>
      </c>
      <c r="E88" s="471">
        <f t="shared" ref="E88:L88" si="62">+MAX(E87,E89)</f>
        <v>14640</v>
      </c>
      <c r="F88" s="471">
        <f t="shared" si="62"/>
        <v>16720</v>
      </c>
      <c r="G88" s="471">
        <f t="shared" si="62"/>
        <v>18800</v>
      </c>
      <c r="H88" s="471">
        <f t="shared" si="62"/>
        <v>20880</v>
      </c>
      <c r="I88" s="471">
        <f t="shared" si="62"/>
        <v>22560</v>
      </c>
      <c r="J88" s="471">
        <f t="shared" si="62"/>
        <v>24240</v>
      </c>
      <c r="K88" s="471">
        <f t="shared" si="62"/>
        <v>25920</v>
      </c>
      <c r="L88" s="471">
        <f t="shared" si="62"/>
        <v>27600</v>
      </c>
      <c r="N88" s="614" t="s">
        <v>1717</v>
      </c>
      <c r="O88" s="376"/>
      <c r="P88" s="489"/>
      <c r="Q88" s="489"/>
      <c r="R88" s="489"/>
      <c r="S88" s="489"/>
      <c r="T88" s="489"/>
      <c r="U88" s="489"/>
      <c r="V88" s="489"/>
      <c r="W88" s="489"/>
      <c r="X88" s="376"/>
      <c r="Y88" s="489"/>
      <c r="Z88" s="489"/>
      <c r="AA88" s="489"/>
      <c r="AB88" s="489"/>
      <c r="AC88" s="489"/>
      <c r="AD88" s="489"/>
      <c r="AE88" s="489"/>
      <c r="AF88" s="489"/>
      <c r="AG88" s="376"/>
      <c r="AH88" s="376"/>
      <c r="AI88" s="489"/>
      <c r="AJ88" s="489"/>
      <c r="AK88" s="489"/>
      <c r="AL88" s="489"/>
      <c r="AM88" s="489"/>
      <c r="AN88" s="489"/>
      <c r="AO88" s="489"/>
      <c r="AP88" s="489"/>
      <c r="AQ88" s="376"/>
      <c r="AR88" s="376"/>
      <c r="AS88" s="376"/>
      <c r="AT88" s="593" t="s">
        <v>188</v>
      </c>
      <c r="AU88" s="376"/>
      <c r="AV88" s="376"/>
      <c r="AW88" s="401"/>
      <c r="AX88" s="401"/>
      <c r="AY88" s="595" t="s">
        <v>538</v>
      </c>
      <c r="AZ88" s="582" t="s">
        <v>368</v>
      </c>
      <c r="BA88" s="400" t="s">
        <v>1631</v>
      </c>
      <c r="BB88" s="400" t="s">
        <v>180</v>
      </c>
      <c r="BC88" s="400" t="s">
        <v>180</v>
      </c>
      <c r="BD88" s="400" t="s">
        <v>368</v>
      </c>
      <c r="BE88" s="516">
        <f t="shared" si="39"/>
        <v>79</v>
      </c>
      <c r="BF88" s="376"/>
      <c r="BG88" s="376"/>
      <c r="BH88" s="376"/>
      <c r="BI88" s="376"/>
      <c r="BJ88" s="376"/>
      <c r="BK88" s="376"/>
      <c r="BL88" s="376"/>
      <c r="BM88" s="376"/>
      <c r="BN88" s="376"/>
      <c r="BO88" s="376"/>
      <c r="BP88" s="376"/>
      <c r="BQ88" s="376"/>
      <c r="BR88" s="376"/>
      <c r="BS88" s="376"/>
      <c r="BT88" s="376"/>
      <c r="BU88" s="376"/>
      <c r="BV88" s="376"/>
      <c r="BW88" s="376"/>
      <c r="BX88" s="376"/>
      <c r="BY88" s="376"/>
      <c r="BZ88" s="376"/>
      <c r="CA88" s="376"/>
      <c r="CB88" s="376"/>
      <c r="CC88" s="376"/>
      <c r="CD88" s="376"/>
      <c r="CE88" s="376"/>
      <c r="CF88" s="376"/>
      <c r="CG88" s="376"/>
      <c r="CH88" s="376"/>
      <c r="CI88" s="376"/>
      <c r="CJ88" s="376"/>
      <c r="CK88" s="376"/>
      <c r="CL88" s="376"/>
      <c r="CM88" s="376"/>
      <c r="CN88" s="376"/>
      <c r="CO88" s="376"/>
      <c r="CP88" s="376"/>
      <c r="CQ88" s="376"/>
      <c r="CR88" s="376"/>
      <c r="CS88" s="376"/>
      <c r="CT88" s="376"/>
      <c r="CU88" s="376"/>
      <c r="CV88" s="376"/>
      <c r="CW88" s="376"/>
      <c r="CX88" s="376"/>
      <c r="CY88" s="376"/>
      <c r="CZ88" s="376"/>
      <c r="DA88" s="376"/>
      <c r="DB88" s="376"/>
      <c r="DC88" s="376"/>
      <c r="DD88" s="376"/>
      <c r="DE88" s="376"/>
      <c r="DF88" s="376"/>
      <c r="DG88" s="376"/>
      <c r="DH88" s="376"/>
      <c r="DI88" s="376"/>
      <c r="DJ88" s="376"/>
      <c r="DK88" s="376"/>
      <c r="DL88" s="376"/>
      <c r="DM88" s="376"/>
      <c r="DN88" s="376"/>
      <c r="DO88" s="376"/>
      <c r="DP88" s="376"/>
      <c r="DQ88" s="376"/>
      <c r="DR88" s="376"/>
      <c r="DS88" s="376"/>
      <c r="DT88" s="376"/>
      <c r="DU88" s="376"/>
      <c r="DV88" s="376"/>
      <c r="DW88" s="376"/>
      <c r="DX88" s="376"/>
      <c r="DY88" s="376"/>
      <c r="DZ88" s="376"/>
      <c r="EA88" s="376"/>
    </row>
    <row r="89" spans="1:131" hidden="1">
      <c r="A89" s="460">
        <f t="shared" si="44"/>
        <v>0</v>
      </c>
      <c r="B89" s="460">
        <f t="shared" si="47"/>
        <v>0</v>
      </c>
      <c r="C89" s="460">
        <f t="shared" si="45"/>
        <v>0</v>
      </c>
      <c r="E89" s="461">
        <f t="shared" ref="E89:L89" si="63">+MAX(P89,Y89,AI89)</f>
        <v>14640</v>
      </c>
      <c r="F89" s="461">
        <f t="shared" si="63"/>
        <v>16720</v>
      </c>
      <c r="G89" s="461">
        <f t="shared" si="63"/>
        <v>18800</v>
      </c>
      <c r="H89" s="461">
        <f t="shared" si="63"/>
        <v>20880</v>
      </c>
      <c r="I89" s="461">
        <f t="shared" si="63"/>
        <v>22560</v>
      </c>
      <c r="J89" s="461">
        <f t="shared" si="63"/>
        <v>24240</v>
      </c>
      <c r="K89" s="461">
        <f t="shared" si="63"/>
        <v>25920</v>
      </c>
      <c r="L89" s="461">
        <f t="shared" si="63"/>
        <v>27600</v>
      </c>
      <c r="N89" s="620" t="s">
        <v>1568</v>
      </c>
      <c r="O89" s="376"/>
      <c r="P89" s="489">
        <f t="shared" ref="P89:W89" si="64">+P107/5*4</f>
        <v>14640</v>
      </c>
      <c r="Q89" s="489">
        <f t="shared" si="64"/>
        <v>16720</v>
      </c>
      <c r="R89" s="489">
        <f t="shared" si="64"/>
        <v>18800</v>
      </c>
      <c r="S89" s="489">
        <f t="shared" si="64"/>
        <v>20880</v>
      </c>
      <c r="T89" s="489">
        <f t="shared" si="64"/>
        <v>22560</v>
      </c>
      <c r="U89" s="489">
        <f t="shared" si="64"/>
        <v>24240</v>
      </c>
      <c r="V89" s="489">
        <f t="shared" si="64"/>
        <v>25920</v>
      </c>
      <c r="W89" s="489">
        <f t="shared" si="64"/>
        <v>27600</v>
      </c>
      <c r="X89" s="376"/>
      <c r="Y89" s="489">
        <f t="shared" ref="Y89:AF89" si="65">+Y107/5*4</f>
        <v>0</v>
      </c>
      <c r="Z89" s="489">
        <f t="shared" si="65"/>
        <v>0</v>
      </c>
      <c r="AA89" s="489">
        <f t="shared" si="65"/>
        <v>0</v>
      </c>
      <c r="AB89" s="489">
        <f t="shared" si="65"/>
        <v>0</v>
      </c>
      <c r="AC89" s="489">
        <f t="shared" si="65"/>
        <v>0</v>
      </c>
      <c r="AD89" s="489">
        <f t="shared" si="65"/>
        <v>0</v>
      </c>
      <c r="AE89" s="489">
        <f t="shared" si="65"/>
        <v>0</v>
      </c>
      <c r="AF89" s="489">
        <f t="shared" si="65"/>
        <v>0</v>
      </c>
      <c r="AG89" s="376"/>
      <c r="AH89" s="376"/>
      <c r="AI89" s="489">
        <f t="shared" ref="AI89:AP89" si="66">+AI107*0.8</f>
        <v>0</v>
      </c>
      <c r="AJ89" s="489">
        <f t="shared" si="66"/>
        <v>0</v>
      </c>
      <c r="AK89" s="489">
        <f t="shared" si="66"/>
        <v>0</v>
      </c>
      <c r="AL89" s="489">
        <f t="shared" si="66"/>
        <v>0</v>
      </c>
      <c r="AM89" s="489">
        <f t="shared" si="66"/>
        <v>0</v>
      </c>
      <c r="AN89" s="489">
        <f t="shared" si="66"/>
        <v>0</v>
      </c>
      <c r="AO89" s="489">
        <f t="shared" si="66"/>
        <v>0</v>
      </c>
      <c r="AP89" s="489">
        <f t="shared" si="66"/>
        <v>0</v>
      </c>
      <c r="AQ89" s="376"/>
      <c r="AR89" s="376"/>
      <c r="AS89" s="376"/>
      <c r="AT89" s="593" t="s">
        <v>190</v>
      </c>
      <c r="AU89" s="376"/>
      <c r="AV89" s="376"/>
      <c r="AW89" s="401"/>
      <c r="AX89" s="401"/>
      <c r="AY89" s="595" t="s">
        <v>163</v>
      </c>
      <c r="AZ89" s="582" t="s">
        <v>370</v>
      </c>
      <c r="BA89" s="400" t="s">
        <v>405</v>
      </c>
      <c r="BB89" s="400" t="s">
        <v>580</v>
      </c>
      <c r="BC89" s="400" t="s">
        <v>580</v>
      </c>
      <c r="BD89" s="400" t="s">
        <v>370</v>
      </c>
      <c r="BE89" s="516">
        <f t="shared" si="39"/>
        <v>80</v>
      </c>
      <c r="BF89" s="376"/>
      <c r="BG89" s="376"/>
      <c r="BH89" s="376"/>
      <c r="BI89" s="376"/>
      <c r="BJ89" s="376"/>
      <c r="BK89" s="376"/>
      <c r="BL89" s="376"/>
      <c r="BM89" s="376"/>
      <c r="BN89" s="376"/>
      <c r="BO89" s="376"/>
      <c r="BP89" s="376"/>
      <c r="BQ89" s="376"/>
      <c r="BR89" s="376"/>
      <c r="BS89" s="376"/>
      <c r="BT89" s="376"/>
      <c r="BU89" s="376"/>
      <c r="BV89" s="376"/>
      <c r="BW89" s="376"/>
      <c r="BX89" s="376"/>
      <c r="BY89" s="376"/>
      <c r="BZ89" s="376"/>
      <c r="CA89" s="376"/>
      <c r="CB89" s="376"/>
      <c r="CC89" s="376"/>
      <c r="CD89" s="376"/>
      <c r="CE89" s="376"/>
      <c r="CF89" s="376"/>
      <c r="CG89" s="376"/>
      <c r="CH89" s="376"/>
      <c r="CI89" s="376"/>
      <c r="CJ89" s="376"/>
      <c r="CK89" s="376"/>
      <c r="CL89" s="376"/>
      <c r="CM89" s="376"/>
      <c r="CN89" s="376"/>
      <c r="CO89" s="376"/>
      <c r="CP89" s="376"/>
      <c r="CQ89" s="376"/>
      <c r="CR89" s="376"/>
      <c r="CS89" s="376"/>
      <c r="CT89" s="376"/>
      <c r="CU89" s="376"/>
      <c r="CV89" s="376"/>
      <c r="CW89" s="376"/>
      <c r="CX89" s="376"/>
      <c r="CY89" s="376"/>
      <c r="CZ89" s="376"/>
      <c r="DA89" s="376"/>
      <c r="DB89" s="376"/>
      <c r="DC89" s="376"/>
      <c r="DD89" s="376"/>
      <c r="DE89" s="376"/>
      <c r="DF89" s="376"/>
      <c r="DG89" s="376"/>
      <c r="DH89" s="376"/>
      <c r="DI89" s="376"/>
      <c r="DJ89" s="376"/>
      <c r="DK89" s="376"/>
      <c r="DL89" s="376"/>
      <c r="DM89" s="376"/>
      <c r="DN89" s="376"/>
      <c r="DO89" s="376"/>
      <c r="DP89" s="376"/>
      <c r="DQ89" s="376"/>
      <c r="DR89" s="376"/>
      <c r="DS89" s="376"/>
      <c r="DT89" s="376"/>
      <c r="DU89" s="376"/>
      <c r="DV89" s="376"/>
      <c r="DW89" s="376"/>
      <c r="DX89" s="376"/>
      <c r="DY89" s="376"/>
      <c r="DZ89" s="376"/>
      <c r="EA89" s="376"/>
    </row>
    <row r="90" spans="1:131" hidden="1">
      <c r="A90" s="474">
        <f t="shared" ref="A90:A95" si="67">IF($A$26=$AU22,1,0)</f>
        <v>0</v>
      </c>
      <c r="B90" s="474">
        <f t="shared" ref="B90:B95" si="68">IF(OR(B71=1,$B$18=$AU22),1,0)</f>
        <v>0</v>
      </c>
      <c r="C90" s="474">
        <f t="shared" si="45"/>
        <v>0</v>
      </c>
      <c r="E90" s="471">
        <f t="shared" ref="E90:L90" si="69">+MAX(E89,E91)</f>
        <v>14880</v>
      </c>
      <c r="F90" s="471">
        <f t="shared" si="69"/>
        <v>17000</v>
      </c>
      <c r="G90" s="471">
        <f t="shared" si="69"/>
        <v>19120</v>
      </c>
      <c r="H90" s="471">
        <f t="shared" si="69"/>
        <v>21240</v>
      </c>
      <c r="I90" s="471">
        <f t="shared" si="69"/>
        <v>22960</v>
      </c>
      <c r="J90" s="471">
        <f t="shared" si="69"/>
        <v>24640</v>
      </c>
      <c r="K90" s="471">
        <f t="shared" si="69"/>
        <v>26360</v>
      </c>
      <c r="L90" s="471">
        <f t="shared" si="69"/>
        <v>28040</v>
      </c>
      <c r="N90" s="614" t="s">
        <v>1717</v>
      </c>
      <c r="O90" s="376"/>
      <c r="P90" s="489"/>
      <c r="Q90" s="489"/>
      <c r="R90" s="489"/>
      <c r="S90" s="489"/>
      <c r="T90" s="489"/>
      <c r="U90" s="489"/>
      <c r="V90" s="489"/>
      <c r="W90" s="489"/>
      <c r="X90" s="376"/>
      <c r="Y90" s="489"/>
      <c r="Z90" s="489"/>
      <c r="AA90" s="489"/>
      <c r="AB90" s="489"/>
      <c r="AC90" s="489"/>
      <c r="AD90" s="489"/>
      <c r="AE90" s="489"/>
      <c r="AF90" s="489"/>
      <c r="AG90" s="376"/>
      <c r="AH90" s="376"/>
      <c r="AI90" s="489"/>
      <c r="AJ90" s="489"/>
      <c r="AK90" s="489"/>
      <c r="AL90" s="489"/>
      <c r="AM90" s="489"/>
      <c r="AN90" s="489"/>
      <c r="AO90" s="489"/>
      <c r="AP90" s="489"/>
      <c r="AQ90" s="376"/>
      <c r="AR90" s="376"/>
      <c r="AS90" s="376"/>
      <c r="AT90" s="593" t="s">
        <v>192</v>
      </c>
      <c r="AU90" s="376"/>
      <c r="AV90" s="376"/>
      <c r="AW90" s="401"/>
      <c r="AX90" s="401"/>
      <c r="AY90" s="595"/>
      <c r="AZ90" s="582"/>
      <c r="BA90" s="400"/>
      <c r="BB90" s="400" t="s">
        <v>581</v>
      </c>
      <c r="BC90" s="400" t="s">
        <v>581</v>
      </c>
      <c r="BD90" s="400" t="s">
        <v>374</v>
      </c>
      <c r="BE90" s="516"/>
      <c r="BF90" s="376"/>
      <c r="BG90" s="376"/>
      <c r="BH90" s="376"/>
      <c r="BI90" s="376"/>
      <c r="BJ90" s="376"/>
      <c r="BK90" s="376"/>
      <c r="BL90" s="376"/>
      <c r="BM90" s="376"/>
      <c r="BN90" s="376"/>
      <c r="BO90" s="376"/>
      <c r="BP90" s="376"/>
      <c r="BQ90" s="376"/>
      <c r="BR90" s="376"/>
      <c r="BS90" s="376"/>
      <c r="BT90" s="376"/>
      <c r="BU90" s="376"/>
      <c r="BV90" s="376"/>
      <c r="BW90" s="376"/>
      <c r="BX90" s="376"/>
      <c r="BY90" s="376"/>
      <c r="BZ90" s="376"/>
      <c r="CA90" s="376"/>
      <c r="CB90" s="376"/>
      <c r="CC90" s="376"/>
      <c r="CD90" s="376"/>
      <c r="CE90" s="376"/>
      <c r="CF90" s="376"/>
      <c r="CG90" s="376"/>
      <c r="CH90" s="376"/>
      <c r="CI90" s="376"/>
      <c r="CJ90" s="376"/>
      <c r="CK90" s="376"/>
      <c r="CL90" s="376"/>
      <c r="CM90" s="376"/>
      <c r="CN90" s="376"/>
      <c r="CO90" s="376"/>
      <c r="CP90" s="376"/>
      <c r="CQ90" s="376"/>
      <c r="CR90" s="376"/>
      <c r="CS90" s="376"/>
      <c r="CT90" s="376"/>
      <c r="CU90" s="376"/>
      <c r="CV90" s="376"/>
      <c r="CW90" s="376"/>
      <c r="CX90" s="376"/>
      <c r="CY90" s="376"/>
      <c r="CZ90" s="376"/>
      <c r="DA90" s="376"/>
      <c r="DB90" s="376"/>
      <c r="DC90" s="376"/>
      <c r="DD90" s="376"/>
      <c r="DE90" s="376"/>
      <c r="DF90" s="376"/>
      <c r="DG90" s="376"/>
      <c r="DH90" s="376"/>
      <c r="DI90" s="376"/>
      <c r="DJ90" s="376"/>
      <c r="DK90" s="376"/>
      <c r="DL90" s="376"/>
      <c r="DM90" s="376"/>
      <c r="DN90" s="376"/>
      <c r="DO90" s="376"/>
      <c r="DP90" s="376"/>
      <c r="DQ90" s="376"/>
      <c r="DR90" s="376"/>
      <c r="DS90" s="376"/>
      <c r="DT90" s="376"/>
      <c r="DU90" s="376"/>
      <c r="DV90" s="376"/>
      <c r="DW90" s="376"/>
      <c r="DX90" s="376"/>
      <c r="DY90" s="376"/>
      <c r="DZ90" s="376"/>
      <c r="EA90" s="376"/>
    </row>
    <row r="91" spans="1:131" hidden="1">
      <c r="A91" s="474">
        <f t="shared" si="67"/>
        <v>0</v>
      </c>
      <c r="B91" s="474">
        <f t="shared" si="68"/>
        <v>0</v>
      </c>
      <c r="C91" s="474">
        <f t="shared" si="45"/>
        <v>0</v>
      </c>
      <c r="E91" s="461">
        <f t="shared" ref="E91:L91" si="70">+MAX(P91,Y91,AI91)</f>
        <v>14880</v>
      </c>
      <c r="F91" s="461">
        <f t="shared" si="70"/>
        <v>17000</v>
      </c>
      <c r="G91" s="461">
        <f t="shared" si="70"/>
        <v>19120</v>
      </c>
      <c r="H91" s="461">
        <f t="shared" si="70"/>
        <v>21240</v>
      </c>
      <c r="I91" s="461">
        <f t="shared" si="70"/>
        <v>22960</v>
      </c>
      <c r="J91" s="461">
        <f t="shared" si="70"/>
        <v>24640</v>
      </c>
      <c r="K91" s="461">
        <f t="shared" si="70"/>
        <v>26360</v>
      </c>
      <c r="L91" s="461">
        <f t="shared" si="70"/>
        <v>28040</v>
      </c>
      <c r="N91" s="614" t="s">
        <v>1611</v>
      </c>
      <c r="O91" s="376"/>
      <c r="P91" s="489">
        <f t="shared" ref="P91:W91" si="71">+P109/5*4</f>
        <v>14880</v>
      </c>
      <c r="Q91" s="489">
        <f t="shared" si="71"/>
        <v>17000</v>
      </c>
      <c r="R91" s="489">
        <f t="shared" si="71"/>
        <v>19120</v>
      </c>
      <c r="S91" s="489">
        <f t="shared" si="71"/>
        <v>21240</v>
      </c>
      <c r="T91" s="489">
        <f t="shared" si="71"/>
        <v>22960</v>
      </c>
      <c r="U91" s="489">
        <f t="shared" si="71"/>
        <v>24640</v>
      </c>
      <c r="V91" s="489">
        <f t="shared" si="71"/>
        <v>26360</v>
      </c>
      <c r="W91" s="489">
        <f t="shared" si="71"/>
        <v>28040</v>
      </c>
      <c r="X91" s="376"/>
      <c r="Y91" s="489">
        <f t="shared" ref="Y91:AF91" si="72">+Y109/5*4</f>
        <v>0</v>
      </c>
      <c r="Z91" s="489">
        <f t="shared" si="72"/>
        <v>0</v>
      </c>
      <c r="AA91" s="489">
        <f t="shared" si="72"/>
        <v>0</v>
      </c>
      <c r="AB91" s="489">
        <f t="shared" si="72"/>
        <v>0</v>
      </c>
      <c r="AC91" s="489">
        <f t="shared" si="72"/>
        <v>0</v>
      </c>
      <c r="AD91" s="489">
        <f t="shared" si="72"/>
        <v>0</v>
      </c>
      <c r="AE91" s="489">
        <f t="shared" si="72"/>
        <v>0</v>
      </c>
      <c r="AF91" s="489">
        <f t="shared" si="72"/>
        <v>0</v>
      </c>
      <c r="AG91" s="376"/>
      <c r="AH91" s="376"/>
      <c r="AI91" s="489">
        <f t="shared" ref="AI91:AP91" si="73">+AI109*0.8</f>
        <v>0</v>
      </c>
      <c r="AJ91" s="489">
        <f t="shared" si="73"/>
        <v>0</v>
      </c>
      <c r="AK91" s="489">
        <f t="shared" si="73"/>
        <v>0</v>
      </c>
      <c r="AL91" s="489">
        <f t="shared" si="73"/>
        <v>0</v>
      </c>
      <c r="AM91" s="489">
        <f t="shared" si="73"/>
        <v>0</v>
      </c>
      <c r="AN91" s="489">
        <f t="shared" si="73"/>
        <v>0</v>
      </c>
      <c r="AO91" s="489">
        <f t="shared" si="73"/>
        <v>0</v>
      </c>
      <c r="AP91" s="489">
        <f t="shared" si="73"/>
        <v>0</v>
      </c>
      <c r="AQ91" s="376"/>
      <c r="AR91" s="376"/>
      <c r="AS91" s="376"/>
      <c r="AT91" s="593" t="s">
        <v>194</v>
      </c>
      <c r="AU91" s="376"/>
      <c r="AV91" s="376"/>
      <c r="AW91" s="401"/>
      <c r="AX91" s="401"/>
      <c r="AY91" s="595"/>
      <c r="AZ91" s="582"/>
      <c r="BA91" s="400"/>
      <c r="BB91" s="400" t="s">
        <v>584</v>
      </c>
      <c r="BC91" s="400" t="s">
        <v>584</v>
      </c>
      <c r="BD91" s="400" t="s">
        <v>385</v>
      </c>
      <c r="BE91" s="516"/>
      <c r="BF91" s="376"/>
      <c r="BG91" s="376"/>
      <c r="BH91" s="376"/>
      <c r="BI91" s="376"/>
      <c r="BJ91" s="376"/>
      <c r="BK91" s="376"/>
      <c r="BL91" s="376"/>
      <c r="BM91" s="376"/>
      <c r="BN91" s="376"/>
      <c r="BO91" s="376"/>
      <c r="BP91" s="376"/>
      <c r="BQ91" s="376"/>
      <c r="BR91" s="376"/>
      <c r="BS91" s="376"/>
      <c r="BT91" s="376"/>
      <c r="BU91" s="376"/>
      <c r="BV91" s="376"/>
      <c r="BW91" s="376"/>
      <c r="BX91" s="376"/>
      <c r="BY91" s="376"/>
      <c r="BZ91" s="376"/>
      <c r="CA91" s="376"/>
      <c r="CB91" s="376"/>
      <c r="CC91" s="376"/>
      <c r="CD91" s="376"/>
      <c r="CE91" s="376"/>
      <c r="CF91" s="376"/>
      <c r="CG91" s="376"/>
      <c r="CH91" s="376"/>
      <c r="CI91" s="376"/>
      <c r="CJ91" s="376"/>
      <c r="CK91" s="376"/>
      <c r="CL91" s="376"/>
      <c r="CM91" s="376"/>
      <c r="CN91" s="376"/>
      <c r="CO91" s="376"/>
      <c r="CP91" s="376"/>
      <c r="CQ91" s="376"/>
      <c r="CR91" s="376"/>
      <c r="CS91" s="376"/>
      <c r="CT91" s="376"/>
      <c r="CU91" s="376"/>
      <c r="CV91" s="376"/>
      <c r="CW91" s="376"/>
      <c r="CX91" s="376"/>
      <c r="CY91" s="376"/>
      <c r="CZ91" s="376"/>
      <c r="DA91" s="376"/>
      <c r="DB91" s="376"/>
      <c r="DC91" s="376"/>
      <c r="DD91" s="376"/>
      <c r="DE91" s="376"/>
      <c r="DF91" s="376"/>
      <c r="DG91" s="376"/>
      <c r="DH91" s="376"/>
      <c r="DI91" s="376"/>
      <c r="DJ91" s="376"/>
      <c r="DK91" s="376"/>
      <c r="DL91" s="376"/>
      <c r="DM91" s="376"/>
      <c r="DN91" s="376"/>
      <c r="DO91" s="376"/>
      <c r="DP91" s="376"/>
      <c r="DQ91" s="376"/>
      <c r="DR91" s="376"/>
      <c r="DS91" s="376"/>
      <c r="DT91" s="376"/>
      <c r="DU91" s="376"/>
      <c r="DV91" s="376"/>
      <c r="DW91" s="376"/>
      <c r="DX91" s="376"/>
      <c r="DY91" s="376"/>
      <c r="DZ91" s="376"/>
      <c r="EA91" s="376"/>
    </row>
    <row r="92" spans="1:131" hidden="1">
      <c r="A92" s="474">
        <f t="shared" si="67"/>
        <v>0</v>
      </c>
      <c r="B92" s="474">
        <f t="shared" si="68"/>
        <v>0</v>
      </c>
      <c r="C92" s="474">
        <f t="shared" si="45"/>
        <v>0</v>
      </c>
      <c r="E92" s="471">
        <f t="shared" ref="E92:L92" si="74">+MAX(E91,E93)</f>
        <v>15000</v>
      </c>
      <c r="F92" s="471">
        <f t="shared" si="74"/>
        <v>17120</v>
      </c>
      <c r="G92" s="471">
        <f t="shared" si="74"/>
        <v>19280</v>
      </c>
      <c r="H92" s="471">
        <f t="shared" si="74"/>
        <v>21400</v>
      </c>
      <c r="I92" s="471">
        <f t="shared" si="74"/>
        <v>23120</v>
      </c>
      <c r="J92" s="471">
        <f t="shared" si="74"/>
        <v>24840</v>
      </c>
      <c r="K92" s="471">
        <f t="shared" si="74"/>
        <v>26560</v>
      </c>
      <c r="L92" s="471">
        <f t="shared" si="74"/>
        <v>28280</v>
      </c>
      <c r="N92" s="614" t="s">
        <v>1717</v>
      </c>
      <c r="O92" s="376"/>
      <c r="P92" s="489"/>
      <c r="Q92" s="489"/>
      <c r="R92" s="489"/>
      <c r="S92" s="489"/>
      <c r="T92" s="489"/>
      <c r="U92" s="489"/>
      <c r="V92" s="489"/>
      <c r="W92" s="489"/>
      <c r="X92" s="376"/>
      <c r="Y92" s="489"/>
      <c r="Z92" s="489"/>
      <c r="AA92" s="489"/>
      <c r="AB92" s="489"/>
      <c r="AC92" s="489"/>
      <c r="AD92" s="489"/>
      <c r="AE92" s="489"/>
      <c r="AF92" s="489"/>
      <c r="AG92" s="376"/>
      <c r="AH92" s="376"/>
      <c r="AI92" s="489"/>
      <c r="AJ92" s="489"/>
      <c r="AK92" s="489"/>
      <c r="AL92" s="489"/>
      <c r="AM92" s="489"/>
      <c r="AN92" s="489"/>
      <c r="AO92" s="489"/>
      <c r="AP92" s="489"/>
      <c r="AQ92" s="376"/>
      <c r="AR92" s="376"/>
      <c r="AS92" s="376"/>
      <c r="AT92" s="593" t="s">
        <v>196</v>
      </c>
      <c r="AU92" s="376"/>
      <c r="AV92" s="376"/>
      <c r="AW92" s="401"/>
      <c r="AX92" s="401"/>
      <c r="AY92" s="595" t="s">
        <v>541</v>
      </c>
      <c r="AZ92" s="582" t="s">
        <v>374</v>
      </c>
      <c r="BA92" s="400" t="s">
        <v>407</v>
      </c>
      <c r="BB92" s="400" t="s">
        <v>591</v>
      </c>
      <c r="BC92" s="400" t="s">
        <v>591</v>
      </c>
      <c r="BD92" s="400" t="s">
        <v>387</v>
      </c>
      <c r="BE92" s="516">
        <f t="shared" ref="BE92:BE105" si="75">+MATCH(BD$10:BD$548,AZ$10:AZ$540,0)</f>
        <v>85</v>
      </c>
      <c r="BF92" s="376"/>
      <c r="BG92" s="376"/>
      <c r="BH92" s="376"/>
      <c r="BI92" s="376"/>
      <c r="BJ92" s="376"/>
      <c r="BK92" s="376"/>
      <c r="BL92" s="376"/>
      <c r="BM92" s="376"/>
      <c r="BN92" s="376"/>
      <c r="BO92" s="376"/>
      <c r="BP92" s="376"/>
      <c r="BQ92" s="376"/>
      <c r="BR92" s="376"/>
      <c r="BS92" s="376"/>
      <c r="BT92" s="376"/>
      <c r="BU92" s="376"/>
      <c r="BV92" s="376"/>
      <c r="BW92" s="376"/>
      <c r="BX92" s="376"/>
      <c r="BY92" s="376"/>
      <c r="BZ92" s="376"/>
      <c r="CA92" s="376"/>
      <c r="CB92" s="376"/>
      <c r="CC92" s="376"/>
      <c r="CD92" s="376"/>
      <c r="CE92" s="376"/>
      <c r="CF92" s="376"/>
      <c r="CG92" s="376"/>
      <c r="CH92" s="376"/>
      <c r="CI92" s="376"/>
      <c r="CJ92" s="376"/>
      <c r="CK92" s="376"/>
      <c r="CL92" s="376"/>
      <c r="CM92" s="376"/>
      <c r="CN92" s="376"/>
      <c r="CO92" s="376"/>
      <c r="CP92" s="376"/>
      <c r="CQ92" s="376"/>
      <c r="CR92" s="376"/>
      <c r="CS92" s="376"/>
      <c r="CT92" s="376"/>
      <c r="CU92" s="376"/>
      <c r="CV92" s="376"/>
      <c r="CW92" s="376"/>
      <c r="CX92" s="376"/>
      <c r="CY92" s="376"/>
      <c r="CZ92" s="376"/>
      <c r="DA92" s="376"/>
      <c r="DB92" s="376"/>
      <c r="DC92" s="376"/>
      <c r="DD92" s="376"/>
      <c r="DE92" s="376"/>
      <c r="DF92" s="376"/>
      <c r="DG92" s="376"/>
      <c r="DH92" s="376"/>
      <c r="DI92" s="376"/>
      <c r="DJ92" s="376"/>
      <c r="DK92" s="376"/>
      <c r="DL92" s="376"/>
      <c r="DM92" s="376"/>
      <c r="DN92" s="376"/>
      <c r="DO92" s="376"/>
      <c r="DP92" s="376"/>
      <c r="DQ92" s="376"/>
      <c r="DR92" s="376"/>
      <c r="DS92" s="376"/>
      <c r="DT92" s="376"/>
      <c r="DU92" s="376"/>
      <c r="DV92" s="376"/>
      <c r="DW92" s="376"/>
      <c r="DX92" s="376"/>
      <c r="DY92" s="376"/>
      <c r="DZ92" s="376"/>
      <c r="EA92" s="376"/>
    </row>
    <row r="93" spans="1:131" hidden="1">
      <c r="A93" s="474">
        <f t="shared" si="67"/>
        <v>0</v>
      </c>
      <c r="B93" s="474">
        <f t="shared" si="68"/>
        <v>0</v>
      </c>
      <c r="C93" s="474">
        <f t="shared" si="45"/>
        <v>0</v>
      </c>
      <c r="E93" s="478">
        <f t="shared" ref="E93:L93" si="76">+MAX(P93,Y93,AI93)</f>
        <v>15000</v>
      </c>
      <c r="F93" s="478">
        <f t="shared" si="76"/>
        <v>17120</v>
      </c>
      <c r="G93" s="478">
        <f t="shared" si="76"/>
        <v>19280</v>
      </c>
      <c r="H93" s="478">
        <f t="shared" si="76"/>
        <v>21400</v>
      </c>
      <c r="I93" s="478">
        <f t="shared" si="76"/>
        <v>23120</v>
      </c>
      <c r="J93" s="478">
        <f t="shared" si="76"/>
        <v>24840</v>
      </c>
      <c r="K93" s="478">
        <f t="shared" si="76"/>
        <v>26560</v>
      </c>
      <c r="L93" s="478">
        <f t="shared" si="76"/>
        <v>28280</v>
      </c>
      <c r="N93" s="614" t="s">
        <v>1613</v>
      </c>
      <c r="O93" s="376"/>
      <c r="P93" s="489">
        <f t="shared" ref="P93:W93" si="77">+P111/5*4</f>
        <v>15000</v>
      </c>
      <c r="Q93" s="489">
        <f t="shared" si="77"/>
        <v>17120</v>
      </c>
      <c r="R93" s="489">
        <f t="shared" si="77"/>
        <v>19280</v>
      </c>
      <c r="S93" s="489">
        <f t="shared" si="77"/>
        <v>21400</v>
      </c>
      <c r="T93" s="489">
        <f t="shared" si="77"/>
        <v>23120</v>
      </c>
      <c r="U93" s="489">
        <f t="shared" si="77"/>
        <v>24840</v>
      </c>
      <c r="V93" s="489">
        <f t="shared" si="77"/>
        <v>26560</v>
      </c>
      <c r="W93" s="489">
        <f t="shared" si="77"/>
        <v>28280</v>
      </c>
      <c r="X93" s="376"/>
      <c r="Y93" s="489">
        <f t="shared" ref="Y93:AF93" si="78">+Y111/5*4</f>
        <v>0</v>
      </c>
      <c r="Z93" s="489">
        <f t="shared" si="78"/>
        <v>0</v>
      </c>
      <c r="AA93" s="489">
        <f t="shared" si="78"/>
        <v>0</v>
      </c>
      <c r="AB93" s="489">
        <f t="shared" si="78"/>
        <v>0</v>
      </c>
      <c r="AC93" s="489">
        <f t="shared" si="78"/>
        <v>0</v>
      </c>
      <c r="AD93" s="489">
        <f t="shared" si="78"/>
        <v>0</v>
      </c>
      <c r="AE93" s="489">
        <f t="shared" si="78"/>
        <v>0</v>
      </c>
      <c r="AF93" s="489">
        <f t="shared" si="78"/>
        <v>0</v>
      </c>
      <c r="AG93" s="376"/>
      <c r="AH93" s="376"/>
      <c r="AI93" s="489">
        <f t="shared" ref="AI93:AP93" si="79">+AI111*0.8</f>
        <v>0</v>
      </c>
      <c r="AJ93" s="489">
        <f t="shared" si="79"/>
        <v>0</v>
      </c>
      <c r="AK93" s="489">
        <f t="shared" si="79"/>
        <v>0</v>
      </c>
      <c r="AL93" s="489">
        <f t="shared" si="79"/>
        <v>0</v>
      </c>
      <c r="AM93" s="489">
        <f t="shared" si="79"/>
        <v>0</v>
      </c>
      <c r="AN93" s="489">
        <f t="shared" si="79"/>
        <v>0</v>
      </c>
      <c r="AO93" s="489">
        <f t="shared" si="79"/>
        <v>0</v>
      </c>
      <c r="AP93" s="489">
        <f t="shared" si="79"/>
        <v>0</v>
      </c>
      <c r="AQ93" s="376"/>
      <c r="AR93" s="376"/>
      <c r="AS93" s="376"/>
      <c r="AT93" s="593" t="s">
        <v>198</v>
      </c>
      <c r="AU93" s="376"/>
      <c r="AV93" s="376"/>
      <c r="AW93" s="401"/>
      <c r="AX93" s="401"/>
      <c r="AY93" s="595" t="s">
        <v>545</v>
      </c>
      <c r="AZ93" s="582" t="s">
        <v>385</v>
      </c>
      <c r="BA93" s="400" t="s">
        <v>411</v>
      </c>
      <c r="BB93" s="400" t="s">
        <v>601</v>
      </c>
      <c r="BC93" s="400" t="s">
        <v>601</v>
      </c>
      <c r="BD93" s="400" t="s">
        <v>1629</v>
      </c>
      <c r="BE93" s="516">
        <f t="shared" si="75"/>
        <v>86</v>
      </c>
      <c r="BF93" s="376"/>
      <c r="BG93" s="376"/>
      <c r="BH93" s="376"/>
      <c r="BI93" s="376"/>
      <c r="BJ93" s="376"/>
      <c r="BK93" s="376"/>
      <c r="BL93" s="376"/>
      <c r="BM93" s="376"/>
      <c r="BN93" s="376"/>
      <c r="BO93" s="376"/>
      <c r="BP93" s="376"/>
      <c r="BQ93" s="376"/>
      <c r="BR93" s="376"/>
      <c r="BS93" s="376"/>
      <c r="BT93" s="376"/>
      <c r="BU93" s="376"/>
      <c r="BV93" s="376"/>
      <c r="BW93" s="376"/>
      <c r="BX93" s="376"/>
      <c r="BY93" s="376"/>
      <c r="BZ93" s="376"/>
      <c r="CA93" s="376"/>
      <c r="CB93" s="376"/>
      <c r="CC93" s="376"/>
      <c r="CD93" s="376"/>
      <c r="CE93" s="376"/>
      <c r="CF93" s="376"/>
      <c r="CG93" s="376"/>
      <c r="CH93" s="376"/>
      <c r="CI93" s="376"/>
      <c r="CJ93" s="376"/>
      <c r="CK93" s="376"/>
      <c r="CL93" s="376"/>
      <c r="CM93" s="376"/>
      <c r="CN93" s="376"/>
      <c r="CO93" s="376"/>
      <c r="CP93" s="376"/>
      <c r="CQ93" s="376"/>
      <c r="CR93" s="376"/>
      <c r="CS93" s="376"/>
      <c r="CT93" s="376"/>
      <c r="CU93" s="376"/>
      <c r="CV93" s="376"/>
      <c r="CW93" s="376"/>
      <c r="CX93" s="376"/>
      <c r="CY93" s="376"/>
      <c r="CZ93" s="376"/>
      <c r="DA93" s="376"/>
      <c r="DB93" s="376"/>
      <c r="DC93" s="376"/>
      <c r="DD93" s="376"/>
      <c r="DE93" s="376"/>
      <c r="DF93" s="376"/>
      <c r="DG93" s="376"/>
      <c r="DH93" s="376"/>
      <c r="DI93" s="376"/>
      <c r="DJ93" s="376"/>
      <c r="DK93" s="376"/>
      <c r="DL93" s="376"/>
      <c r="DM93" s="376"/>
      <c r="DN93" s="376"/>
      <c r="DO93" s="376"/>
      <c r="DP93" s="376"/>
      <c r="DQ93" s="376"/>
      <c r="DR93" s="376"/>
      <c r="DS93" s="376"/>
      <c r="DT93" s="376"/>
      <c r="DU93" s="376"/>
      <c r="DV93" s="376"/>
      <c r="DW93" s="376"/>
      <c r="DX93" s="376"/>
      <c r="DY93" s="376"/>
      <c r="DZ93" s="376"/>
      <c r="EA93" s="376"/>
    </row>
    <row r="94" spans="1:131" hidden="1">
      <c r="A94" s="479">
        <f t="shared" si="67"/>
        <v>0</v>
      </c>
      <c r="B94" s="479">
        <f t="shared" si="68"/>
        <v>0</v>
      </c>
      <c r="C94" s="479">
        <f t="shared" si="45"/>
        <v>0</v>
      </c>
      <c r="E94" s="471">
        <f t="shared" ref="E94:L94" si="80">+MAX(E93,E95)</f>
        <v>15000</v>
      </c>
      <c r="F94" s="471">
        <f t="shared" si="80"/>
        <v>17120</v>
      </c>
      <c r="G94" s="471">
        <f t="shared" si="80"/>
        <v>19280</v>
      </c>
      <c r="H94" s="471">
        <f t="shared" si="80"/>
        <v>21400</v>
      </c>
      <c r="I94" s="471">
        <f t="shared" si="80"/>
        <v>23120</v>
      </c>
      <c r="J94" s="471">
        <f t="shared" si="80"/>
        <v>24840</v>
      </c>
      <c r="K94" s="471">
        <f t="shared" si="80"/>
        <v>26560</v>
      </c>
      <c r="L94" s="471">
        <f t="shared" si="80"/>
        <v>28280</v>
      </c>
      <c r="N94" s="614" t="s">
        <v>1717</v>
      </c>
      <c r="O94" s="376"/>
      <c r="P94" s="489"/>
      <c r="Q94" s="489"/>
      <c r="R94" s="489"/>
      <c r="S94" s="489"/>
      <c r="T94" s="489"/>
      <c r="U94" s="489"/>
      <c r="V94" s="489"/>
      <c r="W94" s="489"/>
      <c r="X94" s="376"/>
      <c r="Y94" s="489"/>
      <c r="Z94" s="489"/>
      <c r="AA94" s="489"/>
      <c r="AB94" s="489"/>
      <c r="AC94" s="489"/>
      <c r="AD94" s="489"/>
      <c r="AE94" s="489"/>
      <c r="AF94" s="489"/>
      <c r="AG94" s="376"/>
      <c r="AH94" s="376"/>
      <c r="AI94" s="489"/>
      <c r="AJ94" s="489"/>
      <c r="AK94" s="489"/>
      <c r="AL94" s="489"/>
      <c r="AM94" s="489"/>
      <c r="AN94" s="489"/>
      <c r="AO94" s="489"/>
      <c r="AP94" s="489"/>
      <c r="AQ94" s="376"/>
      <c r="AR94" s="376"/>
      <c r="AS94" s="376"/>
      <c r="AT94" s="593" t="s">
        <v>200</v>
      </c>
      <c r="AU94" s="376"/>
      <c r="AV94" s="376"/>
      <c r="AW94" s="401"/>
      <c r="AX94" s="401"/>
      <c r="AY94" s="595" t="s">
        <v>549</v>
      </c>
      <c r="AZ94" s="582" t="s">
        <v>387</v>
      </c>
      <c r="BA94" s="400" t="s">
        <v>413</v>
      </c>
      <c r="BB94" s="400" t="s">
        <v>603</v>
      </c>
      <c r="BC94" s="400" t="s">
        <v>603</v>
      </c>
      <c r="BD94" s="400" t="s">
        <v>1630</v>
      </c>
      <c r="BE94" s="516" t="e">
        <f t="shared" si="75"/>
        <v>#N/A</v>
      </c>
      <c r="BF94" s="376"/>
      <c r="BG94" s="376"/>
      <c r="BH94" s="376"/>
      <c r="BI94" s="376"/>
      <c r="BJ94" s="376"/>
      <c r="BK94" s="376"/>
      <c r="BL94" s="376"/>
      <c r="BM94" s="376"/>
      <c r="BN94" s="376"/>
      <c r="BO94" s="376"/>
      <c r="BP94" s="376"/>
      <c r="BQ94" s="376"/>
      <c r="BR94" s="376"/>
      <c r="BS94" s="376"/>
      <c r="BT94" s="376"/>
      <c r="BU94" s="376"/>
      <c r="BV94" s="376"/>
      <c r="BW94" s="376"/>
      <c r="BX94" s="376"/>
      <c r="BY94" s="376"/>
      <c r="BZ94" s="376"/>
      <c r="CA94" s="376"/>
      <c r="CB94" s="376"/>
      <c r="CC94" s="376"/>
      <c r="CD94" s="376"/>
      <c r="CE94" s="376"/>
      <c r="CF94" s="376"/>
      <c r="CG94" s="376"/>
      <c r="CH94" s="376"/>
      <c r="CI94" s="376"/>
      <c r="CJ94" s="376"/>
      <c r="CK94" s="376"/>
      <c r="CL94" s="376"/>
      <c r="CM94" s="376"/>
      <c r="CN94" s="376"/>
      <c r="CO94" s="376"/>
      <c r="CP94" s="376"/>
      <c r="CQ94" s="376"/>
      <c r="CR94" s="376"/>
      <c r="CS94" s="376"/>
      <c r="CT94" s="376"/>
      <c r="CU94" s="376"/>
      <c r="CV94" s="376"/>
      <c r="CW94" s="376"/>
      <c r="CX94" s="376"/>
      <c r="CY94" s="376"/>
      <c r="CZ94" s="376"/>
      <c r="DA94" s="376"/>
      <c r="DB94" s="376"/>
      <c r="DC94" s="376"/>
      <c r="DD94" s="376"/>
      <c r="DE94" s="376"/>
      <c r="DF94" s="376"/>
      <c r="DG94" s="376"/>
      <c r="DH94" s="376"/>
      <c r="DI94" s="376"/>
      <c r="DJ94" s="376"/>
      <c r="DK94" s="376"/>
      <c r="DL94" s="376"/>
      <c r="DM94" s="376"/>
      <c r="DN94" s="376"/>
      <c r="DO94" s="376"/>
      <c r="DP94" s="376"/>
      <c r="DQ94" s="376"/>
      <c r="DR94" s="376"/>
      <c r="DS94" s="376"/>
      <c r="DT94" s="376"/>
      <c r="DU94" s="376"/>
      <c r="DV94" s="376"/>
      <c r="DW94" s="376"/>
      <c r="DX94" s="376"/>
      <c r="DY94" s="376"/>
      <c r="DZ94" s="376"/>
      <c r="EA94" s="376"/>
    </row>
    <row r="95" spans="1:131" hidden="1">
      <c r="A95" s="480">
        <f t="shared" si="67"/>
        <v>0</v>
      </c>
      <c r="B95" s="480">
        <f t="shared" si="68"/>
        <v>0</v>
      </c>
      <c r="C95" s="480">
        <f t="shared" si="45"/>
        <v>0</v>
      </c>
      <c r="E95" s="488">
        <f t="shared" ref="E95:L95" si="81">+MAX(P95,Y95,AI95)</f>
        <v>14680</v>
      </c>
      <c r="F95" s="488">
        <f t="shared" si="81"/>
        <v>16800</v>
      </c>
      <c r="G95" s="488">
        <f t="shared" si="81"/>
        <v>18880</v>
      </c>
      <c r="H95" s="488">
        <f t="shared" si="81"/>
        <v>20960</v>
      </c>
      <c r="I95" s="488">
        <f t="shared" si="81"/>
        <v>22640</v>
      </c>
      <c r="J95" s="488">
        <f t="shared" si="81"/>
        <v>24320</v>
      </c>
      <c r="K95" s="488">
        <f t="shared" si="81"/>
        <v>26000</v>
      </c>
      <c r="L95" s="488">
        <f t="shared" si="81"/>
        <v>27680</v>
      </c>
      <c r="N95" s="614" t="s">
        <v>1719</v>
      </c>
      <c r="O95" s="376"/>
      <c r="P95" s="489">
        <f t="shared" ref="P95:W95" si="82">+P113*0.8</f>
        <v>14680</v>
      </c>
      <c r="Q95" s="489">
        <f t="shared" si="82"/>
        <v>16800</v>
      </c>
      <c r="R95" s="489">
        <f t="shared" si="82"/>
        <v>18880</v>
      </c>
      <c r="S95" s="489">
        <f t="shared" si="82"/>
        <v>20960</v>
      </c>
      <c r="T95" s="489">
        <f t="shared" si="82"/>
        <v>22640</v>
      </c>
      <c r="U95" s="489">
        <f t="shared" si="82"/>
        <v>24320</v>
      </c>
      <c r="V95" s="489">
        <f t="shared" si="82"/>
        <v>26000</v>
      </c>
      <c r="W95" s="489">
        <f t="shared" si="82"/>
        <v>27680</v>
      </c>
      <c r="X95" s="376"/>
      <c r="Y95" s="489">
        <f t="shared" ref="Y95:AF95" si="83">+Y113*0.8</f>
        <v>0</v>
      </c>
      <c r="Z95" s="489">
        <f t="shared" si="83"/>
        <v>0</v>
      </c>
      <c r="AA95" s="489">
        <f t="shared" si="83"/>
        <v>0</v>
      </c>
      <c r="AB95" s="489">
        <f t="shared" si="83"/>
        <v>0</v>
      </c>
      <c r="AC95" s="489">
        <f t="shared" si="83"/>
        <v>0</v>
      </c>
      <c r="AD95" s="489">
        <f t="shared" si="83"/>
        <v>0</v>
      </c>
      <c r="AE95" s="489">
        <f t="shared" si="83"/>
        <v>0</v>
      </c>
      <c r="AF95" s="489">
        <f t="shared" si="83"/>
        <v>0</v>
      </c>
      <c r="AG95" s="376"/>
      <c r="AH95" s="376"/>
      <c r="AI95" s="489">
        <f t="shared" ref="AI95:AP95" si="84">+AI113*0.8</f>
        <v>0</v>
      </c>
      <c r="AJ95" s="489">
        <f t="shared" si="84"/>
        <v>0</v>
      </c>
      <c r="AK95" s="489">
        <f t="shared" si="84"/>
        <v>0</v>
      </c>
      <c r="AL95" s="489">
        <f t="shared" si="84"/>
        <v>0</v>
      </c>
      <c r="AM95" s="489">
        <f t="shared" si="84"/>
        <v>0</v>
      </c>
      <c r="AN95" s="489">
        <f t="shared" si="84"/>
        <v>0</v>
      </c>
      <c r="AO95" s="489">
        <f t="shared" si="84"/>
        <v>0</v>
      </c>
      <c r="AP95" s="489">
        <f t="shared" si="84"/>
        <v>0</v>
      </c>
      <c r="AQ95" s="376"/>
      <c r="AR95" s="376"/>
      <c r="AS95" s="376"/>
      <c r="AT95" s="593" t="s">
        <v>202</v>
      </c>
      <c r="AU95" s="376"/>
      <c r="AV95" s="376"/>
      <c r="AW95" s="401"/>
      <c r="AX95" s="401"/>
      <c r="AY95" s="595" t="s">
        <v>550</v>
      </c>
      <c r="AZ95" s="582" t="s">
        <v>1629</v>
      </c>
      <c r="BA95" s="400" t="s">
        <v>415</v>
      </c>
      <c r="BB95" s="400" t="s">
        <v>606</v>
      </c>
      <c r="BC95" s="400" t="s">
        <v>606</v>
      </c>
      <c r="BD95" s="400" t="s">
        <v>395</v>
      </c>
      <c r="BE95" s="516">
        <f t="shared" si="75"/>
        <v>87</v>
      </c>
      <c r="BF95" s="376"/>
      <c r="BG95" s="376"/>
      <c r="BH95" s="376"/>
      <c r="BI95" s="376"/>
      <c r="BJ95" s="376"/>
      <c r="BK95" s="376"/>
      <c r="BL95" s="376"/>
      <c r="BM95" s="376"/>
      <c r="BN95" s="376"/>
      <c r="BO95" s="376"/>
      <c r="BP95" s="376"/>
      <c r="BQ95" s="376"/>
      <c r="BR95" s="376"/>
      <c r="BS95" s="376"/>
      <c r="BT95" s="376"/>
      <c r="BU95" s="376"/>
      <c r="BV95" s="376"/>
      <c r="BW95" s="376"/>
      <c r="BX95" s="376"/>
      <c r="BY95" s="376"/>
      <c r="BZ95" s="376"/>
      <c r="CA95" s="376"/>
      <c r="CB95" s="376"/>
      <c r="CC95" s="376"/>
      <c r="CD95" s="376"/>
      <c r="CE95" s="376"/>
      <c r="CF95" s="376"/>
      <c r="CG95" s="376"/>
      <c r="CH95" s="376"/>
      <c r="CI95" s="376"/>
      <c r="CJ95" s="376"/>
      <c r="CK95" s="376"/>
      <c r="CL95" s="376"/>
      <c r="CM95" s="376"/>
      <c r="CN95" s="376"/>
      <c r="CO95" s="376"/>
      <c r="CP95" s="376"/>
      <c r="CQ95" s="376"/>
      <c r="CR95" s="376"/>
      <c r="CS95" s="376"/>
      <c r="CT95" s="376"/>
      <c r="CU95" s="376"/>
      <c r="CV95" s="376"/>
      <c r="CW95" s="376"/>
      <c r="CX95" s="376"/>
      <c r="CY95" s="376"/>
      <c r="CZ95" s="376"/>
      <c r="DA95" s="376"/>
      <c r="DB95" s="376"/>
      <c r="DC95" s="376"/>
      <c r="DD95" s="376"/>
      <c r="DE95" s="376"/>
      <c r="DF95" s="376"/>
      <c r="DG95" s="376"/>
      <c r="DH95" s="376"/>
      <c r="DI95" s="376"/>
      <c r="DJ95" s="376"/>
      <c r="DK95" s="376"/>
      <c r="DL95" s="376"/>
      <c r="DM95" s="376"/>
      <c r="DN95" s="376"/>
      <c r="DO95" s="376"/>
      <c r="DP95" s="376"/>
      <c r="DQ95" s="376"/>
      <c r="DR95" s="376"/>
      <c r="DS95" s="376"/>
      <c r="DT95" s="376"/>
      <c r="DU95" s="376"/>
      <c r="DV95" s="376"/>
      <c r="DW95" s="376"/>
      <c r="DX95" s="376"/>
      <c r="DY95" s="376"/>
      <c r="DZ95" s="376"/>
      <c r="EA95" s="376"/>
    </row>
    <row r="96" spans="1:131" hidden="1">
      <c r="A96" s="482"/>
      <c r="B96" s="483"/>
      <c r="C96" s="484"/>
      <c r="D96" s="483"/>
      <c r="E96" s="483"/>
      <c r="F96" s="483"/>
      <c r="G96" s="483"/>
      <c r="H96" s="483"/>
      <c r="I96" s="483"/>
      <c r="J96" s="483"/>
      <c r="K96" s="483"/>
      <c r="L96" s="483"/>
      <c r="M96" s="483"/>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376"/>
      <c r="AL96" s="376"/>
      <c r="AM96" s="376"/>
      <c r="AN96" s="376"/>
      <c r="AO96" s="376"/>
      <c r="AP96" s="376"/>
      <c r="AQ96" s="621" t="s">
        <v>1720</v>
      </c>
      <c r="AR96" s="376"/>
      <c r="AS96" s="376"/>
      <c r="AT96" s="593" t="s">
        <v>204</v>
      </c>
      <c r="AU96" s="376"/>
      <c r="AV96" s="376"/>
      <c r="AW96" s="401"/>
      <c r="AX96" s="401"/>
      <c r="AY96" s="595" t="s">
        <v>551</v>
      </c>
      <c r="AZ96" s="582" t="s">
        <v>395</v>
      </c>
      <c r="BA96" s="400" t="s">
        <v>421</v>
      </c>
      <c r="BB96" s="400" t="s">
        <v>608</v>
      </c>
      <c r="BC96" s="400" t="s">
        <v>608</v>
      </c>
      <c r="BD96" s="400" t="s">
        <v>397</v>
      </c>
      <c r="BE96" s="516">
        <f t="shared" si="75"/>
        <v>88</v>
      </c>
      <c r="BF96" s="376"/>
      <c r="BG96" s="376"/>
      <c r="BH96" s="376"/>
      <c r="BI96" s="376"/>
      <c r="BJ96" s="376"/>
      <c r="BK96" s="376"/>
      <c r="BL96" s="376"/>
      <c r="BM96" s="376"/>
      <c r="BN96" s="376"/>
      <c r="BO96" s="376"/>
      <c r="BP96" s="376"/>
      <c r="BQ96" s="376"/>
      <c r="BR96" s="376"/>
      <c r="BS96" s="376"/>
      <c r="BT96" s="376"/>
      <c r="BU96" s="376"/>
      <c r="BV96" s="376"/>
      <c r="BW96" s="376"/>
      <c r="BX96" s="376"/>
      <c r="BY96" s="376"/>
      <c r="BZ96" s="376"/>
      <c r="CA96" s="376"/>
      <c r="CB96" s="376"/>
      <c r="CC96" s="376"/>
      <c r="CD96" s="376"/>
      <c r="CE96" s="376"/>
      <c r="CF96" s="376"/>
      <c r="CG96" s="376"/>
      <c r="CH96" s="376"/>
      <c r="CI96" s="376"/>
      <c r="CJ96" s="376"/>
      <c r="CK96" s="376"/>
      <c r="CL96" s="376"/>
      <c r="CM96" s="376"/>
      <c r="CN96" s="376"/>
      <c r="CO96" s="376"/>
      <c r="CP96" s="376"/>
      <c r="CQ96" s="376"/>
      <c r="CR96" s="376"/>
      <c r="CS96" s="376"/>
      <c r="CT96" s="376"/>
      <c r="CU96" s="376"/>
      <c r="CV96" s="376"/>
      <c r="CW96" s="376"/>
      <c r="CX96" s="376"/>
      <c r="CY96" s="376"/>
      <c r="CZ96" s="376"/>
      <c r="DA96" s="376"/>
      <c r="DB96" s="376"/>
      <c r="DC96" s="376"/>
      <c r="DD96" s="376"/>
      <c r="DE96" s="376"/>
      <c r="DF96" s="376"/>
      <c r="DG96" s="376"/>
      <c r="DH96" s="376"/>
      <c r="DI96" s="376"/>
      <c r="DJ96" s="376"/>
      <c r="DK96" s="376"/>
      <c r="DL96" s="376"/>
      <c r="DM96" s="376"/>
      <c r="DN96" s="376"/>
      <c r="DO96" s="376"/>
      <c r="DP96" s="376"/>
      <c r="DQ96" s="376"/>
      <c r="DR96" s="376"/>
      <c r="DS96" s="376"/>
      <c r="DT96" s="376"/>
      <c r="DU96" s="376"/>
      <c r="DV96" s="376"/>
      <c r="DW96" s="376"/>
      <c r="DX96" s="376"/>
      <c r="DY96" s="376"/>
      <c r="DZ96" s="376"/>
      <c r="EA96" s="376"/>
    </row>
    <row r="97" spans="1:131" ht="15.6" hidden="1">
      <c r="A97" s="454" t="s">
        <v>1710</v>
      </c>
      <c r="B97" s="455" t="s">
        <v>1711</v>
      </c>
      <c r="C97" s="456" t="s">
        <v>1712</v>
      </c>
      <c r="E97" s="457">
        <v>1</v>
      </c>
      <c r="F97" s="457">
        <v>2</v>
      </c>
      <c r="G97" s="457">
        <v>3</v>
      </c>
      <c r="H97" s="457">
        <v>4</v>
      </c>
      <c r="I97" s="457">
        <v>5</v>
      </c>
      <c r="J97" s="457">
        <v>6</v>
      </c>
      <c r="K97" s="457">
        <v>7</v>
      </c>
      <c r="L97" s="457">
        <v>8</v>
      </c>
      <c r="M97" s="369"/>
      <c r="N97" s="613">
        <v>50</v>
      </c>
      <c r="O97" s="376"/>
      <c r="P97" s="1593" t="s">
        <v>1713</v>
      </c>
      <c r="Q97" s="1593"/>
      <c r="R97" s="1593"/>
      <c r="S97" s="1593"/>
      <c r="T97" s="1593"/>
      <c r="U97" s="1593"/>
      <c r="V97" s="1593"/>
      <c r="W97" s="1593"/>
      <c r="X97" s="376"/>
      <c r="Y97" s="1594" t="s">
        <v>1714</v>
      </c>
      <c r="Z97" s="1594"/>
      <c r="AA97" s="1594"/>
      <c r="AB97" s="1594"/>
      <c r="AC97" s="1594"/>
      <c r="AD97" s="1594"/>
      <c r="AE97" s="1594"/>
      <c r="AF97" s="1594"/>
      <c r="AG97" s="376"/>
      <c r="AH97" s="376"/>
      <c r="AI97" s="1593" t="s">
        <v>1716</v>
      </c>
      <c r="AJ97" s="1593"/>
      <c r="AK97" s="1593"/>
      <c r="AL97" s="1593"/>
      <c r="AM97" s="1593"/>
      <c r="AN97" s="1593"/>
      <c r="AO97" s="1593"/>
      <c r="AP97" s="1593"/>
      <c r="AQ97" s="376"/>
      <c r="AR97" s="376"/>
      <c r="AS97" s="376"/>
      <c r="AT97" s="593" t="s">
        <v>206</v>
      </c>
      <c r="AU97" s="376"/>
      <c r="AV97" s="376"/>
      <c r="AW97" s="401"/>
      <c r="AX97" s="401"/>
      <c r="AY97" s="595" t="s">
        <v>556</v>
      </c>
      <c r="AZ97" s="582" t="s">
        <v>397</v>
      </c>
      <c r="BA97" s="400" t="s">
        <v>427</v>
      </c>
      <c r="BB97" s="400" t="s">
        <v>610</v>
      </c>
      <c r="BC97" s="400" t="s">
        <v>610</v>
      </c>
      <c r="BD97" s="400" t="s">
        <v>1631</v>
      </c>
      <c r="BE97" s="516">
        <f t="shared" si="75"/>
        <v>89</v>
      </c>
      <c r="BF97" s="376"/>
      <c r="BG97" s="376"/>
      <c r="BH97" s="376"/>
      <c r="BI97" s="376"/>
      <c r="BJ97" s="376"/>
      <c r="BK97" s="376"/>
      <c r="BL97" s="376"/>
      <c r="BM97" s="376"/>
      <c r="BN97" s="376"/>
      <c r="BO97" s="376"/>
      <c r="BP97" s="376"/>
      <c r="BQ97" s="376"/>
      <c r="BR97" s="376"/>
      <c r="BS97" s="376"/>
      <c r="BT97" s="376"/>
      <c r="BU97" s="376"/>
      <c r="BV97" s="376"/>
      <c r="BW97" s="376"/>
      <c r="BX97" s="376"/>
      <c r="BY97" s="376"/>
      <c r="BZ97" s="376"/>
      <c r="CA97" s="376"/>
      <c r="CB97" s="376"/>
      <c r="CC97" s="376"/>
      <c r="CD97" s="376"/>
      <c r="CE97" s="376"/>
      <c r="CF97" s="376"/>
      <c r="CG97" s="376"/>
      <c r="CH97" s="376"/>
      <c r="CI97" s="376"/>
      <c r="CJ97" s="376"/>
      <c r="CK97" s="376"/>
      <c r="CL97" s="376"/>
      <c r="CM97" s="376"/>
      <c r="CN97" s="376"/>
      <c r="CO97" s="376"/>
      <c r="CP97" s="376"/>
      <c r="CQ97" s="376"/>
      <c r="CR97" s="376"/>
      <c r="CS97" s="376"/>
      <c r="CT97" s="376"/>
      <c r="CU97" s="376"/>
      <c r="CV97" s="376"/>
      <c r="CW97" s="376"/>
      <c r="CX97" s="376"/>
      <c r="CY97" s="376"/>
      <c r="CZ97" s="376"/>
      <c r="DA97" s="376"/>
      <c r="DB97" s="376"/>
      <c r="DC97" s="376"/>
      <c r="DD97" s="376"/>
      <c r="DE97" s="376"/>
      <c r="DF97" s="376"/>
      <c r="DG97" s="376"/>
      <c r="DH97" s="376"/>
      <c r="DI97" s="376"/>
      <c r="DJ97" s="376"/>
      <c r="DK97" s="376"/>
      <c r="DL97" s="376"/>
      <c r="DM97" s="376"/>
      <c r="DN97" s="376"/>
      <c r="DO97" s="376"/>
      <c r="DP97" s="376"/>
      <c r="DQ97" s="376"/>
      <c r="DR97" s="376"/>
      <c r="DS97" s="376"/>
      <c r="DT97" s="376"/>
      <c r="DU97" s="376"/>
      <c r="DV97" s="376"/>
      <c r="DW97" s="376"/>
      <c r="DX97" s="376"/>
      <c r="DY97" s="376"/>
      <c r="DZ97" s="376"/>
      <c r="EA97" s="376"/>
    </row>
    <row r="98" spans="1:131" hidden="1">
      <c r="A98" s="460">
        <f t="shared" ref="A98:A107" si="85">IF($A$26=$AU10,1,0)</f>
        <v>0</v>
      </c>
      <c r="B98" s="460">
        <f>IF($B$18=$AU10,1,0)</f>
        <v>0</v>
      </c>
      <c r="C98" s="460">
        <f t="shared" ref="C98:C113" si="86">+IF((A62+B62)=2,1,A62+B62)</f>
        <v>0</v>
      </c>
      <c r="E98" s="461">
        <f t="shared" ref="E98:L99" si="87">+MAX(P98,Y98,AI98)</f>
        <v>17050</v>
      </c>
      <c r="F98" s="461">
        <f t="shared" si="87"/>
        <v>19450</v>
      </c>
      <c r="G98" s="461">
        <f t="shared" si="87"/>
        <v>21900</v>
      </c>
      <c r="H98" s="461">
        <f t="shared" si="87"/>
        <v>24300</v>
      </c>
      <c r="I98" s="461">
        <f t="shared" si="87"/>
        <v>26250</v>
      </c>
      <c r="J98" s="461">
        <f t="shared" si="87"/>
        <v>28200</v>
      </c>
      <c r="K98" s="461">
        <f t="shared" si="87"/>
        <v>30150</v>
      </c>
      <c r="L98" s="461">
        <f t="shared" si="87"/>
        <v>32100</v>
      </c>
      <c r="N98" s="614" t="str">
        <f>CONCATENATE($AU$10,$B$11,N97)</f>
        <v>Before 12-31-2008050</v>
      </c>
      <c r="O98" s="376"/>
      <c r="P98" s="489">
        <v>17050</v>
      </c>
      <c r="Q98" s="489">
        <v>19450</v>
      </c>
      <c r="R98" s="489">
        <v>21900</v>
      </c>
      <c r="S98" s="489">
        <v>24300</v>
      </c>
      <c r="T98" s="489">
        <v>26250</v>
      </c>
      <c r="U98" s="489">
        <v>28200</v>
      </c>
      <c r="V98" s="489">
        <v>30150</v>
      </c>
      <c r="W98" s="489">
        <v>32100</v>
      </c>
      <c r="X98" s="376"/>
      <c r="Y98" s="615"/>
      <c r="Z98" s="616"/>
      <c r="AA98" s="616"/>
      <c r="AB98" s="616"/>
      <c r="AC98" s="616"/>
      <c r="AD98" s="616"/>
      <c r="AE98" s="616"/>
      <c r="AF98" s="617"/>
      <c r="AG98" s="376"/>
      <c r="AH98" s="376"/>
      <c r="AI98" s="489"/>
      <c r="AJ98" s="489"/>
      <c r="AK98" s="489"/>
      <c r="AL98" s="489"/>
      <c r="AM98" s="489"/>
      <c r="AN98" s="489"/>
      <c r="AO98" s="489"/>
      <c r="AP98" s="489"/>
      <c r="AQ98" s="376"/>
      <c r="AR98" s="376"/>
      <c r="AS98" s="376"/>
      <c r="AT98" s="593" t="s">
        <v>208</v>
      </c>
      <c r="AU98" s="376"/>
      <c r="AV98" s="376"/>
      <c r="AW98" s="401"/>
      <c r="AX98" s="401"/>
      <c r="AY98" s="595" t="s">
        <v>558</v>
      </c>
      <c r="AZ98" s="582" t="s">
        <v>1631</v>
      </c>
      <c r="BA98" s="400" t="s">
        <v>429</v>
      </c>
      <c r="BB98" s="400" t="s">
        <v>611</v>
      </c>
      <c r="BC98" s="400" t="s">
        <v>611</v>
      </c>
      <c r="BD98" s="400" t="s">
        <v>405</v>
      </c>
      <c r="BE98" s="516">
        <f t="shared" si="75"/>
        <v>90</v>
      </c>
      <c r="BF98" s="376"/>
      <c r="BG98" s="376"/>
      <c r="BH98" s="376"/>
      <c r="BI98" s="376"/>
      <c r="BJ98" s="376"/>
      <c r="BK98" s="376"/>
      <c r="BL98" s="376"/>
      <c r="BM98" s="376"/>
      <c r="BN98" s="376"/>
      <c r="BO98" s="376"/>
      <c r="BP98" s="376"/>
      <c r="BQ98" s="376"/>
      <c r="BR98" s="376"/>
      <c r="BS98" s="376"/>
      <c r="BT98" s="376"/>
      <c r="BU98" s="376"/>
      <c r="BV98" s="376"/>
      <c r="BW98" s="376"/>
      <c r="BX98" s="376"/>
      <c r="BY98" s="376"/>
      <c r="BZ98" s="376"/>
      <c r="CA98" s="376"/>
      <c r="CB98" s="376"/>
      <c r="CC98" s="376"/>
      <c r="CD98" s="376"/>
      <c r="CE98" s="376"/>
      <c r="CF98" s="376"/>
      <c r="CG98" s="376"/>
      <c r="CH98" s="376"/>
      <c r="CI98" s="376"/>
      <c r="CJ98" s="376"/>
      <c r="CK98" s="376"/>
      <c r="CL98" s="376"/>
      <c r="CM98" s="376"/>
      <c r="CN98" s="376"/>
      <c r="CO98" s="376"/>
      <c r="CP98" s="376"/>
      <c r="CQ98" s="376"/>
      <c r="CR98" s="376"/>
      <c r="CS98" s="376"/>
      <c r="CT98" s="376"/>
      <c r="CU98" s="376"/>
      <c r="CV98" s="376"/>
      <c r="CW98" s="376"/>
      <c r="CX98" s="376"/>
      <c r="CY98" s="376"/>
      <c r="CZ98" s="376"/>
      <c r="DA98" s="376"/>
      <c r="DB98" s="376"/>
      <c r="DC98" s="376"/>
      <c r="DD98" s="376"/>
      <c r="DE98" s="376"/>
      <c r="DF98" s="376"/>
      <c r="DG98" s="376"/>
      <c r="DH98" s="376"/>
      <c r="DI98" s="376"/>
      <c r="DJ98" s="376"/>
      <c r="DK98" s="376"/>
      <c r="DL98" s="376"/>
      <c r="DM98" s="376"/>
      <c r="DN98" s="376"/>
      <c r="DO98" s="376"/>
      <c r="DP98" s="376"/>
      <c r="DQ98" s="376"/>
      <c r="DR98" s="376"/>
      <c r="DS98" s="376"/>
      <c r="DT98" s="376"/>
      <c r="DU98" s="376"/>
      <c r="DV98" s="376"/>
      <c r="DW98" s="376"/>
      <c r="DX98" s="376"/>
      <c r="DY98" s="376"/>
      <c r="DZ98" s="376"/>
      <c r="EA98" s="376"/>
    </row>
    <row r="99" spans="1:131" hidden="1">
      <c r="A99" s="460">
        <f t="shared" si="85"/>
        <v>0</v>
      </c>
      <c r="B99" s="460">
        <f t="shared" ref="B99:B107" si="88">IF(OR(B62=1,$B$18=$AU11),1,0)</f>
        <v>0</v>
      </c>
      <c r="C99" s="460">
        <f t="shared" si="86"/>
        <v>0</v>
      </c>
      <c r="E99" s="461">
        <f t="shared" si="87"/>
        <v>17050</v>
      </c>
      <c r="F99" s="461">
        <f t="shared" si="87"/>
        <v>19450</v>
      </c>
      <c r="G99" s="461">
        <f t="shared" si="87"/>
        <v>21900</v>
      </c>
      <c r="H99" s="461">
        <f t="shared" si="87"/>
        <v>24300</v>
      </c>
      <c r="I99" s="461">
        <f t="shared" si="87"/>
        <v>26250</v>
      </c>
      <c r="J99" s="461">
        <f t="shared" si="87"/>
        <v>28200</v>
      </c>
      <c r="K99" s="461">
        <f t="shared" si="87"/>
        <v>30150</v>
      </c>
      <c r="L99" s="461">
        <f t="shared" si="87"/>
        <v>32100</v>
      </c>
      <c r="N99" s="614" t="str">
        <f>CONCATENATE($AU$11,$B$11,N97)</f>
        <v>1/1/2009 - 5/13/2010050</v>
      </c>
      <c r="O99" s="376"/>
      <c r="P99" s="489">
        <v>17050</v>
      </c>
      <c r="Q99" s="489">
        <v>19450</v>
      </c>
      <c r="R99" s="489">
        <v>21900</v>
      </c>
      <c r="S99" s="489">
        <v>24300</v>
      </c>
      <c r="T99" s="489">
        <v>26250</v>
      </c>
      <c r="U99" s="489">
        <v>28200</v>
      </c>
      <c r="V99" s="489">
        <v>30150</v>
      </c>
      <c r="W99" s="489">
        <v>32100</v>
      </c>
      <c r="X99" s="376"/>
      <c r="Y99" s="618"/>
      <c r="Z99" s="516"/>
      <c r="AA99" s="516"/>
      <c r="AB99" s="516"/>
      <c r="AC99" s="516"/>
      <c r="AD99" s="516"/>
      <c r="AE99" s="516"/>
      <c r="AF99" s="619"/>
      <c r="AG99" s="376"/>
      <c r="AH99" s="490" t="str">
        <f>IF(AND((IF(ISNA(VLOOKUP($B$13,$AW$10:$AW$545,1,FALSE)),0,VLOOKUP($B$13,$AW$10:$AW$545,1,FALSE)))=0,$AL$153&gt;$S$153,OR($B$16=$AS$11,$B$16=$AS$15)),"Yes","No")</f>
        <v>No</v>
      </c>
      <c r="AI99" s="489">
        <f>IF($AH99="No",0,18050)</f>
        <v>0</v>
      </c>
      <c r="AJ99" s="489">
        <f>IF($AH99="No",0,20650)</f>
        <v>0</v>
      </c>
      <c r="AK99" s="489">
        <f>IF($AH99="No",0,23200)</f>
        <v>0</v>
      </c>
      <c r="AL99" s="489">
        <f>IF($AH99="No",0,25800)</f>
        <v>0</v>
      </c>
      <c r="AM99" s="489">
        <f>IF($AH99="No",0,27850)</f>
        <v>0</v>
      </c>
      <c r="AN99" s="489">
        <f>IF($AH99="No",0,29950)</f>
        <v>0</v>
      </c>
      <c r="AO99" s="489">
        <f>IF($AH99="No",0,32000)</f>
        <v>0</v>
      </c>
      <c r="AP99" s="489">
        <f>IF($AH99="No",0,34050)</f>
        <v>0</v>
      </c>
      <c r="AQ99" s="376"/>
      <c r="AR99" s="376"/>
      <c r="AS99" s="376"/>
      <c r="AT99" s="593" t="s">
        <v>210</v>
      </c>
      <c r="AU99" s="376"/>
      <c r="AV99" s="376"/>
      <c r="AW99" s="401"/>
      <c r="AX99" s="401"/>
      <c r="AY99" s="622" t="s">
        <v>559</v>
      </c>
      <c r="AZ99" s="582" t="s">
        <v>405</v>
      </c>
      <c r="BA99" s="400" t="s">
        <v>437</v>
      </c>
      <c r="BB99" s="400" t="s">
        <v>613</v>
      </c>
      <c r="BC99" s="400" t="s">
        <v>613</v>
      </c>
      <c r="BD99" s="400" t="s">
        <v>407</v>
      </c>
      <c r="BE99" s="516">
        <f t="shared" si="75"/>
        <v>91</v>
      </c>
      <c r="BF99" s="376"/>
      <c r="BG99" s="376"/>
      <c r="BH99" s="376"/>
      <c r="BI99" s="376"/>
      <c r="BJ99" s="376"/>
      <c r="BK99" s="376"/>
      <c r="BL99" s="376"/>
      <c r="BM99" s="376"/>
      <c r="BN99" s="376"/>
      <c r="BO99" s="376"/>
      <c r="BP99" s="376"/>
      <c r="BQ99" s="376"/>
      <c r="BR99" s="376"/>
      <c r="BS99" s="376"/>
      <c r="BT99" s="376"/>
      <c r="BU99" s="376"/>
      <c r="BV99" s="376"/>
      <c r="BW99" s="376"/>
      <c r="BX99" s="376"/>
      <c r="BY99" s="376"/>
      <c r="BZ99" s="376"/>
      <c r="CA99" s="376"/>
      <c r="CB99" s="376"/>
      <c r="CC99" s="376"/>
      <c r="CD99" s="376"/>
      <c r="CE99" s="376"/>
      <c r="CF99" s="376"/>
      <c r="CG99" s="376"/>
      <c r="CH99" s="376"/>
      <c r="CI99" s="376"/>
      <c r="CJ99" s="376"/>
      <c r="CK99" s="376"/>
      <c r="CL99" s="376"/>
      <c r="CM99" s="376"/>
      <c r="CN99" s="376"/>
      <c r="CO99" s="376"/>
      <c r="CP99" s="376"/>
      <c r="CQ99" s="376"/>
      <c r="CR99" s="376"/>
      <c r="CS99" s="376"/>
      <c r="CT99" s="376"/>
      <c r="CU99" s="376"/>
      <c r="CV99" s="376"/>
      <c r="CW99" s="376"/>
      <c r="CX99" s="376"/>
      <c r="CY99" s="376"/>
      <c r="CZ99" s="376"/>
      <c r="DA99" s="376"/>
      <c r="DB99" s="376"/>
      <c r="DC99" s="376"/>
      <c r="DD99" s="376"/>
      <c r="DE99" s="376"/>
      <c r="DF99" s="376"/>
      <c r="DG99" s="376"/>
      <c r="DH99" s="376"/>
      <c r="DI99" s="376"/>
      <c r="DJ99" s="376"/>
      <c r="DK99" s="376"/>
      <c r="DL99" s="376"/>
      <c r="DM99" s="376"/>
      <c r="DN99" s="376"/>
      <c r="DO99" s="376"/>
      <c r="DP99" s="376"/>
      <c r="DQ99" s="376"/>
      <c r="DR99" s="376"/>
      <c r="DS99" s="376"/>
      <c r="DT99" s="376"/>
      <c r="DU99" s="376"/>
      <c r="DV99" s="376"/>
      <c r="DW99" s="376"/>
      <c r="DX99" s="376"/>
      <c r="DY99" s="376"/>
      <c r="DZ99" s="376"/>
      <c r="EA99" s="376"/>
    </row>
    <row r="100" spans="1:131" hidden="1">
      <c r="A100" s="460">
        <f t="shared" si="85"/>
        <v>0</v>
      </c>
      <c r="B100" s="460">
        <f t="shared" si="88"/>
        <v>0</v>
      </c>
      <c r="C100" s="460">
        <f t="shared" si="86"/>
        <v>0</v>
      </c>
      <c r="E100" s="471">
        <f t="shared" ref="E100:L100" si="89">+MAX(E99,E101)</f>
        <v>17050</v>
      </c>
      <c r="F100" s="471">
        <f t="shared" si="89"/>
        <v>19450</v>
      </c>
      <c r="G100" s="471">
        <f t="shared" si="89"/>
        <v>21900</v>
      </c>
      <c r="H100" s="471">
        <f t="shared" si="89"/>
        <v>24300</v>
      </c>
      <c r="I100" s="471">
        <f t="shared" si="89"/>
        <v>26250</v>
      </c>
      <c r="J100" s="471">
        <f t="shared" si="89"/>
        <v>28200</v>
      </c>
      <c r="K100" s="471">
        <f t="shared" si="89"/>
        <v>30150</v>
      </c>
      <c r="L100" s="471">
        <f t="shared" si="89"/>
        <v>32100</v>
      </c>
      <c r="N100" s="614" t="s">
        <v>1717</v>
      </c>
      <c r="O100" s="376"/>
      <c r="P100" s="489"/>
      <c r="Q100" s="489"/>
      <c r="R100" s="489"/>
      <c r="S100" s="489"/>
      <c r="T100" s="489"/>
      <c r="U100" s="489"/>
      <c r="V100" s="489"/>
      <c r="W100" s="489"/>
      <c r="X100" s="376"/>
      <c r="Y100" s="618"/>
      <c r="Z100" s="516"/>
      <c r="AA100" s="516"/>
      <c r="AB100" s="516"/>
      <c r="AC100" s="516"/>
      <c r="AD100" s="516"/>
      <c r="AE100" s="516"/>
      <c r="AF100" s="619"/>
      <c r="AG100" s="376"/>
      <c r="AH100" s="490"/>
      <c r="AI100" s="489"/>
      <c r="AJ100" s="489"/>
      <c r="AK100" s="489"/>
      <c r="AL100" s="489"/>
      <c r="AM100" s="489"/>
      <c r="AN100" s="489"/>
      <c r="AO100" s="489"/>
      <c r="AP100" s="489"/>
      <c r="AQ100" s="376"/>
      <c r="AR100" s="376"/>
      <c r="AS100" s="376"/>
      <c r="AT100" s="593" t="s">
        <v>212</v>
      </c>
      <c r="AU100" s="376"/>
      <c r="AV100" s="376"/>
      <c r="AW100" s="401"/>
      <c r="AX100" s="401"/>
      <c r="AY100" s="595" t="s">
        <v>564</v>
      </c>
      <c r="AZ100" s="582" t="s">
        <v>407</v>
      </c>
      <c r="BA100" s="400" t="s">
        <v>439</v>
      </c>
      <c r="BB100" s="400" t="s">
        <v>614</v>
      </c>
      <c r="BC100" s="400" t="s">
        <v>614</v>
      </c>
      <c r="BD100" s="400" t="s">
        <v>411</v>
      </c>
      <c r="BE100" s="516" t="e">
        <f t="shared" si="75"/>
        <v>#N/A</v>
      </c>
      <c r="BF100" s="376"/>
      <c r="BG100" s="376"/>
      <c r="BH100" s="376"/>
      <c r="BI100" s="376"/>
      <c r="BJ100" s="376"/>
      <c r="BK100" s="376"/>
      <c r="BL100" s="376"/>
      <c r="BM100" s="376"/>
      <c r="BN100" s="376"/>
      <c r="BO100" s="376"/>
      <c r="BP100" s="376"/>
      <c r="BQ100" s="376"/>
      <c r="BR100" s="376"/>
      <c r="BS100" s="376"/>
      <c r="BT100" s="376"/>
      <c r="BU100" s="376"/>
      <c r="BV100" s="376"/>
      <c r="BW100" s="376"/>
      <c r="BX100" s="376"/>
      <c r="BY100" s="376"/>
      <c r="BZ100" s="376"/>
      <c r="CA100" s="376"/>
      <c r="CB100" s="376"/>
      <c r="CC100" s="376"/>
      <c r="CD100" s="376"/>
      <c r="CE100" s="376"/>
      <c r="CF100" s="376"/>
      <c r="CG100" s="376"/>
      <c r="CH100" s="376"/>
      <c r="CI100" s="376"/>
      <c r="CJ100" s="376"/>
      <c r="CK100" s="376"/>
      <c r="CL100" s="376"/>
      <c r="CM100" s="376"/>
      <c r="CN100" s="376"/>
      <c r="CO100" s="376"/>
      <c r="CP100" s="376"/>
      <c r="CQ100" s="376"/>
      <c r="CR100" s="376"/>
      <c r="CS100" s="376"/>
      <c r="CT100" s="376"/>
      <c r="CU100" s="376"/>
      <c r="CV100" s="376"/>
      <c r="CW100" s="376"/>
      <c r="CX100" s="376"/>
      <c r="CY100" s="376"/>
      <c r="CZ100" s="376"/>
      <c r="DA100" s="376"/>
      <c r="DB100" s="376"/>
      <c r="DC100" s="376"/>
      <c r="DD100" s="376"/>
      <c r="DE100" s="376"/>
      <c r="DF100" s="376"/>
      <c r="DG100" s="376"/>
      <c r="DH100" s="376"/>
      <c r="DI100" s="376"/>
      <c r="DJ100" s="376"/>
      <c r="DK100" s="376"/>
      <c r="DL100" s="376"/>
      <c r="DM100" s="376"/>
      <c r="DN100" s="376"/>
      <c r="DO100" s="376"/>
      <c r="DP100" s="376"/>
      <c r="DQ100" s="376"/>
      <c r="DR100" s="376"/>
      <c r="DS100" s="376"/>
      <c r="DT100" s="376"/>
      <c r="DU100" s="376"/>
      <c r="DV100" s="376"/>
      <c r="DW100" s="376"/>
      <c r="DX100" s="376"/>
      <c r="DY100" s="376"/>
      <c r="DZ100" s="376"/>
      <c r="EA100" s="376"/>
    </row>
    <row r="101" spans="1:131" hidden="1">
      <c r="A101" s="460">
        <f t="shared" si="85"/>
        <v>0</v>
      </c>
      <c r="B101" s="460">
        <f t="shared" si="88"/>
        <v>0</v>
      </c>
      <c r="C101" s="460">
        <f t="shared" si="86"/>
        <v>0</v>
      </c>
      <c r="E101" s="461">
        <f t="shared" ref="E101:L101" si="90">+MAX(P101,Y101,AI101)</f>
        <v>17050</v>
      </c>
      <c r="F101" s="461">
        <f t="shared" si="90"/>
        <v>19450</v>
      </c>
      <c r="G101" s="461">
        <f t="shared" si="90"/>
        <v>21900</v>
      </c>
      <c r="H101" s="461">
        <f t="shared" si="90"/>
        <v>24300</v>
      </c>
      <c r="I101" s="461">
        <f t="shared" si="90"/>
        <v>26250</v>
      </c>
      <c r="J101" s="461">
        <f t="shared" si="90"/>
        <v>28200</v>
      </c>
      <c r="K101" s="461">
        <f t="shared" si="90"/>
        <v>30150</v>
      </c>
      <c r="L101" s="461">
        <f t="shared" si="90"/>
        <v>32100</v>
      </c>
      <c r="N101" s="614" t="str">
        <f>CONCATENATE($AU$13,$B$11,N97)</f>
        <v>6/29/2010 - 5/30/2011050</v>
      </c>
      <c r="O101" s="376"/>
      <c r="P101" s="489">
        <v>17050</v>
      </c>
      <c r="Q101" s="489">
        <v>19450</v>
      </c>
      <c r="R101" s="489">
        <v>21900</v>
      </c>
      <c r="S101" s="489">
        <v>24300</v>
      </c>
      <c r="T101" s="489">
        <v>26250</v>
      </c>
      <c r="U101" s="489">
        <v>28200</v>
      </c>
      <c r="V101" s="489">
        <v>30150</v>
      </c>
      <c r="W101" s="489">
        <v>32100</v>
      </c>
      <c r="X101" s="376"/>
      <c r="Y101" s="618"/>
      <c r="Z101" s="516"/>
      <c r="AA101" s="516"/>
      <c r="AB101" s="516"/>
      <c r="AC101" s="516"/>
      <c r="AD101" s="516"/>
      <c r="AE101" s="516"/>
      <c r="AF101" s="619"/>
      <c r="AG101" s="376"/>
      <c r="AH101" s="490" t="str">
        <f>IF(AND((IF(ISNA(VLOOKUP($B$13,$AX$10:$AX$545,1,FALSE)),0,VLOOKUP($B$13,$AX$10:$AX$545,1,FALSE)))=0,AL155&gt;S155,OR($B$16=$AS$11,$B$16=$AS$15)),"Yes","No")</f>
        <v>No</v>
      </c>
      <c r="AI101" s="489">
        <f>IF($AH101="No",0,18050)</f>
        <v>0</v>
      </c>
      <c r="AJ101" s="489">
        <f>IF($AH101="No",0,20650)</f>
        <v>0</v>
      </c>
      <c r="AK101" s="489">
        <f>IF($AH101="No",0,23200)</f>
        <v>0</v>
      </c>
      <c r="AL101" s="489">
        <f>IF($AH101="No",0,25800)</f>
        <v>0</v>
      </c>
      <c r="AM101" s="489">
        <f>IF($AH101="No",0,27850)</f>
        <v>0</v>
      </c>
      <c r="AN101" s="489">
        <f>IF($AH101="No",0,29950)</f>
        <v>0</v>
      </c>
      <c r="AO101" s="489">
        <f>IF($AH101="No",0,32000)</f>
        <v>0</v>
      </c>
      <c r="AP101" s="489">
        <f>IF($AH101="No",0,34050)</f>
        <v>0</v>
      </c>
      <c r="AQ101" s="376"/>
      <c r="AR101" s="376"/>
      <c r="AS101" s="376"/>
      <c r="AT101" s="593" t="s">
        <v>214</v>
      </c>
      <c r="AU101" s="376"/>
      <c r="AV101" s="376"/>
      <c r="AW101" s="401"/>
      <c r="AX101" s="401"/>
      <c r="AY101" s="595" t="s">
        <v>566</v>
      </c>
      <c r="AZ101" s="582" t="s">
        <v>413</v>
      </c>
      <c r="BA101" s="400"/>
      <c r="BB101" s="400" t="s">
        <v>615</v>
      </c>
      <c r="BC101" s="400" t="s">
        <v>615</v>
      </c>
      <c r="BD101" s="400" t="s">
        <v>413</v>
      </c>
      <c r="BE101" s="516">
        <f t="shared" si="75"/>
        <v>92</v>
      </c>
      <c r="BF101" s="376"/>
      <c r="BG101" s="376"/>
      <c r="BH101" s="376"/>
      <c r="BI101" s="376"/>
      <c r="BJ101" s="376"/>
      <c r="BK101" s="376"/>
      <c r="BL101" s="376"/>
      <c r="BM101" s="376"/>
      <c r="BN101" s="376"/>
      <c r="BO101" s="376"/>
      <c r="BP101" s="376"/>
      <c r="BQ101" s="376"/>
      <c r="BR101" s="376"/>
      <c r="BS101" s="376"/>
      <c r="BT101" s="376"/>
      <c r="BU101" s="376"/>
      <c r="BV101" s="376"/>
      <c r="BW101" s="376"/>
      <c r="BX101" s="376"/>
      <c r="BY101" s="376"/>
      <c r="BZ101" s="376"/>
      <c r="CA101" s="376"/>
      <c r="CB101" s="376"/>
      <c r="CC101" s="376"/>
      <c r="CD101" s="376"/>
      <c r="CE101" s="376"/>
      <c r="CF101" s="376"/>
      <c r="CG101" s="376"/>
      <c r="CH101" s="376"/>
      <c r="CI101" s="376"/>
      <c r="CJ101" s="376"/>
      <c r="CK101" s="376"/>
      <c r="CL101" s="376"/>
      <c r="CM101" s="376"/>
      <c r="CN101" s="376"/>
      <c r="CO101" s="376"/>
      <c r="CP101" s="376"/>
      <c r="CQ101" s="376"/>
      <c r="CR101" s="376"/>
      <c r="CS101" s="376"/>
      <c r="CT101" s="376"/>
      <c r="CU101" s="376"/>
      <c r="CV101" s="376"/>
      <c r="CW101" s="376"/>
      <c r="CX101" s="376"/>
      <c r="CY101" s="376"/>
      <c r="CZ101" s="376"/>
      <c r="DA101" s="376"/>
      <c r="DB101" s="376"/>
      <c r="DC101" s="376"/>
      <c r="DD101" s="376"/>
      <c r="DE101" s="376"/>
      <c r="DF101" s="376"/>
      <c r="DG101" s="376"/>
      <c r="DH101" s="376"/>
      <c r="DI101" s="376"/>
      <c r="DJ101" s="376"/>
      <c r="DK101" s="376"/>
      <c r="DL101" s="376"/>
      <c r="DM101" s="376"/>
      <c r="DN101" s="376"/>
      <c r="DO101" s="376"/>
      <c r="DP101" s="376"/>
      <c r="DQ101" s="376"/>
      <c r="DR101" s="376"/>
      <c r="DS101" s="376"/>
      <c r="DT101" s="376"/>
      <c r="DU101" s="376"/>
      <c r="DV101" s="376"/>
      <c r="DW101" s="376"/>
      <c r="DX101" s="376"/>
      <c r="DY101" s="376"/>
      <c r="DZ101" s="376"/>
      <c r="EA101" s="376"/>
    </row>
    <row r="102" spans="1:131" hidden="1">
      <c r="A102" s="460">
        <f t="shared" si="85"/>
        <v>0</v>
      </c>
      <c r="B102" s="460">
        <f t="shared" si="88"/>
        <v>0</v>
      </c>
      <c r="C102" s="460">
        <f t="shared" si="86"/>
        <v>0</v>
      </c>
      <c r="E102" s="471">
        <f t="shared" ref="E102:L102" si="91">+MAX(E101,E103)</f>
        <v>17800</v>
      </c>
      <c r="F102" s="471">
        <f t="shared" si="91"/>
        <v>20350</v>
      </c>
      <c r="G102" s="471">
        <f t="shared" si="91"/>
        <v>22900</v>
      </c>
      <c r="H102" s="471">
        <f t="shared" si="91"/>
        <v>25400</v>
      </c>
      <c r="I102" s="471">
        <f t="shared" si="91"/>
        <v>27450</v>
      </c>
      <c r="J102" s="471">
        <f t="shared" si="91"/>
        <v>29500</v>
      </c>
      <c r="K102" s="471">
        <f t="shared" si="91"/>
        <v>31500</v>
      </c>
      <c r="L102" s="471">
        <f t="shared" si="91"/>
        <v>33550</v>
      </c>
      <c r="N102" s="614" t="s">
        <v>1717</v>
      </c>
      <c r="O102" s="376"/>
      <c r="P102" s="489"/>
      <c r="Q102" s="489"/>
      <c r="R102" s="489"/>
      <c r="S102" s="489"/>
      <c r="T102" s="489"/>
      <c r="U102" s="489"/>
      <c r="V102" s="489"/>
      <c r="W102" s="489"/>
      <c r="X102" s="376"/>
      <c r="Y102" s="618"/>
      <c r="Z102" s="516"/>
      <c r="AA102" s="516"/>
      <c r="AB102" s="516"/>
      <c r="AC102" s="516"/>
      <c r="AD102" s="516"/>
      <c r="AE102" s="516"/>
      <c r="AF102" s="619"/>
      <c r="AG102" s="376"/>
      <c r="AH102" s="490"/>
      <c r="AI102" s="489"/>
      <c r="AJ102" s="489"/>
      <c r="AK102" s="489"/>
      <c r="AL102" s="489"/>
      <c r="AM102" s="489"/>
      <c r="AN102" s="489"/>
      <c r="AO102" s="489"/>
      <c r="AP102" s="489"/>
      <c r="AQ102" s="376"/>
      <c r="AR102" s="376"/>
      <c r="AS102" s="376"/>
      <c r="AT102" s="593" t="s">
        <v>216</v>
      </c>
      <c r="AU102" s="376"/>
      <c r="AV102" s="376"/>
      <c r="AW102" s="401"/>
      <c r="AX102" s="401"/>
      <c r="AY102" s="595" t="s">
        <v>570</v>
      </c>
      <c r="AZ102" s="582" t="s">
        <v>415</v>
      </c>
      <c r="BA102" s="400" t="s">
        <v>447</v>
      </c>
      <c r="BB102" s="400" t="s">
        <v>616</v>
      </c>
      <c r="BC102" s="400" t="s">
        <v>616</v>
      </c>
      <c r="BD102" s="400" t="s">
        <v>415</v>
      </c>
      <c r="BE102" s="516">
        <f t="shared" si="75"/>
        <v>93</v>
      </c>
      <c r="BF102" s="376"/>
      <c r="BG102" s="376"/>
      <c r="BH102" s="376"/>
      <c r="BI102" s="376"/>
      <c r="BJ102" s="376"/>
      <c r="BK102" s="376"/>
      <c r="BL102" s="376"/>
      <c r="BM102" s="376"/>
      <c r="BN102" s="376"/>
      <c r="BO102" s="376"/>
      <c r="BP102" s="376"/>
      <c r="BQ102" s="376"/>
      <c r="BR102" s="376"/>
      <c r="BS102" s="376"/>
      <c r="BT102" s="376"/>
      <c r="BU102" s="376"/>
      <c r="BV102" s="376"/>
      <c r="BW102" s="376"/>
      <c r="BX102" s="376"/>
      <c r="BY102" s="376"/>
      <c r="BZ102" s="376"/>
      <c r="CA102" s="376"/>
      <c r="CB102" s="376"/>
      <c r="CC102" s="376"/>
      <c r="CD102" s="376"/>
      <c r="CE102" s="376"/>
      <c r="CF102" s="376"/>
      <c r="CG102" s="376"/>
      <c r="CH102" s="376"/>
      <c r="CI102" s="376"/>
      <c r="CJ102" s="376"/>
      <c r="CK102" s="376"/>
      <c r="CL102" s="376"/>
      <c r="CM102" s="376"/>
      <c r="CN102" s="376"/>
      <c r="CO102" s="376"/>
      <c r="CP102" s="376"/>
      <c r="CQ102" s="376"/>
      <c r="CR102" s="376"/>
      <c r="CS102" s="376"/>
      <c r="CT102" s="376"/>
      <c r="CU102" s="376"/>
      <c r="CV102" s="376"/>
      <c r="CW102" s="376"/>
      <c r="CX102" s="376"/>
      <c r="CY102" s="376"/>
      <c r="CZ102" s="376"/>
      <c r="DA102" s="376"/>
      <c r="DB102" s="376"/>
      <c r="DC102" s="376"/>
      <c r="DD102" s="376"/>
      <c r="DE102" s="376"/>
      <c r="DF102" s="376"/>
      <c r="DG102" s="376"/>
      <c r="DH102" s="376"/>
      <c r="DI102" s="376"/>
      <c r="DJ102" s="376"/>
      <c r="DK102" s="376"/>
      <c r="DL102" s="376"/>
      <c r="DM102" s="376"/>
      <c r="DN102" s="376"/>
      <c r="DO102" s="376"/>
      <c r="DP102" s="376"/>
      <c r="DQ102" s="376"/>
      <c r="DR102" s="376"/>
      <c r="DS102" s="376"/>
      <c r="DT102" s="376"/>
      <c r="DU102" s="376"/>
      <c r="DV102" s="376"/>
      <c r="DW102" s="376"/>
      <c r="DX102" s="376"/>
      <c r="DY102" s="376"/>
      <c r="DZ102" s="376"/>
      <c r="EA102" s="376"/>
    </row>
    <row r="103" spans="1:131" ht="15" hidden="1" customHeight="1">
      <c r="A103" s="460">
        <f t="shared" si="85"/>
        <v>0</v>
      </c>
      <c r="B103" s="460">
        <f t="shared" si="88"/>
        <v>0</v>
      </c>
      <c r="C103" s="460">
        <f t="shared" si="86"/>
        <v>0</v>
      </c>
      <c r="E103" s="461">
        <f t="shared" ref="E103:L103" si="92">+MAX(P103,Y103,AI103)</f>
        <v>17800</v>
      </c>
      <c r="F103" s="461">
        <f t="shared" si="92"/>
        <v>20350</v>
      </c>
      <c r="G103" s="461">
        <f t="shared" si="92"/>
        <v>22900</v>
      </c>
      <c r="H103" s="461">
        <f t="shared" si="92"/>
        <v>25400</v>
      </c>
      <c r="I103" s="461">
        <f t="shared" si="92"/>
        <v>27450</v>
      </c>
      <c r="J103" s="461">
        <f t="shared" si="92"/>
        <v>29500</v>
      </c>
      <c r="K103" s="461">
        <f t="shared" si="92"/>
        <v>31500</v>
      </c>
      <c r="L103" s="461">
        <f t="shared" si="92"/>
        <v>33550</v>
      </c>
      <c r="N103" s="614" t="str">
        <f>CONCATENATE(AU15,$B$11)</f>
        <v>7/16/2011 - 11/31/20110</v>
      </c>
      <c r="O103" s="376"/>
      <c r="P103" s="489">
        <v>17800</v>
      </c>
      <c r="Q103" s="489">
        <v>20350</v>
      </c>
      <c r="R103" s="489">
        <v>22900</v>
      </c>
      <c r="S103" s="489">
        <v>25400</v>
      </c>
      <c r="T103" s="489">
        <v>27450</v>
      </c>
      <c r="U103" s="489">
        <v>29500</v>
      </c>
      <c r="V103" s="489">
        <v>31500</v>
      </c>
      <c r="W103" s="489">
        <v>33550</v>
      </c>
      <c r="X103" s="376"/>
      <c r="Y103" s="489">
        <v>0</v>
      </c>
      <c r="Z103" s="489">
        <v>0</v>
      </c>
      <c r="AA103" s="489">
        <v>0</v>
      </c>
      <c r="AB103" s="489">
        <v>0</v>
      </c>
      <c r="AC103" s="489">
        <v>0</v>
      </c>
      <c r="AD103" s="489">
        <v>0</v>
      </c>
      <c r="AE103" s="489">
        <v>0</v>
      </c>
      <c r="AF103" s="489">
        <v>0</v>
      </c>
      <c r="AG103" s="376"/>
      <c r="AH103" s="490" t="str">
        <f>IF(AND((IF(ISNA(VLOOKUP($B$13,$AY$10:$AY$545,1,FALSE)),0,VLOOKUP($B$13,$AY$10:$AY$545,1,FALSE)))=0,AL157&gt;S157,OR($B$16=$AS$11,$B$16=$AS$15)),"Yes","No")</f>
        <v>No</v>
      </c>
      <c r="AI103" s="489">
        <f>IF($AH103="No",0,18050)</f>
        <v>0</v>
      </c>
      <c r="AJ103" s="489">
        <f>IF($AH103="No",0,20650)</f>
        <v>0</v>
      </c>
      <c r="AK103" s="489">
        <f>IF($AH103="No",0,23200)</f>
        <v>0</v>
      </c>
      <c r="AL103" s="489">
        <f>IF($AH103="No",0,25800)</f>
        <v>0</v>
      </c>
      <c r="AM103" s="489">
        <f>IF($AH103="No",0,27850)</f>
        <v>0</v>
      </c>
      <c r="AN103" s="489">
        <f>IF($AH103="No",0,29950)</f>
        <v>0</v>
      </c>
      <c r="AO103" s="489">
        <f>IF($AH103="No",0,32000)</f>
        <v>0</v>
      </c>
      <c r="AP103" s="489">
        <f>IF($AH103="No",0,34050)</f>
        <v>0</v>
      </c>
      <c r="AQ103" s="376"/>
      <c r="AR103" s="376"/>
      <c r="AS103" s="376"/>
      <c r="AT103" s="593" t="s">
        <v>218</v>
      </c>
      <c r="AU103" s="376"/>
      <c r="AV103" s="376"/>
      <c r="AW103" s="401"/>
      <c r="AX103" s="401"/>
      <c r="AY103" s="595" t="s">
        <v>180</v>
      </c>
      <c r="AZ103" s="582" t="s">
        <v>421</v>
      </c>
      <c r="BA103" s="400" t="s">
        <v>453</v>
      </c>
      <c r="BB103" s="400" t="s">
        <v>621</v>
      </c>
      <c r="BC103" s="400" t="s">
        <v>621</v>
      </c>
      <c r="BD103" s="400" t="s">
        <v>421</v>
      </c>
      <c r="BE103" s="516">
        <f t="shared" si="75"/>
        <v>94</v>
      </c>
      <c r="BF103" s="376"/>
      <c r="BG103" s="376"/>
      <c r="BH103" s="376"/>
      <c r="BI103" s="376"/>
      <c r="BJ103" s="376"/>
      <c r="BK103" s="376"/>
      <c r="BL103" s="376"/>
      <c r="BM103" s="376"/>
      <c r="BN103" s="376"/>
      <c r="BO103" s="376"/>
      <c r="BP103" s="376"/>
      <c r="BQ103" s="376"/>
      <c r="BR103" s="376"/>
      <c r="BS103" s="376"/>
      <c r="BT103" s="376"/>
      <c r="BU103" s="376"/>
      <c r="BV103" s="376"/>
      <c r="BW103" s="376"/>
      <c r="BX103" s="376"/>
      <c r="BY103" s="376"/>
      <c r="BZ103" s="376"/>
      <c r="CA103" s="376"/>
      <c r="CB103" s="376"/>
      <c r="CC103" s="376"/>
      <c r="CD103" s="376"/>
      <c r="CE103" s="376"/>
      <c r="CF103" s="376"/>
      <c r="CG103" s="376"/>
      <c r="CH103" s="376"/>
      <c r="CI103" s="376"/>
      <c r="CJ103" s="376"/>
      <c r="CK103" s="376"/>
      <c r="CL103" s="376"/>
      <c r="CM103" s="376"/>
      <c r="CN103" s="376"/>
      <c r="CO103" s="376"/>
      <c r="CP103" s="376"/>
      <c r="CQ103" s="376"/>
      <c r="CR103" s="376"/>
      <c r="CS103" s="376"/>
      <c r="CT103" s="376"/>
      <c r="CU103" s="376"/>
      <c r="CV103" s="376"/>
      <c r="CW103" s="376"/>
      <c r="CX103" s="376"/>
      <c r="CY103" s="376"/>
      <c r="CZ103" s="376"/>
      <c r="DA103" s="376"/>
      <c r="DB103" s="376"/>
      <c r="DC103" s="376"/>
      <c r="DD103" s="376"/>
      <c r="DE103" s="376"/>
      <c r="DF103" s="376"/>
      <c r="DG103" s="376"/>
      <c r="DH103" s="376"/>
      <c r="DI103" s="376"/>
      <c r="DJ103" s="376"/>
      <c r="DK103" s="376"/>
      <c r="DL103" s="376"/>
      <c r="DM103" s="376"/>
      <c r="DN103" s="376"/>
      <c r="DO103" s="376"/>
      <c r="DP103" s="376"/>
      <c r="DQ103" s="376"/>
      <c r="DR103" s="376"/>
      <c r="DS103" s="376"/>
      <c r="DT103" s="376"/>
      <c r="DU103" s="376"/>
      <c r="DV103" s="376"/>
      <c r="DW103" s="376"/>
      <c r="DX103" s="376"/>
      <c r="DY103" s="376"/>
      <c r="DZ103" s="376"/>
      <c r="EA103" s="376"/>
    </row>
    <row r="104" spans="1:131" ht="15" hidden="1" customHeight="1">
      <c r="A104" s="460">
        <f t="shared" si="85"/>
        <v>0</v>
      </c>
      <c r="B104" s="460">
        <f t="shared" si="88"/>
        <v>0</v>
      </c>
      <c r="C104" s="460">
        <f t="shared" si="86"/>
        <v>0</v>
      </c>
      <c r="E104" s="471">
        <f t="shared" ref="E104:L104" si="93">+MAX(E103,E105)</f>
        <v>18050</v>
      </c>
      <c r="F104" s="471">
        <f t="shared" si="93"/>
        <v>20600</v>
      </c>
      <c r="G104" s="471">
        <f t="shared" si="93"/>
        <v>23200</v>
      </c>
      <c r="H104" s="471">
        <f t="shared" si="93"/>
        <v>25750</v>
      </c>
      <c r="I104" s="471">
        <f t="shared" si="93"/>
        <v>27850</v>
      </c>
      <c r="J104" s="471">
        <f t="shared" si="93"/>
        <v>29900</v>
      </c>
      <c r="K104" s="471">
        <f t="shared" si="93"/>
        <v>31950</v>
      </c>
      <c r="L104" s="471">
        <f t="shared" si="93"/>
        <v>34000</v>
      </c>
      <c r="N104" s="614" t="s">
        <v>1717</v>
      </c>
      <c r="O104" s="376"/>
      <c r="P104" s="489"/>
      <c r="Q104" s="489"/>
      <c r="R104" s="489"/>
      <c r="S104" s="489"/>
      <c r="T104" s="489"/>
      <c r="U104" s="489"/>
      <c r="V104" s="489"/>
      <c r="W104" s="489"/>
      <c r="X104" s="376"/>
      <c r="Y104" s="489"/>
      <c r="Z104" s="489"/>
      <c r="AA104" s="489"/>
      <c r="AB104" s="489"/>
      <c r="AC104" s="489"/>
      <c r="AD104" s="489"/>
      <c r="AE104" s="489"/>
      <c r="AF104" s="489"/>
      <c r="AG104" s="376"/>
      <c r="AH104" s="490"/>
      <c r="AI104" s="489"/>
      <c r="AJ104" s="489"/>
      <c r="AK104" s="489"/>
      <c r="AL104" s="489"/>
      <c r="AM104" s="489"/>
      <c r="AN104" s="489"/>
      <c r="AO104" s="489"/>
      <c r="AP104" s="489"/>
      <c r="AQ104" s="376"/>
      <c r="AR104" s="376"/>
      <c r="AS104" s="376"/>
      <c r="AT104" s="593" t="s">
        <v>220</v>
      </c>
      <c r="AU104" s="376"/>
      <c r="AV104" s="376"/>
      <c r="AW104" s="401"/>
      <c r="AX104" s="401"/>
      <c r="AY104" s="595" t="s">
        <v>581</v>
      </c>
      <c r="AZ104" s="582" t="s">
        <v>427</v>
      </c>
      <c r="BA104" s="400" t="s">
        <v>455</v>
      </c>
      <c r="BB104" s="400" t="s">
        <v>208</v>
      </c>
      <c r="BC104" s="400" t="s">
        <v>208</v>
      </c>
      <c r="BD104" s="400" t="s">
        <v>427</v>
      </c>
      <c r="BE104" s="516">
        <f t="shared" si="75"/>
        <v>95</v>
      </c>
      <c r="BF104" s="376"/>
      <c r="BG104" s="376"/>
      <c r="BH104" s="376"/>
      <c r="BI104" s="376"/>
      <c r="BJ104" s="376"/>
      <c r="BK104" s="376"/>
      <c r="BL104" s="376"/>
      <c r="BM104" s="376"/>
      <c r="BN104" s="376"/>
      <c r="BO104" s="376"/>
      <c r="BP104" s="376"/>
      <c r="BQ104" s="376"/>
      <c r="BR104" s="376"/>
      <c r="BS104" s="376"/>
      <c r="BT104" s="376"/>
      <c r="BU104" s="376"/>
      <c r="BV104" s="376"/>
      <c r="BW104" s="376"/>
      <c r="BX104" s="376"/>
      <c r="BY104" s="376"/>
      <c r="BZ104" s="376"/>
      <c r="CA104" s="376"/>
      <c r="CB104" s="376"/>
      <c r="CC104" s="376"/>
      <c r="CD104" s="376"/>
      <c r="CE104" s="376"/>
      <c r="CF104" s="376"/>
      <c r="CG104" s="376"/>
      <c r="CH104" s="376"/>
      <c r="CI104" s="376"/>
      <c r="CJ104" s="376"/>
      <c r="CK104" s="376"/>
      <c r="CL104" s="376"/>
      <c r="CM104" s="376"/>
      <c r="CN104" s="376"/>
      <c r="CO104" s="376"/>
      <c r="CP104" s="376"/>
      <c r="CQ104" s="376"/>
      <c r="CR104" s="376"/>
      <c r="CS104" s="376"/>
      <c r="CT104" s="376"/>
      <c r="CU104" s="376"/>
      <c r="CV104" s="376"/>
      <c r="CW104" s="376"/>
      <c r="CX104" s="376"/>
      <c r="CY104" s="376"/>
      <c r="CZ104" s="376"/>
      <c r="DA104" s="376"/>
      <c r="DB104" s="376"/>
      <c r="DC104" s="376"/>
      <c r="DD104" s="376"/>
      <c r="DE104" s="376"/>
      <c r="DF104" s="376"/>
      <c r="DG104" s="376"/>
      <c r="DH104" s="376"/>
      <c r="DI104" s="376"/>
      <c r="DJ104" s="376"/>
      <c r="DK104" s="376"/>
      <c r="DL104" s="376"/>
      <c r="DM104" s="376"/>
      <c r="DN104" s="376"/>
      <c r="DO104" s="376"/>
      <c r="DP104" s="376"/>
      <c r="DQ104" s="376"/>
      <c r="DR104" s="376"/>
      <c r="DS104" s="376"/>
      <c r="DT104" s="376"/>
      <c r="DU104" s="376"/>
      <c r="DV104" s="376"/>
      <c r="DW104" s="376"/>
      <c r="DX104" s="376"/>
      <c r="DY104" s="376"/>
      <c r="DZ104" s="376"/>
      <c r="EA104" s="376"/>
    </row>
    <row r="105" spans="1:131" hidden="1">
      <c r="A105" s="460">
        <f t="shared" si="85"/>
        <v>0</v>
      </c>
      <c r="B105" s="460">
        <f t="shared" si="88"/>
        <v>0</v>
      </c>
      <c r="C105" s="460">
        <f t="shared" si="86"/>
        <v>0</v>
      </c>
      <c r="E105" s="461">
        <f t="shared" ref="E105:L105" si="94">+MAX(P105,Y105,AI105)</f>
        <v>18050</v>
      </c>
      <c r="F105" s="461">
        <f t="shared" si="94"/>
        <v>20600</v>
      </c>
      <c r="G105" s="461">
        <f t="shared" si="94"/>
        <v>23200</v>
      </c>
      <c r="H105" s="461">
        <f t="shared" si="94"/>
        <v>25750</v>
      </c>
      <c r="I105" s="461">
        <f t="shared" si="94"/>
        <v>27850</v>
      </c>
      <c r="J105" s="461">
        <f t="shared" si="94"/>
        <v>29900</v>
      </c>
      <c r="K105" s="461">
        <f t="shared" si="94"/>
        <v>31950</v>
      </c>
      <c r="L105" s="461">
        <f t="shared" si="94"/>
        <v>34000</v>
      </c>
      <c r="N105" s="614" t="str">
        <f>CONCATENATE(AU17,$B$11)</f>
        <v>1/16/2012 - 12/3/20120</v>
      </c>
      <c r="O105" s="376"/>
      <c r="P105" s="489">
        <v>18050</v>
      </c>
      <c r="Q105" s="489">
        <v>20600</v>
      </c>
      <c r="R105" s="489">
        <v>23200</v>
      </c>
      <c r="S105" s="489">
        <v>25750</v>
      </c>
      <c r="T105" s="489">
        <v>27850</v>
      </c>
      <c r="U105" s="489">
        <v>29900</v>
      </c>
      <c r="V105" s="489">
        <v>31950</v>
      </c>
      <c r="W105" s="489">
        <v>34000</v>
      </c>
      <c r="X105" s="376"/>
      <c r="Y105" s="489">
        <v>0</v>
      </c>
      <c r="Z105" s="489">
        <v>0</v>
      </c>
      <c r="AA105" s="489">
        <v>0</v>
      </c>
      <c r="AB105" s="489">
        <v>0</v>
      </c>
      <c r="AC105" s="489">
        <v>0</v>
      </c>
      <c r="AD105" s="489">
        <v>0</v>
      </c>
      <c r="AE105" s="489">
        <v>0</v>
      </c>
      <c r="AF105" s="489">
        <v>0</v>
      </c>
      <c r="AG105" s="376"/>
      <c r="AH105" s="490" t="str">
        <f>IF(AND((IF(ISNA(VLOOKUP($B$13,$AZ$10:$AZ$545,1,FALSE)),0,VLOOKUP($B$13,$AZ$10:$AZ$545,1,FALSE)))=0,AL159&gt;S159,OR($B$16=$AS$11,$B$16=$AS$15)),"Yes","No")</f>
        <v>No</v>
      </c>
      <c r="AI105" s="489">
        <f>IF($AH105="No",0,18350)</f>
        <v>0</v>
      </c>
      <c r="AJ105" s="489">
        <f>IF($AH105="No",0,20950)</f>
        <v>0</v>
      </c>
      <c r="AK105" s="489">
        <f>IF($AH105="No",0,23600)</f>
        <v>0</v>
      </c>
      <c r="AL105" s="489">
        <f>IF($AH105="No",0,26200)</f>
        <v>0</v>
      </c>
      <c r="AM105" s="489">
        <f>IF($AH105="No",0,28300)</f>
        <v>0</v>
      </c>
      <c r="AN105" s="489">
        <f>IF($AH105="No",0,30400)</f>
        <v>0</v>
      </c>
      <c r="AO105" s="489">
        <f>IF($AH105="No",0,32500)</f>
        <v>0</v>
      </c>
      <c r="AP105" s="489">
        <f>IF($AH105="No",0,34600)</f>
        <v>0</v>
      </c>
      <c r="AQ105" s="376"/>
      <c r="AR105" s="376"/>
      <c r="AS105" s="376"/>
      <c r="AT105" s="593" t="s">
        <v>222</v>
      </c>
      <c r="AU105" s="376"/>
      <c r="AV105" s="376"/>
      <c r="AW105" s="401"/>
      <c r="AX105" s="401"/>
      <c r="AY105" s="595" t="s">
        <v>584</v>
      </c>
      <c r="AZ105" s="582" t="s">
        <v>429</v>
      </c>
      <c r="BA105" s="400" t="s">
        <v>457</v>
      </c>
      <c r="BB105" s="400" t="s">
        <v>627</v>
      </c>
      <c r="BC105" s="400" t="s">
        <v>627</v>
      </c>
      <c r="BD105" s="400" t="s">
        <v>429</v>
      </c>
      <c r="BE105" s="516">
        <f t="shared" si="75"/>
        <v>96</v>
      </c>
      <c r="BF105" s="376"/>
      <c r="BG105" s="376"/>
      <c r="BH105" s="376"/>
      <c r="BI105" s="376"/>
      <c r="BJ105" s="376"/>
      <c r="BK105" s="376"/>
      <c r="BL105" s="376"/>
      <c r="BM105" s="376"/>
      <c r="BN105" s="376"/>
      <c r="BO105" s="376"/>
      <c r="BP105" s="376"/>
      <c r="BQ105" s="376"/>
      <c r="BR105" s="376"/>
      <c r="BS105" s="376"/>
      <c r="BT105" s="376"/>
      <c r="BU105" s="376"/>
      <c r="BV105" s="376"/>
      <c r="BW105" s="376"/>
      <c r="BX105" s="376"/>
      <c r="BY105" s="376"/>
      <c r="BZ105" s="376"/>
      <c r="CA105" s="376"/>
      <c r="CB105" s="376"/>
      <c r="CC105" s="376"/>
      <c r="CD105" s="376"/>
      <c r="CE105" s="376"/>
      <c r="CF105" s="376"/>
      <c r="CG105" s="376"/>
      <c r="CH105" s="376"/>
      <c r="CI105" s="376"/>
      <c r="CJ105" s="376"/>
      <c r="CK105" s="376"/>
      <c r="CL105" s="376"/>
      <c r="CM105" s="376"/>
      <c r="CN105" s="376"/>
      <c r="CO105" s="376"/>
      <c r="CP105" s="376"/>
      <c r="CQ105" s="376"/>
      <c r="CR105" s="376"/>
      <c r="CS105" s="376"/>
      <c r="CT105" s="376"/>
      <c r="CU105" s="376"/>
      <c r="CV105" s="376"/>
      <c r="CW105" s="376"/>
      <c r="CX105" s="376"/>
      <c r="CY105" s="376"/>
      <c r="CZ105" s="376"/>
      <c r="DA105" s="376"/>
      <c r="DB105" s="376"/>
      <c r="DC105" s="376"/>
      <c r="DD105" s="376"/>
      <c r="DE105" s="376"/>
      <c r="DF105" s="376"/>
      <c r="DG105" s="376"/>
      <c r="DH105" s="376"/>
      <c r="DI105" s="376"/>
      <c r="DJ105" s="376"/>
      <c r="DK105" s="376"/>
      <c r="DL105" s="376"/>
      <c r="DM105" s="376"/>
      <c r="DN105" s="376"/>
      <c r="DO105" s="376"/>
      <c r="DP105" s="376"/>
      <c r="DQ105" s="376"/>
      <c r="DR105" s="376"/>
      <c r="DS105" s="376"/>
      <c r="DT105" s="376"/>
      <c r="DU105" s="376"/>
      <c r="DV105" s="376"/>
      <c r="DW105" s="376"/>
      <c r="DX105" s="376"/>
      <c r="DY105" s="376"/>
      <c r="DZ105" s="376"/>
      <c r="EA105" s="376"/>
    </row>
    <row r="106" spans="1:131" hidden="1">
      <c r="A106" s="460">
        <f t="shared" si="85"/>
        <v>0</v>
      </c>
      <c r="B106" s="460">
        <f t="shared" si="88"/>
        <v>0</v>
      </c>
      <c r="C106" s="460">
        <f t="shared" si="86"/>
        <v>0</v>
      </c>
      <c r="E106" s="471">
        <f t="shared" ref="E106:L106" si="95">+MAX(E105,E107)</f>
        <v>18300</v>
      </c>
      <c r="F106" s="471">
        <f t="shared" si="95"/>
        <v>20900</v>
      </c>
      <c r="G106" s="471">
        <f t="shared" si="95"/>
        <v>23500</v>
      </c>
      <c r="H106" s="471">
        <f t="shared" si="95"/>
        <v>26100</v>
      </c>
      <c r="I106" s="471">
        <f t="shared" si="95"/>
        <v>28200</v>
      </c>
      <c r="J106" s="471">
        <f t="shared" si="95"/>
        <v>30300</v>
      </c>
      <c r="K106" s="471">
        <f t="shared" si="95"/>
        <v>32400</v>
      </c>
      <c r="L106" s="471">
        <f t="shared" si="95"/>
        <v>34500</v>
      </c>
      <c r="N106" s="614" t="s">
        <v>1717</v>
      </c>
      <c r="O106" s="376"/>
      <c r="P106" s="489"/>
      <c r="Q106" s="489"/>
      <c r="R106" s="489"/>
      <c r="S106" s="489"/>
      <c r="T106" s="489"/>
      <c r="U106" s="489"/>
      <c r="V106" s="489"/>
      <c r="W106" s="489"/>
      <c r="X106" s="376"/>
      <c r="Y106" s="489"/>
      <c r="Z106" s="489"/>
      <c r="AA106" s="489"/>
      <c r="AB106" s="489"/>
      <c r="AC106" s="489"/>
      <c r="AD106" s="489"/>
      <c r="AE106" s="489"/>
      <c r="AF106" s="489"/>
      <c r="AG106" s="376"/>
      <c r="AH106" s="490"/>
      <c r="AI106" s="489"/>
      <c r="AJ106" s="489"/>
      <c r="AK106" s="489"/>
      <c r="AL106" s="489"/>
      <c r="AM106" s="489"/>
      <c r="AN106" s="489"/>
      <c r="AO106" s="489"/>
      <c r="AP106" s="489"/>
      <c r="AQ106" s="376"/>
      <c r="AR106" s="376"/>
      <c r="AS106" s="376"/>
      <c r="AT106" s="593" t="s">
        <v>224</v>
      </c>
      <c r="AU106" s="376"/>
      <c r="AV106" s="376"/>
      <c r="AW106" s="401"/>
      <c r="AX106" s="401"/>
      <c r="AY106" s="595"/>
      <c r="AZ106" s="582"/>
      <c r="BA106" s="400"/>
      <c r="BB106" s="400" t="s">
        <v>630</v>
      </c>
      <c r="BC106" s="400" t="s">
        <v>630</v>
      </c>
      <c r="BD106" s="400" t="s">
        <v>437</v>
      </c>
      <c r="BE106" s="516"/>
      <c r="BF106" s="376"/>
      <c r="BG106" s="376"/>
      <c r="BH106" s="376"/>
      <c r="BI106" s="376"/>
      <c r="BJ106" s="376"/>
      <c r="BK106" s="376"/>
      <c r="BL106" s="376"/>
      <c r="BM106" s="376"/>
      <c r="BN106" s="376"/>
      <c r="BO106" s="376"/>
      <c r="BP106" s="376"/>
      <c r="BQ106" s="376"/>
      <c r="BR106" s="376"/>
      <c r="BS106" s="376"/>
      <c r="BT106" s="376"/>
      <c r="BU106" s="376"/>
      <c r="BV106" s="376"/>
      <c r="BW106" s="376"/>
      <c r="BX106" s="376"/>
      <c r="BY106" s="376"/>
      <c r="BZ106" s="376"/>
      <c r="CA106" s="376"/>
      <c r="CB106" s="376"/>
      <c r="CC106" s="376"/>
      <c r="CD106" s="376"/>
      <c r="CE106" s="376"/>
      <c r="CF106" s="376"/>
      <c r="CG106" s="376"/>
      <c r="CH106" s="376"/>
      <c r="CI106" s="376"/>
      <c r="CJ106" s="376"/>
      <c r="CK106" s="376"/>
      <c r="CL106" s="376"/>
      <c r="CM106" s="376"/>
      <c r="CN106" s="376"/>
      <c r="CO106" s="376"/>
      <c r="CP106" s="376"/>
      <c r="CQ106" s="376"/>
      <c r="CR106" s="376"/>
      <c r="CS106" s="376"/>
      <c r="CT106" s="376"/>
      <c r="CU106" s="376"/>
      <c r="CV106" s="376"/>
      <c r="CW106" s="376"/>
      <c r="CX106" s="376"/>
      <c r="CY106" s="376"/>
      <c r="CZ106" s="376"/>
      <c r="DA106" s="376"/>
      <c r="DB106" s="376"/>
      <c r="DC106" s="376"/>
      <c r="DD106" s="376"/>
      <c r="DE106" s="376"/>
      <c r="DF106" s="376"/>
      <c r="DG106" s="376"/>
      <c r="DH106" s="376"/>
      <c r="DI106" s="376"/>
      <c r="DJ106" s="376"/>
      <c r="DK106" s="376"/>
      <c r="DL106" s="376"/>
      <c r="DM106" s="376"/>
      <c r="DN106" s="376"/>
      <c r="DO106" s="376"/>
      <c r="DP106" s="376"/>
      <c r="DQ106" s="376"/>
      <c r="DR106" s="376"/>
      <c r="DS106" s="376"/>
      <c r="DT106" s="376"/>
      <c r="DU106" s="376"/>
      <c r="DV106" s="376"/>
      <c r="DW106" s="376"/>
      <c r="DX106" s="376"/>
      <c r="DY106" s="376"/>
      <c r="DZ106" s="376"/>
      <c r="EA106" s="376"/>
    </row>
    <row r="107" spans="1:131" ht="15" hidden="1" customHeight="1">
      <c r="A107" s="460">
        <f t="shared" si="85"/>
        <v>0</v>
      </c>
      <c r="B107" s="460">
        <f t="shared" si="88"/>
        <v>0</v>
      </c>
      <c r="C107" s="460">
        <f t="shared" si="86"/>
        <v>0</v>
      </c>
      <c r="E107" s="461">
        <f t="shared" ref="E107:L107" si="96">+MAX(P107,Y107,AI107)</f>
        <v>18300</v>
      </c>
      <c r="F107" s="461">
        <f t="shared" si="96"/>
        <v>20900</v>
      </c>
      <c r="G107" s="461">
        <f t="shared" si="96"/>
        <v>23500</v>
      </c>
      <c r="H107" s="461">
        <f t="shared" si="96"/>
        <v>26100</v>
      </c>
      <c r="I107" s="461">
        <f t="shared" si="96"/>
        <v>28200</v>
      </c>
      <c r="J107" s="461">
        <f t="shared" si="96"/>
        <v>30300</v>
      </c>
      <c r="K107" s="461">
        <f t="shared" si="96"/>
        <v>32400</v>
      </c>
      <c r="L107" s="461">
        <f t="shared" si="96"/>
        <v>34500</v>
      </c>
      <c r="N107" s="614" t="str">
        <f>CONCATENATE(AU19,$B$11)</f>
        <v>1/18/2013 - 12/17/20130</v>
      </c>
      <c r="O107" s="376"/>
      <c r="P107" s="489">
        <v>18300</v>
      </c>
      <c r="Q107" s="489">
        <v>20900</v>
      </c>
      <c r="R107" s="489">
        <v>23500</v>
      </c>
      <c r="S107" s="489">
        <v>26100</v>
      </c>
      <c r="T107" s="489">
        <v>28200</v>
      </c>
      <c r="U107" s="489">
        <v>30300</v>
      </c>
      <c r="V107" s="489">
        <v>32400</v>
      </c>
      <c r="W107" s="489">
        <v>34500</v>
      </c>
      <c r="X107" s="376"/>
      <c r="Y107" s="489">
        <v>0</v>
      </c>
      <c r="Z107" s="489">
        <v>0</v>
      </c>
      <c r="AA107" s="489">
        <v>0</v>
      </c>
      <c r="AB107" s="489">
        <v>0</v>
      </c>
      <c r="AC107" s="489">
        <v>0</v>
      </c>
      <c r="AD107" s="489">
        <v>0</v>
      </c>
      <c r="AE107" s="489">
        <v>0</v>
      </c>
      <c r="AF107" s="489">
        <v>0</v>
      </c>
      <c r="AG107" s="376"/>
      <c r="AH107" s="490" t="str">
        <f>IF(AND((IF(ISNA(VLOOKUP($B$13,$AZ$10:$AZ$545,1,FALSE)),0,VLOOKUP($B$13,$AZ$10:$AZ$545,1,FALSE)))=0,AL161&gt;S161,OR($B$16=$AS$11,$B$16=$AS$15)),"Yes","No")</f>
        <v>No</v>
      </c>
      <c r="AI107" s="489">
        <f>IF($AH107="No",0,18350)</f>
        <v>0</v>
      </c>
      <c r="AJ107" s="489">
        <f>IF($AH107="No",0,20950)</f>
        <v>0</v>
      </c>
      <c r="AK107" s="489">
        <f>IF($AH107="No",0,23600)</f>
        <v>0</v>
      </c>
      <c r="AL107" s="489">
        <f>IF($AH107="No",0,26200)</f>
        <v>0</v>
      </c>
      <c r="AM107" s="489">
        <f>IF($AH107="No",0,28300)</f>
        <v>0</v>
      </c>
      <c r="AN107" s="489">
        <f>IF($AH107="No",0,30400)</f>
        <v>0</v>
      </c>
      <c r="AO107" s="489">
        <f>IF($AH107="No",0,32500)</f>
        <v>0</v>
      </c>
      <c r="AP107" s="489">
        <f>IF($AH107="No",0,34600)</f>
        <v>0</v>
      </c>
      <c r="AQ107" s="376"/>
      <c r="AR107" s="376"/>
      <c r="AS107" s="376"/>
      <c r="AT107" s="593" t="s">
        <v>226</v>
      </c>
      <c r="AU107" s="376"/>
      <c r="AV107" s="376"/>
      <c r="AW107" s="401"/>
      <c r="AX107" s="401"/>
      <c r="AY107" s="595"/>
      <c r="AZ107" s="582"/>
      <c r="BA107" s="400"/>
      <c r="BB107" s="400" t="s">
        <v>632</v>
      </c>
      <c r="BC107" s="400" t="s">
        <v>632</v>
      </c>
      <c r="BD107" s="400" t="s">
        <v>439</v>
      </c>
      <c r="BE107" s="516"/>
      <c r="BF107" s="376"/>
      <c r="BG107" s="376"/>
      <c r="BH107" s="376"/>
      <c r="BI107" s="376"/>
      <c r="BJ107" s="376"/>
      <c r="BK107" s="376"/>
      <c r="BL107" s="376"/>
      <c r="BM107" s="376"/>
      <c r="BN107" s="376"/>
      <c r="BO107" s="376"/>
      <c r="BP107" s="376"/>
      <c r="BQ107" s="376"/>
      <c r="BR107" s="376"/>
      <c r="BS107" s="376"/>
      <c r="BT107" s="376"/>
      <c r="BU107" s="376"/>
      <c r="BV107" s="376"/>
      <c r="BW107" s="376"/>
      <c r="BX107" s="376"/>
      <c r="BY107" s="376"/>
      <c r="BZ107" s="376"/>
      <c r="CA107" s="376"/>
      <c r="CB107" s="376"/>
      <c r="CC107" s="376"/>
      <c r="CD107" s="376"/>
      <c r="CE107" s="376"/>
      <c r="CF107" s="376"/>
      <c r="CG107" s="376"/>
      <c r="CH107" s="376"/>
      <c r="CI107" s="376"/>
      <c r="CJ107" s="376"/>
      <c r="CK107" s="376"/>
      <c r="CL107" s="376"/>
      <c r="CM107" s="376"/>
      <c r="CN107" s="376"/>
      <c r="CO107" s="376"/>
      <c r="CP107" s="376"/>
      <c r="CQ107" s="376"/>
      <c r="CR107" s="376"/>
      <c r="CS107" s="376"/>
      <c r="CT107" s="376"/>
      <c r="CU107" s="376"/>
      <c r="CV107" s="376"/>
      <c r="CW107" s="376"/>
      <c r="CX107" s="376"/>
      <c r="CY107" s="376"/>
      <c r="CZ107" s="376"/>
      <c r="DA107" s="376"/>
      <c r="DB107" s="376"/>
      <c r="DC107" s="376"/>
      <c r="DD107" s="376"/>
      <c r="DE107" s="376"/>
      <c r="DF107" s="376"/>
      <c r="DG107" s="376"/>
      <c r="DH107" s="376"/>
      <c r="DI107" s="376"/>
      <c r="DJ107" s="376"/>
      <c r="DK107" s="376"/>
      <c r="DL107" s="376"/>
      <c r="DM107" s="376"/>
      <c r="DN107" s="376"/>
      <c r="DO107" s="376"/>
      <c r="DP107" s="376"/>
      <c r="DQ107" s="376"/>
      <c r="DR107" s="376"/>
      <c r="DS107" s="376"/>
      <c r="DT107" s="376"/>
      <c r="DU107" s="376"/>
      <c r="DV107" s="376"/>
      <c r="DW107" s="376"/>
      <c r="DX107" s="376"/>
      <c r="DY107" s="376"/>
      <c r="DZ107" s="376"/>
      <c r="EA107" s="376"/>
    </row>
    <row r="108" spans="1:131" ht="15" hidden="1" customHeight="1">
      <c r="A108" s="474">
        <f t="shared" ref="A108:A113" si="97">IF($A$26=$AU22,1,0)</f>
        <v>0</v>
      </c>
      <c r="B108" s="474">
        <f>IF(OR(B71=1,$B$18=$AU22),1,0)</f>
        <v>0</v>
      </c>
      <c r="C108" s="474">
        <f t="shared" si="86"/>
        <v>0</v>
      </c>
      <c r="E108" s="471">
        <f t="shared" ref="E108:L108" si="98">+MAX(E107,E109)</f>
        <v>18600</v>
      </c>
      <c r="F108" s="471">
        <f t="shared" si="98"/>
        <v>21250</v>
      </c>
      <c r="G108" s="471">
        <f t="shared" si="98"/>
        <v>23900</v>
      </c>
      <c r="H108" s="471">
        <f t="shared" si="98"/>
        <v>26550</v>
      </c>
      <c r="I108" s="471">
        <f t="shared" si="98"/>
        <v>28700</v>
      </c>
      <c r="J108" s="471">
        <f t="shared" si="98"/>
        <v>30800</v>
      </c>
      <c r="K108" s="471">
        <f t="shared" si="98"/>
        <v>32950</v>
      </c>
      <c r="L108" s="471">
        <f t="shared" si="98"/>
        <v>35050</v>
      </c>
      <c r="N108" s="614" t="s">
        <v>1717</v>
      </c>
      <c r="O108" s="376"/>
      <c r="P108" s="489"/>
      <c r="Q108" s="489"/>
      <c r="R108" s="489"/>
      <c r="S108" s="489"/>
      <c r="T108" s="489"/>
      <c r="U108" s="489"/>
      <c r="V108" s="489"/>
      <c r="W108" s="489"/>
      <c r="X108" s="376"/>
      <c r="Y108" s="489"/>
      <c r="Z108" s="489"/>
      <c r="AA108" s="489"/>
      <c r="AB108" s="489"/>
      <c r="AC108" s="489"/>
      <c r="AD108" s="489"/>
      <c r="AE108" s="489"/>
      <c r="AF108" s="489"/>
      <c r="AG108" s="376"/>
      <c r="AH108" s="490"/>
      <c r="AI108" s="489"/>
      <c r="AJ108" s="489"/>
      <c r="AK108" s="489"/>
      <c r="AL108" s="489"/>
      <c r="AM108" s="489"/>
      <c r="AN108" s="489"/>
      <c r="AO108" s="489"/>
      <c r="AP108" s="489"/>
      <c r="AQ108" s="376"/>
      <c r="AR108" s="376"/>
      <c r="AS108" s="376"/>
      <c r="AT108" s="593" t="s">
        <v>227</v>
      </c>
      <c r="AU108" s="376"/>
      <c r="AV108" s="376"/>
      <c r="AW108" s="401"/>
      <c r="AX108" s="401"/>
      <c r="AY108" s="595" t="s">
        <v>585</v>
      </c>
      <c r="AZ108" s="582" t="s">
        <v>437</v>
      </c>
      <c r="BA108" s="400" t="s">
        <v>459</v>
      </c>
      <c r="BB108" s="400" t="s">
        <v>638</v>
      </c>
      <c r="BC108" s="400" t="s">
        <v>638</v>
      </c>
      <c r="BD108" s="400" t="s">
        <v>445</v>
      </c>
      <c r="BE108" s="516">
        <f t="shared" ref="BE108:BE121" si="99">+MATCH(BD$10:BD$548,AZ$10:AZ$540,0)</f>
        <v>101</v>
      </c>
      <c r="BF108" s="376"/>
      <c r="BG108" s="376"/>
      <c r="BH108" s="376"/>
      <c r="BI108" s="376"/>
      <c r="BJ108" s="376"/>
      <c r="BK108" s="376"/>
      <c r="BL108" s="376"/>
      <c r="BM108" s="376"/>
      <c r="BN108" s="376"/>
      <c r="BO108" s="376"/>
      <c r="BP108" s="376"/>
      <c r="BQ108" s="376"/>
      <c r="BR108" s="376"/>
      <c r="BS108" s="376"/>
      <c r="BT108" s="376"/>
      <c r="BU108" s="376"/>
      <c r="BV108" s="376"/>
      <c r="BW108" s="376"/>
      <c r="BX108" s="376"/>
      <c r="BY108" s="376"/>
      <c r="BZ108" s="376"/>
      <c r="CA108" s="376"/>
      <c r="CB108" s="376"/>
      <c r="CC108" s="376"/>
      <c r="CD108" s="376"/>
      <c r="CE108" s="376"/>
      <c r="CF108" s="376"/>
      <c r="CG108" s="376"/>
      <c r="CH108" s="376"/>
      <c r="CI108" s="376"/>
      <c r="CJ108" s="376"/>
      <c r="CK108" s="376"/>
      <c r="CL108" s="376"/>
      <c r="CM108" s="376"/>
      <c r="CN108" s="376"/>
      <c r="CO108" s="376"/>
      <c r="CP108" s="376"/>
      <c r="CQ108" s="376"/>
      <c r="CR108" s="376"/>
      <c r="CS108" s="376"/>
      <c r="CT108" s="376"/>
      <c r="CU108" s="376"/>
      <c r="CV108" s="376"/>
      <c r="CW108" s="376"/>
      <c r="CX108" s="376"/>
      <c r="CY108" s="376"/>
      <c r="CZ108" s="376"/>
      <c r="DA108" s="376"/>
      <c r="DB108" s="376"/>
      <c r="DC108" s="376"/>
      <c r="DD108" s="376"/>
      <c r="DE108" s="376"/>
      <c r="DF108" s="376"/>
      <c r="DG108" s="376"/>
      <c r="DH108" s="376"/>
      <c r="DI108" s="376"/>
      <c r="DJ108" s="376"/>
      <c r="DK108" s="376"/>
      <c r="DL108" s="376"/>
      <c r="DM108" s="376"/>
      <c r="DN108" s="376"/>
      <c r="DO108" s="376"/>
      <c r="DP108" s="376"/>
      <c r="DQ108" s="376"/>
      <c r="DR108" s="376"/>
      <c r="DS108" s="376"/>
      <c r="DT108" s="376"/>
      <c r="DU108" s="376"/>
      <c r="DV108" s="376"/>
      <c r="DW108" s="376"/>
      <c r="DX108" s="376"/>
      <c r="DY108" s="376"/>
      <c r="DZ108" s="376"/>
      <c r="EA108" s="376"/>
    </row>
    <row r="109" spans="1:131" ht="15" hidden="1" customHeight="1">
      <c r="A109" s="474">
        <f t="shared" si="97"/>
        <v>0</v>
      </c>
      <c r="B109" s="474">
        <f>IF(OR(B72=1,$B$18=$AU23),1,0)</f>
        <v>0</v>
      </c>
      <c r="C109" s="474">
        <f t="shared" si="86"/>
        <v>0</v>
      </c>
      <c r="E109" s="461">
        <f t="shared" ref="E109:L109" si="100">+MAX(P109,Y109,AI109)</f>
        <v>18600</v>
      </c>
      <c r="F109" s="461">
        <f t="shared" si="100"/>
        <v>21250</v>
      </c>
      <c r="G109" s="461">
        <f t="shared" si="100"/>
        <v>23900</v>
      </c>
      <c r="H109" s="461">
        <f t="shared" si="100"/>
        <v>26550</v>
      </c>
      <c r="I109" s="461">
        <f t="shared" si="100"/>
        <v>28700</v>
      </c>
      <c r="J109" s="461">
        <f t="shared" si="100"/>
        <v>30800</v>
      </c>
      <c r="K109" s="461">
        <f t="shared" si="100"/>
        <v>32950</v>
      </c>
      <c r="L109" s="461">
        <f t="shared" si="100"/>
        <v>35050</v>
      </c>
      <c r="N109" s="614" t="str">
        <f>CONCATENATE(AU23,$B$11)</f>
        <v>2/1/2014 - 3/5/20150</v>
      </c>
      <c r="O109" s="376"/>
      <c r="P109" s="489">
        <v>18600</v>
      </c>
      <c r="Q109" s="489">
        <v>21250</v>
      </c>
      <c r="R109" s="489">
        <v>23900</v>
      </c>
      <c r="S109" s="489">
        <v>26550</v>
      </c>
      <c r="T109" s="489">
        <v>28700</v>
      </c>
      <c r="U109" s="489">
        <v>30800</v>
      </c>
      <c r="V109" s="489">
        <v>32950</v>
      </c>
      <c r="W109" s="489">
        <v>35050</v>
      </c>
      <c r="X109" s="376"/>
      <c r="Y109" s="489">
        <v>0</v>
      </c>
      <c r="Z109" s="489">
        <v>0</v>
      </c>
      <c r="AA109" s="489">
        <v>0</v>
      </c>
      <c r="AB109" s="489">
        <v>0</v>
      </c>
      <c r="AC109" s="489">
        <v>0</v>
      </c>
      <c r="AD109" s="489">
        <v>0</v>
      </c>
      <c r="AE109" s="489">
        <v>0</v>
      </c>
      <c r="AF109" s="489">
        <v>0</v>
      </c>
      <c r="AG109" s="376"/>
      <c r="AH109" s="490" t="str">
        <f>IF(AND((IF(ISNA(VLOOKUP($B$13,$BA$10:$BA$545,1,FALSE)),0,VLOOKUP($B$13,$BA$10:$BA$545,1,FALSE)))=0,AL163&gt;S163,OR($B$16=$AS$11,$B$16=$AS$15)),"Yes","No")</f>
        <v>No</v>
      </c>
      <c r="AI109" s="489">
        <f>IF($AH109="No",0,18400)</f>
        <v>0</v>
      </c>
      <c r="AJ109" s="489">
        <f>IF($AH109="No",0,21000)</f>
        <v>0</v>
      </c>
      <c r="AK109" s="489">
        <f>IF($AH109="No",0,23650)</f>
        <v>0</v>
      </c>
      <c r="AL109" s="489">
        <f>IF($AH109="No",0,26250)</f>
        <v>0</v>
      </c>
      <c r="AM109" s="489">
        <f>IF($AH109="No",0,28350)</f>
        <v>0</v>
      </c>
      <c r="AN109" s="489">
        <f>IF($AH109="No",0,30450)</f>
        <v>0</v>
      </c>
      <c r="AO109" s="489">
        <f>IF($AH109="No",0,32550)</f>
        <v>0</v>
      </c>
      <c r="AP109" s="489">
        <f>IF($AH109="No",0,34650)</f>
        <v>0</v>
      </c>
      <c r="AQ109" s="376"/>
      <c r="AR109" s="376"/>
      <c r="AS109" s="376"/>
      <c r="AT109" s="593" t="s">
        <v>229</v>
      </c>
      <c r="AU109" s="376"/>
      <c r="AV109" s="376"/>
      <c r="AW109" s="401"/>
      <c r="AX109" s="401"/>
      <c r="AY109" s="595" t="s">
        <v>588</v>
      </c>
      <c r="AZ109" s="582" t="s">
        <v>439</v>
      </c>
      <c r="BA109" s="400" t="s">
        <v>461</v>
      </c>
      <c r="BB109" s="400" t="s">
        <v>640</v>
      </c>
      <c r="BC109" s="400" t="s">
        <v>640</v>
      </c>
      <c r="BD109" s="400" t="s">
        <v>447</v>
      </c>
      <c r="BE109" s="516">
        <f t="shared" si="99"/>
        <v>102</v>
      </c>
      <c r="BF109" s="376"/>
      <c r="BG109" s="376"/>
      <c r="BH109" s="376"/>
      <c r="BI109" s="376"/>
      <c r="BJ109" s="376"/>
      <c r="BK109" s="376"/>
      <c r="BL109" s="376"/>
      <c r="BM109" s="376"/>
      <c r="BN109" s="376"/>
      <c r="BO109" s="376"/>
      <c r="BP109" s="376"/>
      <c r="BQ109" s="376"/>
      <c r="BR109" s="376"/>
      <c r="BS109" s="376"/>
      <c r="BT109" s="376"/>
      <c r="BU109" s="376"/>
      <c r="BV109" s="376"/>
      <c r="BW109" s="376"/>
      <c r="BX109" s="376"/>
      <c r="BY109" s="376"/>
      <c r="BZ109" s="376"/>
      <c r="CA109" s="376"/>
      <c r="CB109" s="376"/>
      <c r="CC109" s="376"/>
      <c r="CD109" s="376"/>
      <c r="CE109" s="376"/>
      <c r="CF109" s="376"/>
      <c r="CG109" s="376"/>
      <c r="CH109" s="376"/>
      <c r="CI109" s="376"/>
      <c r="CJ109" s="376"/>
      <c r="CK109" s="376"/>
      <c r="CL109" s="376"/>
      <c r="CM109" s="376"/>
      <c r="CN109" s="376"/>
      <c r="CO109" s="376"/>
      <c r="CP109" s="376"/>
      <c r="CQ109" s="376"/>
      <c r="CR109" s="376"/>
      <c r="CS109" s="376"/>
      <c r="CT109" s="376"/>
      <c r="CU109" s="376"/>
      <c r="CV109" s="376"/>
      <c r="CW109" s="376"/>
      <c r="CX109" s="376"/>
      <c r="CY109" s="376"/>
      <c r="CZ109" s="376"/>
      <c r="DA109" s="376"/>
      <c r="DB109" s="376"/>
      <c r="DC109" s="376"/>
      <c r="DD109" s="376"/>
      <c r="DE109" s="376"/>
      <c r="DF109" s="376"/>
      <c r="DG109" s="376"/>
      <c r="DH109" s="376"/>
      <c r="DI109" s="376"/>
      <c r="DJ109" s="376"/>
      <c r="DK109" s="376"/>
      <c r="DL109" s="376"/>
      <c r="DM109" s="376"/>
      <c r="DN109" s="376"/>
      <c r="DO109" s="376"/>
      <c r="DP109" s="376"/>
      <c r="DQ109" s="376"/>
      <c r="DR109" s="376"/>
      <c r="DS109" s="376"/>
      <c r="DT109" s="376"/>
      <c r="DU109" s="376"/>
      <c r="DV109" s="376"/>
      <c r="DW109" s="376"/>
      <c r="DX109" s="376"/>
      <c r="DY109" s="376"/>
      <c r="DZ109" s="376"/>
      <c r="EA109" s="376"/>
    </row>
    <row r="110" spans="1:131" ht="15" hidden="1" customHeight="1">
      <c r="A110" s="474">
        <f t="shared" si="97"/>
        <v>0</v>
      </c>
      <c r="B110" s="474">
        <f>IF(OR(B73=1,$B$18=$AU24),1,0)</f>
        <v>0</v>
      </c>
      <c r="C110" s="474">
        <f t="shared" si="86"/>
        <v>0</v>
      </c>
      <c r="E110" s="471">
        <f t="shared" ref="E110:L110" si="101">+MAX(E109,E111)</f>
        <v>18750</v>
      </c>
      <c r="F110" s="471">
        <f t="shared" si="101"/>
        <v>21400</v>
      </c>
      <c r="G110" s="471">
        <f t="shared" si="101"/>
        <v>24100</v>
      </c>
      <c r="H110" s="471">
        <f t="shared" si="101"/>
        <v>26750</v>
      </c>
      <c r="I110" s="471">
        <f t="shared" si="101"/>
        <v>28900</v>
      </c>
      <c r="J110" s="471">
        <f t="shared" si="101"/>
        <v>31050</v>
      </c>
      <c r="K110" s="471">
        <f t="shared" si="101"/>
        <v>33200</v>
      </c>
      <c r="L110" s="471">
        <f t="shared" si="101"/>
        <v>35350</v>
      </c>
      <c r="N110" s="614" t="s">
        <v>1717</v>
      </c>
      <c r="O110" s="376"/>
      <c r="P110" s="489"/>
      <c r="Q110" s="489"/>
      <c r="R110" s="489"/>
      <c r="S110" s="489"/>
      <c r="T110" s="489"/>
      <c r="U110" s="489"/>
      <c r="V110" s="489"/>
      <c r="W110" s="489"/>
      <c r="X110" s="376"/>
      <c r="Y110" s="489"/>
      <c r="Z110" s="489"/>
      <c r="AA110" s="489"/>
      <c r="AB110" s="489"/>
      <c r="AC110" s="489"/>
      <c r="AD110" s="489"/>
      <c r="AE110" s="489"/>
      <c r="AF110" s="489"/>
      <c r="AG110" s="376"/>
      <c r="AH110" s="490"/>
      <c r="AI110" s="489"/>
      <c r="AJ110" s="489"/>
      <c r="AK110" s="489"/>
      <c r="AL110" s="489"/>
      <c r="AM110" s="489"/>
      <c r="AN110" s="489"/>
      <c r="AO110" s="489"/>
      <c r="AP110" s="489"/>
      <c r="AQ110" s="376"/>
      <c r="AR110" s="376"/>
      <c r="AS110" s="376"/>
      <c r="AT110" s="593" t="s">
        <v>231</v>
      </c>
      <c r="AU110" s="376"/>
      <c r="AV110" s="376"/>
      <c r="AW110" s="401"/>
      <c r="AX110" s="401"/>
      <c r="AY110" s="595" t="s">
        <v>591</v>
      </c>
      <c r="AZ110" s="582" t="s">
        <v>445</v>
      </c>
      <c r="BA110" s="400" t="s">
        <v>1632</v>
      </c>
      <c r="BB110" s="400" t="s">
        <v>647</v>
      </c>
      <c r="BC110" s="400" t="s">
        <v>647</v>
      </c>
      <c r="BD110" s="400" t="s">
        <v>453</v>
      </c>
      <c r="BE110" s="516">
        <f t="shared" si="99"/>
        <v>103</v>
      </c>
      <c r="BF110" s="376"/>
      <c r="BG110" s="376"/>
      <c r="BH110" s="376"/>
      <c r="BI110" s="376"/>
      <c r="BJ110" s="376"/>
      <c r="BK110" s="376"/>
      <c r="BL110" s="376"/>
      <c r="BM110" s="376"/>
      <c r="BN110" s="376"/>
      <c r="BO110" s="376"/>
      <c r="BP110" s="376"/>
      <c r="BQ110" s="376"/>
      <c r="BR110" s="376"/>
      <c r="BS110" s="376"/>
      <c r="BT110" s="376"/>
      <c r="BU110" s="376"/>
      <c r="BV110" s="376"/>
      <c r="BW110" s="376"/>
      <c r="BX110" s="376"/>
      <c r="BY110" s="376"/>
      <c r="BZ110" s="376"/>
      <c r="CA110" s="376"/>
      <c r="CB110" s="376"/>
      <c r="CC110" s="376"/>
      <c r="CD110" s="376"/>
      <c r="CE110" s="376"/>
      <c r="CF110" s="376"/>
      <c r="CG110" s="376"/>
      <c r="CH110" s="376"/>
      <c r="CI110" s="376"/>
      <c r="CJ110" s="376"/>
      <c r="CK110" s="376"/>
      <c r="CL110" s="376"/>
      <c r="CM110" s="376"/>
      <c r="CN110" s="376"/>
      <c r="CO110" s="376"/>
      <c r="CP110" s="376"/>
      <c r="CQ110" s="376"/>
      <c r="CR110" s="376"/>
      <c r="CS110" s="376"/>
      <c r="CT110" s="376"/>
      <c r="CU110" s="376"/>
      <c r="CV110" s="376"/>
      <c r="CW110" s="376"/>
      <c r="CX110" s="376"/>
      <c r="CY110" s="376"/>
      <c r="CZ110" s="376"/>
      <c r="DA110" s="376"/>
      <c r="DB110" s="376"/>
      <c r="DC110" s="376"/>
      <c r="DD110" s="376"/>
      <c r="DE110" s="376"/>
      <c r="DF110" s="376"/>
      <c r="DG110" s="376"/>
      <c r="DH110" s="376"/>
      <c r="DI110" s="376"/>
      <c r="DJ110" s="376"/>
      <c r="DK110" s="376"/>
      <c r="DL110" s="376"/>
      <c r="DM110" s="376"/>
      <c r="DN110" s="376"/>
      <c r="DO110" s="376"/>
      <c r="DP110" s="376"/>
      <c r="DQ110" s="376"/>
      <c r="DR110" s="376"/>
      <c r="DS110" s="376"/>
      <c r="DT110" s="376"/>
      <c r="DU110" s="376"/>
      <c r="DV110" s="376"/>
      <c r="DW110" s="376"/>
      <c r="DX110" s="376"/>
      <c r="DY110" s="376"/>
      <c r="DZ110" s="376"/>
      <c r="EA110" s="376"/>
    </row>
    <row r="111" spans="1:131" ht="15" hidden="1" customHeight="1">
      <c r="A111" s="474">
        <f t="shared" si="97"/>
        <v>0</v>
      </c>
      <c r="B111" s="474">
        <f>IF(OR(B74=1,$B$18=$AU25),1,0)</f>
        <v>0</v>
      </c>
      <c r="C111" s="474">
        <f t="shared" si="86"/>
        <v>0</v>
      </c>
      <c r="E111" s="478">
        <f t="shared" ref="E111:L111" si="102">+MAX(P111,Y111,AI111)</f>
        <v>18750</v>
      </c>
      <c r="F111" s="478">
        <f t="shared" si="102"/>
        <v>21400</v>
      </c>
      <c r="G111" s="478">
        <f t="shared" si="102"/>
        <v>24100</v>
      </c>
      <c r="H111" s="478">
        <f t="shared" si="102"/>
        <v>26750</v>
      </c>
      <c r="I111" s="478">
        <f t="shared" si="102"/>
        <v>28900</v>
      </c>
      <c r="J111" s="478">
        <f t="shared" si="102"/>
        <v>31050</v>
      </c>
      <c r="K111" s="478">
        <f t="shared" si="102"/>
        <v>33200</v>
      </c>
      <c r="L111" s="478">
        <f t="shared" si="102"/>
        <v>35350</v>
      </c>
      <c r="N111" s="614" t="str">
        <f>CONCATENATE(AU25,$B$11)</f>
        <v>4/21/2015 - 3/27/20160</v>
      </c>
      <c r="O111" s="376"/>
      <c r="P111" s="489">
        <v>18750</v>
      </c>
      <c r="Q111" s="489">
        <v>21400</v>
      </c>
      <c r="R111" s="489">
        <v>24100</v>
      </c>
      <c r="S111" s="489">
        <v>26750</v>
      </c>
      <c r="T111" s="489">
        <v>28900</v>
      </c>
      <c r="U111" s="489">
        <v>31050</v>
      </c>
      <c r="V111" s="489">
        <v>33200</v>
      </c>
      <c r="W111" s="489">
        <v>35350</v>
      </c>
      <c r="X111" s="376"/>
      <c r="Y111" s="489">
        <v>0</v>
      </c>
      <c r="Z111" s="489">
        <v>0</v>
      </c>
      <c r="AA111" s="489">
        <v>0</v>
      </c>
      <c r="AB111" s="489">
        <v>0</v>
      </c>
      <c r="AC111" s="489">
        <v>0</v>
      </c>
      <c r="AD111" s="489">
        <v>0</v>
      </c>
      <c r="AE111" s="489">
        <v>0</v>
      </c>
      <c r="AF111" s="489">
        <v>0</v>
      </c>
      <c r="AG111" s="376"/>
      <c r="AH111" s="490" t="str">
        <f>IF(AND((IF(ISNA(VLOOKUP($B$13,$BB$10:$BB$545,1,FALSE)),0,VLOOKUP($B$13,$BB$10:$BB$545,1,FALSE)))=0,AL165&gt;S165,OR($B$16=$AS$11,$B$16=$AS$15)),"Yes","No")</f>
        <v>No</v>
      </c>
      <c r="AI111" s="489">
        <f>IF($AH111="No",0,18950)</f>
        <v>0</v>
      </c>
      <c r="AJ111" s="489">
        <f>IF($AH111="No",0,21650)</f>
        <v>0</v>
      </c>
      <c r="AK111" s="489">
        <f>IF($AH111="No",0,24350)</f>
        <v>0</v>
      </c>
      <c r="AL111" s="489">
        <f>IF($AH111="No",0,27050)</f>
        <v>0</v>
      </c>
      <c r="AM111" s="489">
        <f>IF($AH111="No",0,29200)</f>
        <v>0</v>
      </c>
      <c r="AN111" s="489">
        <f>IF($AH111="No",0,31400)</f>
        <v>0</v>
      </c>
      <c r="AO111" s="489">
        <f>IF($AH111="No",0,33550)</f>
        <v>0</v>
      </c>
      <c r="AP111" s="489">
        <f>IF($AH111="No",0,35700)</f>
        <v>0</v>
      </c>
      <c r="AQ111" s="376"/>
      <c r="AR111" s="376"/>
      <c r="AS111" s="376"/>
      <c r="AT111" s="593" t="s">
        <v>233</v>
      </c>
      <c r="AU111" s="376"/>
      <c r="AV111" s="376"/>
      <c r="AW111" s="401"/>
      <c r="AX111" s="401"/>
      <c r="AY111" s="595" t="s">
        <v>595</v>
      </c>
      <c r="AZ111" s="582" t="s">
        <v>447</v>
      </c>
      <c r="BA111" s="400" t="s">
        <v>465</v>
      </c>
      <c r="BB111" s="400" t="s">
        <v>654</v>
      </c>
      <c r="BC111" s="400" t="s">
        <v>654</v>
      </c>
      <c r="BD111" s="400" t="s">
        <v>455</v>
      </c>
      <c r="BE111" s="516">
        <f t="shared" si="99"/>
        <v>104</v>
      </c>
      <c r="BF111" s="376"/>
      <c r="BG111" s="376"/>
      <c r="BH111" s="376"/>
      <c r="BI111" s="376"/>
      <c r="BJ111" s="376"/>
      <c r="BK111" s="376"/>
      <c r="BL111" s="376"/>
      <c r="BM111" s="376"/>
      <c r="BN111" s="376"/>
      <c r="BO111" s="376"/>
      <c r="BP111" s="376"/>
      <c r="BQ111" s="376"/>
      <c r="BR111" s="376"/>
      <c r="BS111" s="376"/>
      <c r="BT111" s="376"/>
      <c r="BU111" s="376"/>
      <c r="BV111" s="376"/>
      <c r="BW111" s="376"/>
      <c r="BX111" s="376"/>
      <c r="BY111" s="376"/>
      <c r="BZ111" s="376"/>
      <c r="CA111" s="376"/>
      <c r="CB111" s="376"/>
      <c r="CC111" s="376"/>
      <c r="CD111" s="376"/>
      <c r="CE111" s="376"/>
      <c r="CF111" s="376"/>
      <c r="CG111" s="376"/>
      <c r="CH111" s="376"/>
      <c r="CI111" s="376"/>
      <c r="CJ111" s="376"/>
      <c r="CK111" s="376"/>
      <c r="CL111" s="376"/>
      <c r="CM111" s="376"/>
      <c r="CN111" s="376"/>
      <c r="CO111" s="376"/>
      <c r="CP111" s="376"/>
      <c r="CQ111" s="376"/>
      <c r="CR111" s="376"/>
      <c r="CS111" s="376"/>
      <c r="CT111" s="376"/>
      <c r="CU111" s="376"/>
      <c r="CV111" s="376"/>
      <c r="CW111" s="376"/>
      <c r="CX111" s="376"/>
      <c r="CY111" s="376"/>
      <c r="CZ111" s="376"/>
      <c r="DA111" s="376"/>
      <c r="DB111" s="376"/>
      <c r="DC111" s="376"/>
      <c r="DD111" s="376"/>
      <c r="DE111" s="376"/>
      <c r="DF111" s="376"/>
      <c r="DG111" s="376"/>
      <c r="DH111" s="376"/>
      <c r="DI111" s="376"/>
      <c r="DJ111" s="376"/>
      <c r="DK111" s="376"/>
      <c r="DL111" s="376"/>
      <c r="DM111" s="376"/>
      <c r="DN111" s="376"/>
      <c r="DO111" s="376"/>
      <c r="DP111" s="376"/>
      <c r="DQ111" s="376"/>
      <c r="DR111" s="376"/>
      <c r="DS111" s="376"/>
      <c r="DT111" s="376"/>
      <c r="DU111" s="376"/>
      <c r="DV111" s="376"/>
      <c r="DW111" s="376"/>
      <c r="DX111" s="376"/>
      <c r="DY111" s="376"/>
      <c r="DZ111" s="376"/>
      <c r="EA111" s="376"/>
    </row>
    <row r="112" spans="1:131" ht="15" hidden="1" customHeight="1">
      <c r="A112" s="479">
        <f t="shared" si="97"/>
        <v>0</v>
      </c>
      <c r="B112" s="479">
        <f>IF(OR(B75=1,$B$18=$AU26),1,0)</f>
        <v>0</v>
      </c>
      <c r="C112" s="479">
        <f t="shared" si="86"/>
        <v>0</v>
      </c>
      <c r="E112" s="471">
        <f t="shared" ref="E112:L112" si="103">+MAX(E111,E113)</f>
        <v>18750</v>
      </c>
      <c r="F112" s="471">
        <f t="shared" si="103"/>
        <v>21400</v>
      </c>
      <c r="G112" s="471">
        <f t="shared" si="103"/>
        <v>24100</v>
      </c>
      <c r="H112" s="471">
        <f t="shared" si="103"/>
        <v>26750</v>
      </c>
      <c r="I112" s="471">
        <f t="shared" si="103"/>
        <v>28900</v>
      </c>
      <c r="J112" s="471">
        <f t="shared" si="103"/>
        <v>31050</v>
      </c>
      <c r="K112" s="471">
        <f t="shared" si="103"/>
        <v>33200</v>
      </c>
      <c r="L112" s="471">
        <f t="shared" si="103"/>
        <v>35350</v>
      </c>
      <c r="N112" s="614" t="s">
        <v>1717</v>
      </c>
      <c r="O112" s="376"/>
      <c r="P112" s="489"/>
      <c r="Q112" s="489"/>
      <c r="R112" s="489"/>
      <c r="S112" s="489"/>
      <c r="T112" s="489"/>
      <c r="U112" s="489"/>
      <c r="V112" s="489"/>
      <c r="W112" s="489"/>
      <c r="X112" s="376"/>
      <c r="Y112" s="489"/>
      <c r="Z112" s="489"/>
      <c r="AA112" s="489"/>
      <c r="AB112" s="489"/>
      <c r="AC112" s="489"/>
      <c r="AD112" s="489"/>
      <c r="AE112" s="489"/>
      <c r="AF112" s="489"/>
      <c r="AG112" s="376"/>
      <c r="AH112" s="490"/>
      <c r="AI112" s="489"/>
      <c r="AJ112" s="489"/>
      <c r="AK112" s="489"/>
      <c r="AL112" s="489"/>
      <c r="AM112" s="489"/>
      <c r="AN112" s="489"/>
      <c r="AO112" s="489"/>
      <c r="AP112" s="489"/>
      <c r="AQ112" s="376"/>
      <c r="AR112" s="376"/>
      <c r="AS112" s="376"/>
      <c r="AT112" s="593" t="s">
        <v>235</v>
      </c>
      <c r="AU112" s="376"/>
      <c r="AV112" s="376"/>
      <c r="AW112" s="401"/>
      <c r="AX112" s="401"/>
      <c r="AY112" s="595" t="s">
        <v>597</v>
      </c>
      <c r="AZ112" s="582" t="s">
        <v>453</v>
      </c>
      <c r="BA112" s="400" t="s">
        <v>471</v>
      </c>
      <c r="BB112" s="400" t="s">
        <v>656</v>
      </c>
      <c r="BC112" s="400" t="s">
        <v>656</v>
      </c>
      <c r="BD112" s="400" t="s">
        <v>457</v>
      </c>
      <c r="BE112" s="516">
        <f t="shared" si="99"/>
        <v>105</v>
      </c>
      <c r="BF112" s="376"/>
      <c r="BG112" s="376"/>
      <c r="BH112" s="376"/>
      <c r="BI112" s="376"/>
      <c r="BJ112" s="376"/>
      <c r="BK112" s="376"/>
      <c r="BL112" s="376"/>
      <c r="BM112" s="376"/>
      <c r="BN112" s="376"/>
      <c r="BO112" s="376"/>
      <c r="BP112" s="376"/>
      <c r="BQ112" s="376"/>
      <c r="BR112" s="376"/>
      <c r="BS112" s="376"/>
      <c r="BT112" s="376"/>
      <c r="BU112" s="376"/>
      <c r="BV112" s="376"/>
      <c r="BW112" s="376"/>
      <c r="BX112" s="376"/>
      <c r="BY112" s="376"/>
      <c r="BZ112" s="376"/>
      <c r="CA112" s="376"/>
      <c r="CB112" s="376"/>
      <c r="CC112" s="376"/>
      <c r="CD112" s="376"/>
      <c r="CE112" s="376"/>
      <c r="CF112" s="376"/>
      <c r="CG112" s="376"/>
      <c r="CH112" s="376"/>
      <c r="CI112" s="376"/>
      <c r="CJ112" s="376"/>
      <c r="CK112" s="376"/>
      <c r="CL112" s="376"/>
      <c r="CM112" s="376"/>
      <c r="CN112" s="376"/>
      <c r="CO112" s="376"/>
      <c r="CP112" s="376"/>
      <c r="CQ112" s="376"/>
      <c r="CR112" s="376"/>
      <c r="CS112" s="376"/>
      <c r="CT112" s="376"/>
      <c r="CU112" s="376"/>
      <c r="CV112" s="376"/>
      <c r="CW112" s="376"/>
      <c r="CX112" s="376"/>
      <c r="CY112" s="376"/>
      <c r="CZ112" s="376"/>
      <c r="DA112" s="376"/>
      <c r="DB112" s="376"/>
      <c r="DC112" s="376"/>
      <c r="DD112" s="376"/>
      <c r="DE112" s="376"/>
      <c r="DF112" s="376"/>
      <c r="DG112" s="376"/>
      <c r="DH112" s="376"/>
      <c r="DI112" s="376"/>
      <c r="DJ112" s="376"/>
      <c r="DK112" s="376"/>
      <c r="DL112" s="376"/>
      <c r="DM112" s="376"/>
      <c r="DN112" s="376"/>
      <c r="DO112" s="376"/>
      <c r="DP112" s="376"/>
      <c r="DQ112" s="376"/>
      <c r="DR112" s="376"/>
      <c r="DS112" s="376"/>
      <c r="DT112" s="376"/>
      <c r="DU112" s="376"/>
      <c r="DV112" s="376"/>
      <c r="DW112" s="376"/>
      <c r="DX112" s="376"/>
      <c r="DY112" s="376"/>
      <c r="DZ112" s="376"/>
      <c r="EA112" s="376"/>
    </row>
    <row r="113" spans="1:131" ht="15" hidden="1" customHeight="1">
      <c r="A113" s="480">
        <f t="shared" si="97"/>
        <v>0</v>
      </c>
      <c r="B113" s="480">
        <f>IF(OR(B78=1,$B$18=$AU27),1,0)</f>
        <v>0</v>
      </c>
      <c r="C113" s="480">
        <f t="shared" si="86"/>
        <v>0</v>
      </c>
      <c r="E113" s="488">
        <f t="shared" ref="E113:L113" si="104">+MAX(P113,Y113,AI113)</f>
        <v>18350</v>
      </c>
      <c r="F113" s="488">
        <f t="shared" si="104"/>
        <v>21000</v>
      </c>
      <c r="G113" s="488">
        <f t="shared" si="104"/>
        <v>23600</v>
      </c>
      <c r="H113" s="488">
        <f t="shared" si="104"/>
        <v>26200</v>
      </c>
      <c r="I113" s="488">
        <f t="shared" si="104"/>
        <v>28300</v>
      </c>
      <c r="J113" s="488">
        <f t="shared" si="104"/>
        <v>30400</v>
      </c>
      <c r="K113" s="488">
        <f t="shared" si="104"/>
        <v>32500</v>
      </c>
      <c r="L113" s="488">
        <f t="shared" si="104"/>
        <v>34600</v>
      </c>
      <c r="N113" s="614" t="str">
        <f>CONCATENATE(AU27,$B$11)</f>
        <v>On or After  5/13/20160</v>
      </c>
      <c r="O113" s="376"/>
      <c r="P113" s="489">
        <v>18350</v>
      </c>
      <c r="Q113" s="489">
        <v>21000</v>
      </c>
      <c r="R113" s="489">
        <v>23600</v>
      </c>
      <c r="S113" s="489">
        <v>26200</v>
      </c>
      <c r="T113" s="489">
        <v>28300</v>
      </c>
      <c r="U113" s="489">
        <v>30400</v>
      </c>
      <c r="V113" s="489">
        <v>32500</v>
      </c>
      <c r="W113" s="489">
        <v>34600</v>
      </c>
      <c r="X113" s="376"/>
      <c r="Y113" s="489">
        <v>0</v>
      </c>
      <c r="Z113" s="489">
        <v>0</v>
      </c>
      <c r="AA113" s="489">
        <v>0</v>
      </c>
      <c r="AB113" s="489">
        <v>0</v>
      </c>
      <c r="AC113" s="489">
        <v>0</v>
      </c>
      <c r="AD113" s="489">
        <v>0</v>
      </c>
      <c r="AE113" s="489">
        <v>0</v>
      </c>
      <c r="AF113" s="489">
        <v>0</v>
      </c>
      <c r="AG113" s="376"/>
      <c r="AH113" s="490" t="str">
        <f>IF(AND((IF(ISNA(VLOOKUP($B$13,$BC$10:$BC$545,1,FALSE)),0,VLOOKUP($B$13,$BC$10:$BC$545,1,FALSE)))=0,AL167&gt;S167,OR($B$16=$AS$11,$B$16=$AS$15)),"Yes","No")</f>
        <v>No</v>
      </c>
      <c r="AI113" s="489">
        <f>IF($AH113="No",0,18700)</f>
        <v>0</v>
      </c>
      <c r="AJ113" s="489">
        <f>IF($AH113="No",0,21350)</f>
        <v>0</v>
      </c>
      <c r="AK113" s="489">
        <f>IF($AH113="No",0,24000)</f>
        <v>0</v>
      </c>
      <c r="AL113" s="489">
        <f>IF($AH113="No",0,26650)</f>
        <v>0</v>
      </c>
      <c r="AM113" s="489">
        <f>IF($AH113="No",0,28800)</f>
        <v>0</v>
      </c>
      <c r="AN113" s="489">
        <f>IF($AH113="No",0,30950)</f>
        <v>0</v>
      </c>
      <c r="AO113" s="489">
        <f>IF($AH113="No",0,33050)</f>
        <v>0</v>
      </c>
      <c r="AP113" s="489">
        <f>IF($AH113="No",0,35200)</f>
        <v>0</v>
      </c>
      <c r="AQ113" s="376"/>
      <c r="AR113" s="376"/>
      <c r="AS113" s="376"/>
      <c r="AT113" s="593" t="s">
        <v>237</v>
      </c>
      <c r="AU113" s="376"/>
      <c r="AV113" s="376"/>
      <c r="AW113" s="401"/>
      <c r="AX113" s="401"/>
      <c r="AY113" s="595" t="s">
        <v>601</v>
      </c>
      <c r="AZ113" s="582" t="s">
        <v>455</v>
      </c>
      <c r="BA113" s="400" t="s">
        <v>493</v>
      </c>
      <c r="BB113" s="400" t="s">
        <v>657</v>
      </c>
      <c r="BC113" s="400" t="s">
        <v>657</v>
      </c>
      <c r="BD113" s="400" t="s">
        <v>459</v>
      </c>
      <c r="BE113" s="516">
        <f t="shared" si="99"/>
        <v>106</v>
      </c>
      <c r="BF113" s="376"/>
      <c r="BG113" s="376"/>
      <c r="BH113" s="376"/>
      <c r="BI113" s="376"/>
      <c r="BJ113" s="376"/>
      <c r="BK113" s="376"/>
      <c r="BL113" s="376"/>
      <c r="BM113" s="376"/>
      <c r="BN113" s="376"/>
      <c r="BO113" s="376"/>
      <c r="BP113" s="376"/>
      <c r="BQ113" s="376"/>
      <c r="BR113" s="376"/>
      <c r="BS113" s="376"/>
      <c r="BT113" s="376"/>
      <c r="BU113" s="376"/>
      <c r="BV113" s="376"/>
      <c r="BW113" s="376"/>
      <c r="BX113" s="376"/>
      <c r="BY113" s="376"/>
      <c r="BZ113" s="376"/>
      <c r="CA113" s="376"/>
      <c r="CB113" s="376"/>
      <c r="CC113" s="376"/>
      <c r="CD113" s="376"/>
      <c r="CE113" s="376"/>
      <c r="CF113" s="376"/>
      <c r="CG113" s="376"/>
      <c r="CH113" s="376"/>
      <c r="CI113" s="376"/>
      <c r="CJ113" s="376"/>
      <c r="CK113" s="376"/>
      <c r="CL113" s="376"/>
      <c r="CM113" s="376"/>
      <c r="CN113" s="376"/>
      <c r="CO113" s="376"/>
      <c r="CP113" s="376"/>
      <c r="CQ113" s="376"/>
      <c r="CR113" s="376"/>
      <c r="CS113" s="376"/>
      <c r="CT113" s="376"/>
      <c r="CU113" s="376"/>
      <c r="CV113" s="376"/>
      <c r="CW113" s="376"/>
      <c r="CX113" s="376"/>
      <c r="CY113" s="376"/>
      <c r="CZ113" s="376"/>
      <c r="DA113" s="376"/>
      <c r="DB113" s="376"/>
      <c r="DC113" s="376"/>
      <c r="DD113" s="376"/>
      <c r="DE113" s="376"/>
      <c r="DF113" s="376"/>
      <c r="DG113" s="376"/>
      <c r="DH113" s="376"/>
      <c r="DI113" s="376"/>
      <c r="DJ113" s="376"/>
      <c r="DK113" s="376"/>
      <c r="DL113" s="376"/>
      <c r="DM113" s="376"/>
      <c r="DN113" s="376"/>
      <c r="DO113" s="376"/>
      <c r="DP113" s="376"/>
      <c r="DQ113" s="376"/>
      <c r="DR113" s="376"/>
      <c r="DS113" s="376"/>
      <c r="DT113" s="376"/>
      <c r="DU113" s="376"/>
      <c r="DV113" s="376"/>
      <c r="DW113" s="376"/>
      <c r="DX113" s="376"/>
      <c r="DY113" s="376"/>
      <c r="DZ113" s="376"/>
      <c r="EA113" s="376"/>
    </row>
    <row r="114" spans="1:131" ht="15.75" hidden="1" customHeight="1">
      <c r="A114" s="482"/>
      <c r="B114" s="483"/>
      <c r="C114" s="484"/>
      <c r="D114" s="483"/>
      <c r="E114" s="483"/>
      <c r="F114" s="483"/>
      <c r="G114" s="483"/>
      <c r="H114" s="483"/>
      <c r="I114" s="483"/>
      <c r="J114" s="483"/>
      <c r="K114" s="483"/>
      <c r="L114" s="483"/>
      <c r="M114" s="483"/>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376"/>
      <c r="AL114" s="376"/>
      <c r="AM114" s="376"/>
      <c r="AN114" s="376"/>
      <c r="AO114" s="376"/>
      <c r="AP114" s="376"/>
      <c r="AQ114" s="621" t="s">
        <v>1720</v>
      </c>
      <c r="AR114" s="376"/>
      <c r="AS114" s="376"/>
      <c r="AT114" s="593" t="s">
        <v>239</v>
      </c>
      <c r="AU114" s="376"/>
      <c r="AV114" s="376"/>
      <c r="AW114" s="401"/>
      <c r="AX114" s="401"/>
      <c r="AY114" s="595" t="s">
        <v>603</v>
      </c>
      <c r="AZ114" s="582" t="s">
        <v>457</v>
      </c>
      <c r="BA114" s="400" t="s">
        <v>501</v>
      </c>
      <c r="BB114" s="400" t="s">
        <v>661</v>
      </c>
      <c r="BC114" s="400" t="s">
        <v>661</v>
      </c>
      <c r="BD114" s="400" t="s">
        <v>461</v>
      </c>
      <c r="BE114" s="516">
        <f t="shared" si="99"/>
        <v>107</v>
      </c>
      <c r="BF114" s="376"/>
      <c r="BG114" s="376"/>
      <c r="BH114" s="376"/>
      <c r="BI114" s="376"/>
      <c r="BJ114" s="376"/>
      <c r="BK114" s="376"/>
      <c r="BL114" s="376"/>
      <c r="BM114" s="376"/>
      <c r="BN114" s="376"/>
      <c r="BO114" s="376"/>
      <c r="BP114" s="376"/>
      <c r="BQ114" s="376"/>
      <c r="BR114" s="376"/>
      <c r="BS114" s="376"/>
      <c r="BT114" s="376"/>
      <c r="BU114" s="376"/>
      <c r="BV114" s="376"/>
      <c r="BW114" s="376"/>
      <c r="BX114" s="376"/>
      <c r="BY114" s="376"/>
      <c r="BZ114" s="376"/>
      <c r="CA114" s="376"/>
      <c r="CB114" s="376"/>
      <c r="CC114" s="376"/>
      <c r="CD114" s="376"/>
      <c r="CE114" s="376"/>
      <c r="CF114" s="376"/>
      <c r="CG114" s="376"/>
      <c r="CH114" s="376"/>
      <c r="CI114" s="376"/>
      <c r="CJ114" s="376"/>
      <c r="CK114" s="376"/>
      <c r="CL114" s="376"/>
      <c r="CM114" s="376"/>
      <c r="CN114" s="376"/>
      <c r="CO114" s="376"/>
      <c r="CP114" s="376"/>
      <c r="CQ114" s="376"/>
      <c r="CR114" s="376"/>
      <c r="CS114" s="376"/>
      <c r="CT114" s="376"/>
      <c r="CU114" s="376"/>
      <c r="CV114" s="376"/>
      <c r="CW114" s="376"/>
      <c r="CX114" s="376"/>
      <c r="CY114" s="376"/>
      <c r="CZ114" s="376"/>
      <c r="DA114" s="376"/>
      <c r="DB114" s="376"/>
      <c r="DC114" s="376"/>
      <c r="DD114" s="376"/>
      <c r="DE114" s="376"/>
      <c r="DF114" s="376"/>
      <c r="DG114" s="376"/>
      <c r="DH114" s="376"/>
      <c r="DI114" s="376"/>
      <c r="DJ114" s="376"/>
      <c r="DK114" s="376"/>
      <c r="DL114" s="376"/>
      <c r="DM114" s="376"/>
      <c r="DN114" s="376"/>
      <c r="DO114" s="376"/>
      <c r="DP114" s="376"/>
      <c r="DQ114" s="376"/>
      <c r="DR114" s="376"/>
      <c r="DS114" s="376"/>
      <c r="DT114" s="376"/>
      <c r="DU114" s="376"/>
      <c r="DV114" s="376"/>
      <c r="DW114" s="376"/>
      <c r="DX114" s="376"/>
      <c r="DY114" s="376"/>
      <c r="DZ114" s="376"/>
      <c r="EA114" s="376"/>
    </row>
    <row r="115" spans="1:131" ht="15.6" hidden="1">
      <c r="A115" s="454" t="s">
        <v>1710</v>
      </c>
      <c r="B115" s="455" t="s">
        <v>1711</v>
      </c>
      <c r="C115" s="456" t="s">
        <v>1712</v>
      </c>
      <c r="E115" s="457">
        <v>1</v>
      </c>
      <c r="F115" s="457">
        <v>2</v>
      </c>
      <c r="G115" s="457">
        <v>3</v>
      </c>
      <c r="H115" s="457">
        <v>4</v>
      </c>
      <c r="I115" s="457">
        <v>5</v>
      </c>
      <c r="J115" s="457">
        <v>6</v>
      </c>
      <c r="K115" s="457">
        <v>7</v>
      </c>
      <c r="L115" s="457">
        <v>8</v>
      </c>
      <c r="M115" s="369"/>
      <c r="N115" s="613">
        <v>60</v>
      </c>
      <c r="O115" s="376"/>
      <c r="P115" s="1593" t="s">
        <v>1713</v>
      </c>
      <c r="Q115" s="1593"/>
      <c r="R115" s="1593"/>
      <c r="S115" s="1593"/>
      <c r="T115" s="1593"/>
      <c r="U115" s="1593"/>
      <c r="V115" s="1593"/>
      <c r="W115" s="1593"/>
      <c r="X115" s="376"/>
      <c r="Y115" s="1593" t="s">
        <v>1714</v>
      </c>
      <c r="Z115" s="1593"/>
      <c r="AA115" s="1593"/>
      <c r="AB115" s="1593"/>
      <c r="AC115" s="1593"/>
      <c r="AD115" s="1593"/>
      <c r="AE115" s="1593"/>
      <c r="AF115" s="1593"/>
      <c r="AG115" s="376"/>
      <c r="AH115" s="376"/>
      <c r="AI115" s="1593" t="s">
        <v>1716</v>
      </c>
      <c r="AJ115" s="1593"/>
      <c r="AK115" s="1593"/>
      <c r="AL115" s="1593"/>
      <c r="AM115" s="1593"/>
      <c r="AN115" s="1593"/>
      <c r="AO115" s="1593"/>
      <c r="AP115" s="1593"/>
      <c r="AQ115" s="376"/>
      <c r="AR115" s="376"/>
      <c r="AS115" s="376"/>
      <c r="AT115" s="593" t="s">
        <v>241</v>
      </c>
      <c r="AU115" s="376"/>
      <c r="AV115" s="376"/>
      <c r="AW115" s="401"/>
      <c r="AX115" s="401"/>
      <c r="AY115" s="595" t="s">
        <v>606</v>
      </c>
      <c r="AZ115" s="582" t="s">
        <v>459</v>
      </c>
      <c r="BA115" s="400" t="s">
        <v>505</v>
      </c>
      <c r="BB115" s="400" t="s">
        <v>668</v>
      </c>
      <c r="BC115" s="400" t="s">
        <v>668</v>
      </c>
      <c r="BD115" s="400" t="s">
        <v>1632</v>
      </c>
      <c r="BE115" s="516">
        <f t="shared" si="99"/>
        <v>108</v>
      </c>
      <c r="BF115" s="376"/>
      <c r="BG115" s="376"/>
      <c r="BH115" s="376"/>
      <c r="BI115" s="376"/>
      <c r="BJ115" s="376"/>
      <c r="BK115" s="376"/>
      <c r="BL115" s="376"/>
      <c r="BM115" s="376"/>
      <c r="BN115" s="376"/>
      <c r="BO115" s="376"/>
      <c r="BP115" s="376"/>
      <c r="BQ115" s="376"/>
      <c r="BR115" s="376"/>
      <c r="BS115" s="376"/>
      <c r="BT115" s="376"/>
      <c r="BU115" s="376"/>
      <c r="BV115" s="376"/>
      <c r="BW115" s="376"/>
      <c r="BX115" s="376"/>
      <c r="BY115" s="376"/>
      <c r="BZ115" s="376"/>
      <c r="CA115" s="376"/>
      <c r="CB115" s="376"/>
      <c r="CC115" s="376"/>
      <c r="CD115" s="376"/>
      <c r="CE115" s="376"/>
      <c r="CF115" s="376"/>
      <c r="CG115" s="376"/>
      <c r="CH115" s="376"/>
      <c r="CI115" s="376"/>
      <c r="CJ115" s="376"/>
      <c r="CK115" s="376"/>
      <c r="CL115" s="376"/>
      <c r="CM115" s="376"/>
      <c r="CN115" s="376"/>
      <c r="CO115" s="376"/>
      <c r="CP115" s="376"/>
      <c r="CQ115" s="376"/>
      <c r="CR115" s="376"/>
      <c r="CS115" s="376"/>
      <c r="CT115" s="376"/>
      <c r="CU115" s="376"/>
      <c r="CV115" s="376"/>
      <c r="CW115" s="376"/>
      <c r="CX115" s="376"/>
      <c r="CY115" s="376"/>
      <c r="CZ115" s="376"/>
      <c r="DA115" s="376"/>
      <c r="DB115" s="376"/>
      <c r="DC115" s="376"/>
      <c r="DD115" s="376"/>
      <c r="DE115" s="376"/>
      <c r="DF115" s="376"/>
      <c r="DG115" s="376"/>
      <c r="DH115" s="376"/>
      <c r="DI115" s="376"/>
      <c r="DJ115" s="376"/>
      <c r="DK115" s="376"/>
      <c r="DL115" s="376"/>
      <c r="DM115" s="376"/>
      <c r="DN115" s="376"/>
      <c r="DO115" s="376"/>
      <c r="DP115" s="376"/>
      <c r="DQ115" s="376"/>
      <c r="DR115" s="376"/>
      <c r="DS115" s="376"/>
      <c r="DT115" s="376"/>
      <c r="DU115" s="376"/>
      <c r="DV115" s="376"/>
      <c r="DW115" s="376"/>
      <c r="DX115" s="376"/>
      <c r="DY115" s="376"/>
      <c r="DZ115" s="376"/>
      <c r="EA115" s="376"/>
    </row>
    <row r="116" spans="1:131" hidden="1">
      <c r="A116" s="460">
        <f t="shared" ref="A116:A125" si="105">IF($A$26=$AU10,1,0)</f>
        <v>0</v>
      </c>
      <c r="B116" s="460">
        <f>IF($B$18=$AU10,1,0)</f>
        <v>0</v>
      </c>
      <c r="C116" s="460">
        <f t="shared" ref="C116:C131" si="106">+IF((A62+B62)=2,1,A62+B62)</f>
        <v>0</v>
      </c>
      <c r="E116" s="461">
        <f t="shared" ref="E116:L117" si="107">+MAX(P116,Y116,AI116)</f>
        <v>20460</v>
      </c>
      <c r="F116" s="461">
        <f t="shared" si="107"/>
        <v>23340</v>
      </c>
      <c r="G116" s="461">
        <f t="shared" si="107"/>
        <v>26280</v>
      </c>
      <c r="H116" s="461">
        <f t="shared" si="107"/>
        <v>29160</v>
      </c>
      <c r="I116" s="461">
        <f t="shared" si="107"/>
        <v>31500</v>
      </c>
      <c r="J116" s="461">
        <f t="shared" si="107"/>
        <v>33840</v>
      </c>
      <c r="K116" s="461">
        <f t="shared" si="107"/>
        <v>36180</v>
      </c>
      <c r="L116" s="461">
        <f t="shared" si="107"/>
        <v>38520</v>
      </c>
      <c r="N116" s="614" t="str">
        <f>CONCATENATE($AU$10,$B$11,$N$115)</f>
        <v>Before 12-31-2008060</v>
      </c>
      <c r="O116" s="376"/>
      <c r="P116" s="489">
        <v>20460</v>
      </c>
      <c r="Q116" s="489">
        <v>23340</v>
      </c>
      <c r="R116" s="489">
        <v>26280</v>
      </c>
      <c r="S116" s="489">
        <v>29160</v>
      </c>
      <c r="T116" s="489">
        <v>31500</v>
      </c>
      <c r="U116" s="489">
        <v>33840</v>
      </c>
      <c r="V116" s="489">
        <v>36180</v>
      </c>
      <c r="W116" s="489">
        <v>38520</v>
      </c>
      <c r="X116" s="376"/>
      <c r="Y116" s="615"/>
      <c r="Z116" s="616"/>
      <c r="AA116" s="616"/>
      <c r="AB116" s="616"/>
      <c r="AC116" s="616"/>
      <c r="AD116" s="616"/>
      <c r="AE116" s="616"/>
      <c r="AF116" s="617"/>
      <c r="AG116" s="376"/>
      <c r="AH116" s="376"/>
      <c r="AI116" s="489"/>
      <c r="AJ116" s="489"/>
      <c r="AK116" s="489"/>
      <c r="AL116" s="489"/>
      <c r="AM116" s="489"/>
      <c r="AN116" s="489"/>
      <c r="AO116" s="489"/>
      <c r="AP116" s="489"/>
      <c r="AQ116" s="376"/>
      <c r="AR116" s="376"/>
      <c r="AS116" s="376"/>
      <c r="AT116" s="593" t="s">
        <v>243</v>
      </c>
      <c r="AU116" s="376"/>
      <c r="AV116" s="376"/>
      <c r="AW116" s="401"/>
      <c r="AX116" s="401"/>
      <c r="AY116" s="595" t="s">
        <v>608</v>
      </c>
      <c r="AZ116" s="582" t="s">
        <v>461</v>
      </c>
      <c r="BA116" s="400" t="s">
        <v>507</v>
      </c>
      <c r="BB116" s="400" t="s">
        <v>670</v>
      </c>
      <c r="BC116" s="400" t="s">
        <v>670</v>
      </c>
      <c r="BD116" s="400" t="s">
        <v>465</v>
      </c>
      <c r="BE116" s="516">
        <f t="shared" si="99"/>
        <v>109</v>
      </c>
      <c r="BF116" s="376"/>
      <c r="BG116" s="376"/>
      <c r="BH116" s="376"/>
      <c r="BI116" s="376"/>
      <c r="BJ116" s="376"/>
      <c r="BK116" s="376"/>
      <c r="BL116" s="376"/>
      <c r="BM116" s="376"/>
      <c r="BN116" s="376"/>
      <c r="BO116" s="376"/>
      <c r="BP116" s="376"/>
      <c r="BQ116" s="376"/>
      <c r="BR116" s="376"/>
      <c r="BS116" s="376"/>
      <c r="BT116" s="376"/>
      <c r="BU116" s="376"/>
      <c r="BV116" s="376"/>
      <c r="BW116" s="376"/>
      <c r="BX116" s="376"/>
      <c r="BY116" s="376"/>
      <c r="BZ116" s="376"/>
      <c r="CA116" s="376"/>
      <c r="CB116" s="376"/>
      <c r="CC116" s="376"/>
      <c r="CD116" s="376"/>
      <c r="CE116" s="376"/>
      <c r="CF116" s="376"/>
      <c r="CG116" s="376"/>
      <c r="CH116" s="376"/>
      <c r="CI116" s="376"/>
      <c r="CJ116" s="376"/>
      <c r="CK116" s="376"/>
      <c r="CL116" s="376"/>
      <c r="CM116" s="376"/>
      <c r="CN116" s="376"/>
      <c r="CO116" s="376"/>
      <c r="CP116" s="376"/>
      <c r="CQ116" s="376"/>
      <c r="CR116" s="376"/>
      <c r="CS116" s="376"/>
      <c r="CT116" s="376"/>
      <c r="CU116" s="376"/>
      <c r="CV116" s="376"/>
      <c r="CW116" s="376"/>
      <c r="CX116" s="376"/>
      <c r="CY116" s="376"/>
      <c r="CZ116" s="376"/>
      <c r="DA116" s="376"/>
      <c r="DB116" s="376"/>
      <c r="DC116" s="376"/>
      <c r="DD116" s="376"/>
      <c r="DE116" s="376"/>
      <c r="DF116" s="376"/>
      <c r="DG116" s="376"/>
      <c r="DH116" s="376"/>
      <c r="DI116" s="376"/>
      <c r="DJ116" s="376"/>
      <c r="DK116" s="376"/>
      <c r="DL116" s="376"/>
      <c r="DM116" s="376"/>
      <c r="DN116" s="376"/>
      <c r="DO116" s="376"/>
      <c r="DP116" s="376"/>
      <c r="DQ116" s="376"/>
      <c r="DR116" s="376"/>
      <c r="DS116" s="376"/>
      <c r="DT116" s="376"/>
      <c r="DU116" s="376"/>
      <c r="DV116" s="376"/>
      <c r="DW116" s="376"/>
      <c r="DX116" s="376"/>
      <c r="DY116" s="376"/>
      <c r="DZ116" s="376"/>
      <c r="EA116" s="376"/>
    </row>
    <row r="117" spans="1:131" ht="15" hidden="1" customHeight="1">
      <c r="A117" s="460">
        <f t="shared" si="105"/>
        <v>0</v>
      </c>
      <c r="B117" s="460">
        <f t="shared" ref="B117:B125" si="108">IF(OR(B62=1,$B$18=$AU11),1,0)</f>
        <v>0</v>
      </c>
      <c r="C117" s="460">
        <f t="shared" si="106"/>
        <v>0</v>
      </c>
      <c r="E117" s="461">
        <f t="shared" si="107"/>
        <v>20460</v>
      </c>
      <c r="F117" s="461">
        <f t="shared" si="107"/>
        <v>23340</v>
      </c>
      <c r="G117" s="461">
        <f t="shared" si="107"/>
        <v>26280</v>
      </c>
      <c r="H117" s="461">
        <f t="shared" si="107"/>
        <v>29160</v>
      </c>
      <c r="I117" s="461">
        <f t="shared" si="107"/>
        <v>31500</v>
      </c>
      <c r="J117" s="461">
        <f t="shared" si="107"/>
        <v>33840</v>
      </c>
      <c r="K117" s="461">
        <f t="shared" si="107"/>
        <v>36180</v>
      </c>
      <c r="L117" s="461">
        <f t="shared" si="107"/>
        <v>38520</v>
      </c>
      <c r="N117" s="614" t="str">
        <f>CONCATENATE($AU$11,$B$11,$N$115)</f>
        <v>1/1/2009 - 5/13/2010060</v>
      </c>
      <c r="O117" s="376"/>
      <c r="P117" s="489">
        <v>20460</v>
      </c>
      <c r="Q117" s="489">
        <v>23340</v>
      </c>
      <c r="R117" s="489">
        <v>26280</v>
      </c>
      <c r="S117" s="489">
        <v>29160</v>
      </c>
      <c r="T117" s="489">
        <v>31500</v>
      </c>
      <c r="U117" s="489">
        <v>33840</v>
      </c>
      <c r="V117" s="489">
        <v>36180</v>
      </c>
      <c r="W117" s="489">
        <v>38520</v>
      </c>
      <c r="X117" s="376"/>
      <c r="Y117" s="618"/>
      <c r="Z117" s="516"/>
      <c r="AA117" s="516"/>
      <c r="AB117" s="516"/>
      <c r="AC117" s="516"/>
      <c r="AD117" s="516"/>
      <c r="AE117" s="516"/>
      <c r="AF117" s="619"/>
      <c r="AG117" s="376"/>
      <c r="AH117" s="376"/>
      <c r="AI117" s="489">
        <f t="shared" ref="AI117:AP117" si="109">+AI99/5*6</f>
        <v>0</v>
      </c>
      <c r="AJ117" s="489">
        <f t="shared" si="109"/>
        <v>0</v>
      </c>
      <c r="AK117" s="489">
        <f t="shared" si="109"/>
        <v>0</v>
      </c>
      <c r="AL117" s="489">
        <f t="shared" si="109"/>
        <v>0</v>
      </c>
      <c r="AM117" s="489">
        <f t="shared" si="109"/>
        <v>0</v>
      </c>
      <c r="AN117" s="489">
        <f t="shared" si="109"/>
        <v>0</v>
      </c>
      <c r="AO117" s="489">
        <f t="shared" si="109"/>
        <v>0</v>
      </c>
      <c r="AP117" s="489">
        <f t="shared" si="109"/>
        <v>0</v>
      </c>
      <c r="AQ117" s="376"/>
      <c r="AR117" s="376"/>
      <c r="AS117" s="376"/>
      <c r="AT117" s="593" t="s">
        <v>245</v>
      </c>
      <c r="AU117" s="376"/>
      <c r="AV117" s="376"/>
      <c r="AW117" s="401"/>
      <c r="AX117" s="401"/>
      <c r="AY117" s="595" t="s">
        <v>610</v>
      </c>
      <c r="AZ117" s="582" t="s">
        <v>1632</v>
      </c>
      <c r="BA117" s="400" t="s">
        <v>155</v>
      </c>
      <c r="BB117" s="400" t="s">
        <v>671</v>
      </c>
      <c r="BC117" s="400" t="s">
        <v>671</v>
      </c>
      <c r="BD117" s="400" t="s">
        <v>471</v>
      </c>
      <c r="BE117" s="516">
        <f t="shared" si="99"/>
        <v>110</v>
      </c>
      <c r="BF117" s="376"/>
      <c r="BG117" s="376"/>
      <c r="BH117" s="376"/>
      <c r="BI117" s="376"/>
      <c r="BJ117" s="376"/>
      <c r="BK117" s="376"/>
      <c r="BL117" s="376"/>
      <c r="BM117" s="376"/>
      <c r="BN117" s="376"/>
      <c r="BO117" s="376"/>
      <c r="BP117" s="376"/>
      <c r="BQ117" s="376"/>
      <c r="BR117" s="376"/>
      <c r="BS117" s="376"/>
      <c r="BT117" s="376"/>
      <c r="BU117" s="376"/>
      <c r="BV117" s="376"/>
      <c r="BW117" s="376"/>
      <c r="BX117" s="376"/>
      <c r="BY117" s="376"/>
      <c r="BZ117" s="376"/>
      <c r="CA117" s="376"/>
      <c r="CB117" s="376"/>
      <c r="CC117" s="376"/>
      <c r="CD117" s="376"/>
      <c r="CE117" s="376"/>
      <c r="CF117" s="376"/>
      <c r="CG117" s="376"/>
      <c r="CH117" s="376"/>
      <c r="CI117" s="376"/>
      <c r="CJ117" s="376"/>
      <c r="CK117" s="376"/>
      <c r="CL117" s="376"/>
      <c r="CM117" s="376"/>
      <c r="CN117" s="376"/>
      <c r="CO117" s="376"/>
      <c r="CP117" s="376"/>
      <c r="CQ117" s="376"/>
      <c r="CR117" s="376"/>
      <c r="CS117" s="376"/>
      <c r="CT117" s="376"/>
      <c r="CU117" s="376"/>
      <c r="CV117" s="376"/>
      <c r="CW117" s="376"/>
      <c r="CX117" s="376"/>
      <c r="CY117" s="376"/>
      <c r="CZ117" s="376"/>
      <c r="DA117" s="376"/>
      <c r="DB117" s="376"/>
      <c r="DC117" s="376"/>
      <c r="DD117" s="376"/>
      <c r="DE117" s="376"/>
      <c r="DF117" s="376"/>
      <c r="DG117" s="376"/>
      <c r="DH117" s="376"/>
      <c r="DI117" s="376"/>
      <c r="DJ117" s="376"/>
      <c r="DK117" s="376"/>
      <c r="DL117" s="376"/>
      <c r="DM117" s="376"/>
      <c r="DN117" s="376"/>
      <c r="DO117" s="376"/>
      <c r="DP117" s="376"/>
      <c r="DQ117" s="376"/>
      <c r="DR117" s="376"/>
      <c r="DS117" s="376"/>
      <c r="DT117" s="376"/>
      <c r="DU117" s="376"/>
      <c r="DV117" s="376"/>
      <c r="DW117" s="376"/>
      <c r="DX117" s="376"/>
      <c r="DY117" s="376"/>
      <c r="DZ117" s="376"/>
      <c r="EA117" s="376"/>
    </row>
    <row r="118" spans="1:131" ht="15" hidden="1" customHeight="1">
      <c r="A118" s="460">
        <f t="shared" si="105"/>
        <v>0</v>
      </c>
      <c r="B118" s="460">
        <f t="shared" si="108"/>
        <v>0</v>
      </c>
      <c r="C118" s="460">
        <f t="shared" si="106"/>
        <v>0</v>
      </c>
      <c r="E118" s="471">
        <f t="shared" ref="E118:L118" si="110">+MAX(E117,E119)</f>
        <v>20460</v>
      </c>
      <c r="F118" s="471">
        <f t="shared" si="110"/>
        <v>23340</v>
      </c>
      <c r="G118" s="471">
        <f t="shared" si="110"/>
        <v>26280</v>
      </c>
      <c r="H118" s="471">
        <f t="shared" si="110"/>
        <v>29160</v>
      </c>
      <c r="I118" s="471">
        <f t="shared" si="110"/>
        <v>31500</v>
      </c>
      <c r="J118" s="471">
        <f t="shared" si="110"/>
        <v>33840</v>
      </c>
      <c r="K118" s="471">
        <f t="shared" si="110"/>
        <v>36180</v>
      </c>
      <c r="L118" s="471">
        <f t="shared" si="110"/>
        <v>38520</v>
      </c>
      <c r="N118" s="614" t="s">
        <v>1717</v>
      </c>
      <c r="O118" s="376"/>
      <c r="P118" s="489"/>
      <c r="Q118" s="489"/>
      <c r="R118" s="489"/>
      <c r="S118" s="489"/>
      <c r="T118" s="489"/>
      <c r="U118" s="489"/>
      <c r="V118" s="489"/>
      <c r="W118" s="489"/>
      <c r="X118" s="376"/>
      <c r="Y118" s="618"/>
      <c r="Z118" s="516"/>
      <c r="AA118" s="516"/>
      <c r="AB118" s="516"/>
      <c r="AC118" s="516"/>
      <c r="AD118" s="516"/>
      <c r="AE118" s="516"/>
      <c r="AF118" s="619"/>
      <c r="AG118" s="376"/>
      <c r="AH118" s="376"/>
      <c r="AI118" s="489"/>
      <c r="AJ118" s="489"/>
      <c r="AK118" s="489"/>
      <c r="AL118" s="489"/>
      <c r="AM118" s="489"/>
      <c r="AN118" s="489"/>
      <c r="AO118" s="489"/>
      <c r="AP118" s="489"/>
      <c r="AQ118" s="376"/>
      <c r="AR118" s="376"/>
      <c r="AS118" s="376"/>
      <c r="AT118" s="593" t="s">
        <v>247</v>
      </c>
      <c r="AU118" s="376"/>
      <c r="AV118" s="376"/>
      <c r="AW118" s="401"/>
      <c r="AX118" s="401"/>
      <c r="AY118" s="595" t="s">
        <v>611</v>
      </c>
      <c r="AZ118" s="582" t="s">
        <v>465</v>
      </c>
      <c r="BA118" s="400" t="s">
        <v>512</v>
      </c>
      <c r="BB118" s="400" t="s">
        <v>679</v>
      </c>
      <c r="BC118" s="400" t="s">
        <v>679</v>
      </c>
      <c r="BD118" s="400" t="s">
        <v>475</v>
      </c>
      <c r="BE118" s="516">
        <f t="shared" si="99"/>
        <v>111</v>
      </c>
      <c r="BF118" s="376"/>
      <c r="BG118" s="376"/>
      <c r="BH118" s="376"/>
      <c r="BI118" s="376"/>
      <c r="BJ118" s="376"/>
      <c r="BK118" s="376"/>
      <c r="BL118" s="376"/>
      <c r="BM118" s="376"/>
      <c r="BN118" s="376"/>
      <c r="BO118" s="376"/>
      <c r="BP118" s="376"/>
      <c r="BQ118" s="376"/>
      <c r="BR118" s="376"/>
      <c r="BS118" s="376"/>
      <c r="BT118" s="376"/>
      <c r="BU118" s="376"/>
      <c r="BV118" s="376"/>
      <c r="BW118" s="376"/>
      <c r="BX118" s="376"/>
      <c r="BY118" s="376"/>
      <c r="BZ118" s="376"/>
      <c r="CA118" s="376"/>
      <c r="CB118" s="376"/>
      <c r="CC118" s="376"/>
      <c r="CD118" s="376"/>
      <c r="CE118" s="376"/>
      <c r="CF118" s="376"/>
      <c r="CG118" s="376"/>
      <c r="CH118" s="376"/>
      <c r="CI118" s="376"/>
      <c r="CJ118" s="376"/>
      <c r="CK118" s="376"/>
      <c r="CL118" s="376"/>
      <c r="CM118" s="376"/>
      <c r="CN118" s="376"/>
      <c r="CO118" s="376"/>
      <c r="CP118" s="376"/>
      <c r="CQ118" s="376"/>
      <c r="CR118" s="376"/>
      <c r="CS118" s="376"/>
      <c r="CT118" s="376"/>
      <c r="CU118" s="376"/>
      <c r="CV118" s="376"/>
      <c r="CW118" s="376"/>
      <c r="CX118" s="376"/>
      <c r="CY118" s="376"/>
      <c r="CZ118" s="376"/>
      <c r="DA118" s="376"/>
      <c r="DB118" s="376"/>
      <c r="DC118" s="376"/>
      <c r="DD118" s="376"/>
      <c r="DE118" s="376"/>
      <c r="DF118" s="376"/>
      <c r="DG118" s="376"/>
      <c r="DH118" s="376"/>
      <c r="DI118" s="376"/>
      <c r="DJ118" s="376"/>
      <c r="DK118" s="376"/>
      <c r="DL118" s="376"/>
      <c r="DM118" s="376"/>
      <c r="DN118" s="376"/>
      <c r="DO118" s="376"/>
      <c r="DP118" s="376"/>
      <c r="DQ118" s="376"/>
      <c r="DR118" s="376"/>
      <c r="DS118" s="376"/>
      <c r="DT118" s="376"/>
      <c r="DU118" s="376"/>
      <c r="DV118" s="376"/>
      <c r="DW118" s="376"/>
      <c r="DX118" s="376"/>
      <c r="DY118" s="376"/>
      <c r="DZ118" s="376"/>
      <c r="EA118" s="376"/>
    </row>
    <row r="119" spans="1:131" hidden="1">
      <c r="A119" s="460">
        <f t="shared" si="105"/>
        <v>0</v>
      </c>
      <c r="B119" s="460">
        <f t="shared" si="108"/>
        <v>0</v>
      </c>
      <c r="C119" s="460">
        <f t="shared" si="106"/>
        <v>0</v>
      </c>
      <c r="E119" s="461">
        <f t="shared" ref="E119:L119" si="111">+MAX(P119,Y119,AI119)</f>
        <v>20460</v>
      </c>
      <c r="F119" s="461">
        <f t="shared" si="111"/>
        <v>23340</v>
      </c>
      <c r="G119" s="461">
        <f t="shared" si="111"/>
        <v>26280</v>
      </c>
      <c r="H119" s="461">
        <f t="shared" si="111"/>
        <v>29160</v>
      </c>
      <c r="I119" s="461">
        <f t="shared" si="111"/>
        <v>31500</v>
      </c>
      <c r="J119" s="461">
        <f t="shared" si="111"/>
        <v>33840</v>
      </c>
      <c r="K119" s="461">
        <f t="shared" si="111"/>
        <v>36180</v>
      </c>
      <c r="L119" s="461">
        <f t="shared" si="111"/>
        <v>38520</v>
      </c>
      <c r="N119" s="614" t="str">
        <f>CONCATENATE($AU$13,$B$11,$N$115)</f>
        <v>6/29/2010 - 5/30/2011060</v>
      </c>
      <c r="O119" s="376"/>
      <c r="P119" s="489">
        <v>20460</v>
      </c>
      <c r="Q119" s="489">
        <v>23340</v>
      </c>
      <c r="R119" s="489">
        <v>26280</v>
      </c>
      <c r="S119" s="489">
        <v>29160</v>
      </c>
      <c r="T119" s="489">
        <v>31500</v>
      </c>
      <c r="U119" s="489">
        <v>33840</v>
      </c>
      <c r="V119" s="489">
        <v>36180</v>
      </c>
      <c r="W119" s="489">
        <v>38520</v>
      </c>
      <c r="X119" s="376"/>
      <c r="Y119" s="618"/>
      <c r="Z119" s="516"/>
      <c r="AA119" s="516"/>
      <c r="AB119" s="516"/>
      <c r="AC119" s="516"/>
      <c r="AD119" s="516"/>
      <c r="AE119" s="516"/>
      <c r="AF119" s="619"/>
      <c r="AG119" s="376"/>
      <c r="AH119" s="376"/>
      <c r="AI119" s="489">
        <f t="shared" ref="AI119:AP119" si="112">+AI101/5*6</f>
        <v>0</v>
      </c>
      <c r="AJ119" s="489">
        <f t="shared" si="112"/>
        <v>0</v>
      </c>
      <c r="AK119" s="489">
        <f t="shared" si="112"/>
        <v>0</v>
      </c>
      <c r="AL119" s="489">
        <f t="shared" si="112"/>
        <v>0</v>
      </c>
      <c r="AM119" s="489">
        <f t="shared" si="112"/>
        <v>0</v>
      </c>
      <c r="AN119" s="489">
        <f t="shared" si="112"/>
        <v>0</v>
      </c>
      <c r="AO119" s="489">
        <f t="shared" si="112"/>
        <v>0</v>
      </c>
      <c r="AP119" s="489">
        <f t="shared" si="112"/>
        <v>0</v>
      </c>
      <c r="AQ119" s="376"/>
      <c r="AR119" s="376"/>
      <c r="AS119" s="376"/>
      <c r="AT119" s="593" t="s">
        <v>249</v>
      </c>
      <c r="AU119" s="376"/>
      <c r="AV119" s="376"/>
      <c r="AW119" s="401"/>
      <c r="AX119" s="401"/>
      <c r="AY119" s="595" t="s">
        <v>613</v>
      </c>
      <c r="AZ119" s="582" t="s">
        <v>471</v>
      </c>
      <c r="BA119" s="400" t="s">
        <v>530</v>
      </c>
      <c r="BB119" s="400" t="s">
        <v>252</v>
      </c>
      <c r="BC119" s="400" t="s">
        <v>252</v>
      </c>
      <c r="BD119" s="400" t="s">
        <v>481</v>
      </c>
      <c r="BE119" s="516">
        <f t="shared" si="99"/>
        <v>112</v>
      </c>
      <c r="BF119" s="376"/>
      <c r="BG119" s="376"/>
      <c r="BH119" s="376"/>
      <c r="BI119" s="376"/>
      <c r="BJ119" s="376"/>
      <c r="BK119" s="376"/>
      <c r="BL119" s="376"/>
      <c r="BM119" s="376"/>
      <c r="BN119" s="376"/>
      <c r="BO119" s="376"/>
      <c r="BP119" s="376"/>
      <c r="BQ119" s="376"/>
      <c r="BR119" s="376"/>
      <c r="BS119" s="376"/>
      <c r="BT119" s="376"/>
      <c r="BU119" s="376"/>
      <c r="BV119" s="376"/>
      <c r="BW119" s="376"/>
      <c r="BX119" s="376"/>
      <c r="BY119" s="376"/>
      <c r="BZ119" s="376"/>
      <c r="CA119" s="376"/>
      <c r="CB119" s="376"/>
      <c r="CC119" s="376"/>
      <c r="CD119" s="376"/>
      <c r="CE119" s="376"/>
      <c r="CF119" s="376"/>
      <c r="CG119" s="376"/>
      <c r="CH119" s="376"/>
      <c r="CI119" s="376"/>
      <c r="CJ119" s="376"/>
      <c r="CK119" s="376"/>
      <c r="CL119" s="376"/>
      <c r="CM119" s="376"/>
      <c r="CN119" s="376"/>
      <c r="CO119" s="376"/>
      <c r="CP119" s="376"/>
      <c r="CQ119" s="376"/>
      <c r="CR119" s="376"/>
      <c r="CS119" s="376"/>
      <c r="CT119" s="376"/>
      <c r="CU119" s="376"/>
      <c r="CV119" s="376"/>
      <c r="CW119" s="376"/>
      <c r="CX119" s="376"/>
      <c r="CY119" s="376"/>
      <c r="CZ119" s="376"/>
      <c r="DA119" s="376"/>
      <c r="DB119" s="376"/>
      <c r="DC119" s="376"/>
      <c r="DD119" s="376"/>
      <c r="DE119" s="376"/>
      <c r="DF119" s="376"/>
      <c r="DG119" s="376"/>
      <c r="DH119" s="376"/>
      <c r="DI119" s="376"/>
      <c r="DJ119" s="376"/>
      <c r="DK119" s="376"/>
      <c r="DL119" s="376"/>
      <c r="DM119" s="376"/>
      <c r="DN119" s="376"/>
      <c r="DO119" s="376"/>
      <c r="DP119" s="376"/>
      <c r="DQ119" s="376"/>
      <c r="DR119" s="376"/>
      <c r="DS119" s="376"/>
      <c r="DT119" s="376"/>
      <c r="DU119" s="376"/>
      <c r="DV119" s="376"/>
      <c r="DW119" s="376"/>
      <c r="DX119" s="376"/>
      <c r="DY119" s="376"/>
      <c r="DZ119" s="376"/>
      <c r="EA119" s="376"/>
    </row>
    <row r="120" spans="1:131" hidden="1">
      <c r="A120" s="460">
        <f t="shared" si="105"/>
        <v>0</v>
      </c>
      <c r="B120" s="460">
        <f t="shared" si="108"/>
        <v>0</v>
      </c>
      <c r="C120" s="460">
        <f t="shared" si="106"/>
        <v>0</v>
      </c>
      <c r="E120" s="471">
        <f t="shared" ref="E120:L120" si="113">+MAX(E119,E121)</f>
        <v>21360</v>
      </c>
      <c r="F120" s="471">
        <f t="shared" si="113"/>
        <v>24420</v>
      </c>
      <c r="G120" s="471">
        <f t="shared" si="113"/>
        <v>27480</v>
      </c>
      <c r="H120" s="471">
        <f t="shared" si="113"/>
        <v>30480</v>
      </c>
      <c r="I120" s="471">
        <f t="shared" si="113"/>
        <v>32940</v>
      </c>
      <c r="J120" s="471">
        <f t="shared" si="113"/>
        <v>35400</v>
      </c>
      <c r="K120" s="471">
        <f t="shared" si="113"/>
        <v>37800</v>
      </c>
      <c r="L120" s="471">
        <f t="shared" si="113"/>
        <v>40260</v>
      </c>
      <c r="N120" s="614" t="s">
        <v>1717</v>
      </c>
      <c r="O120" s="376"/>
      <c r="P120" s="489"/>
      <c r="Q120" s="489"/>
      <c r="R120" s="489"/>
      <c r="S120" s="489"/>
      <c r="T120" s="489"/>
      <c r="U120" s="489"/>
      <c r="V120" s="489"/>
      <c r="W120" s="489"/>
      <c r="X120" s="376"/>
      <c r="Y120" s="618"/>
      <c r="Z120" s="516"/>
      <c r="AA120" s="516"/>
      <c r="AB120" s="516"/>
      <c r="AC120" s="516"/>
      <c r="AD120" s="516"/>
      <c r="AE120" s="516"/>
      <c r="AF120" s="619"/>
      <c r="AG120" s="376"/>
      <c r="AH120" s="376"/>
      <c r="AI120" s="489"/>
      <c r="AJ120" s="489"/>
      <c r="AK120" s="489"/>
      <c r="AL120" s="489"/>
      <c r="AM120" s="489"/>
      <c r="AN120" s="489"/>
      <c r="AO120" s="489"/>
      <c r="AP120" s="489"/>
      <c r="AQ120" s="376"/>
      <c r="AR120" s="376"/>
      <c r="AS120" s="376"/>
      <c r="AT120" s="593" t="s">
        <v>251</v>
      </c>
      <c r="AU120" s="376"/>
      <c r="AV120" s="376"/>
      <c r="AW120" s="401"/>
      <c r="AX120" s="401"/>
      <c r="AY120" s="595" t="s">
        <v>614</v>
      </c>
      <c r="AZ120" s="582" t="s">
        <v>475</v>
      </c>
      <c r="BA120" s="400" t="s">
        <v>532</v>
      </c>
      <c r="BB120" s="400" t="s">
        <v>685</v>
      </c>
      <c r="BC120" s="400" t="s">
        <v>685</v>
      </c>
      <c r="BD120" s="400" t="s">
        <v>493</v>
      </c>
      <c r="BE120" s="516">
        <f t="shared" si="99"/>
        <v>115</v>
      </c>
      <c r="BF120" s="376"/>
      <c r="BG120" s="376"/>
      <c r="BH120" s="376"/>
      <c r="BI120" s="376"/>
      <c r="BJ120" s="376"/>
      <c r="BK120" s="376"/>
      <c r="BL120" s="376"/>
      <c r="BM120" s="376"/>
      <c r="BN120" s="376"/>
      <c r="BO120" s="376"/>
      <c r="BP120" s="376"/>
      <c r="BQ120" s="376"/>
      <c r="BR120" s="376"/>
      <c r="BS120" s="376"/>
      <c r="BT120" s="376"/>
      <c r="BU120" s="376"/>
      <c r="BV120" s="376"/>
      <c r="BW120" s="376"/>
      <c r="BX120" s="376"/>
      <c r="BY120" s="376"/>
      <c r="BZ120" s="376"/>
      <c r="CA120" s="376"/>
      <c r="CB120" s="376"/>
      <c r="CC120" s="376"/>
      <c r="CD120" s="376"/>
      <c r="CE120" s="376"/>
      <c r="CF120" s="376"/>
      <c r="CG120" s="376"/>
      <c r="CH120" s="376"/>
      <c r="CI120" s="376"/>
      <c r="CJ120" s="376"/>
      <c r="CK120" s="376"/>
      <c r="CL120" s="376"/>
      <c r="CM120" s="376"/>
      <c r="CN120" s="376"/>
      <c r="CO120" s="376"/>
      <c r="CP120" s="376"/>
      <c r="CQ120" s="376"/>
      <c r="CR120" s="376"/>
      <c r="CS120" s="376"/>
      <c r="CT120" s="376"/>
      <c r="CU120" s="376"/>
      <c r="CV120" s="376"/>
      <c r="CW120" s="376"/>
      <c r="CX120" s="376"/>
      <c r="CY120" s="376"/>
      <c r="CZ120" s="376"/>
      <c r="DA120" s="376"/>
      <c r="DB120" s="376"/>
      <c r="DC120" s="376"/>
      <c r="DD120" s="376"/>
      <c r="DE120" s="376"/>
      <c r="DF120" s="376"/>
      <c r="DG120" s="376"/>
      <c r="DH120" s="376"/>
      <c r="DI120" s="376"/>
      <c r="DJ120" s="376"/>
      <c r="DK120" s="376"/>
      <c r="DL120" s="376"/>
      <c r="DM120" s="376"/>
      <c r="DN120" s="376"/>
      <c r="DO120" s="376"/>
      <c r="DP120" s="376"/>
      <c r="DQ120" s="376"/>
      <c r="DR120" s="376"/>
      <c r="DS120" s="376"/>
      <c r="DT120" s="376"/>
      <c r="DU120" s="376"/>
      <c r="DV120" s="376"/>
      <c r="DW120" s="376"/>
      <c r="DX120" s="376"/>
      <c r="DY120" s="376"/>
      <c r="DZ120" s="376"/>
      <c r="EA120" s="376"/>
    </row>
    <row r="121" spans="1:131" hidden="1">
      <c r="A121" s="460">
        <f t="shared" si="105"/>
        <v>0</v>
      </c>
      <c r="B121" s="460">
        <f t="shared" si="108"/>
        <v>0</v>
      </c>
      <c r="C121" s="460">
        <f t="shared" si="106"/>
        <v>0</v>
      </c>
      <c r="E121" s="461">
        <f t="shared" ref="E121:L121" si="114">+MAX(P121,Y121,AI121)</f>
        <v>21360</v>
      </c>
      <c r="F121" s="461">
        <f t="shared" si="114"/>
        <v>24420</v>
      </c>
      <c r="G121" s="461">
        <f t="shared" si="114"/>
        <v>27480</v>
      </c>
      <c r="H121" s="461">
        <f t="shared" si="114"/>
        <v>30480</v>
      </c>
      <c r="I121" s="461">
        <f t="shared" si="114"/>
        <v>32940</v>
      </c>
      <c r="J121" s="461">
        <f t="shared" si="114"/>
        <v>35400</v>
      </c>
      <c r="K121" s="461">
        <f t="shared" si="114"/>
        <v>37800</v>
      </c>
      <c r="L121" s="461">
        <f t="shared" si="114"/>
        <v>40260</v>
      </c>
      <c r="N121" s="614" t="str">
        <f>CONCATENATE(AU15,$B$11)</f>
        <v>7/16/2011 - 11/31/20110</v>
      </c>
      <c r="O121" s="376"/>
      <c r="P121" s="489">
        <v>21360</v>
      </c>
      <c r="Q121" s="489">
        <v>24420</v>
      </c>
      <c r="R121" s="489">
        <v>27480</v>
      </c>
      <c r="S121" s="489">
        <v>30480</v>
      </c>
      <c r="T121" s="489">
        <v>32940</v>
      </c>
      <c r="U121" s="489">
        <v>35400</v>
      </c>
      <c r="V121" s="489">
        <v>37800</v>
      </c>
      <c r="W121" s="489">
        <v>40260</v>
      </c>
      <c r="X121" s="376"/>
      <c r="Y121" s="489">
        <v>0</v>
      </c>
      <c r="Z121" s="489">
        <v>0</v>
      </c>
      <c r="AA121" s="489">
        <v>0</v>
      </c>
      <c r="AB121" s="489">
        <v>0</v>
      </c>
      <c r="AC121" s="489">
        <v>0</v>
      </c>
      <c r="AD121" s="489">
        <v>0</v>
      </c>
      <c r="AE121" s="489">
        <v>0</v>
      </c>
      <c r="AF121" s="489">
        <v>0</v>
      </c>
      <c r="AG121" s="376"/>
      <c r="AH121" s="376"/>
      <c r="AI121" s="489">
        <f t="shared" ref="AI121:AP121" si="115">+AI103/5*6</f>
        <v>0</v>
      </c>
      <c r="AJ121" s="489">
        <f t="shared" si="115"/>
        <v>0</v>
      </c>
      <c r="AK121" s="489">
        <f t="shared" si="115"/>
        <v>0</v>
      </c>
      <c r="AL121" s="489">
        <f t="shared" si="115"/>
        <v>0</v>
      </c>
      <c r="AM121" s="489">
        <f t="shared" si="115"/>
        <v>0</v>
      </c>
      <c r="AN121" s="489">
        <f t="shared" si="115"/>
        <v>0</v>
      </c>
      <c r="AO121" s="489">
        <f t="shared" si="115"/>
        <v>0</v>
      </c>
      <c r="AP121" s="489">
        <f t="shared" si="115"/>
        <v>0</v>
      </c>
      <c r="AQ121" s="376"/>
      <c r="AR121" s="376"/>
      <c r="AS121" s="376"/>
      <c r="AT121" s="593" t="s">
        <v>252</v>
      </c>
      <c r="AU121" s="376"/>
      <c r="AV121" s="376"/>
      <c r="AW121" s="401"/>
      <c r="AX121" s="401"/>
      <c r="AY121" s="595" t="s">
        <v>615</v>
      </c>
      <c r="AZ121" s="582" t="s">
        <v>481</v>
      </c>
      <c r="BA121" s="400" t="s">
        <v>534</v>
      </c>
      <c r="BB121" s="400" t="s">
        <v>254</v>
      </c>
      <c r="BC121" s="400" t="s">
        <v>254</v>
      </c>
      <c r="BD121" s="400" t="s">
        <v>497</v>
      </c>
      <c r="BE121" s="516">
        <f t="shared" si="99"/>
        <v>116</v>
      </c>
      <c r="BF121" s="376"/>
      <c r="BG121" s="376"/>
      <c r="BH121" s="376"/>
      <c r="BI121" s="376"/>
      <c r="BJ121" s="376"/>
      <c r="BK121" s="376"/>
      <c r="BL121" s="376"/>
      <c r="BM121" s="376"/>
      <c r="BN121" s="376"/>
      <c r="BO121" s="376"/>
      <c r="BP121" s="376"/>
      <c r="BQ121" s="376"/>
      <c r="BR121" s="376"/>
      <c r="BS121" s="376"/>
      <c r="BT121" s="376"/>
      <c r="BU121" s="376"/>
      <c r="BV121" s="376"/>
      <c r="BW121" s="376"/>
      <c r="BX121" s="376"/>
      <c r="BY121" s="376"/>
      <c r="BZ121" s="376"/>
      <c r="CA121" s="376"/>
      <c r="CB121" s="376"/>
      <c r="CC121" s="376"/>
      <c r="CD121" s="376"/>
      <c r="CE121" s="376"/>
      <c r="CF121" s="376"/>
      <c r="CG121" s="376"/>
      <c r="CH121" s="376"/>
      <c r="CI121" s="376"/>
      <c r="CJ121" s="376"/>
      <c r="CK121" s="376"/>
      <c r="CL121" s="376"/>
      <c r="CM121" s="376"/>
      <c r="CN121" s="376"/>
      <c r="CO121" s="376"/>
      <c r="CP121" s="376"/>
      <c r="CQ121" s="376"/>
      <c r="CR121" s="376"/>
      <c r="CS121" s="376"/>
      <c r="CT121" s="376"/>
      <c r="CU121" s="376"/>
      <c r="CV121" s="376"/>
      <c r="CW121" s="376"/>
      <c r="CX121" s="376"/>
      <c r="CY121" s="376"/>
      <c r="CZ121" s="376"/>
      <c r="DA121" s="376"/>
      <c r="DB121" s="376"/>
      <c r="DC121" s="376"/>
      <c r="DD121" s="376"/>
      <c r="DE121" s="376"/>
      <c r="DF121" s="376"/>
      <c r="DG121" s="376"/>
      <c r="DH121" s="376"/>
      <c r="DI121" s="376"/>
      <c r="DJ121" s="376"/>
      <c r="DK121" s="376"/>
      <c r="DL121" s="376"/>
      <c r="DM121" s="376"/>
      <c r="DN121" s="376"/>
      <c r="DO121" s="376"/>
      <c r="DP121" s="376"/>
      <c r="DQ121" s="376"/>
      <c r="DR121" s="376"/>
      <c r="DS121" s="376"/>
      <c r="DT121" s="376"/>
      <c r="DU121" s="376"/>
      <c r="DV121" s="376"/>
      <c r="DW121" s="376"/>
      <c r="DX121" s="376"/>
      <c r="DY121" s="376"/>
      <c r="DZ121" s="376"/>
      <c r="EA121" s="376"/>
    </row>
    <row r="122" spans="1:131" hidden="1">
      <c r="A122" s="460">
        <f t="shared" si="105"/>
        <v>0</v>
      </c>
      <c r="B122" s="460">
        <f t="shared" si="108"/>
        <v>0</v>
      </c>
      <c r="C122" s="460">
        <f t="shared" si="106"/>
        <v>0</v>
      </c>
      <c r="E122" s="471">
        <f t="shared" ref="E122:L122" si="116">+MAX(E121,E123)</f>
        <v>21660</v>
      </c>
      <c r="F122" s="471">
        <f t="shared" si="116"/>
        <v>24720</v>
      </c>
      <c r="G122" s="471">
        <f t="shared" si="116"/>
        <v>27840</v>
      </c>
      <c r="H122" s="471">
        <f t="shared" si="116"/>
        <v>30900</v>
      </c>
      <c r="I122" s="471">
        <f t="shared" si="116"/>
        <v>33420</v>
      </c>
      <c r="J122" s="471">
        <f t="shared" si="116"/>
        <v>35880</v>
      </c>
      <c r="K122" s="471">
        <f t="shared" si="116"/>
        <v>38340</v>
      </c>
      <c r="L122" s="471">
        <f t="shared" si="116"/>
        <v>40800</v>
      </c>
      <c r="N122" s="614" t="s">
        <v>1717</v>
      </c>
      <c r="O122" s="376"/>
      <c r="P122" s="489"/>
      <c r="Q122" s="489"/>
      <c r="R122" s="489"/>
      <c r="S122" s="489"/>
      <c r="T122" s="489"/>
      <c r="U122" s="489"/>
      <c r="V122" s="489"/>
      <c r="W122" s="489"/>
      <c r="X122" s="376"/>
      <c r="Y122" s="489"/>
      <c r="Z122" s="489"/>
      <c r="AA122" s="489"/>
      <c r="AB122" s="489"/>
      <c r="AC122" s="489"/>
      <c r="AD122" s="489"/>
      <c r="AE122" s="489"/>
      <c r="AF122" s="489"/>
      <c r="AG122" s="376"/>
      <c r="AH122" s="376"/>
      <c r="AI122" s="489"/>
      <c r="AJ122" s="489"/>
      <c r="AK122" s="489"/>
      <c r="AL122" s="489"/>
      <c r="AM122" s="489"/>
      <c r="AN122" s="489"/>
      <c r="AO122" s="489"/>
      <c r="AP122" s="489"/>
      <c r="AQ122" s="376"/>
      <c r="AR122" s="376"/>
      <c r="AS122" s="376"/>
      <c r="AT122" s="593" t="s">
        <v>254</v>
      </c>
      <c r="AU122" s="376"/>
      <c r="AV122" s="376"/>
      <c r="AW122" s="401"/>
      <c r="AX122" s="401"/>
      <c r="AY122" s="595"/>
      <c r="AZ122" s="582"/>
      <c r="BA122" s="400"/>
      <c r="BB122" s="400" t="s">
        <v>691</v>
      </c>
      <c r="BC122" s="400" t="s">
        <v>691</v>
      </c>
      <c r="BD122" s="400" t="s">
        <v>501</v>
      </c>
      <c r="BE122" s="516"/>
      <c r="BF122" s="376"/>
      <c r="BG122" s="376"/>
      <c r="BH122" s="376"/>
      <c r="BI122" s="376"/>
      <c r="BJ122" s="376"/>
      <c r="BK122" s="376"/>
      <c r="BL122" s="376"/>
      <c r="BM122" s="376"/>
      <c r="BN122" s="376"/>
      <c r="BO122" s="376"/>
      <c r="BP122" s="376"/>
      <c r="BQ122" s="376"/>
      <c r="BR122" s="376"/>
      <c r="BS122" s="376"/>
      <c r="BT122" s="376"/>
      <c r="BU122" s="376"/>
      <c r="BV122" s="376"/>
      <c r="BW122" s="376"/>
      <c r="BX122" s="376"/>
      <c r="BY122" s="376"/>
      <c r="BZ122" s="376"/>
      <c r="CA122" s="376"/>
      <c r="CB122" s="376"/>
      <c r="CC122" s="376"/>
      <c r="CD122" s="376"/>
      <c r="CE122" s="376"/>
      <c r="CF122" s="376"/>
      <c r="CG122" s="376"/>
      <c r="CH122" s="376"/>
      <c r="CI122" s="376"/>
      <c r="CJ122" s="376"/>
      <c r="CK122" s="376"/>
      <c r="CL122" s="376"/>
      <c r="CM122" s="376"/>
      <c r="CN122" s="376"/>
      <c r="CO122" s="376"/>
      <c r="CP122" s="376"/>
      <c r="CQ122" s="376"/>
      <c r="CR122" s="376"/>
      <c r="CS122" s="376"/>
      <c r="CT122" s="376"/>
      <c r="CU122" s="376"/>
      <c r="CV122" s="376"/>
      <c r="CW122" s="376"/>
      <c r="CX122" s="376"/>
      <c r="CY122" s="376"/>
      <c r="CZ122" s="376"/>
      <c r="DA122" s="376"/>
      <c r="DB122" s="376"/>
      <c r="DC122" s="376"/>
      <c r="DD122" s="376"/>
      <c r="DE122" s="376"/>
      <c r="DF122" s="376"/>
      <c r="DG122" s="376"/>
      <c r="DH122" s="376"/>
      <c r="DI122" s="376"/>
      <c r="DJ122" s="376"/>
      <c r="DK122" s="376"/>
      <c r="DL122" s="376"/>
      <c r="DM122" s="376"/>
      <c r="DN122" s="376"/>
      <c r="DO122" s="376"/>
      <c r="DP122" s="376"/>
      <c r="DQ122" s="376"/>
      <c r="DR122" s="376"/>
      <c r="DS122" s="376"/>
      <c r="DT122" s="376"/>
      <c r="DU122" s="376"/>
      <c r="DV122" s="376"/>
      <c r="DW122" s="376"/>
      <c r="DX122" s="376"/>
      <c r="DY122" s="376"/>
      <c r="DZ122" s="376"/>
      <c r="EA122" s="376"/>
    </row>
    <row r="123" spans="1:131" hidden="1">
      <c r="A123" s="460">
        <f t="shared" si="105"/>
        <v>0</v>
      </c>
      <c r="B123" s="460">
        <f t="shared" si="108"/>
        <v>0</v>
      </c>
      <c r="C123" s="460">
        <f t="shared" si="106"/>
        <v>0</v>
      </c>
      <c r="E123" s="461">
        <f t="shared" ref="E123:L123" si="117">+MAX(P123,Y123,AI123)</f>
        <v>21660</v>
      </c>
      <c r="F123" s="461">
        <f t="shared" si="117"/>
        <v>24720</v>
      </c>
      <c r="G123" s="461">
        <f t="shared" si="117"/>
        <v>27840</v>
      </c>
      <c r="H123" s="461">
        <f t="shared" si="117"/>
        <v>30900</v>
      </c>
      <c r="I123" s="461">
        <f t="shared" si="117"/>
        <v>33420</v>
      </c>
      <c r="J123" s="461">
        <f t="shared" si="117"/>
        <v>35880</v>
      </c>
      <c r="K123" s="461">
        <f t="shared" si="117"/>
        <v>38340</v>
      </c>
      <c r="L123" s="461">
        <f t="shared" si="117"/>
        <v>40800</v>
      </c>
      <c r="N123" s="614" t="str">
        <f>CONCATENATE(AU17,$B$11)</f>
        <v>1/16/2012 - 12/3/20120</v>
      </c>
      <c r="O123" s="376"/>
      <c r="P123" s="489">
        <v>21660</v>
      </c>
      <c r="Q123" s="489">
        <v>24720</v>
      </c>
      <c r="R123" s="489">
        <v>27840</v>
      </c>
      <c r="S123" s="489">
        <v>30900</v>
      </c>
      <c r="T123" s="489">
        <v>33420</v>
      </c>
      <c r="U123" s="489">
        <v>35880</v>
      </c>
      <c r="V123" s="489">
        <v>38340</v>
      </c>
      <c r="W123" s="489">
        <v>40800</v>
      </c>
      <c r="X123" s="376"/>
      <c r="Y123" s="489">
        <v>0</v>
      </c>
      <c r="Z123" s="489">
        <v>0</v>
      </c>
      <c r="AA123" s="489">
        <v>0</v>
      </c>
      <c r="AB123" s="489">
        <v>0</v>
      </c>
      <c r="AC123" s="489">
        <v>0</v>
      </c>
      <c r="AD123" s="489">
        <v>0</v>
      </c>
      <c r="AE123" s="489">
        <v>0</v>
      </c>
      <c r="AF123" s="489">
        <v>0</v>
      </c>
      <c r="AG123" s="376"/>
      <c r="AH123" s="376"/>
      <c r="AI123" s="489">
        <f t="shared" ref="AI123:AP123" si="118">+AI105/5*6</f>
        <v>0</v>
      </c>
      <c r="AJ123" s="489">
        <f t="shared" si="118"/>
        <v>0</v>
      </c>
      <c r="AK123" s="489">
        <f t="shared" si="118"/>
        <v>0</v>
      </c>
      <c r="AL123" s="489">
        <f t="shared" si="118"/>
        <v>0</v>
      </c>
      <c r="AM123" s="489">
        <f t="shared" si="118"/>
        <v>0</v>
      </c>
      <c r="AN123" s="489">
        <f t="shared" si="118"/>
        <v>0</v>
      </c>
      <c r="AO123" s="489">
        <f t="shared" si="118"/>
        <v>0</v>
      </c>
      <c r="AP123" s="489">
        <f t="shared" si="118"/>
        <v>0</v>
      </c>
      <c r="AQ123" s="376"/>
      <c r="AR123" s="376"/>
      <c r="AS123" s="376"/>
      <c r="AT123" s="593" t="s">
        <v>256</v>
      </c>
      <c r="AU123" s="376"/>
      <c r="AV123" s="376"/>
      <c r="AW123" s="401"/>
      <c r="AX123" s="401"/>
      <c r="AY123" s="595"/>
      <c r="AZ123" s="582"/>
      <c r="BA123" s="400"/>
      <c r="BB123" s="400" t="s">
        <v>692</v>
      </c>
      <c r="BC123" s="400" t="s">
        <v>692</v>
      </c>
      <c r="BD123" s="400" t="s">
        <v>505</v>
      </c>
      <c r="BE123" s="516"/>
      <c r="BF123" s="376"/>
      <c r="BG123" s="376"/>
      <c r="BH123" s="376"/>
      <c r="BI123" s="376"/>
      <c r="BJ123" s="376"/>
      <c r="BK123" s="376"/>
      <c r="BL123" s="376"/>
      <c r="BM123" s="376"/>
      <c r="BN123" s="376"/>
      <c r="BO123" s="376"/>
      <c r="BP123" s="376"/>
      <c r="BQ123" s="376"/>
      <c r="BR123" s="376"/>
      <c r="BS123" s="376"/>
      <c r="BT123" s="376"/>
      <c r="BU123" s="376"/>
      <c r="BV123" s="376"/>
      <c r="BW123" s="376"/>
      <c r="BX123" s="376"/>
      <c r="BY123" s="376"/>
      <c r="BZ123" s="376"/>
      <c r="CA123" s="376"/>
      <c r="CB123" s="376"/>
      <c r="CC123" s="376"/>
      <c r="CD123" s="376"/>
      <c r="CE123" s="376"/>
      <c r="CF123" s="376"/>
      <c r="CG123" s="376"/>
      <c r="CH123" s="376"/>
      <c r="CI123" s="376"/>
      <c r="CJ123" s="376"/>
      <c r="CK123" s="376"/>
      <c r="CL123" s="376"/>
      <c r="CM123" s="376"/>
      <c r="CN123" s="376"/>
      <c r="CO123" s="376"/>
      <c r="CP123" s="376"/>
      <c r="CQ123" s="376"/>
      <c r="CR123" s="376"/>
      <c r="CS123" s="376"/>
      <c r="CT123" s="376"/>
      <c r="CU123" s="376"/>
      <c r="CV123" s="376"/>
      <c r="CW123" s="376"/>
      <c r="CX123" s="376"/>
      <c r="CY123" s="376"/>
      <c r="CZ123" s="376"/>
      <c r="DA123" s="376"/>
      <c r="DB123" s="376"/>
      <c r="DC123" s="376"/>
      <c r="DD123" s="376"/>
      <c r="DE123" s="376"/>
      <c r="DF123" s="376"/>
      <c r="DG123" s="376"/>
      <c r="DH123" s="376"/>
      <c r="DI123" s="376"/>
      <c r="DJ123" s="376"/>
      <c r="DK123" s="376"/>
      <c r="DL123" s="376"/>
      <c r="DM123" s="376"/>
      <c r="DN123" s="376"/>
      <c r="DO123" s="376"/>
      <c r="DP123" s="376"/>
      <c r="DQ123" s="376"/>
      <c r="DR123" s="376"/>
      <c r="DS123" s="376"/>
      <c r="DT123" s="376"/>
      <c r="DU123" s="376"/>
      <c r="DV123" s="376"/>
      <c r="DW123" s="376"/>
      <c r="DX123" s="376"/>
      <c r="DY123" s="376"/>
      <c r="DZ123" s="376"/>
      <c r="EA123" s="376"/>
    </row>
    <row r="124" spans="1:131" hidden="1">
      <c r="A124" s="460">
        <f t="shared" si="105"/>
        <v>0</v>
      </c>
      <c r="B124" s="460">
        <f t="shared" si="108"/>
        <v>0</v>
      </c>
      <c r="C124" s="460">
        <f t="shared" si="106"/>
        <v>0</v>
      </c>
      <c r="E124" s="471">
        <f t="shared" ref="E124:L124" si="119">+MAX(E123,E125)</f>
        <v>21960</v>
      </c>
      <c r="F124" s="471">
        <f t="shared" si="119"/>
        <v>25080</v>
      </c>
      <c r="G124" s="471">
        <f t="shared" si="119"/>
        <v>28200</v>
      </c>
      <c r="H124" s="471">
        <f t="shared" si="119"/>
        <v>31320</v>
      </c>
      <c r="I124" s="471">
        <f t="shared" si="119"/>
        <v>33840</v>
      </c>
      <c r="J124" s="471">
        <f t="shared" si="119"/>
        <v>36360</v>
      </c>
      <c r="K124" s="471">
        <f t="shared" si="119"/>
        <v>38880</v>
      </c>
      <c r="L124" s="471">
        <f t="shared" si="119"/>
        <v>41400</v>
      </c>
      <c r="N124" s="614" t="s">
        <v>1717</v>
      </c>
      <c r="O124" s="376"/>
      <c r="P124" s="489"/>
      <c r="Q124" s="489"/>
      <c r="R124" s="489"/>
      <c r="S124" s="489"/>
      <c r="T124" s="489"/>
      <c r="U124" s="489"/>
      <c r="V124" s="489"/>
      <c r="W124" s="489"/>
      <c r="X124" s="376"/>
      <c r="Y124" s="489"/>
      <c r="Z124" s="489"/>
      <c r="AA124" s="489"/>
      <c r="AB124" s="489"/>
      <c r="AC124" s="489"/>
      <c r="AD124" s="489"/>
      <c r="AE124" s="489"/>
      <c r="AF124" s="489"/>
      <c r="AG124" s="376"/>
      <c r="AH124" s="376"/>
      <c r="AI124" s="489"/>
      <c r="AJ124" s="489"/>
      <c r="AK124" s="489"/>
      <c r="AL124" s="489"/>
      <c r="AM124" s="489"/>
      <c r="AN124" s="489"/>
      <c r="AO124" s="489"/>
      <c r="AP124" s="489"/>
      <c r="AQ124" s="376"/>
      <c r="AR124" s="376"/>
      <c r="AS124" s="376"/>
      <c r="AT124" s="593" t="s">
        <v>258</v>
      </c>
      <c r="AU124" s="376"/>
      <c r="AV124" s="376"/>
      <c r="AW124" s="401"/>
      <c r="AX124" s="401"/>
      <c r="AY124" s="595" t="s">
        <v>616</v>
      </c>
      <c r="AZ124" s="582" t="s">
        <v>493</v>
      </c>
      <c r="BA124" s="400" t="s">
        <v>538</v>
      </c>
      <c r="BB124" s="400" t="s">
        <v>693</v>
      </c>
      <c r="BC124" s="400" t="s">
        <v>693</v>
      </c>
      <c r="BD124" s="400" t="s">
        <v>507</v>
      </c>
      <c r="BE124" s="516">
        <f t="shared" ref="BE124:BE137" si="120">+MATCH(BD$10:BD$548,AZ$10:AZ$540,0)</f>
        <v>119</v>
      </c>
      <c r="BF124" s="376"/>
      <c r="BG124" s="376"/>
      <c r="BH124" s="376"/>
      <c r="BI124" s="376"/>
      <c r="BJ124" s="376"/>
      <c r="BK124" s="376"/>
      <c r="BL124" s="376"/>
      <c r="BM124" s="376"/>
      <c r="BN124" s="376"/>
      <c r="BO124" s="376"/>
      <c r="BP124" s="376"/>
      <c r="BQ124" s="376"/>
      <c r="BR124" s="376"/>
      <c r="BS124" s="376"/>
      <c r="BT124" s="376"/>
      <c r="BU124" s="376"/>
      <c r="BV124" s="376"/>
      <c r="BW124" s="376"/>
      <c r="BX124" s="376"/>
      <c r="BY124" s="376"/>
      <c r="BZ124" s="376"/>
      <c r="CA124" s="376"/>
      <c r="CB124" s="376"/>
      <c r="CC124" s="376"/>
      <c r="CD124" s="376"/>
      <c r="CE124" s="376"/>
      <c r="CF124" s="376"/>
      <c r="CG124" s="376"/>
      <c r="CH124" s="376"/>
      <c r="CI124" s="376"/>
      <c r="CJ124" s="376"/>
      <c r="CK124" s="376"/>
      <c r="CL124" s="376"/>
      <c r="CM124" s="376"/>
      <c r="CN124" s="376"/>
      <c r="CO124" s="376"/>
      <c r="CP124" s="376"/>
      <c r="CQ124" s="376"/>
      <c r="CR124" s="376"/>
      <c r="CS124" s="376"/>
      <c r="CT124" s="376"/>
      <c r="CU124" s="376"/>
      <c r="CV124" s="376"/>
      <c r="CW124" s="376"/>
      <c r="CX124" s="376"/>
      <c r="CY124" s="376"/>
      <c r="CZ124" s="376"/>
      <c r="DA124" s="376"/>
      <c r="DB124" s="376"/>
      <c r="DC124" s="376"/>
      <c r="DD124" s="376"/>
      <c r="DE124" s="376"/>
      <c r="DF124" s="376"/>
      <c r="DG124" s="376"/>
      <c r="DH124" s="376"/>
      <c r="DI124" s="376"/>
      <c r="DJ124" s="376"/>
      <c r="DK124" s="376"/>
      <c r="DL124" s="376"/>
      <c r="DM124" s="376"/>
      <c r="DN124" s="376"/>
      <c r="DO124" s="376"/>
      <c r="DP124" s="376"/>
      <c r="DQ124" s="376"/>
      <c r="DR124" s="376"/>
      <c r="DS124" s="376"/>
      <c r="DT124" s="376"/>
      <c r="DU124" s="376"/>
      <c r="DV124" s="376"/>
      <c r="DW124" s="376"/>
      <c r="DX124" s="376"/>
      <c r="DY124" s="376"/>
      <c r="DZ124" s="376"/>
      <c r="EA124" s="376"/>
    </row>
    <row r="125" spans="1:131" hidden="1">
      <c r="A125" s="460">
        <f t="shared" si="105"/>
        <v>0</v>
      </c>
      <c r="B125" s="460">
        <f t="shared" si="108"/>
        <v>0</v>
      </c>
      <c r="C125" s="460">
        <f t="shared" si="106"/>
        <v>0</v>
      </c>
      <c r="E125" s="461">
        <f t="shared" ref="E125:L125" si="121">+MAX(P125,Y125,AI125)</f>
        <v>21960</v>
      </c>
      <c r="F125" s="461">
        <f t="shared" si="121"/>
        <v>25080</v>
      </c>
      <c r="G125" s="461">
        <f t="shared" si="121"/>
        <v>28200</v>
      </c>
      <c r="H125" s="461">
        <f t="shared" si="121"/>
        <v>31320</v>
      </c>
      <c r="I125" s="461">
        <f t="shared" si="121"/>
        <v>33840</v>
      </c>
      <c r="J125" s="461">
        <f t="shared" si="121"/>
        <v>36360</v>
      </c>
      <c r="K125" s="461">
        <f t="shared" si="121"/>
        <v>38880</v>
      </c>
      <c r="L125" s="461">
        <f t="shared" si="121"/>
        <v>41400</v>
      </c>
      <c r="N125" s="614" t="str">
        <f>CONCATENATE(AU19,$B$11)</f>
        <v>1/18/2013 - 12/17/20130</v>
      </c>
      <c r="O125" s="376"/>
      <c r="P125" s="489">
        <v>21960</v>
      </c>
      <c r="Q125" s="489">
        <v>25080</v>
      </c>
      <c r="R125" s="489">
        <v>28200</v>
      </c>
      <c r="S125" s="489">
        <v>31320</v>
      </c>
      <c r="T125" s="489">
        <v>33840</v>
      </c>
      <c r="U125" s="489">
        <v>36360</v>
      </c>
      <c r="V125" s="489">
        <v>38880</v>
      </c>
      <c r="W125" s="489">
        <v>41400</v>
      </c>
      <c r="X125" s="376"/>
      <c r="Y125" s="489">
        <v>0</v>
      </c>
      <c r="Z125" s="489">
        <v>0</v>
      </c>
      <c r="AA125" s="489">
        <v>0</v>
      </c>
      <c r="AB125" s="489">
        <v>0</v>
      </c>
      <c r="AC125" s="489">
        <v>0</v>
      </c>
      <c r="AD125" s="489">
        <v>0</v>
      </c>
      <c r="AE125" s="489">
        <v>0</v>
      </c>
      <c r="AF125" s="489">
        <v>0</v>
      </c>
      <c r="AG125" s="376"/>
      <c r="AH125" s="376"/>
      <c r="AI125" s="489">
        <f t="shared" ref="AI125:AP125" si="122">+AI107*1.2</f>
        <v>0</v>
      </c>
      <c r="AJ125" s="489">
        <f t="shared" si="122"/>
        <v>0</v>
      </c>
      <c r="AK125" s="489">
        <f t="shared" si="122"/>
        <v>0</v>
      </c>
      <c r="AL125" s="489">
        <f t="shared" si="122"/>
        <v>0</v>
      </c>
      <c r="AM125" s="489">
        <f t="shared" si="122"/>
        <v>0</v>
      </c>
      <c r="AN125" s="489">
        <f t="shared" si="122"/>
        <v>0</v>
      </c>
      <c r="AO125" s="489">
        <f t="shared" si="122"/>
        <v>0</v>
      </c>
      <c r="AP125" s="489">
        <f t="shared" si="122"/>
        <v>0</v>
      </c>
      <c r="AQ125" s="376"/>
      <c r="AR125" s="376"/>
      <c r="AS125" s="376"/>
      <c r="AT125" s="593" t="s">
        <v>260</v>
      </c>
      <c r="AU125" s="376"/>
      <c r="AV125" s="376"/>
      <c r="AW125" s="401"/>
      <c r="AX125" s="401"/>
      <c r="AY125" s="595" t="s">
        <v>621</v>
      </c>
      <c r="AZ125" s="582" t="s">
        <v>497</v>
      </c>
      <c r="BA125" s="400" t="s">
        <v>163</v>
      </c>
      <c r="BB125" s="400" t="s">
        <v>698</v>
      </c>
      <c r="BC125" s="400" t="s">
        <v>698</v>
      </c>
      <c r="BD125" s="400" t="s">
        <v>155</v>
      </c>
      <c r="BE125" s="516">
        <f t="shared" si="120"/>
        <v>120</v>
      </c>
      <c r="BF125" s="376"/>
      <c r="BG125" s="376"/>
      <c r="BH125" s="376"/>
      <c r="BI125" s="376"/>
      <c r="BJ125" s="376"/>
      <c r="BK125" s="376"/>
      <c r="BL125" s="376"/>
      <c r="BM125" s="376"/>
      <c r="BN125" s="376"/>
      <c r="BO125" s="376"/>
      <c r="BP125" s="376"/>
      <c r="BQ125" s="376"/>
      <c r="BR125" s="376"/>
      <c r="BS125" s="376"/>
      <c r="BT125" s="376"/>
      <c r="BU125" s="376"/>
      <c r="BV125" s="376"/>
      <c r="BW125" s="376"/>
      <c r="BX125" s="376"/>
      <c r="BY125" s="376"/>
      <c r="BZ125" s="376"/>
      <c r="CA125" s="376"/>
      <c r="CB125" s="376"/>
      <c r="CC125" s="376"/>
      <c r="CD125" s="376"/>
      <c r="CE125" s="376"/>
      <c r="CF125" s="376"/>
      <c r="CG125" s="376"/>
      <c r="CH125" s="376"/>
      <c r="CI125" s="376"/>
      <c r="CJ125" s="376"/>
      <c r="CK125" s="376"/>
      <c r="CL125" s="376"/>
      <c r="CM125" s="376"/>
      <c r="CN125" s="376"/>
      <c r="CO125" s="376"/>
      <c r="CP125" s="376"/>
      <c r="CQ125" s="376"/>
      <c r="CR125" s="376"/>
      <c r="CS125" s="376"/>
      <c r="CT125" s="376"/>
      <c r="CU125" s="376"/>
      <c r="CV125" s="376"/>
      <c r="CW125" s="376"/>
      <c r="CX125" s="376"/>
      <c r="CY125" s="376"/>
      <c r="CZ125" s="376"/>
      <c r="DA125" s="376"/>
      <c r="DB125" s="376"/>
      <c r="DC125" s="376"/>
      <c r="DD125" s="376"/>
      <c r="DE125" s="376"/>
      <c r="DF125" s="376"/>
      <c r="DG125" s="376"/>
      <c r="DH125" s="376"/>
      <c r="DI125" s="376"/>
      <c r="DJ125" s="376"/>
      <c r="DK125" s="376"/>
      <c r="DL125" s="376"/>
      <c r="DM125" s="376"/>
      <c r="DN125" s="376"/>
      <c r="DO125" s="376"/>
      <c r="DP125" s="376"/>
      <c r="DQ125" s="376"/>
      <c r="DR125" s="376"/>
      <c r="DS125" s="376"/>
      <c r="DT125" s="376"/>
      <c r="DU125" s="376"/>
      <c r="DV125" s="376"/>
      <c r="DW125" s="376"/>
      <c r="DX125" s="376"/>
      <c r="DY125" s="376"/>
      <c r="DZ125" s="376"/>
      <c r="EA125" s="376"/>
    </row>
    <row r="126" spans="1:131" hidden="1">
      <c r="A126" s="474">
        <f t="shared" ref="A126:A131" si="123">IF($A$26=$AU22,1,0)</f>
        <v>0</v>
      </c>
      <c r="B126" s="474">
        <f t="shared" ref="B126:B131" si="124">IF(OR(B71=1,$B$18=$AU22),1,0)</f>
        <v>0</v>
      </c>
      <c r="C126" s="474">
        <f t="shared" si="106"/>
        <v>0</v>
      </c>
      <c r="E126" s="471">
        <f t="shared" ref="E126:L126" si="125">+MAX(E125,E127)</f>
        <v>22320</v>
      </c>
      <c r="F126" s="471">
        <f t="shared" si="125"/>
        <v>25500</v>
      </c>
      <c r="G126" s="471">
        <f t="shared" si="125"/>
        <v>28680</v>
      </c>
      <c r="H126" s="471">
        <f t="shared" si="125"/>
        <v>31860</v>
      </c>
      <c r="I126" s="471">
        <f t="shared" si="125"/>
        <v>34440</v>
      </c>
      <c r="J126" s="471">
        <f t="shared" si="125"/>
        <v>36960</v>
      </c>
      <c r="K126" s="471">
        <f t="shared" si="125"/>
        <v>39540</v>
      </c>
      <c r="L126" s="471">
        <f t="shared" si="125"/>
        <v>42060</v>
      </c>
      <c r="N126" s="614" t="s">
        <v>1717</v>
      </c>
      <c r="O126" s="376"/>
      <c r="P126" s="489"/>
      <c r="Q126" s="489"/>
      <c r="R126" s="489"/>
      <c r="S126" s="489"/>
      <c r="T126" s="489"/>
      <c r="U126" s="489"/>
      <c r="V126" s="489"/>
      <c r="W126" s="489"/>
      <c r="X126" s="376"/>
      <c r="Y126" s="489"/>
      <c r="Z126" s="489"/>
      <c r="AA126" s="489"/>
      <c r="AB126" s="489"/>
      <c r="AC126" s="489"/>
      <c r="AD126" s="489"/>
      <c r="AE126" s="489"/>
      <c r="AF126" s="489"/>
      <c r="AG126" s="376"/>
      <c r="AH126" s="376"/>
      <c r="AI126" s="489"/>
      <c r="AJ126" s="489"/>
      <c r="AK126" s="489"/>
      <c r="AL126" s="489"/>
      <c r="AM126" s="489"/>
      <c r="AN126" s="489"/>
      <c r="AO126" s="489"/>
      <c r="AP126" s="489"/>
      <c r="AQ126" s="376"/>
      <c r="AR126" s="376"/>
      <c r="AS126" s="376"/>
      <c r="AT126" s="593" t="s">
        <v>262</v>
      </c>
      <c r="AU126" s="376"/>
      <c r="AV126" s="376"/>
      <c r="AW126" s="401"/>
      <c r="AX126" s="401"/>
      <c r="AY126" s="595" t="s">
        <v>208</v>
      </c>
      <c r="AZ126" s="582" t="s">
        <v>501</v>
      </c>
      <c r="BA126" s="400" t="s">
        <v>541</v>
      </c>
      <c r="BB126" s="400" t="s">
        <v>702</v>
      </c>
      <c r="BC126" s="400" t="s">
        <v>702</v>
      </c>
      <c r="BD126" s="400" t="s">
        <v>512</v>
      </c>
      <c r="BE126" s="516">
        <f t="shared" si="120"/>
        <v>121</v>
      </c>
      <c r="BF126" s="376"/>
      <c r="BG126" s="376"/>
      <c r="BH126" s="376"/>
      <c r="BI126" s="376"/>
      <c r="BJ126" s="376"/>
      <c r="BK126" s="376"/>
      <c r="BL126" s="376"/>
      <c r="BM126" s="376"/>
      <c r="BN126" s="376"/>
      <c r="BO126" s="376"/>
      <c r="BP126" s="376"/>
      <c r="BQ126" s="376"/>
      <c r="BR126" s="376"/>
      <c r="BS126" s="376"/>
      <c r="BT126" s="376"/>
      <c r="BU126" s="376"/>
      <c r="BV126" s="376"/>
      <c r="BW126" s="376"/>
      <c r="BX126" s="376"/>
      <c r="BY126" s="376"/>
      <c r="BZ126" s="376"/>
      <c r="CA126" s="376"/>
      <c r="CB126" s="376"/>
      <c r="CC126" s="376"/>
      <c r="CD126" s="376"/>
      <c r="CE126" s="376"/>
      <c r="CF126" s="376"/>
      <c r="CG126" s="376"/>
      <c r="CH126" s="376"/>
      <c r="CI126" s="376"/>
      <c r="CJ126" s="376"/>
      <c r="CK126" s="376"/>
      <c r="CL126" s="376"/>
      <c r="CM126" s="376"/>
      <c r="CN126" s="376"/>
      <c r="CO126" s="376"/>
      <c r="CP126" s="376"/>
      <c r="CQ126" s="376"/>
      <c r="CR126" s="376"/>
      <c r="CS126" s="376"/>
      <c r="CT126" s="376"/>
      <c r="CU126" s="376"/>
      <c r="CV126" s="376"/>
      <c r="CW126" s="376"/>
      <c r="CX126" s="376"/>
      <c r="CY126" s="376"/>
      <c r="CZ126" s="376"/>
      <c r="DA126" s="376"/>
      <c r="DB126" s="376"/>
      <c r="DC126" s="376"/>
      <c r="DD126" s="376"/>
      <c r="DE126" s="376"/>
      <c r="DF126" s="376"/>
      <c r="DG126" s="376"/>
      <c r="DH126" s="376"/>
      <c r="DI126" s="376"/>
      <c r="DJ126" s="376"/>
      <c r="DK126" s="376"/>
      <c r="DL126" s="376"/>
      <c r="DM126" s="376"/>
      <c r="DN126" s="376"/>
      <c r="DO126" s="376"/>
      <c r="DP126" s="376"/>
      <c r="DQ126" s="376"/>
      <c r="DR126" s="376"/>
      <c r="DS126" s="376"/>
      <c r="DT126" s="376"/>
      <c r="DU126" s="376"/>
      <c r="DV126" s="376"/>
      <c r="DW126" s="376"/>
      <c r="DX126" s="376"/>
      <c r="DY126" s="376"/>
      <c r="DZ126" s="376"/>
      <c r="EA126" s="376"/>
    </row>
    <row r="127" spans="1:131" hidden="1">
      <c r="A127" s="474">
        <f t="shared" si="123"/>
        <v>0</v>
      </c>
      <c r="B127" s="474">
        <f t="shared" si="124"/>
        <v>0</v>
      </c>
      <c r="C127" s="474">
        <f t="shared" si="106"/>
        <v>0</v>
      </c>
      <c r="E127" s="461">
        <f t="shared" ref="E127:L127" si="126">+MAX(P127,Y127,AI127)</f>
        <v>22320</v>
      </c>
      <c r="F127" s="461">
        <f t="shared" si="126"/>
        <v>25500</v>
      </c>
      <c r="G127" s="461">
        <f t="shared" si="126"/>
        <v>28680</v>
      </c>
      <c r="H127" s="461">
        <f t="shared" si="126"/>
        <v>31860</v>
      </c>
      <c r="I127" s="461">
        <f t="shared" si="126"/>
        <v>34440</v>
      </c>
      <c r="J127" s="461">
        <f t="shared" si="126"/>
        <v>36960</v>
      </c>
      <c r="K127" s="461">
        <f t="shared" si="126"/>
        <v>39540</v>
      </c>
      <c r="L127" s="461">
        <f t="shared" si="126"/>
        <v>42060</v>
      </c>
      <c r="N127" s="614" t="str">
        <f>CONCATENATE(AU23,$B$11)</f>
        <v>2/1/2014 - 3/5/20150</v>
      </c>
      <c r="O127" s="376"/>
      <c r="P127" s="489">
        <v>22320</v>
      </c>
      <c r="Q127" s="489">
        <v>25500</v>
      </c>
      <c r="R127" s="489">
        <v>28680</v>
      </c>
      <c r="S127" s="489">
        <v>31860</v>
      </c>
      <c r="T127" s="489">
        <v>34440</v>
      </c>
      <c r="U127" s="489">
        <v>36960</v>
      </c>
      <c r="V127" s="489">
        <v>39540</v>
      </c>
      <c r="W127" s="489">
        <v>42060</v>
      </c>
      <c r="X127" s="376"/>
      <c r="Y127" s="489">
        <v>0</v>
      </c>
      <c r="Z127" s="489">
        <v>0</v>
      </c>
      <c r="AA127" s="489">
        <v>0</v>
      </c>
      <c r="AB127" s="489">
        <v>0</v>
      </c>
      <c r="AC127" s="489">
        <v>0</v>
      </c>
      <c r="AD127" s="489">
        <v>0</v>
      </c>
      <c r="AE127" s="489">
        <v>0</v>
      </c>
      <c r="AF127" s="489">
        <v>0</v>
      </c>
      <c r="AG127" s="376"/>
      <c r="AH127" s="376"/>
      <c r="AI127" s="489">
        <f t="shared" ref="AI127:AP127" si="127">+AI109*1.2</f>
        <v>0</v>
      </c>
      <c r="AJ127" s="489">
        <f t="shared" si="127"/>
        <v>0</v>
      </c>
      <c r="AK127" s="489">
        <f t="shared" si="127"/>
        <v>0</v>
      </c>
      <c r="AL127" s="489">
        <f t="shared" si="127"/>
        <v>0</v>
      </c>
      <c r="AM127" s="489">
        <f t="shared" si="127"/>
        <v>0</v>
      </c>
      <c r="AN127" s="489">
        <f t="shared" si="127"/>
        <v>0</v>
      </c>
      <c r="AO127" s="489">
        <f t="shared" si="127"/>
        <v>0</v>
      </c>
      <c r="AP127" s="489">
        <f t="shared" si="127"/>
        <v>0</v>
      </c>
      <c r="AQ127" s="376"/>
      <c r="AR127" s="376"/>
      <c r="AS127" s="376"/>
      <c r="AT127" s="593" t="s">
        <v>264</v>
      </c>
      <c r="AU127" s="376"/>
      <c r="AV127" s="376"/>
      <c r="AW127" s="401"/>
      <c r="AX127" s="401"/>
      <c r="AY127" s="595" t="s">
        <v>627</v>
      </c>
      <c r="AZ127" s="582" t="s">
        <v>505</v>
      </c>
      <c r="BA127" s="400" t="s">
        <v>545</v>
      </c>
      <c r="BB127" s="400" t="s">
        <v>264</v>
      </c>
      <c r="BC127" s="400" t="s">
        <v>264</v>
      </c>
      <c r="BD127" s="400" t="s">
        <v>520</v>
      </c>
      <c r="BE127" s="516">
        <f t="shared" si="120"/>
        <v>122</v>
      </c>
      <c r="BF127" s="376"/>
      <c r="BG127" s="376"/>
      <c r="BH127" s="376"/>
      <c r="BI127" s="376"/>
      <c r="BJ127" s="376"/>
      <c r="BK127" s="376"/>
      <c r="BL127" s="376"/>
      <c r="BM127" s="376"/>
      <c r="BN127" s="376"/>
      <c r="BO127" s="376"/>
      <c r="BP127" s="376"/>
      <c r="BQ127" s="376"/>
      <c r="BR127" s="376"/>
      <c r="BS127" s="376"/>
      <c r="BT127" s="376"/>
      <c r="BU127" s="376"/>
      <c r="BV127" s="376"/>
      <c r="BW127" s="376"/>
      <c r="BX127" s="376"/>
      <c r="BY127" s="376"/>
      <c r="BZ127" s="376"/>
      <c r="CA127" s="376"/>
      <c r="CB127" s="376"/>
      <c r="CC127" s="376"/>
      <c r="CD127" s="376"/>
      <c r="CE127" s="376"/>
      <c r="CF127" s="376"/>
      <c r="CG127" s="376"/>
      <c r="CH127" s="376"/>
      <c r="CI127" s="376"/>
      <c r="CJ127" s="376"/>
      <c r="CK127" s="376"/>
      <c r="CL127" s="376"/>
      <c r="CM127" s="376"/>
      <c r="CN127" s="376"/>
      <c r="CO127" s="376"/>
      <c r="CP127" s="376"/>
      <c r="CQ127" s="376"/>
      <c r="CR127" s="376"/>
      <c r="CS127" s="376"/>
      <c r="CT127" s="376"/>
      <c r="CU127" s="376"/>
      <c r="CV127" s="376"/>
      <c r="CW127" s="376"/>
      <c r="CX127" s="376"/>
      <c r="CY127" s="376"/>
      <c r="CZ127" s="376"/>
      <c r="DA127" s="376"/>
      <c r="DB127" s="376"/>
      <c r="DC127" s="376"/>
      <c r="DD127" s="376"/>
      <c r="DE127" s="376"/>
      <c r="DF127" s="376"/>
      <c r="DG127" s="376"/>
      <c r="DH127" s="376"/>
      <c r="DI127" s="376"/>
      <c r="DJ127" s="376"/>
      <c r="DK127" s="376"/>
      <c r="DL127" s="376"/>
      <c r="DM127" s="376"/>
      <c r="DN127" s="376"/>
      <c r="DO127" s="376"/>
      <c r="DP127" s="376"/>
      <c r="DQ127" s="376"/>
      <c r="DR127" s="376"/>
      <c r="DS127" s="376"/>
      <c r="DT127" s="376"/>
      <c r="DU127" s="376"/>
      <c r="DV127" s="376"/>
      <c r="DW127" s="376"/>
      <c r="DX127" s="376"/>
      <c r="DY127" s="376"/>
      <c r="DZ127" s="376"/>
      <c r="EA127" s="376"/>
    </row>
    <row r="128" spans="1:131" hidden="1">
      <c r="A128" s="474">
        <f t="shared" si="123"/>
        <v>0</v>
      </c>
      <c r="B128" s="474">
        <f t="shared" si="124"/>
        <v>0</v>
      </c>
      <c r="C128" s="474">
        <f t="shared" si="106"/>
        <v>0</v>
      </c>
      <c r="E128" s="471">
        <f t="shared" ref="E128:L128" si="128">+MAX(E127,E129)</f>
        <v>22500</v>
      </c>
      <c r="F128" s="471">
        <f t="shared" si="128"/>
        <v>25680</v>
      </c>
      <c r="G128" s="471">
        <f t="shared" si="128"/>
        <v>28920</v>
      </c>
      <c r="H128" s="471">
        <f t="shared" si="128"/>
        <v>32100</v>
      </c>
      <c r="I128" s="471">
        <f t="shared" si="128"/>
        <v>34680</v>
      </c>
      <c r="J128" s="471">
        <f t="shared" si="128"/>
        <v>37260</v>
      </c>
      <c r="K128" s="471">
        <f t="shared" si="128"/>
        <v>39840</v>
      </c>
      <c r="L128" s="471">
        <f t="shared" si="128"/>
        <v>42420</v>
      </c>
      <c r="N128" s="614" t="s">
        <v>1717</v>
      </c>
      <c r="O128" s="376"/>
      <c r="P128" s="489"/>
      <c r="Q128" s="489"/>
      <c r="R128" s="489"/>
      <c r="S128" s="489"/>
      <c r="T128" s="489"/>
      <c r="U128" s="489"/>
      <c r="V128" s="489"/>
      <c r="W128" s="489"/>
      <c r="X128" s="376"/>
      <c r="Y128" s="489"/>
      <c r="Z128" s="489"/>
      <c r="AA128" s="489"/>
      <c r="AB128" s="489"/>
      <c r="AC128" s="489"/>
      <c r="AD128" s="489"/>
      <c r="AE128" s="489"/>
      <c r="AF128" s="489"/>
      <c r="AG128" s="376"/>
      <c r="AH128" s="376"/>
      <c r="AI128" s="489"/>
      <c r="AJ128" s="489"/>
      <c r="AK128" s="489"/>
      <c r="AL128" s="489"/>
      <c r="AM128" s="489"/>
      <c r="AN128" s="489"/>
      <c r="AO128" s="489"/>
      <c r="AP128" s="489"/>
      <c r="AQ128" s="376"/>
      <c r="AR128" s="376"/>
      <c r="AS128" s="376"/>
      <c r="AT128" s="593" t="s">
        <v>266</v>
      </c>
      <c r="AU128" s="376"/>
      <c r="AV128" s="376"/>
      <c r="AW128" s="401"/>
      <c r="AX128" s="401"/>
      <c r="AY128" s="595" t="s">
        <v>632</v>
      </c>
      <c r="AZ128" s="582" t="s">
        <v>507</v>
      </c>
      <c r="BA128" s="400" t="s">
        <v>547</v>
      </c>
      <c r="BB128" s="400" t="s">
        <v>709</v>
      </c>
      <c r="BC128" s="400" t="s">
        <v>709</v>
      </c>
      <c r="BD128" s="400" t="s">
        <v>530</v>
      </c>
      <c r="BE128" s="516">
        <f t="shared" si="120"/>
        <v>123</v>
      </c>
      <c r="BF128" s="376"/>
      <c r="BG128" s="376"/>
      <c r="BH128" s="376"/>
      <c r="BI128" s="376"/>
      <c r="BJ128" s="376"/>
      <c r="BK128" s="376"/>
      <c r="BL128" s="376"/>
      <c r="BM128" s="376"/>
      <c r="BN128" s="376"/>
      <c r="BO128" s="376"/>
      <c r="BP128" s="376"/>
      <c r="BQ128" s="376"/>
      <c r="BR128" s="376"/>
      <c r="BS128" s="376"/>
      <c r="BT128" s="376"/>
      <c r="BU128" s="376"/>
      <c r="BV128" s="376"/>
      <c r="BW128" s="376"/>
      <c r="BX128" s="376"/>
      <c r="BY128" s="376"/>
      <c r="BZ128" s="376"/>
      <c r="CA128" s="376"/>
      <c r="CB128" s="376"/>
      <c r="CC128" s="376"/>
      <c r="CD128" s="376"/>
      <c r="CE128" s="376"/>
      <c r="CF128" s="376"/>
      <c r="CG128" s="376"/>
      <c r="CH128" s="376"/>
      <c r="CI128" s="376"/>
      <c r="CJ128" s="376"/>
      <c r="CK128" s="376"/>
      <c r="CL128" s="376"/>
      <c r="CM128" s="376"/>
      <c r="CN128" s="376"/>
      <c r="CO128" s="376"/>
      <c r="CP128" s="376"/>
      <c r="CQ128" s="376"/>
      <c r="CR128" s="376"/>
      <c r="CS128" s="376"/>
      <c r="CT128" s="376"/>
      <c r="CU128" s="376"/>
      <c r="CV128" s="376"/>
      <c r="CW128" s="376"/>
      <c r="CX128" s="376"/>
      <c r="CY128" s="376"/>
      <c r="CZ128" s="376"/>
      <c r="DA128" s="376"/>
      <c r="DB128" s="376"/>
      <c r="DC128" s="376"/>
      <c r="DD128" s="376"/>
      <c r="DE128" s="376"/>
      <c r="DF128" s="376"/>
      <c r="DG128" s="376"/>
      <c r="DH128" s="376"/>
      <c r="DI128" s="376"/>
      <c r="DJ128" s="376"/>
      <c r="DK128" s="376"/>
      <c r="DL128" s="376"/>
      <c r="DM128" s="376"/>
      <c r="DN128" s="376"/>
      <c r="DO128" s="376"/>
      <c r="DP128" s="376"/>
      <c r="DQ128" s="376"/>
      <c r="DR128" s="376"/>
      <c r="DS128" s="376"/>
      <c r="DT128" s="376"/>
      <c r="DU128" s="376"/>
      <c r="DV128" s="376"/>
      <c r="DW128" s="376"/>
      <c r="DX128" s="376"/>
      <c r="DY128" s="376"/>
      <c r="DZ128" s="376"/>
      <c r="EA128" s="376"/>
    </row>
    <row r="129" spans="1:131" hidden="1">
      <c r="A129" s="474">
        <f t="shared" si="123"/>
        <v>0</v>
      </c>
      <c r="B129" s="474">
        <f t="shared" si="124"/>
        <v>0</v>
      </c>
      <c r="C129" s="474">
        <f t="shared" si="106"/>
        <v>0</v>
      </c>
      <c r="E129" s="478">
        <f t="shared" ref="E129:L129" si="129">+MAX(P129,Y129,AI129)</f>
        <v>22500</v>
      </c>
      <c r="F129" s="478">
        <f t="shared" si="129"/>
        <v>25680</v>
      </c>
      <c r="G129" s="478">
        <f t="shared" si="129"/>
        <v>28920</v>
      </c>
      <c r="H129" s="478">
        <f t="shared" si="129"/>
        <v>32100</v>
      </c>
      <c r="I129" s="478">
        <f t="shared" si="129"/>
        <v>34680</v>
      </c>
      <c r="J129" s="478">
        <f t="shared" si="129"/>
        <v>37260</v>
      </c>
      <c r="K129" s="478">
        <f t="shared" si="129"/>
        <v>39840</v>
      </c>
      <c r="L129" s="478">
        <f t="shared" si="129"/>
        <v>42420</v>
      </c>
      <c r="N129" s="614" t="str">
        <f>CONCATENATE(AU25,$B$11)</f>
        <v>4/21/2015 - 3/27/20160</v>
      </c>
      <c r="O129" s="376"/>
      <c r="P129" s="489">
        <v>22500</v>
      </c>
      <c r="Q129" s="489">
        <v>25680</v>
      </c>
      <c r="R129" s="489">
        <v>28920</v>
      </c>
      <c r="S129" s="489">
        <v>32100</v>
      </c>
      <c r="T129" s="489">
        <v>34680</v>
      </c>
      <c r="U129" s="489">
        <v>37260</v>
      </c>
      <c r="V129" s="489">
        <v>39840</v>
      </c>
      <c r="W129" s="489">
        <v>42420</v>
      </c>
      <c r="X129" s="376"/>
      <c r="Y129" s="489">
        <v>0</v>
      </c>
      <c r="Z129" s="489">
        <v>0</v>
      </c>
      <c r="AA129" s="489">
        <v>0</v>
      </c>
      <c r="AB129" s="489">
        <v>0</v>
      </c>
      <c r="AC129" s="489">
        <v>0</v>
      </c>
      <c r="AD129" s="489">
        <v>0</v>
      </c>
      <c r="AE129" s="489">
        <v>0</v>
      </c>
      <c r="AF129" s="489">
        <v>0</v>
      </c>
      <c r="AG129" s="376"/>
      <c r="AH129" s="376"/>
      <c r="AI129" s="489">
        <f t="shared" ref="AI129:AP129" si="130">+AI111*1.2</f>
        <v>0</v>
      </c>
      <c r="AJ129" s="489">
        <f t="shared" si="130"/>
        <v>0</v>
      </c>
      <c r="AK129" s="489">
        <f t="shared" si="130"/>
        <v>0</v>
      </c>
      <c r="AL129" s="489">
        <f t="shared" si="130"/>
        <v>0</v>
      </c>
      <c r="AM129" s="489">
        <f t="shared" si="130"/>
        <v>0</v>
      </c>
      <c r="AN129" s="489">
        <f t="shared" si="130"/>
        <v>0</v>
      </c>
      <c r="AO129" s="489">
        <f t="shared" si="130"/>
        <v>0</v>
      </c>
      <c r="AP129" s="489">
        <f t="shared" si="130"/>
        <v>0</v>
      </c>
      <c r="AQ129" s="376"/>
      <c r="AR129" s="376"/>
      <c r="AS129" s="376"/>
      <c r="AT129" s="593" t="s">
        <v>268</v>
      </c>
      <c r="AU129" s="376"/>
      <c r="AV129" s="376"/>
      <c r="AW129" s="401"/>
      <c r="AX129" s="401"/>
      <c r="AY129" s="595" t="s">
        <v>640</v>
      </c>
      <c r="AZ129" s="582" t="s">
        <v>155</v>
      </c>
      <c r="BA129" s="400" t="s">
        <v>548</v>
      </c>
      <c r="BB129" s="400" t="s">
        <v>712</v>
      </c>
      <c r="BC129" s="400" t="s">
        <v>712</v>
      </c>
      <c r="BD129" s="400" t="s">
        <v>532</v>
      </c>
      <c r="BE129" s="516">
        <f t="shared" si="120"/>
        <v>124</v>
      </c>
      <c r="BF129" s="376"/>
      <c r="BG129" s="376"/>
      <c r="BH129" s="376"/>
      <c r="BI129" s="376"/>
      <c r="BJ129" s="376"/>
      <c r="BK129" s="376"/>
      <c r="BL129" s="376"/>
      <c r="BM129" s="376"/>
      <c r="BN129" s="376"/>
      <c r="BO129" s="376"/>
      <c r="BP129" s="376"/>
      <c r="BQ129" s="376"/>
      <c r="BR129" s="376"/>
      <c r="BS129" s="376"/>
      <c r="BT129" s="376"/>
      <c r="BU129" s="376"/>
      <c r="BV129" s="376"/>
      <c r="BW129" s="376"/>
      <c r="BX129" s="376"/>
      <c r="BY129" s="376"/>
      <c r="BZ129" s="376"/>
      <c r="CA129" s="376"/>
      <c r="CB129" s="376"/>
      <c r="CC129" s="376"/>
      <c r="CD129" s="376"/>
      <c r="CE129" s="376"/>
      <c r="CF129" s="376"/>
      <c r="CG129" s="376"/>
      <c r="CH129" s="376"/>
      <c r="CI129" s="376"/>
      <c r="CJ129" s="376"/>
      <c r="CK129" s="376"/>
      <c r="CL129" s="376"/>
      <c r="CM129" s="376"/>
      <c r="CN129" s="376"/>
      <c r="CO129" s="376"/>
      <c r="CP129" s="376"/>
      <c r="CQ129" s="376"/>
      <c r="CR129" s="376"/>
      <c r="CS129" s="376"/>
      <c r="CT129" s="376"/>
      <c r="CU129" s="376"/>
      <c r="CV129" s="376"/>
      <c r="CW129" s="376"/>
      <c r="CX129" s="376"/>
      <c r="CY129" s="376"/>
      <c r="CZ129" s="376"/>
      <c r="DA129" s="376"/>
      <c r="DB129" s="376"/>
      <c r="DC129" s="376"/>
      <c r="DD129" s="376"/>
      <c r="DE129" s="376"/>
      <c r="DF129" s="376"/>
      <c r="DG129" s="376"/>
      <c r="DH129" s="376"/>
      <c r="DI129" s="376"/>
      <c r="DJ129" s="376"/>
      <c r="DK129" s="376"/>
      <c r="DL129" s="376"/>
      <c r="DM129" s="376"/>
      <c r="DN129" s="376"/>
      <c r="DO129" s="376"/>
      <c r="DP129" s="376"/>
      <c r="DQ129" s="376"/>
      <c r="DR129" s="376"/>
      <c r="DS129" s="376"/>
      <c r="DT129" s="376"/>
      <c r="DU129" s="376"/>
      <c r="DV129" s="376"/>
      <c r="DW129" s="376"/>
      <c r="DX129" s="376"/>
      <c r="DY129" s="376"/>
      <c r="DZ129" s="376"/>
      <c r="EA129" s="376"/>
    </row>
    <row r="130" spans="1:131" hidden="1">
      <c r="A130" s="479">
        <f t="shared" si="123"/>
        <v>0</v>
      </c>
      <c r="B130" s="479">
        <f t="shared" si="124"/>
        <v>0</v>
      </c>
      <c r="C130" s="479">
        <f t="shared" si="106"/>
        <v>0</v>
      </c>
      <c r="E130" s="471">
        <f t="shared" ref="E130:L130" si="131">+MAX(E129,E131)</f>
        <v>22500</v>
      </c>
      <c r="F130" s="471">
        <f t="shared" si="131"/>
        <v>25680</v>
      </c>
      <c r="G130" s="471">
        <f t="shared" si="131"/>
        <v>28920</v>
      </c>
      <c r="H130" s="471">
        <f t="shared" si="131"/>
        <v>32100</v>
      </c>
      <c r="I130" s="471">
        <f t="shared" si="131"/>
        <v>34680</v>
      </c>
      <c r="J130" s="471">
        <f t="shared" si="131"/>
        <v>37260</v>
      </c>
      <c r="K130" s="471">
        <f t="shared" si="131"/>
        <v>39840</v>
      </c>
      <c r="L130" s="471">
        <f t="shared" si="131"/>
        <v>42420</v>
      </c>
      <c r="N130" s="614" t="s">
        <v>1717</v>
      </c>
      <c r="O130" s="376"/>
      <c r="P130" s="489"/>
      <c r="Q130" s="489"/>
      <c r="R130" s="489"/>
      <c r="S130" s="489"/>
      <c r="T130" s="489"/>
      <c r="U130" s="489"/>
      <c r="V130" s="489"/>
      <c r="W130" s="489"/>
      <c r="X130" s="376"/>
      <c r="Y130" s="489"/>
      <c r="Z130" s="489"/>
      <c r="AA130" s="489"/>
      <c r="AB130" s="489"/>
      <c r="AC130" s="489"/>
      <c r="AD130" s="489"/>
      <c r="AE130" s="489"/>
      <c r="AF130" s="489"/>
      <c r="AG130" s="376"/>
      <c r="AH130" s="376"/>
      <c r="AI130" s="489"/>
      <c r="AJ130" s="489"/>
      <c r="AK130" s="489"/>
      <c r="AL130" s="489"/>
      <c r="AM130" s="489"/>
      <c r="AN130" s="489"/>
      <c r="AO130" s="489"/>
      <c r="AP130" s="489"/>
      <c r="AQ130" s="376"/>
      <c r="AR130" s="376"/>
      <c r="AS130" s="376"/>
      <c r="AT130" s="593" t="s">
        <v>270</v>
      </c>
      <c r="AU130" s="376"/>
      <c r="AV130" s="376"/>
      <c r="AW130" s="401"/>
      <c r="AX130" s="401"/>
      <c r="AY130" s="595" t="s">
        <v>647</v>
      </c>
      <c r="AZ130" s="582" t="s">
        <v>512</v>
      </c>
      <c r="BA130" s="400" t="s">
        <v>549</v>
      </c>
      <c r="BB130" s="400" t="s">
        <v>713</v>
      </c>
      <c r="BC130" s="400" t="s">
        <v>713</v>
      </c>
      <c r="BD130" s="400" t="s">
        <v>534</v>
      </c>
      <c r="BE130" s="516">
        <f t="shared" si="120"/>
        <v>125</v>
      </c>
      <c r="BF130" s="376"/>
      <c r="BG130" s="376"/>
      <c r="BH130" s="376"/>
      <c r="BI130" s="376"/>
      <c r="BJ130" s="376"/>
      <c r="BK130" s="376"/>
      <c r="BL130" s="376"/>
      <c r="BM130" s="376"/>
      <c r="BN130" s="376"/>
      <c r="BO130" s="376"/>
      <c r="BP130" s="376"/>
      <c r="BQ130" s="376"/>
      <c r="BR130" s="376"/>
      <c r="BS130" s="376"/>
      <c r="BT130" s="376"/>
      <c r="BU130" s="376"/>
      <c r="BV130" s="376"/>
      <c r="BW130" s="376"/>
      <c r="BX130" s="376"/>
      <c r="BY130" s="376"/>
      <c r="BZ130" s="376"/>
      <c r="CA130" s="376"/>
      <c r="CB130" s="376"/>
      <c r="CC130" s="376"/>
      <c r="CD130" s="376"/>
      <c r="CE130" s="376"/>
      <c r="CF130" s="376"/>
      <c r="CG130" s="376"/>
      <c r="CH130" s="376"/>
      <c r="CI130" s="376"/>
      <c r="CJ130" s="376"/>
      <c r="CK130" s="376"/>
      <c r="CL130" s="376"/>
      <c r="CM130" s="376"/>
      <c r="CN130" s="376"/>
      <c r="CO130" s="376"/>
      <c r="CP130" s="376"/>
      <c r="CQ130" s="376"/>
      <c r="CR130" s="376"/>
      <c r="CS130" s="376"/>
      <c r="CT130" s="376"/>
      <c r="CU130" s="376"/>
      <c r="CV130" s="376"/>
      <c r="CW130" s="376"/>
      <c r="CX130" s="376"/>
      <c r="CY130" s="376"/>
      <c r="CZ130" s="376"/>
      <c r="DA130" s="376"/>
      <c r="DB130" s="376"/>
      <c r="DC130" s="376"/>
      <c r="DD130" s="376"/>
      <c r="DE130" s="376"/>
      <c r="DF130" s="376"/>
      <c r="DG130" s="376"/>
      <c r="DH130" s="376"/>
      <c r="DI130" s="376"/>
      <c r="DJ130" s="376"/>
      <c r="DK130" s="376"/>
      <c r="DL130" s="376"/>
      <c r="DM130" s="376"/>
      <c r="DN130" s="376"/>
      <c r="DO130" s="376"/>
      <c r="DP130" s="376"/>
      <c r="DQ130" s="376"/>
      <c r="DR130" s="376"/>
      <c r="DS130" s="376"/>
      <c r="DT130" s="376"/>
      <c r="DU130" s="376"/>
      <c r="DV130" s="376"/>
      <c r="DW130" s="376"/>
      <c r="DX130" s="376"/>
      <c r="DY130" s="376"/>
      <c r="DZ130" s="376"/>
      <c r="EA130" s="376"/>
    </row>
    <row r="131" spans="1:131" hidden="1">
      <c r="A131" s="480">
        <f t="shared" si="123"/>
        <v>0</v>
      </c>
      <c r="B131" s="480">
        <f t="shared" si="124"/>
        <v>0</v>
      </c>
      <c r="C131" s="480">
        <f t="shared" si="106"/>
        <v>0</v>
      </c>
      <c r="E131" s="488">
        <f t="shared" ref="E131:L131" si="132">+MAX(P131,Y131,AI131)</f>
        <v>22020</v>
      </c>
      <c r="F131" s="488">
        <f t="shared" si="132"/>
        <v>25200</v>
      </c>
      <c r="G131" s="488">
        <f t="shared" si="132"/>
        <v>28320</v>
      </c>
      <c r="H131" s="488">
        <f t="shared" si="132"/>
        <v>31440</v>
      </c>
      <c r="I131" s="488">
        <f t="shared" si="132"/>
        <v>33960</v>
      </c>
      <c r="J131" s="488">
        <f t="shared" si="132"/>
        <v>36480</v>
      </c>
      <c r="K131" s="488">
        <f t="shared" si="132"/>
        <v>39000</v>
      </c>
      <c r="L131" s="488">
        <f t="shared" si="132"/>
        <v>41520</v>
      </c>
      <c r="N131" s="614" t="str">
        <f>CONCATENATE(AU27,$B$11)</f>
        <v>On or After  5/13/20160</v>
      </c>
      <c r="O131" s="376"/>
      <c r="P131" s="489">
        <v>22020</v>
      </c>
      <c r="Q131" s="489">
        <v>25200</v>
      </c>
      <c r="R131" s="489">
        <v>28320</v>
      </c>
      <c r="S131" s="489">
        <v>31440</v>
      </c>
      <c r="T131" s="489">
        <v>33960</v>
      </c>
      <c r="U131" s="489">
        <v>36480</v>
      </c>
      <c r="V131" s="489">
        <v>39000</v>
      </c>
      <c r="W131" s="489">
        <v>41520</v>
      </c>
      <c r="X131" s="376"/>
      <c r="Y131" s="489">
        <v>0</v>
      </c>
      <c r="Z131" s="489">
        <v>0</v>
      </c>
      <c r="AA131" s="489">
        <v>0</v>
      </c>
      <c r="AB131" s="489">
        <v>0</v>
      </c>
      <c r="AC131" s="489">
        <v>0</v>
      </c>
      <c r="AD131" s="489">
        <v>0</v>
      </c>
      <c r="AE131" s="489">
        <v>0</v>
      </c>
      <c r="AF131" s="489">
        <v>0</v>
      </c>
      <c r="AG131" s="376"/>
      <c r="AH131" s="376"/>
      <c r="AI131" s="489">
        <f t="shared" ref="AI131:AP131" si="133">+AI113*1.2</f>
        <v>0</v>
      </c>
      <c r="AJ131" s="489">
        <f t="shared" si="133"/>
        <v>0</v>
      </c>
      <c r="AK131" s="489">
        <f t="shared" si="133"/>
        <v>0</v>
      </c>
      <c r="AL131" s="489">
        <f t="shared" si="133"/>
        <v>0</v>
      </c>
      <c r="AM131" s="489">
        <f t="shared" si="133"/>
        <v>0</v>
      </c>
      <c r="AN131" s="489">
        <f t="shared" si="133"/>
        <v>0</v>
      </c>
      <c r="AO131" s="489">
        <f t="shared" si="133"/>
        <v>0</v>
      </c>
      <c r="AP131" s="489">
        <f t="shared" si="133"/>
        <v>0</v>
      </c>
      <c r="AQ131" s="376"/>
      <c r="AR131" s="376"/>
      <c r="AS131" s="376"/>
      <c r="AT131" s="593" t="s">
        <v>272</v>
      </c>
      <c r="AU131" s="376"/>
      <c r="AV131" s="376"/>
      <c r="AW131" s="401"/>
      <c r="AX131" s="401"/>
      <c r="AY131" s="595" t="s">
        <v>652</v>
      </c>
      <c r="AZ131" s="582" t="s">
        <v>520</v>
      </c>
      <c r="BA131" s="400" t="s">
        <v>551</v>
      </c>
      <c r="BB131" s="400" t="s">
        <v>714</v>
      </c>
      <c r="BC131" s="400" t="s">
        <v>714</v>
      </c>
      <c r="BD131" s="400" t="s">
        <v>538</v>
      </c>
      <c r="BE131" s="516">
        <f t="shared" si="120"/>
        <v>126</v>
      </c>
      <c r="BF131" s="376"/>
      <c r="BG131" s="376"/>
      <c r="BH131" s="376"/>
      <c r="BI131" s="376"/>
      <c r="BJ131" s="376"/>
      <c r="BK131" s="376"/>
      <c r="BL131" s="376"/>
      <c r="BM131" s="376"/>
      <c r="BN131" s="376"/>
      <c r="BO131" s="376"/>
      <c r="BP131" s="376"/>
      <c r="BQ131" s="376"/>
      <c r="BR131" s="376"/>
      <c r="BS131" s="376"/>
      <c r="BT131" s="376"/>
      <c r="BU131" s="376"/>
      <c r="BV131" s="376"/>
      <c r="BW131" s="376"/>
      <c r="BX131" s="376"/>
      <c r="BY131" s="376"/>
      <c r="BZ131" s="376"/>
      <c r="CA131" s="376"/>
      <c r="CB131" s="376"/>
      <c r="CC131" s="376"/>
      <c r="CD131" s="376"/>
      <c r="CE131" s="376"/>
      <c r="CF131" s="376"/>
      <c r="CG131" s="376"/>
      <c r="CH131" s="376"/>
      <c r="CI131" s="376"/>
      <c r="CJ131" s="376"/>
      <c r="CK131" s="376"/>
      <c r="CL131" s="376"/>
      <c r="CM131" s="376"/>
      <c r="CN131" s="376"/>
      <c r="CO131" s="376"/>
      <c r="CP131" s="376"/>
      <c r="CQ131" s="376"/>
      <c r="CR131" s="376"/>
      <c r="CS131" s="376"/>
      <c r="CT131" s="376"/>
      <c r="CU131" s="376"/>
      <c r="CV131" s="376"/>
      <c r="CW131" s="376"/>
      <c r="CX131" s="376"/>
      <c r="CY131" s="376"/>
      <c r="CZ131" s="376"/>
      <c r="DA131" s="376"/>
      <c r="DB131" s="376"/>
      <c r="DC131" s="376"/>
      <c r="DD131" s="376"/>
      <c r="DE131" s="376"/>
      <c r="DF131" s="376"/>
      <c r="DG131" s="376"/>
      <c r="DH131" s="376"/>
      <c r="DI131" s="376"/>
      <c r="DJ131" s="376"/>
      <c r="DK131" s="376"/>
      <c r="DL131" s="376"/>
      <c r="DM131" s="376"/>
      <c r="DN131" s="376"/>
      <c r="DO131" s="376"/>
      <c r="DP131" s="376"/>
      <c r="DQ131" s="376"/>
      <c r="DR131" s="376"/>
      <c r="DS131" s="376"/>
      <c r="DT131" s="376"/>
      <c r="DU131" s="376"/>
      <c r="DV131" s="376"/>
      <c r="DW131" s="376"/>
      <c r="DX131" s="376"/>
      <c r="DY131" s="376"/>
      <c r="DZ131" s="376"/>
      <c r="EA131" s="376"/>
    </row>
    <row r="132" spans="1:131" hidden="1">
      <c r="A132" s="482"/>
      <c r="B132" s="483"/>
      <c r="C132" s="484"/>
      <c r="D132" s="483"/>
      <c r="E132" s="483"/>
      <c r="F132" s="483"/>
      <c r="G132" s="483"/>
      <c r="H132" s="483"/>
      <c r="I132" s="483"/>
      <c r="J132" s="483"/>
      <c r="K132" s="483"/>
      <c r="L132" s="483"/>
      <c r="M132" s="483"/>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376"/>
      <c r="AL132" s="376"/>
      <c r="AM132" s="376"/>
      <c r="AN132" s="376"/>
      <c r="AO132" s="376"/>
      <c r="AP132" s="376"/>
      <c r="AQ132" s="621" t="s">
        <v>1720</v>
      </c>
      <c r="AR132" s="376"/>
      <c r="AS132" s="376"/>
      <c r="AT132" s="593" t="s">
        <v>274</v>
      </c>
      <c r="AU132" s="376"/>
      <c r="AV132" s="376"/>
      <c r="AW132" s="401"/>
      <c r="AX132" s="401"/>
      <c r="AY132" s="595" t="s">
        <v>654</v>
      </c>
      <c r="AZ132" s="582" t="s">
        <v>530</v>
      </c>
      <c r="BA132" s="400" t="s">
        <v>552</v>
      </c>
      <c r="BB132" s="400" t="s">
        <v>715</v>
      </c>
      <c r="BC132" s="400" t="s">
        <v>715</v>
      </c>
      <c r="BD132" s="400" t="s">
        <v>163</v>
      </c>
      <c r="BE132" s="516">
        <f t="shared" si="120"/>
        <v>127</v>
      </c>
      <c r="BF132" s="376"/>
      <c r="BG132" s="376"/>
      <c r="BH132" s="376"/>
      <c r="BI132" s="376"/>
      <c r="BJ132" s="376"/>
      <c r="BK132" s="376"/>
      <c r="BL132" s="376"/>
      <c r="BM132" s="376"/>
      <c r="BN132" s="376"/>
      <c r="BO132" s="376"/>
      <c r="BP132" s="376"/>
      <c r="BQ132" s="376"/>
      <c r="BR132" s="376"/>
      <c r="BS132" s="376"/>
      <c r="BT132" s="376"/>
      <c r="BU132" s="376"/>
      <c r="BV132" s="376"/>
      <c r="BW132" s="376"/>
      <c r="BX132" s="376"/>
      <c r="BY132" s="376"/>
      <c r="BZ132" s="376"/>
      <c r="CA132" s="376"/>
      <c r="CB132" s="376"/>
      <c r="CC132" s="376"/>
      <c r="CD132" s="376"/>
      <c r="CE132" s="376"/>
      <c r="CF132" s="376"/>
      <c r="CG132" s="376"/>
      <c r="CH132" s="376"/>
      <c r="CI132" s="376"/>
      <c r="CJ132" s="376"/>
      <c r="CK132" s="376"/>
      <c r="CL132" s="376"/>
      <c r="CM132" s="376"/>
      <c r="CN132" s="376"/>
      <c r="CO132" s="376"/>
      <c r="CP132" s="376"/>
      <c r="CQ132" s="376"/>
      <c r="CR132" s="376"/>
      <c r="CS132" s="376"/>
      <c r="CT132" s="376"/>
      <c r="CU132" s="376"/>
      <c r="CV132" s="376"/>
      <c r="CW132" s="376"/>
      <c r="CX132" s="376"/>
      <c r="CY132" s="376"/>
      <c r="CZ132" s="376"/>
      <c r="DA132" s="376"/>
      <c r="DB132" s="376"/>
      <c r="DC132" s="376"/>
      <c r="DD132" s="376"/>
      <c r="DE132" s="376"/>
      <c r="DF132" s="376"/>
      <c r="DG132" s="376"/>
      <c r="DH132" s="376"/>
      <c r="DI132" s="376"/>
      <c r="DJ132" s="376"/>
      <c r="DK132" s="376"/>
      <c r="DL132" s="376"/>
      <c r="DM132" s="376"/>
      <c r="DN132" s="376"/>
      <c r="DO132" s="376"/>
      <c r="DP132" s="376"/>
      <c r="DQ132" s="376"/>
      <c r="DR132" s="376"/>
      <c r="DS132" s="376"/>
      <c r="DT132" s="376"/>
      <c r="DU132" s="376"/>
      <c r="DV132" s="376"/>
      <c r="DW132" s="376"/>
      <c r="DX132" s="376"/>
      <c r="DY132" s="376"/>
      <c r="DZ132" s="376"/>
      <c r="EA132" s="376"/>
    </row>
    <row r="133" spans="1:131" ht="15.6" hidden="1">
      <c r="A133" s="454" t="s">
        <v>1710</v>
      </c>
      <c r="B133" s="455" t="s">
        <v>1711</v>
      </c>
      <c r="C133" s="456" t="s">
        <v>1712</v>
      </c>
      <c r="E133" s="457">
        <v>1</v>
      </c>
      <c r="F133" s="457">
        <v>2</v>
      </c>
      <c r="G133" s="457">
        <v>3</v>
      </c>
      <c r="H133" s="457">
        <v>4</v>
      </c>
      <c r="I133" s="457">
        <v>5</v>
      </c>
      <c r="J133" s="457">
        <v>6</v>
      </c>
      <c r="K133" s="457">
        <v>7</v>
      </c>
      <c r="L133" s="457">
        <v>8</v>
      </c>
      <c r="M133" s="369"/>
      <c r="N133" s="613">
        <v>80</v>
      </c>
      <c r="O133" s="376"/>
      <c r="P133" s="1593" t="s">
        <v>1713</v>
      </c>
      <c r="Q133" s="1593"/>
      <c r="R133" s="1593"/>
      <c r="S133" s="1593"/>
      <c r="T133" s="1593"/>
      <c r="U133" s="1593"/>
      <c r="V133" s="1593"/>
      <c r="W133" s="1593"/>
      <c r="X133" s="376"/>
      <c r="Y133" s="1594" t="s">
        <v>1714</v>
      </c>
      <c r="Z133" s="1594"/>
      <c r="AA133" s="1594"/>
      <c r="AB133" s="1594"/>
      <c r="AC133" s="1594"/>
      <c r="AD133" s="1594"/>
      <c r="AE133" s="1594"/>
      <c r="AF133" s="1594"/>
      <c r="AG133" s="376"/>
      <c r="AH133" s="376"/>
      <c r="AI133" s="1593" t="s">
        <v>1716</v>
      </c>
      <c r="AJ133" s="1593"/>
      <c r="AK133" s="1593"/>
      <c r="AL133" s="1593"/>
      <c r="AM133" s="1593"/>
      <c r="AN133" s="1593"/>
      <c r="AO133" s="1593"/>
      <c r="AP133" s="1593"/>
      <c r="AQ133" s="376"/>
      <c r="AR133" s="376"/>
      <c r="AS133" s="376"/>
      <c r="AT133" s="593" t="s">
        <v>276</v>
      </c>
      <c r="AU133" s="376"/>
      <c r="AV133" s="376"/>
      <c r="AW133" s="401"/>
      <c r="AX133" s="401"/>
      <c r="AY133" s="595" t="s">
        <v>656</v>
      </c>
      <c r="AZ133" s="582" t="s">
        <v>532</v>
      </c>
      <c r="BA133" s="400" t="s">
        <v>556</v>
      </c>
      <c r="BB133" s="400" t="s">
        <v>716</v>
      </c>
      <c r="BC133" s="400" t="s">
        <v>716</v>
      </c>
      <c r="BD133" s="400" t="s">
        <v>541</v>
      </c>
      <c r="BE133" s="516">
        <f t="shared" si="120"/>
        <v>128</v>
      </c>
      <c r="BF133" s="376"/>
      <c r="BG133" s="376"/>
      <c r="BH133" s="376"/>
      <c r="BI133" s="376"/>
      <c r="BJ133" s="376"/>
      <c r="BK133" s="376"/>
      <c r="BL133" s="376"/>
      <c r="BM133" s="376"/>
      <c r="BN133" s="376"/>
      <c r="BO133" s="376"/>
      <c r="BP133" s="376"/>
      <c r="BQ133" s="376"/>
      <c r="BR133" s="376"/>
      <c r="BS133" s="376"/>
      <c r="BT133" s="376"/>
      <c r="BU133" s="376"/>
      <c r="BV133" s="376"/>
      <c r="BW133" s="376"/>
      <c r="BX133" s="376"/>
      <c r="BY133" s="376"/>
      <c r="BZ133" s="376"/>
      <c r="CA133" s="376"/>
      <c r="CB133" s="376"/>
      <c r="CC133" s="376"/>
      <c r="CD133" s="376"/>
      <c r="CE133" s="376"/>
      <c r="CF133" s="376"/>
      <c r="CG133" s="376"/>
      <c r="CH133" s="376"/>
      <c r="CI133" s="376"/>
      <c r="CJ133" s="376"/>
      <c r="CK133" s="376"/>
      <c r="CL133" s="376"/>
      <c r="CM133" s="376"/>
      <c r="CN133" s="376"/>
      <c r="CO133" s="376"/>
      <c r="CP133" s="376"/>
      <c r="CQ133" s="376"/>
      <c r="CR133" s="376"/>
      <c r="CS133" s="376"/>
      <c r="CT133" s="376"/>
      <c r="CU133" s="376"/>
      <c r="CV133" s="376"/>
      <c r="CW133" s="376"/>
      <c r="CX133" s="376"/>
      <c r="CY133" s="376"/>
      <c r="CZ133" s="376"/>
      <c r="DA133" s="376"/>
      <c r="DB133" s="376"/>
      <c r="DC133" s="376"/>
      <c r="DD133" s="376"/>
      <c r="DE133" s="376"/>
      <c r="DF133" s="376"/>
      <c r="DG133" s="376"/>
      <c r="DH133" s="376"/>
      <c r="DI133" s="376"/>
      <c r="DJ133" s="376"/>
      <c r="DK133" s="376"/>
      <c r="DL133" s="376"/>
      <c r="DM133" s="376"/>
      <c r="DN133" s="376"/>
      <c r="DO133" s="376"/>
      <c r="DP133" s="376"/>
      <c r="DQ133" s="376"/>
      <c r="DR133" s="376"/>
      <c r="DS133" s="376"/>
      <c r="DT133" s="376"/>
      <c r="DU133" s="376"/>
      <c r="DV133" s="376"/>
      <c r="DW133" s="376"/>
      <c r="DX133" s="376"/>
      <c r="DY133" s="376"/>
      <c r="DZ133" s="376"/>
      <c r="EA133" s="376"/>
    </row>
    <row r="134" spans="1:131" hidden="1">
      <c r="A134" s="460">
        <f t="shared" ref="A134:A143" si="134">IF($A$26=$AU10,1,0)</f>
        <v>0</v>
      </c>
      <c r="B134" s="460">
        <f>IF($B$18=$AU10,1,0)</f>
        <v>0</v>
      </c>
      <c r="C134" s="460">
        <f t="shared" ref="C134:C149" si="135">+IF((A62+B62)=2,1,A62+B62)</f>
        <v>0</v>
      </c>
      <c r="E134" s="461">
        <f t="shared" ref="E134:L135" si="136">+MAX(P134,Y134,AI134)</f>
        <v>27280</v>
      </c>
      <c r="F134" s="461">
        <f t="shared" si="136"/>
        <v>31120</v>
      </c>
      <c r="G134" s="461">
        <f t="shared" si="136"/>
        <v>35040</v>
      </c>
      <c r="H134" s="461">
        <f t="shared" si="136"/>
        <v>38880</v>
      </c>
      <c r="I134" s="461">
        <f t="shared" si="136"/>
        <v>42000</v>
      </c>
      <c r="J134" s="461">
        <f t="shared" si="136"/>
        <v>45120</v>
      </c>
      <c r="K134" s="461">
        <f t="shared" si="136"/>
        <v>48240</v>
      </c>
      <c r="L134" s="461">
        <f t="shared" si="136"/>
        <v>51360</v>
      </c>
      <c r="N134" s="614" t="str">
        <f>CONCATENATE($AU$10,$B$11,$N$133)</f>
        <v>Before 12-31-2008080</v>
      </c>
      <c r="O134" s="376"/>
      <c r="P134" s="489">
        <v>27280</v>
      </c>
      <c r="Q134" s="489">
        <v>31120</v>
      </c>
      <c r="R134" s="489">
        <v>35040</v>
      </c>
      <c r="S134" s="489">
        <v>38880</v>
      </c>
      <c r="T134" s="489">
        <v>42000</v>
      </c>
      <c r="U134" s="489">
        <v>45120</v>
      </c>
      <c r="V134" s="489">
        <v>48240</v>
      </c>
      <c r="W134" s="489">
        <v>51360</v>
      </c>
      <c r="X134" s="376"/>
      <c r="Y134" s="615"/>
      <c r="Z134" s="616"/>
      <c r="AA134" s="616"/>
      <c r="AB134" s="616"/>
      <c r="AC134" s="616"/>
      <c r="AD134" s="616"/>
      <c r="AE134" s="616"/>
      <c r="AF134" s="617"/>
      <c r="AG134" s="376"/>
      <c r="AH134" s="376"/>
      <c r="AI134" s="489"/>
      <c r="AJ134" s="489"/>
      <c r="AK134" s="489"/>
      <c r="AL134" s="489"/>
      <c r="AM134" s="489"/>
      <c r="AN134" s="489"/>
      <c r="AO134" s="489"/>
      <c r="AP134" s="489"/>
      <c r="AQ134" s="376"/>
      <c r="AR134" s="376"/>
      <c r="AS134" s="376"/>
      <c r="AT134" s="593" t="s">
        <v>278</v>
      </c>
      <c r="AU134" s="376"/>
      <c r="AV134" s="376"/>
      <c r="AW134" s="401"/>
      <c r="AX134" s="401"/>
      <c r="AY134" s="595" t="s">
        <v>657</v>
      </c>
      <c r="AZ134" s="582" t="s">
        <v>534</v>
      </c>
      <c r="BA134" s="400" t="s">
        <v>559</v>
      </c>
      <c r="BB134" s="400" t="s">
        <v>724</v>
      </c>
      <c r="BC134" s="400" t="s">
        <v>724</v>
      </c>
      <c r="BD134" s="400" t="s">
        <v>545</v>
      </c>
      <c r="BE134" s="516">
        <f t="shared" si="120"/>
        <v>131</v>
      </c>
      <c r="BF134" s="376"/>
      <c r="BG134" s="376"/>
      <c r="BH134" s="376"/>
      <c r="BI134" s="376"/>
      <c r="BJ134" s="376"/>
      <c r="BK134" s="376"/>
      <c r="BL134" s="376"/>
      <c r="BM134" s="376"/>
      <c r="BN134" s="376"/>
      <c r="BO134" s="376"/>
      <c r="BP134" s="376"/>
      <c r="BQ134" s="376"/>
      <c r="BR134" s="376"/>
      <c r="BS134" s="376"/>
      <c r="BT134" s="376"/>
      <c r="BU134" s="376"/>
      <c r="BV134" s="376"/>
      <c r="BW134" s="376"/>
      <c r="BX134" s="376"/>
      <c r="BY134" s="376"/>
      <c r="BZ134" s="376"/>
      <c r="CA134" s="376"/>
      <c r="CB134" s="376"/>
      <c r="CC134" s="376"/>
      <c r="CD134" s="376"/>
      <c r="CE134" s="376"/>
      <c r="CF134" s="376"/>
      <c r="CG134" s="376"/>
      <c r="CH134" s="376"/>
      <c r="CI134" s="376"/>
      <c r="CJ134" s="376"/>
      <c r="CK134" s="376"/>
      <c r="CL134" s="376"/>
      <c r="CM134" s="376"/>
      <c r="CN134" s="376"/>
      <c r="CO134" s="376"/>
      <c r="CP134" s="376"/>
      <c r="CQ134" s="376"/>
      <c r="CR134" s="376"/>
      <c r="CS134" s="376"/>
      <c r="CT134" s="376"/>
      <c r="CU134" s="376"/>
      <c r="CV134" s="376"/>
      <c r="CW134" s="376"/>
      <c r="CX134" s="376"/>
      <c r="CY134" s="376"/>
      <c r="CZ134" s="376"/>
      <c r="DA134" s="376"/>
      <c r="DB134" s="376"/>
      <c r="DC134" s="376"/>
      <c r="DD134" s="376"/>
      <c r="DE134" s="376"/>
      <c r="DF134" s="376"/>
      <c r="DG134" s="376"/>
      <c r="DH134" s="376"/>
      <c r="DI134" s="376"/>
      <c r="DJ134" s="376"/>
      <c r="DK134" s="376"/>
      <c r="DL134" s="376"/>
      <c r="DM134" s="376"/>
      <c r="DN134" s="376"/>
      <c r="DO134" s="376"/>
      <c r="DP134" s="376"/>
      <c r="DQ134" s="376"/>
      <c r="DR134" s="376"/>
      <c r="DS134" s="376"/>
      <c r="DT134" s="376"/>
      <c r="DU134" s="376"/>
      <c r="DV134" s="376"/>
      <c r="DW134" s="376"/>
      <c r="DX134" s="376"/>
      <c r="DY134" s="376"/>
      <c r="DZ134" s="376"/>
      <c r="EA134" s="376"/>
    </row>
    <row r="135" spans="1:131" hidden="1">
      <c r="A135" s="460">
        <f t="shared" si="134"/>
        <v>0</v>
      </c>
      <c r="B135" s="460">
        <f t="shared" ref="B135:B143" si="137">IF(OR(B62=1,$B$18=$AU11),1,0)</f>
        <v>0</v>
      </c>
      <c r="C135" s="460">
        <f t="shared" si="135"/>
        <v>0</v>
      </c>
      <c r="E135" s="461">
        <f t="shared" si="136"/>
        <v>27280</v>
      </c>
      <c r="F135" s="461">
        <f t="shared" si="136"/>
        <v>31120</v>
      </c>
      <c r="G135" s="461">
        <f t="shared" si="136"/>
        <v>35040</v>
      </c>
      <c r="H135" s="461">
        <f t="shared" si="136"/>
        <v>38880</v>
      </c>
      <c r="I135" s="461">
        <f t="shared" si="136"/>
        <v>42000</v>
      </c>
      <c r="J135" s="461">
        <f t="shared" si="136"/>
        <v>45120</v>
      </c>
      <c r="K135" s="461">
        <f t="shared" si="136"/>
        <v>48240</v>
      </c>
      <c r="L135" s="461">
        <f t="shared" si="136"/>
        <v>51360</v>
      </c>
      <c r="N135" s="614" t="str">
        <f>CONCATENATE($AU$11,$B$11,$N$133)</f>
        <v>1/1/2009 - 5/13/2010080</v>
      </c>
      <c r="O135" s="376"/>
      <c r="P135" s="489">
        <v>27280</v>
      </c>
      <c r="Q135" s="489">
        <v>31120</v>
      </c>
      <c r="R135" s="489">
        <v>35040</v>
      </c>
      <c r="S135" s="489">
        <v>38880</v>
      </c>
      <c r="T135" s="489">
        <v>42000</v>
      </c>
      <c r="U135" s="489">
        <v>45120</v>
      </c>
      <c r="V135" s="489">
        <v>48240</v>
      </c>
      <c r="W135" s="489">
        <v>51360</v>
      </c>
      <c r="X135" s="376"/>
      <c r="Y135" s="618"/>
      <c r="Z135" s="516"/>
      <c r="AA135" s="516"/>
      <c r="AB135" s="516"/>
      <c r="AC135" s="516"/>
      <c r="AD135" s="516"/>
      <c r="AE135" s="516"/>
      <c r="AF135" s="619"/>
      <c r="AG135" s="376"/>
      <c r="AH135" s="376"/>
      <c r="AI135" s="489">
        <f t="shared" ref="AI135:AP135" si="138">+AI99/5*8</f>
        <v>0</v>
      </c>
      <c r="AJ135" s="489">
        <f t="shared" si="138"/>
        <v>0</v>
      </c>
      <c r="AK135" s="489">
        <f t="shared" si="138"/>
        <v>0</v>
      </c>
      <c r="AL135" s="489">
        <f t="shared" si="138"/>
        <v>0</v>
      </c>
      <c r="AM135" s="489">
        <f t="shared" si="138"/>
        <v>0</v>
      </c>
      <c r="AN135" s="489">
        <f t="shared" si="138"/>
        <v>0</v>
      </c>
      <c r="AO135" s="489">
        <f t="shared" si="138"/>
        <v>0</v>
      </c>
      <c r="AP135" s="489">
        <f t="shared" si="138"/>
        <v>0</v>
      </c>
      <c r="AQ135" s="376"/>
      <c r="AR135" s="376"/>
      <c r="AS135" s="376"/>
      <c r="AT135" s="593" t="s">
        <v>280</v>
      </c>
      <c r="AU135" s="376"/>
      <c r="AV135" s="376"/>
      <c r="AW135" s="401"/>
      <c r="AX135" s="401"/>
      <c r="AY135" s="595" t="s">
        <v>661</v>
      </c>
      <c r="AZ135" s="582" t="s">
        <v>538</v>
      </c>
      <c r="BA135" s="400" t="s">
        <v>564</v>
      </c>
      <c r="BB135" s="400" t="s">
        <v>731</v>
      </c>
      <c r="BC135" s="400" t="s">
        <v>731</v>
      </c>
      <c r="BD135" s="400" t="s">
        <v>546</v>
      </c>
      <c r="BE135" s="516">
        <f t="shared" si="120"/>
        <v>132</v>
      </c>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c r="CV135" s="376"/>
      <c r="CW135" s="376"/>
      <c r="CX135" s="376"/>
      <c r="CY135" s="376"/>
      <c r="CZ135" s="376"/>
      <c r="DA135" s="376"/>
      <c r="DB135" s="376"/>
      <c r="DC135" s="376"/>
      <c r="DD135" s="376"/>
      <c r="DE135" s="376"/>
      <c r="DF135" s="376"/>
      <c r="DG135" s="376"/>
      <c r="DH135" s="376"/>
      <c r="DI135" s="376"/>
      <c r="DJ135" s="376"/>
      <c r="DK135" s="376"/>
      <c r="DL135" s="376"/>
      <c r="DM135" s="376"/>
      <c r="DN135" s="376"/>
      <c r="DO135" s="376"/>
      <c r="DP135" s="376"/>
      <c r="DQ135" s="376"/>
      <c r="DR135" s="376"/>
      <c r="DS135" s="376"/>
      <c r="DT135" s="376"/>
      <c r="DU135" s="376"/>
      <c r="DV135" s="376"/>
      <c r="DW135" s="376"/>
      <c r="DX135" s="376"/>
      <c r="DY135" s="376"/>
      <c r="DZ135" s="376"/>
      <c r="EA135" s="376"/>
    </row>
    <row r="136" spans="1:131" hidden="1">
      <c r="A136" s="460">
        <f t="shared" si="134"/>
        <v>0</v>
      </c>
      <c r="B136" s="460">
        <f t="shared" si="137"/>
        <v>0</v>
      </c>
      <c r="C136" s="460">
        <f t="shared" si="135"/>
        <v>0</v>
      </c>
      <c r="E136" s="471">
        <f t="shared" ref="E136:L136" si="139">+MAX(E135,E137)</f>
        <v>27280</v>
      </c>
      <c r="F136" s="471">
        <f t="shared" si="139"/>
        <v>31120</v>
      </c>
      <c r="G136" s="471">
        <f t="shared" si="139"/>
        <v>35040</v>
      </c>
      <c r="H136" s="471">
        <f t="shared" si="139"/>
        <v>38880</v>
      </c>
      <c r="I136" s="471">
        <f t="shared" si="139"/>
        <v>42000</v>
      </c>
      <c r="J136" s="471">
        <f t="shared" si="139"/>
        <v>45120</v>
      </c>
      <c r="K136" s="471">
        <f t="shared" si="139"/>
        <v>48240</v>
      </c>
      <c r="L136" s="471">
        <f t="shared" si="139"/>
        <v>51360</v>
      </c>
      <c r="N136" s="614" t="s">
        <v>1717</v>
      </c>
      <c r="O136" s="376"/>
      <c r="P136" s="489"/>
      <c r="Q136" s="489"/>
      <c r="R136" s="489"/>
      <c r="S136" s="489"/>
      <c r="T136" s="489"/>
      <c r="U136" s="489"/>
      <c r="V136" s="489"/>
      <c r="W136" s="489"/>
      <c r="X136" s="376"/>
      <c r="Y136" s="618"/>
      <c r="Z136" s="516"/>
      <c r="AA136" s="516"/>
      <c r="AB136" s="516"/>
      <c r="AC136" s="516"/>
      <c r="AD136" s="516"/>
      <c r="AE136" s="516"/>
      <c r="AF136" s="619"/>
      <c r="AG136" s="376"/>
      <c r="AH136" s="376"/>
      <c r="AI136" s="489"/>
      <c r="AJ136" s="489"/>
      <c r="AK136" s="489"/>
      <c r="AL136" s="489"/>
      <c r="AM136" s="489"/>
      <c r="AN136" s="489"/>
      <c r="AO136" s="489"/>
      <c r="AP136" s="489"/>
      <c r="AQ136" s="376"/>
      <c r="AR136" s="376"/>
      <c r="AS136" s="376"/>
      <c r="AT136" s="593" t="s">
        <v>282</v>
      </c>
      <c r="AU136" s="376"/>
      <c r="AV136" s="376"/>
      <c r="AW136" s="401"/>
      <c r="AX136" s="401"/>
      <c r="AY136" s="595" t="s">
        <v>665</v>
      </c>
      <c r="AZ136" s="582" t="s">
        <v>163</v>
      </c>
      <c r="BA136" s="400" t="s">
        <v>566</v>
      </c>
      <c r="BB136" s="400" t="s">
        <v>733</v>
      </c>
      <c r="BC136" s="400" t="s">
        <v>733</v>
      </c>
      <c r="BD136" s="400" t="s">
        <v>547</v>
      </c>
      <c r="BE136" s="516">
        <f t="shared" si="120"/>
        <v>133</v>
      </c>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c r="CV136" s="376"/>
      <c r="CW136" s="376"/>
      <c r="CX136" s="376"/>
      <c r="CY136" s="376"/>
      <c r="CZ136" s="376"/>
      <c r="DA136" s="376"/>
      <c r="DB136" s="376"/>
      <c r="DC136" s="376"/>
      <c r="DD136" s="376"/>
      <c r="DE136" s="376"/>
      <c r="DF136" s="376"/>
      <c r="DG136" s="376"/>
      <c r="DH136" s="376"/>
      <c r="DI136" s="376"/>
      <c r="DJ136" s="376"/>
      <c r="DK136" s="376"/>
      <c r="DL136" s="376"/>
      <c r="DM136" s="376"/>
      <c r="DN136" s="376"/>
      <c r="DO136" s="376"/>
      <c r="DP136" s="376"/>
      <c r="DQ136" s="376"/>
      <c r="DR136" s="376"/>
      <c r="DS136" s="376"/>
      <c r="DT136" s="376"/>
      <c r="DU136" s="376"/>
      <c r="DV136" s="376"/>
      <c r="DW136" s="376"/>
      <c r="DX136" s="376"/>
      <c r="DY136" s="376"/>
      <c r="DZ136" s="376"/>
      <c r="EA136" s="376"/>
    </row>
    <row r="137" spans="1:131" hidden="1">
      <c r="A137" s="460">
        <f t="shared" si="134"/>
        <v>0</v>
      </c>
      <c r="B137" s="460">
        <f t="shared" si="137"/>
        <v>0</v>
      </c>
      <c r="C137" s="460">
        <f t="shared" si="135"/>
        <v>0</v>
      </c>
      <c r="E137" s="461">
        <f t="shared" ref="E137:L137" si="140">+MAX(P137,Y137,AI137)</f>
        <v>27280</v>
      </c>
      <c r="F137" s="461">
        <f t="shared" si="140"/>
        <v>31120</v>
      </c>
      <c r="G137" s="461">
        <f t="shared" si="140"/>
        <v>35040</v>
      </c>
      <c r="H137" s="461">
        <f t="shared" si="140"/>
        <v>38880</v>
      </c>
      <c r="I137" s="461">
        <f t="shared" si="140"/>
        <v>42000</v>
      </c>
      <c r="J137" s="461">
        <f t="shared" si="140"/>
        <v>45120</v>
      </c>
      <c r="K137" s="461">
        <f t="shared" si="140"/>
        <v>48240</v>
      </c>
      <c r="L137" s="461">
        <f t="shared" si="140"/>
        <v>51360</v>
      </c>
      <c r="N137" s="614" t="str">
        <f>CONCATENATE($AU$13,$B$11,$N$133)</f>
        <v>6/29/2010 - 5/30/2011080</v>
      </c>
      <c r="O137" s="376"/>
      <c r="P137" s="489">
        <v>27280</v>
      </c>
      <c r="Q137" s="489">
        <v>31120</v>
      </c>
      <c r="R137" s="489">
        <v>35040</v>
      </c>
      <c r="S137" s="489">
        <v>38880</v>
      </c>
      <c r="T137" s="489">
        <v>42000</v>
      </c>
      <c r="U137" s="489">
        <v>45120</v>
      </c>
      <c r="V137" s="489">
        <v>48240</v>
      </c>
      <c r="W137" s="489">
        <v>51360</v>
      </c>
      <c r="X137" s="376"/>
      <c r="Y137" s="618"/>
      <c r="Z137" s="516"/>
      <c r="AA137" s="516"/>
      <c r="AB137" s="516"/>
      <c r="AC137" s="516"/>
      <c r="AD137" s="516"/>
      <c r="AE137" s="516"/>
      <c r="AF137" s="619"/>
      <c r="AG137" s="376"/>
      <c r="AH137" s="376"/>
      <c r="AI137" s="489">
        <f t="shared" ref="AI137:AP137" si="141">+AI101/5*8</f>
        <v>0</v>
      </c>
      <c r="AJ137" s="489">
        <f t="shared" si="141"/>
        <v>0</v>
      </c>
      <c r="AK137" s="489">
        <f t="shared" si="141"/>
        <v>0</v>
      </c>
      <c r="AL137" s="489">
        <f t="shared" si="141"/>
        <v>0</v>
      </c>
      <c r="AM137" s="489">
        <f t="shared" si="141"/>
        <v>0</v>
      </c>
      <c r="AN137" s="489">
        <f t="shared" si="141"/>
        <v>0</v>
      </c>
      <c r="AO137" s="489">
        <f t="shared" si="141"/>
        <v>0</v>
      </c>
      <c r="AP137" s="489">
        <f t="shared" si="141"/>
        <v>0</v>
      </c>
      <c r="AQ137" s="376"/>
      <c r="AR137" s="376"/>
      <c r="AS137" s="376"/>
      <c r="AT137" s="593" t="s">
        <v>284</v>
      </c>
      <c r="AU137" s="376"/>
      <c r="AV137" s="376"/>
      <c r="AW137" s="401"/>
      <c r="AX137" s="401"/>
      <c r="AY137" s="595" t="s">
        <v>668</v>
      </c>
      <c r="AZ137" s="582" t="s">
        <v>541</v>
      </c>
      <c r="BA137" s="400" t="s">
        <v>569</v>
      </c>
      <c r="BB137" s="400" t="s">
        <v>738</v>
      </c>
      <c r="BC137" s="400" t="s">
        <v>738</v>
      </c>
      <c r="BD137" s="400" t="s">
        <v>548</v>
      </c>
      <c r="BE137" s="516">
        <f t="shared" si="120"/>
        <v>134</v>
      </c>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c r="CV137" s="376"/>
      <c r="CW137" s="376"/>
      <c r="CX137" s="376"/>
      <c r="CY137" s="376"/>
      <c r="CZ137" s="376"/>
      <c r="DA137" s="376"/>
      <c r="DB137" s="376"/>
      <c r="DC137" s="376"/>
      <c r="DD137" s="376"/>
      <c r="DE137" s="376"/>
      <c r="DF137" s="376"/>
      <c r="DG137" s="376"/>
      <c r="DH137" s="376"/>
      <c r="DI137" s="376"/>
      <c r="DJ137" s="376"/>
      <c r="DK137" s="376"/>
      <c r="DL137" s="376"/>
      <c r="DM137" s="376"/>
      <c r="DN137" s="376"/>
      <c r="DO137" s="376"/>
      <c r="DP137" s="376"/>
      <c r="DQ137" s="376"/>
      <c r="DR137" s="376"/>
      <c r="DS137" s="376"/>
      <c r="DT137" s="376"/>
      <c r="DU137" s="376"/>
      <c r="DV137" s="376"/>
      <c r="DW137" s="376"/>
      <c r="DX137" s="376"/>
      <c r="DY137" s="376"/>
      <c r="DZ137" s="376"/>
      <c r="EA137" s="376"/>
    </row>
    <row r="138" spans="1:131" hidden="1">
      <c r="A138" s="460">
        <f t="shared" si="134"/>
        <v>0</v>
      </c>
      <c r="B138" s="460">
        <f t="shared" si="137"/>
        <v>0</v>
      </c>
      <c r="C138" s="460">
        <f t="shared" si="135"/>
        <v>0</v>
      </c>
      <c r="E138" s="471">
        <f t="shared" ref="E138:L138" si="142">+MAX(E137,E139)</f>
        <v>28480</v>
      </c>
      <c r="F138" s="471">
        <f t="shared" si="142"/>
        <v>32560</v>
      </c>
      <c r="G138" s="471">
        <f t="shared" si="142"/>
        <v>36640</v>
      </c>
      <c r="H138" s="471">
        <f t="shared" si="142"/>
        <v>40640</v>
      </c>
      <c r="I138" s="471">
        <f t="shared" si="142"/>
        <v>43920</v>
      </c>
      <c r="J138" s="471">
        <f t="shared" si="142"/>
        <v>47200</v>
      </c>
      <c r="K138" s="471">
        <f t="shared" si="142"/>
        <v>50400</v>
      </c>
      <c r="L138" s="471">
        <f t="shared" si="142"/>
        <v>53680</v>
      </c>
      <c r="N138" s="614" t="s">
        <v>1717</v>
      </c>
      <c r="O138" s="376"/>
      <c r="P138" s="489"/>
      <c r="Q138" s="489"/>
      <c r="R138" s="489"/>
      <c r="S138" s="489"/>
      <c r="T138" s="489"/>
      <c r="U138" s="489"/>
      <c r="V138" s="489"/>
      <c r="W138" s="489"/>
      <c r="X138" s="376"/>
      <c r="Y138" s="618"/>
      <c r="Z138" s="516"/>
      <c r="AA138" s="516"/>
      <c r="AB138" s="516"/>
      <c r="AC138" s="516"/>
      <c r="AD138" s="516"/>
      <c r="AE138" s="516"/>
      <c r="AF138" s="619"/>
      <c r="AG138" s="376"/>
      <c r="AH138" s="376"/>
      <c r="AI138" s="489"/>
      <c r="AJ138" s="489"/>
      <c r="AK138" s="489"/>
      <c r="AL138" s="489"/>
      <c r="AM138" s="489"/>
      <c r="AN138" s="489"/>
      <c r="AO138" s="489"/>
      <c r="AP138" s="489"/>
      <c r="AQ138" s="376"/>
      <c r="AR138" s="376"/>
      <c r="AS138" s="376"/>
      <c r="AT138" s="593" t="s">
        <v>286</v>
      </c>
      <c r="AU138" s="376"/>
      <c r="AV138" s="376"/>
      <c r="AW138" s="401"/>
      <c r="AX138" s="401"/>
      <c r="AY138" s="595"/>
      <c r="AZ138" s="582"/>
      <c r="BA138" s="400"/>
      <c r="BB138" s="400" t="s">
        <v>745</v>
      </c>
      <c r="BC138" s="400" t="s">
        <v>745</v>
      </c>
      <c r="BD138" s="400" t="s">
        <v>549</v>
      </c>
      <c r="BE138" s="51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c r="CV138" s="376"/>
      <c r="CW138" s="376"/>
      <c r="CX138" s="376"/>
      <c r="CY138" s="376"/>
      <c r="CZ138" s="376"/>
      <c r="DA138" s="376"/>
      <c r="DB138" s="376"/>
      <c r="DC138" s="376"/>
      <c r="DD138" s="376"/>
      <c r="DE138" s="376"/>
      <c r="DF138" s="376"/>
      <c r="DG138" s="376"/>
      <c r="DH138" s="376"/>
      <c r="DI138" s="376"/>
      <c r="DJ138" s="376"/>
      <c r="DK138" s="376"/>
      <c r="DL138" s="376"/>
      <c r="DM138" s="376"/>
      <c r="DN138" s="376"/>
      <c r="DO138" s="376"/>
      <c r="DP138" s="376"/>
      <c r="DQ138" s="376"/>
      <c r="DR138" s="376"/>
      <c r="DS138" s="376"/>
      <c r="DT138" s="376"/>
      <c r="DU138" s="376"/>
      <c r="DV138" s="376"/>
      <c r="DW138" s="376"/>
      <c r="DX138" s="376"/>
      <c r="DY138" s="376"/>
      <c r="DZ138" s="376"/>
      <c r="EA138" s="376"/>
    </row>
    <row r="139" spans="1:131" hidden="1">
      <c r="A139" s="460">
        <f t="shared" si="134"/>
        <v>0</v>
      </c>
      <c r="B139" s="460">
        <f t="shared" si="137"/>
        <v>0</v>
      </c>
      <c r="C139" s="460">
        <f t="shared" si="135"/>
        <v>0</v>
      </c>
      <c r="E139" s="461">
        <f t="shared" ref="E139:L139" si="143">+MAX(P139,Y139,AI139)</f>
        <v>28480</v>
      </c>
      <c r="F139" s="461">
        <f t="shared" si="143"/>
        <v>32560</v>
      </c>
      <c r="G139" s="461">
        <f t="shared" si="143"/>
        <v>36640</v>
      </c>
      <c r="H139" s="461">
        <f t="shared" si="143"/>
        <v>40640</v>
      </c>
      <c r="I139" s="461">
        <f t="shared" si="143"/>
        <v>43920</v>
      </c>
      <c r="J139" s="461">
        <f t="shared" si="143"/>
        <v>47200</v>
      </c>
      <c r="K139" s="461">
        <f t="shared" si="143"/>
        <v>50400</v>
      </c>
      <c r="L139" s="461">
        <f t="shared" si="143"/>
        <v>53680</v>
      </c>
      <c r="N139" s="620" t="s">
        <v>1693</v>
      </c>
      <c r="O139" s="376"/>
      <c r="P139" s="489">
        <f t="shared" ref="P139:W139" si="144">+P103/5*8</f>
        <v>28480</v>
      </c>
      <c r="Q139" s="489">
        <f t="shared" si="144"/>
        <v>32560</v>
      </c>
      <c r="R139" s="489">
        <f t="shared" si="144"/>
        <v>36640</v>
      </c>
      <c r="S139" s="489">
        <f t="shared" si="144"/>
        <v>40640</v>
      </c>
      <c r="T139" s="489">
        <f t="shared" si="144"/>
        <v>43920</v>
      </c>
      <c r="U139" s="489">
        <f t="shared" si="144"/>
        <v>47200</v>
      </c>
      <c r="V139" s="489">
        <f t="shared" si="144"/>
        <v>50400</v>
      </c>
      <c r="W139" s="489">
        <f t="shared" si="144"/>
        <v>53680</v>
      </c>
      <c r="X139" s="376"/>
      <c r="Y139" s="489">
        <f t="shared" ref="Y139:AF139" si="145">+Y103/5*8</f>
        <v>0</v>
      </c>
      <c r="Z139" s="489">
        <f t="shared" si="145"/>
        <v>0</v>
      </c>
      <c r="AA139" s="489">
        <f t="shared" si="145"/>
        <v>0</v>
      </c>
      <c r="AB139" s="489">
        <f t="shared" si="145"/>
        <v>0</v>
      </c>
      <c r="AC139" s="489">
        <f t="shared" si="145"/>
        <v>0</v>
      </c>
      <c r="AD139" s="489">
        <f t="shared" si="145"/>
        <v>0</v>
      </c>
      <c r="AE139" s="489">
        <f t="shared" si="145"/>
        <v>0</v>
      </c>
      <c r="AF139" s="489">
        <f t="shared" si="145"/>
        <v>0</v>
      </c>
      <c r="AG139" s="376"/>
      <c r="AH139" s="376"/>
      <c r="AI139" s="489">
        <f t="shared" ref="AI139:AP139" si="146">+AI103/5*8</f>
        <v>0</v>
      </c>
      <c r="AJ139" s="489">
        <f t="shared" si="146"/>
        <v>0</v>
      </c>
      <c r="AK139" s="489">
        <f t="shared" si="146"/>
        <v>0</v>
      </c>
      <c r="AL139" s="489">
        <f t="shared" si="146"/>
        <v>0</v>
      </c>
      <c r="AM139" s="489">
        <f t="shared" si="146"/>
        <v>0</v>
      </c>
      <c r="AN139" s="489">
        <f t="shared" si="146"/>
        <v>0</v>
      </c>
      <c r="AO139" s="489">
        <f t="shared" si="146"/>
        <v>0</v>
      </c>
      <c r="AP139" s="489">
        <f t="shared" si="146"/>
        <v>0</v>
      </c>
      <c r="AQ139" s="376"/>
      <c r="AR139" s="376"/>
      <c r="AS139" s="376"/>
      <c r="AT139" s="593" t="s">
        <v>288</v>
      </c>
      <c r="AU139" s="376"/>
      <c r="AV139" s="376"/>
      <c r="AW139" s="401"/>
      <c r="AX139" s="401"/>
      <c r="AY139" s="595"/>
      <c r="AZ139" s="582"/>
      <c r="BA139" s="400"/>
      <c r="BB139" s="400" t="s">
        <v>750</v>
      </c>
      <c r="BC139" s="400" t="s">
        <v>750</v>
      </c>
      <c r="BD139" s="400" t="s">
        <v>550</v>
      </c>
      <c r="BE139" s="51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c r="CV139" s="376"/>
      <c r="CW139" s="376"/>
      <c r="CX139" s="376"/>
      <c r="CY139" s="376"/>
      <c r="CZ139" s="376"/>
      <c r="DA139" s="376"/>
      <c r="DB139" s="376"/>
      <c r="DC139" s="376"/>
      <c r="DD139" s="376"/>
      <c r="DE139" s="376"/>
      <c r="DF139" s="376"/>
      <c r="DG139" s="376"/>
      <c r="DH139" s="376"/>
      <c r="DI139" s="376"/>
      <c r="DJ139" s="376"/>
      <c r="DK139" s="376"/>
      <c r="DL139" s="376"/>
      <c r="DM139" s="376"/>
      <c r="DN139" s="376"/>
      <c r="DO139" s="376"/>
      <c r="DP139" s="376"/>
      <c r="DQ139" s="376"/>
      <c r="DR139" s="376"/>
      <c r="DS139" s="376"/>
      <c r="DT139" s="376"/>
      <c r="DU139" s="376"/>
      <c r="DV139" s="376"/>
      <c r="DW139" s="376"/>
      <c r="DX139" s="376"/>
      <c r="DY139" s="376"/>
      <c r="DZ139" s="376"/>
      <c r="EA139" s="376"/>
    </row>
    <row r="140" spans="1:131" hidden="1">
      <c r="A140" s="460">
        <f t="shared" si="134"/>
        <v>0</v>
      </c>
      <c r="B140" s="460">
        <f t="shared" si="137"/>
        <v>0</v>
      </c>
      <c r="C140" s="460">
        <f t="shared" si="135"/>
        <v>0</v>
      </c>
      <c r="E140" s="471">
        <f t="shared" ref="E140:L140" si="147">+MAX(E139,E141)</f>
        <v>28880</v>
      </c>
      <c r="F140" s="471">
        <f t="shared" si="147"/>
        <v>32960</v>
      </c>
      <c r="G140" s="471">
        <f t="shared" si="147"/>
        <v>37120</v>
      </c>
      <c r="H140" s="471">
        <f t="shared" si="147"/>
        <v>41200</v>
      </c>
      <c r="I140" s="471">
        <f t="shared" si="147"/>
        <v>44560</v>
      </c>
      <c r="J140" s="471">
        <f t="shared" si="147"/>
        <v>47840</v>
      </c>
      <c r="K140" s="471">
        <f t="shared" si="147"/>
        <v>51120</v>
      </c>
      <c r="L140" s="471">
        <f t="shared" si="147"/>
        <v>54400</v>
      </c>
      <c r="N140" s="614" t="s">
        <v>1717</v>
      </c>
      <c r="O140" s="376"/>
      <c r="P140" s="489"/>
      <c r="Q140" s="489"/>
      <c r="R140" s="489"/>
      <c r="S140" s="489"/>
      <c r="T140" s="489"/>
      <c r="U140" s="489"/>
      <c r="V140" s="489"/>
      <c r="W140" s="489"/>
      <c r="X140" s="376"/>
      <c r="Y140" s="489"/>
      <c r="Z140" s="489"/>
      <c r="AA140" s="489"/>
      <c r="AB140" s="489"/>
      <c r="AC140" s="489"/>
      <c r="AD140" s="489"/>
      <c r="AE140" s="489"/>
      <c r="AF140" s="489"/>
      <c r="AG140" s="376"/>
      <c r="AH140" s="376"/>
      <c r="AI140" s="489"/>
      <c r="AJ140" s="489"/>
      <c r="AK140" s="489"/>
      <c r="AL140" s="489"/>
      <c r="AM140" s="489"/>
      <c r="AN140" s="489"/>
      <c r="AO140" s="489"/>
      <c r="AP140" s="489"/>
      <c r="AQ140" s="376"/>
      <c r="AR140" s="376"/>
      <c r="AS140" s="376"/>
      <c r="AT140" s="593" t="s">
        <v>290</v>
      </c>
      <c r="AU140" s="376"/>
      <c r="AV140" s="376"/>
      <c r="AW140" s="401"/>
      <c r="AX140" s="401"/>
      <c r="AY140" s="595" t="s">
        <v>670</v>
      </c>
      <c r="AZ140" s="582" t="s">
        <v>545</v>
      </c>
      <c r="BA140" s="400" t="s">
        <v>570</v>
      </c>
      <c r="BB140" s="400" t="s">
        <v>751</v>
      </c>
      <c r="BC140" s="400" t="s">
        <v>751</v>
      </c>
      <c r="BD140" s="400" t="s">
        <v>551</v>
      </c>
      <c r="BE140" s="516">
        <f t="shared" ref="BE140:BE153" si="148">+MATCH(BD$10:BD$548,AZ$10:AZ$540,0)</f>
        <v>137</v>
      </c>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c r="CV140" s="376"/>
      <c r="CW140" s="376"/>
      <c r="CX140" s="376"/>
      <c r="CY140" s="376"/>
      <c r="CZ140" s="376"/>
      <c r="DA140" s="376"/>
      <c r="DB140" s="376"/>
      <c r="DC140" s="376"/>
      <c r="DD140" s="376"/>
      <c r="DE140" s="376"/>
      <c r="DF140" s="376"/>
      <c r="DG140" s="376"/>
      <c r="DH140" s="376"/>
      <c r="DI140" s="376"/>
      <c r="DJ140" s="376"/>
      <c r="DK140" s="376"/>
      <c r="DL140" s="376"/>
      <c r="DM140" s="376"/>
      <c r="DN140" s="376"/>
      <c r="DO140" s="376"/>
      <c r="DP140" s="376"/>
      <c r="DQ140" s="376"/>
      <c r="DR140" s="376"/>
      <c r="DS140" s="376"/>
      <c r="DT140" s="376"/>
      <c r="DU140" s="376"/>
      <c r="DV140" s="376"/>
      <c r="DW140" s="376"/>
      <c r="DX140" s="376"/>
      <c r="DY140" s="376"/>
      <c r="DZ140" s="376"/>
      <c r="EA140" s="376"/>
    </row>
    <row r="141" spans="1:131" hidden="1">
      <c r="A141" s="460">
        <f t="shared" si="134"/>
        <v>0</v>
      </c>
      <c r="B141" s="460">
        <f t="shared" si="137"/>
        <v>0</v>
      </c>
      <c r="C141" s="460">
        <f t="shared" si="135"/>
        <v>0</v>
      </c>
      <c r="E141" s="461">
        <f t="shared" ref="E141:L141" si="149">+MAX(P141,Y141,AI141)</f>
        <v>28880</v>
      </c>
      <c r="F141" s="461">
        <f t="shared" si="149"/>
        <v>32960</v>
      </c>
      <c r="G141" s="461">
        <f t="shared" si="149"/>
        <v>37120</v>
      </c>
      <c r="H141" s="461">
        <f t="shared" si="149"/>
        <v>41200</v>
      </c>
      <c r="I141" s="461">
        <f t="shared" si="149"/>
        <v>44560</v>
      </c>
      <c r="J141" s="461">
        <f t="shared" si="149"/>
        <v>47840</v>
      </c>
      <c r="K141" s="461">
        <f t="shared" si="149"/>
        <v>51120</v>
      </c>
      <c r="L141" s="461">
        <f t="shared" si="149"/>
        <v>54400</v>
      </c>
      <c r="N141" s="620" t="s">
        <v>1718</v>
      </c>
      <c r="O141" s="376"/>
      <c r="P141" s="489">
        <f t="shared" ref="P141:W141" si="150">+P105/5*8</f>
        <v>28880</v>
      </c>
      <c r="Q141" s="489">
        <f t="shared" si="150"/>
        <v>32960</v>
      </c>
      <c r="R141" s="489">
        <f t="shared" si="150"/>
        <v>37120</v>
      </c>
      <c r="S141" s="489">
        <f t="shared" si="150"/>
        <v>41200</v>
      </c>
      <c r="T141" s="489">
        <f t="shared" si="150"/>
        <v>44560</v>
      </c>
      <c r="U141" s="489">
        <f t="shared" si="150"/>
        <v>47840</v>
      </c>
      <c r="V141" s="489">
        <f t="shared" si="150"/>
        <v>51120</v>
      </c>
      <c r="W141" s="489">
        <f t="shared" si="150"/>
        <v>54400</v>
      </c>
      <c r="X141" s="376"/>
      <c r="Y141" s="489">
        <f t="shared" ref="Y141:AF141" si="151">+Y105/5*8</f>
        <v>0</v>
      </c>
      <c r="Z141" s="489">
        <f t="shared" si="151"/>
        <v>0</v>
      </c>
      <c r="AA141" s="489">
        <f t="shared" si="151"/>
        <v>0</v>
      </c>
      <c r="AB141" s="489">
        <f t="shared" si="151"/>
        <v>0</v>
      </c>
      <c r="AC141" s="489">
        <f t="shared" si="151"/>
        <v>0</v>
      </c>
      <c r="AD141" s="489">
        <f t="shared" si="151"/>
        <v>0</v>
      </c>
      <c r="AE141" s="489">
        <f t="shared" si="151"/>
        <v>0</v>
      </c>
      <c r="AF141" s="489">
        <f t="shared" si="151"/>
        <v>0</v>
      </c>
      <c r="AG141" s="376"/>
      <c r="AH141" s="376"/>
      <c r="AI141" s="489">
        <f t="shared" ref="AI141:AP141" si="152">+AI105/5*8</f>
        <v>0</v>
      </c>
      <c r="AJ141" s="489">
        <f t="shared" si="152"/>
        <v>0</v>
      </c>
      <c r="AK141" s="489">
        <f t="shared" si="152"/>
        <v>0</v>
      </c>
      <c r="AL141" s="489">
        <f t="shared" si="152"/>
        <v>0</v>
      </c>
      <c r="AM141" s="489">
        <f t="shared" si="152"/>
        <v>0</v>
      </c>
      <c r="AN141" s="489">
        <f t="shared" si="152"/>
        <v>0</v>
      </c>
      <c r="AO141" s="489">
        <f t="shared" si="152"/>
        <v>0</v>
      </c>
      <c r="AP141" s="489">
        <f t="shared" si="152"/>
        <v>0</v>
      </c>
      <c r="AQ141" s="376"/>
      <c r="AR141" s="376"/>
      <c r="AS141" s="376"/>
      <c r="AT141" s="593" t="s">
        <v>292</v>
      </c>
      <c r="AU141" s="376"/>
      <c r="AV141" s="376"/>
      <c r="AW141" s="401"/>
      <c r="AX141" s="401"/>
      <c r="AY141" s="595" t="s">
        <v>671</v>
      </c>
      <c r="AZ141" s="582" t="s">
        <v>546</v>
      </c>
      <c r="BA141" s="400" t="s">
        <v>180</v>
      </c>
      <c r="BB141" s="400" t="s">
        <v>752</v>
      </c>
      <c r="BC141" s="400" t="s">
        <v>752</v>
      </c>
      <c r="BD141" s="400" t="s">
        <v>552</v>
      </c>
      <c r="BE141" s="516">
        <f t="shared" si="148"/>
        <v>138</v>
      </c>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c r="CV141" s="376"/>
      <c r="CW141" s="376"/>
      <c r="CX141" s="376"/>
      <c r="CY141" s="376"/>
      <c r="CZ141" s="376"/>
      <c r="DA141" s="376"/>
      <c r="DB141" s="376"/>
      <c r="DC141" s="376"/>
      <c r="DD141" s="376"/>
      <c r="DE141" s="376"/>
      <c r="DF141" s="376"/>
      <c r="DG141" s="376"/>
      <c r="DH141" s="376"/>
      <c r="DI141" s="376"/>
      <c r="DJ141" s="376"/>
      <c r="DK141" s="376"/>
      <c r="DL141" s="376"/>
      <c r="DM141" s="376"/>
      <c r="DN141" s="376"/>
      <c r="DO141" s="376"/>
      <c r="DP141" s="376"/>
      <c r="DQ141" s="376"/>
      <c r="DR141" s="376"/>
      <c r="DS141" s="376"/>
      <c r="DT141" s="376"/>
      <c r="DU141" s="376"/>
      <c r="DV141" s="376"/>
      <c r="DW141" s="376"/>
      <c r="DX141" s="376"/>
      <c r="DY141" s="376"/>
      <c r="DZ141" s="376"/>
      <c r="EA141" s="376"/>
    </row>
    <row r="142" spans="1:131" hidden="1">
      <c r="A142" s="460">
        <f t="shared" si="134"/>
        <v>0</v>
      </c>
      <c r="B142" s="460">
        <f t="shared" si="137"/>
        <v>0</v>
      </c>
      <c r="C142" s="460">
        <f t="shared" si="135"/>
        <v>0</v>
      </c>
      <c r="E142" s="471">
        <f t="shared" ref="E142:L142" si="153">+MAX(E141,E143)</f>
        <v>29280</v>
      </c>
      <c r="F142" s="471">
        <f t="shared" si="153"/>
        <v>33440</v>
      </c>
      <c r="G142" s="471">
        <f t="shared" si="153"/>
        <v>37600</v>
      </c>
      <c r="H142" s="471">
        <f t="shared" si="153"/>
        <v>41760</v>
      </c>
      <c r="I142" s="471">
        <f t="shared" si="153"/>
        <v>45120</v>
      </c>
      <c r="J142" s="471">
        <f t="shared" si="153"/>
        <v>48480</v>
      </c>
      <c r="K142" s="471">
        <f t="shared" si="153"/>
        <v>51840</v>
      </c>
      <c r="L142" s="471">
        <f t="shared" si="153"/>
        <v>55200</v>
      </c>
      <c r="N142" s="614" t="s">
        <v>1717</v>
      </c>
      <c r="O142" s="376"/>
      <c r="P142" s="489"/>
      <c r="Q142" s="489"/>
      <c r="R142" s="489"/>
      <c r="S142" s="489"/>
      <c r="T142" s="489"/>
      <c r="U142" s="489"/>
      <c r="V142" s="489"/>
      <c r="W142" s="489"/>
      <c r="X142" s="376"/>
      <c r="Y142" s="489"/>
      <c r="Z142" s="489"/>
      <c r="AA142" s="489"/>
      <c r="AB142" s="489"/>
      <c r="AC142" s="489"/>
      <c r="AD142" s="489"/>
      <c r="AE142" s="489"/>
      <c r="AF142" s="489"/>
      <c r="AG142" s="376"/>
      <c r="AH142" s="376"/>
      <c r="AI142" s="489"/>
      <c r="AJ142" s="489"/>
      <c r="AK142" s="489"/>
      <c r="AL142" s="489"/>
      <c r="AM142" s="489"/>
      <c r="AN142" s="489"/>
      <c r="AO142" s="489"/>
      <c r="AP142" s="489"/>
      <c r="AQ142" s="376"/>
      <c r="AR142" s="376"/>
      <c r="AS142" s="376"/>
      <c r="AT142" s="593" t="s">
        <v>294</v>
      </c>
      <c r="AU142" s="376"/>
      <c r="AV142" s="376"/>
      <c r="AW142" s="401"/>
      <c r="AX142" s="401"/>
      <c r="AY142" s="595" t="s">
        <v>673</v>
      </c>
      <c r="AZ142" s="582" t="s">
        <v>547</v>
      </c>
      <c r="BA142" s="400" t="s">
        <v>578</v>
      </c>
      <c r="BB142" s="400" t="s">
        <v>758</v>
      </c>
      <c r="BC142" s="400" t="s">
        <v>758</v>
      </c>
      <c r="BD142" s="400" t="s">
        <v>556</v>
      </c>
      <c r="BE142" s="516">
        <f t="shared" si="148"/>
        <v>139</v>
      </c>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c r="CV142" s="376"/>
      <c r="CW142" s="376"/>
      <c r="CX142" s="376"/>
      <c r="CY142" s="376"/>
      <c r="CZ142" s="376"/>
      <c r="DA142" s="376"/>
      <c r="DB142" s="376"/>
      <c r="DC142" s="376"/>
      <c r="DD142" s="376"/>
      <c r="DE142" s="376"/>
      <c r="DF142" s="376"/>
      <c r="DG142" s="376"/>
      <c r="DH142" s="376"/>
      <c r="DI142" s="376"/>
      <c r="DJ142" s="376"/>
      <c r="DK142" s="376"/>
      <c r="DL142" s="376"/>
      <c r="DM142" s="376"/>
      <c r="DN142" s="376"/>
      <c r="DO142" s="376"/>
      <c r="DP142" s="376"/>
      <c r="DQ142" s="376"/>
      <c r="DR142" s="376"/>
      <c r="DS142" s="376"/>
      <c r="DT142" s="376"/>
      <c r="DU142" s="376"/>
      <c r="DV142" s="376"/>
      <c r="DW142" s="376"/>
      <c r="DX142" s="376"/>
      <c r="DY142" s="376"/>
      <c r="DZ142" s="376"/>
      <c r="EA142" s="376"/>
    </row>
    <row r="143" spans="1:131" hidden="1">
      <c r="A143" s="460">
        <f t="shared" si="134"/>
        <v>0</v>
      </c>
      <c r="B143" s="460">
        <f t="shared" si="137"/>
        <v>0</v>
      </c>
      <c r="C143" s="460">
        <f t="shared" si="135"/>
        <v>0</v>
      </c>
      <c r="E143" s="461">
        <f t="shared" ref="E143:L143" si="154">+MAX(P143,Y143,AI143)</f>
        <v>29280</v>
      </c>
      <c r="F143" s="461">
        <f t="shared" si="154"/>
        <v>33440</v>
      </c>
      <c r="G143" s="461">
        <f t="shared" si="154"/>
        <v>37600</v>
      </c>
      <c r="H143" s="461">
        <f t="shared" si="154"/>
        <v>41760</v>
      </c>
      <c r="I143" s="461">
        <f t="shared" si="154"/>
        <v>45120</v>
      </c>
      <c r="J143" s="461">
        <f t="shared" si="154"/>
        <v>48480</v>
      </c>
      <c r="K143" s="461">
        <f t="shared" si="154"/>
        <v>51840</v>
      </c>
      <c r="L143" s="461">
        <f t="shared" si="154"/>
        <v>55200</v>
      </c>
      <c r="N143" s="620" t="s">
        <v>1568</v>
      </c>
      <c r="O143" s="376"/>
      <c r="P143" s="489">
        <f t="shared" ref="P143:W143" si="155">+P107/5*8</f>
        <v>29280</v>
      </c>
      <c r="Q143" s="489">
        <f t="shared" si="155"/>
        <v>33440</v>
      </c>
      <c r="R143" s="489">
        <f t="shared" si="155"/>
        <v>37600</v>
      </c>
      <c r="S143" s="489">
        <f t="shared" si="155"/>
        <v>41760</v>
      </c>
      <c r="T143" s="489">
        <f t="shared" si="155"/>
        <v>45120</v>
      </c>
      <c r="U143" s="489">
        <f t="shared" si="155"/>
        <v>48480</v>
      </c>
      <c r="V143" s="489">
        <f t="shared" si="155"/>
        <v>51840</v>
      </c>
      <c r="W143" s="489">
        <f t="shared" si="155"/>
        <v>55200</v>
      </c>
      <c r="X143" s="376"/>
      <c r="Y143" s="489">
        <f t="shared" ref="Y143:AF143" si="156">+Y107/5*8</f>
        <v>0</v>
      </c>
      <c r="Z143" s="489">
        <f t="shared" si="156"/>
        <v>0</v>
      </c>
      <c r="AA143" s="489">
        <f t="shared" si="156"/>
        <v>0</v>
      </c>
      <c r="AB143" s="489">
        <f t="shared" si="156"/>
        <v>0</v>
      </c>
      <c r="AC143" s="489">
        <f t="shared" si="156"/>
        <v>0</v>
      </c>
      <c r="AD143" s="489">
        <f t="shared" si="156"/>
        <v>0</v>
      </c>
      <c r="AE143" s="489">
        <f t="shared" si="156"/>
        <v>0</v>
      </c>
      <c r="AF143" s="489">
        <f t="shared" si="156"/>
        <v>0</v>
      </c>
      <c r="AG143" s="376"/>
      <c r="AH143" s="376"/>
      <c r="AI143" s="489">
        <f t="shared" ref="AI143:AP143" si="157">+AI107*1.6</f>
        <v>0</v>
      </c>
      <c r="AJ143" s="489">
        <f t="shared" si="157"/>
        <v>0</v>
      </c>
      <c r="AK143" s="489">
        <f t="shared" si="157"/>
        <v>0</v>
      </c>
      <c r="AL143" s="489">
        <f t="shared" si="157"/>
        <v>0</v>
      </c>
      <c r="AM143" s="489">
        <f t="shared" si="157"/>
        <v>0</v>
      </c>
      <c r="AN143" s="489">
        <f t="shared" si="157"/>
        <v>0</v>
      </c>
      <c r="AO143" s="489">
        <f t="shared" si="157"/>
        <v>0</v>
      </c>
      <c r="AP143" s="489">
        <f t="shared" si="157"/>
        <v>0</v>
      </c>
      <c r="AQ143" s="376"/>
      <c r="AR143" s="376"/>
      <c r="AS143" s="376"/>
      <c r="AT143" s="593" t="s">
        <v>296</v>
      </c>
      <c r="AU143" s="376"/>
      <c r="AV143" s="376"/>
      <c r="AW143" s="401"/>
      <c r="AX143" s="401"/>
      <c r="AY143" s="595" t="s">
        <v>677</v>
      </c>
      <c r="AZ143" s="582" t="s">
        <v>548</v>
      </c>
      <c r="BA143" s="400" t="s">
        <v>580</v>
      </c>
      <c r="BB143" s="400" t="s">
        <v>761</v>
      </c>
      <c r="BC143" s="400" t="s">
        <v>761</v>
      </c>
      <c r="BD143" s="400" t="s">
        <v>558</v>
      </c>
      <c r="BE143" s="516" t="e">
        <f t="shared" si="148"/>
        <v>#N/A</v>
      </c>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c r="CV143" s="376"/>
      <c r="CW143" s="376"/>
      <c r="CX143" s="376"/>
      <c r="CY143" s="376"/>
      <c r="CZ143" s="376"/>
      <c r="DA143" s="376"/>
      <c r="DB143" s="376"/>
      <c r="DC143" s="376"/>
      <c r="DD143" s="376"/>
      <c r="DE143" s="376"/>
      <c r="DF143" s="376"/>
      <c r="DG143" s="376"/>
      <c r="DH143" s="376"/>
      <c r="DI143" s="376"/>
      <c r="DJ143" s="376"/>
      <c r="DK143" s="376"/>
      <c r="DL143" s="376"/>
      <c r="DM143" s="376"/>
      <c r="DN143" s="376"/>
      <c r="DO143" s="376"/>
      <c r="DP143" s="376"/>
      <c r="DQ143" s="376"/>
      <c r="DR143" s="376"/>
      <c r="DS143" s="376"/>
      <c r="DT143" s="376"/>
      <c r="DU143" s="376"/>
      <c r="DV143" s="376"/>
      <c r="DW143" s="376"/>
      <c r="DX143" s="376"/>
      <c r="DY143" s="376"/>
      <c r="DZ143" s="376"/>
      <c r="EA143" s="376"/>
    </row>
    <row r="144" spans="1:131" hidden="1">
      <c r="A144" s="474">
        <f t="shared" ref="A144:A149" si="158">IF($A$26=$AU22,1,0)</f>
        <v>0</v>
      </c>
      <c r="B144" s="474">
        <f t="shared" ref="B144:B149" si="159">IF(OR(B71=1,$B$18=$AU22),1,0)</f>
        <v>0</v>
      </c>
      <c r="C144" s="474">
        <f t="shared" si="135"/>
        <v>0</v>
      </c>
      <c r="E144" s="471">
        <f t="shared" ref="E144:L144" si="160">+MAX(E143,E145)</f>
        <v>29760</v>
      </c>
      <c r="F144" s="471">
        <f t="shared" si="160"/>
        <v>34000</v>
      </c>
      <c r="G144" s="471">
        <f t="shared" si="160"/>
        <v>38240</v>
      </c>
      <c r="H144" s="471">
        <f t="shared" si="160"/>
        <v>42480</v>
      </c>
      <c r="I144" s="471">
        <f t="shared" si="160"/>
        <v>45920</v>
      </c>
      <c r="J144" s="471">
        <f t="shared" si="160"/>
        <v>49280</v>
      </c>
      <c r="K144" s="471">
        <f t="shared" si="160"/>
        <v>52720</v>
      </c>
      <c r="L144" s="471">
        <f t="shared" si="160"/>
        <v>56080</v>
      </c>
      <c r="N144" s="614" t="s">
        <v>1717</v>
      </c>
      <c r="O144" s="376"/>
      <c r="P144" s="489"/>
      <c r="Q144" s="489"/>
      <c r="R144" s="489"/>
      <c r="S144" s="489"/>
      <c r="T144" s="489"/>
      <c r="U144" s="489"/>
      <c r="V144" s="489"/>
      <c r="W144" s="489"/>
      <c r="X144" s="376"/>
      <c r="Y144" s="489"/>
      <c r="Z144" s="489"/>
      <c r="AA144" s="489"/>
      <c r="AB144" s="489"/>
      <c r="AC144" s="489"/>
      <c r="AD144" s="489"/>
      <c r="AE144" s="489"/>
      <c r="AF144" s="489"/>
      <c r="AG144" s="376"/>
      <c r="AH144" s="376"/>
      <c r="AI144" s="489"/>
      <c r="AJ144" s="489"/>
      <c r="AK144" s="489"/>
      <c r="AL144" s="489"/>
      <c r="AM144" s="489"/>
      <c r="AN144" s="489"/>
      <c r="AO144" s="489"/>
      <c r="AP144" s="489"/>
      <c r="AQ144" s="376"/>
      <c r="AR144" s="376"/>
      <c r="AS144" s="376"/>
      <c r="AT144" s="593" t="s">
        <v>298</v>
      </c>
      <c r="AU144" s="376"/>
      <c r="AV144" s="376"/>
      <c r="AW144" s="401"/>
      <c r="AX144" s="401"/>
      <c r="AY144" s="595" t="s">
        <v>678</v>
      </c>
      <c r="AZ144" s="582" t="s">
        <v>549</v>
      </c>
      <c r="BA144" s="400" t="s">
        <v>581</v>
      </c>
      <c r="BB144" s="400" t="s">
        <v>762</v>
      </c>
      <c r="BC144" s="400" t="s">
        <v>762</v>
      </c>
      <c r="BD144" s="400" t="s">
        <v>559</v>
      </c>
      <c r="BE144" s="516">
        <f t="shared" si="148"/>
        <v>140</v>
      </c>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c r="CV144" s="376"/>
      <c r="CW144" s="376"/>
      <c r="CX144" s="376"/>
      <c r="CY144" s="376"/>
      <c r="CZ144" s="376"/>
      <c r="DA144" s="376"/>
      <c r="DB144" s="376"/>
      <c r="DC144" s="376"/>
      <c r="DD144" s="376"/>
      <c r="DE144" s="376"/>
      <c r="DF144" s="376"/>
      <c r="DG144" s="376"/>
      <c r="DH144" s="376"/>
      <c r="DI144" s="376"/>
      <c r="DJ144" s="376"/>
      <c r="DK144" s="376"/>
      <c r="DL144" s="376"/>
      <c r="DM144" s="376"/>
      <c r="DN144" s="376"/>
      <c r="DO144" s="376"/>
      <c r="DP144" s="376"/>
      <c r="DQ144" s="376"/>
      <c r="DR144" s="376"/>
      <c r="DS144" s="376"/>
      <c r="DT144" s="376"/>
      <c r="DU144" s="376"/>
      <c r="DV144" s="376"/>
      <c r="DW144" s="376"/>
      <c r="DX144" s="376"/>
      <c r="DY144" s="376"/>
      <c r="DZ144" s="376"/>
      <c r="EA144" s="376"/>
    </row>
    <row r="145" spans="1:131" hidden="1">
      <c r="A145" s="474">
        <f t="shared" si="158"/>
        <v>0</v>
      </c>
      <c r="B145" s="474">
        <f t="shared" si="159"/>
        <v>0</v>
      </c>
      <c r="C145" s="474">
        <f t="shared" si="135"/>
        <v>0</v>
      </c>
      <c r="E145" s="461">
        <f t="shared" ref="E145:L145" si="161">+MAX(P145,Y145,AI145)</f>
        <v>29760</v>
      </c>
      <c r="F145" s="461">
        <f t="shared" si="161"/>
        <v>34000</v>
      </c>
      <c r="G145" s="461">
        <f t="shared" si="161"/>
        <v>38240</v>
      </c>
      <c r="H145" s="461">
        <f t="shared" si="161"/>
        <v>42480</v>
      </c>
      <c r="I145" s="461">
        <f t="shared" si="161"/>
        <v>45920</v>
      </c>
      <c r="J145" s="461">
        <f t="shared" si="161"/>
        <v>49280</v>
      </c>
      <c r="K145" s="461">
        <f t="shared" si="161"/>
        <v>52720</v>
      </c>
      <c r="L145" s="461">
        <f t="shared" si="161"/>
        <v>56080</v>
      </c>
      <c r="N145" s="614" t="s">
        <v>1611</v>
      </c>
      <c r="O145" s="376"/>
      <c r="P145" s="489">
        <f t="shared" ref="P145:W145" si="162">+P109/5*8</f>
        <v>29760</v>
      </c>
      <c r="Q145" s="489">
        <f t="shared" si="162"/>
        <v>34000</v>
      </c>
      <c r="R145" s="489">
        <f t="shared" si="162"/>
        <v>38240</v>
      </c>
      <c r="S145" s="489">
        <f t="shared" si="162"/>
        <v>42480</v>
      </c>
      <c r="T145" s="489">
        <f t="shared" si="162"/>
        <v>45920</v>
      </c>
      <c r="U145" s="489">
        <f t="shared" si="162"/>
        <v>49280</v>
      </c>
      <c r="V145" s="489">
        <f t="shared" si="162"/>
        <v>52720</v>
      </c>
      <c r="W145" s="489">
        <f t="shared" si="162"/>
        <v>56080</v>
      </c>
      <c r="X145" s="376"/>
      <c r="Y145" s="489">
        <f t="shared" ref="Y145:AF145" si="163">+Y109/5*8</f>
        <v>0</v>
      </c>
      <c r="Z145" s="489">
        <f t="shared" si="163"/>
        <v>0</v>
      </c>
      <c r="AA145" s="489">
        <f t="shared" si="163"/>
        <v>0</v>
      </c>
      <c r="AB145" s="489">
        <f t="shared" si="163"/>
        <v>0</v>
      </c>
      <c r="AC145" s="489">
        <f t="shared" si="163"/>
        <v>0</v>
      </c>
      <c r="AD145" s="489">
        <f t="shared" si="163"/>
        <v>0</v>
      </c>
      <c r="AE145" s="489">
        <f t="shared" si="163"/>
        <v>0</v>
      </c>
      <c r="AF145" s="489">
        <f t="shared" si="163"/>
        <v>0</v>
      </c>
      <c r="AG145" s="376"/>
      <c r="AH145" s="376"/>
      <c r="AI145" s="489">
        <f t="shared" ref="AI145:AP145" si="164">+AI109*1.6</f>
        <v>0</v>
      </c>
      <c r="AJ145" s="489">
        <f t="shared" si="164"/>
        <v>0</v>
      </c>
      <c r="AK145" s="489">
        <f t="shared" si="164"/>
        <v>0</v>
      </c>
      <c r="AL145" s="489">
        <f t="shared" si="164"/>
        <v>0</v>
      </c>
      <c r="AM145" s="489">
        <f t="shared" si="164"/>
        <v>0</v>
      </c>
      <c r="AN145" s="489">
        <f t="shared" si="164"/>
        <v>0</v>
      </c>
      <c r="AO145" s="489">
        <f t="shared" si="164"/>
        <v>0</v>
      </c>
      <c r="AP145" s="489">
        <f t="shared" si="164"/>
        <v>0</v>
      </c>
      <c r="AQ145" s="376"/>
      <c r="AR145" s="376"/>
      <c r="AS145" s="376"/>
      <c r="AT145" s="593" t="s">
        <v>300</v>
      </c>
      <c r="AU145" s="376"/>
      <c r="AV145" s="376"/>
      <c r="AW145" s="401"/>
      <c r="AX145" s="401"/>
      <c r="AY145" s="595" t="s">
        <v>679</v>
      </c>
      <c r="AZ145" s="582" t="s">
        <v>550</v>
      </c>
      <c r="BA145" s="400" t="s">
        <v>584</v>
      </c>
      <c r="BB145" s="400" t="s">
        <v>765</v>
      </c>
      <c r="BC145" s="400" t="s">
        <v>765</v>
      </c>
      <c r="BD145" s="400" t="s">
        <v>564</v>
      </c>
      <c r="BE145" s="516">
        <f t="shared" si="148"/>
        <v>141</v>
      </c>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c r="CV145" s="376"/>
      <c r="CW145" s="376"/>
      <c r="CX145" s="376"/>
      <c r="CY145" s="376"/>
      <c r="CZ145" s="376"/>
      <c r="DA145" s="376"/>
      <c r="DB145" s="376"/>
      <c r="DC145" s="376"/>
      <c r="DD145" s="376"/>
      <c r="DE145" s="376"/>
      <c r="DF145" s="376"/>
      <c r="DG145" s="376"/>
      <c r="DH145" s="376"/>
      <c r="DI145" s="376"/>
      <c r="DJ145" s="376"/>
      <c r="DK145" s="376"/>
      <c r="DL145" s="376"/>
      <c r="DM145" s="376"/>
      <c r="DN145" s="376"/>
      <c r="DO145" s="376"/>
      <c r="DP145" s="376"/>
      <c r="DQ145" s="376"/>
      <c r="DR145" s="376"/>
      <c r="DS145" s="376"/>
      <c r="DT145" s="376"/>
      <c r="DU145" s="376"/>
      <c r="DV145" s="376"/>
      <c r="DW145" s="376"/>
      <c r="DX145" s="376"/>
      <c r="DY145" s="376"/>
      <c r="DZ145" s="376"/>
      <c r="EA145" s="376"/>
    </row>
    <row r="146" spans="1:131" hidden="1">
      <c r="A146" s="474">
        <f t="shared" si="158"/>
        <v>0</v>
      </c>
      <c r="B146" s="474">
        <f t="shared" si="159"/>
        <v>0</v>
      </c>
      <c r="C146" s="474">
        <f t="shared" si="135"/>
        <v>0</v>
      </c>
      <c r="E146" s="471">
        <f t="shared" ref="E146:L146" si="165">+MAX(E145,E147)</f>
        <v>30000</v>
      </c>
      <c r="F146" s="471">
        <f t="shared" si="165"/>
        <v>34240</v>
      </c>
      <c r="G146" s="471">
        <f t="shared" si="165"/>
        <v>38560</v>
      </c>
      <c r="H146" s="471">
        <f t="shared" si="165"/>
        <v>42800</v>
      </c>
      <c r="I146" s="471">
        <f t="shared" si="165"/>
        <v>46240</v>
      </c>
      <c r="J146" s="471">
        <f t="shared" si="165"/>
        <v>49680</v>
      </c>
      <c r="K146" s="471">
        <f t="shared" si="165"/>
        <v>53120</v>
      </c>
      <c r="L146" s="471">
        <f t="shared" si="165"/>
        <v>56560</v>
      </c>
      <c r="N146" s="614" t="s">
        <v>1717</v>
      </c>
      <c r="O146" s="376"/>
      <c r="P146" s="489"/>
      <c r="Q146" s="489"/>
      <c r="R146" s="489"/>
      <c r="S146" s="489"/>
      <c r="T146" s="489"/>
      <c r="U146" s="489"/>
      <c r="V146" s="489"/>
      <c r="W146" s="489"/>
      <c r="X146" s="376"/>
      <c r="Y146" s="489"/>
      <c r="Z146" s="489"/>
      <c r="AA146" s="489"/>
      <c r="AB146" s="489"/>
      <c r="AC146" s="489"/>
      <c r="AD146" s="489"/>
      <c r="AE146" s="489"/>
      <c r="AF146" s="489"/>
      <c r="AG146" s="376"/>
      <c r="AH146" s="376"/>
      <c r="AI146" s="489"/>
      <c r="AJ146" s="489"/>
      <c r="AK146" s="489"/>
      <c r="AL146" s="489"/>
      <c r="AM146" s="489"/>
      <c r="AN146" s="489"/>
      <c r="AO146" s="489"/>
      <c r="AP146" s="489"/>
      <c r="AQ146" s="376"/>
      <c r="AR146" s="376"/>
      <c r="AS146" s="376"/>
      <c r="AT146" s="593" t="s">
        <v>302</v>
      </c>
      <c r="AU146" s="376"/>
      <c r="AV146" s="376"/>
      <c r="AW146" s="401"/>
      <c r="AX146" s="401"/>
      <c r="AY146" s="595" t="s">
        <v>681</v>
      </c>
      <c r="AZ146" s="582" t="s">
        <v>551</v>
      </c>
      <c r="BA146" s="400" t="s">
        <v>585</v>
      </c>
      <c r="BB146" s="400" t="s">
        <v>766</v>
      </c>
      <c r="BC146" s="400" t="s">
        <v>766</v>
      </c>
      <c r="BD146" s="400" t="s">
        <v>566</v>
      </c>
      <c r="BE146" s="516">
        <f t="shared" si="148"/>
        <v>142</v>
      </c>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c r="CV146" s="376"/>
      <c r="CW146" s="376"/>
      <c r="CX146" s="376"/>
      <c r="CY146" s="376"/>
      <c r="CZ146" s="376"/>
      <c r="DA146" s="376"/>
      <c r="DB146" s="376"/>
      <c r="DC146" s="376"/>
      <c r="DD146" s="376"/>
      <c r="DE146" s="376"/>
      <c r="DF146" s="376"/>
      <c r="DG146" s="376"/>
      <c r="DH146" s="376"/>
      <c r="DI146" s="376"/>
      <c r="DJ146" s="376"/>
      <c r="DK146" s="376"/>
      <c r="DL146" s="376"/>
      <c r="DM146" s="376"/>
      <c r="DN146" s="376"/>
      <c r="DO146" s="376"/>
      <c r="DP146" s="376"/>
      <c r="DQ146" s="376"/>
      <c r="DR146" s="376"/>
      <c r="DS146" s="376"/>
      <c r="DT146" s="376"/>
      <c r="DU146" s="376"/>
      <c r="DV146" s="376"/>
      <c r="DW146" s="376"/>
      <c r="DX146" s="376"/>
      <c r="DY146" s="376"/>
      <c r="DZ146" s="376"/>
      <c r="EA146" s="376"/>
    </row>
    <row r="147" spans="1:131" hidden="1">
      <c r="A147" s="474">
        <f t="shared" si="158"/>
        <v>0</v>
      </c>
      <c r="B147" s="474">
        <f t="shared" si="159"/>
        <v>0</v>
      </c>
      <c r="C147" s="474">
        <f t="shared" si="135"/>
        <v>0</v>
      </c>
      <c r="E147" s="478">
        <f t="shared" ref="E147:L147" si="166">+MAX(P147,Y147,AI147)</f>
        <v>30000</v>
      </c>
      <c r="F147" s="478">
        <f t="shared" si="166"/>
        <v>34240</v>
      </c>
      <c r="G147" s="478">
        <f t="shared" si="166"/>
        <v>38560</v>
      </c>
      <c r="H147" s="478">
        <f t="shared" si="166"/>
        <v>42800</v>
      </c>
      <c r="I147" s="478">
        <f t="shared" si="166"/>
        <v>46240</v>
      </c>
      <c r="J147" s="478">
        <f t="shared" si="166"/>
        <v>49680</v>
      </c>
      <c r="K147" s="478">
        <f t="shared" si="166"/>
        <v>53120</v>
      </c>
      <c r="L147" s="478">
        <f t="shared" si="166"/>
        <v>56560</v>
      </c>
      <c r="N147" s="614" t="s">
        <v>1613</v>
      </c>
      <c r="O147" s="376"/>
      <c r="P147" s="489">
        <f t="shared" ref="P147:W147" si="167">+P111/5*8</f>
        <v>30000</v>
      </c>
      <c r="Q147" s="489">
        <f t="shared" si="167"/>
        <v>34240</v>
      </c>
      <c r="R147" s="489">
        <f t="shared" si="167"/>
        <v>38560</v>
      </c>
      <c r="S147" s="489">
        <f t="shared" si="167"/>
        <v>42800</v>
      </c>
      <c r="T147" s="489">
        <f t="shared" si="167"/>
        <v>46240</v>
      </c>
      <c r="U147" s="489">
        <f t="shared" si="167"/>
        <v>49680</v>
      </c>
      <c r="V147" s="489">
        <f t="shared" si="167"/>
        <v>53120</v>
      </c>
      <c r="W147" s="489">
        <f t="shared" si="167"/>
        <v>56560</v>
      </c>
      <c r="X147" s="376"/>
      <c r="Y147" s="489">
        <f t="shared" ref="Y147:AF147" si="168">+Y111/5*8</f>
        <v>0</v>
      </c>
      <c r="Z147" s="489">
        <f t="shared" si="168"/>
        <v>0</v>
      </c>
      <c r="AA147" s="489">
        <f t="shared" si="168"/>
        <v>0</v>
      </c>
      <c r="AB147" s="489">
        <f t="shared" si="168"/>
        <v>0</v>
      </c>
      <c r="AC147" s="489">
        <f t="shared" si="168"/>
        <v>0</v>
      </c>
      <c r="AD147" s="489">
        <f t="shared" si="168"/>
        <v>0</v>
      </c>
      <c r="AE147" s="489">
        <f t="shared" si="168"/>
        <v>0</v>
      </c>
      <c r="AF147" s="489">
        <f t="shared" si="168"/>
        <v>0</v>
      </c>
      <c r="AG147" s="376"/>
      <c r="AH147" s="376"/>
      <c r="AI147" s="489">
        <f t="shared" ref="AI147:AP147" si="169">+AI111*1.6</f>
        <v>0</v>
      </c>
      <c r="AJ147" s="489">
        <f t="shared" si="169"/>
        <v>0</v>
      </c>
      <c r="AK147" s="489">
        <f t="shared" si="169"/>
        <v>0</v>
      </c>
      <c r="AL147" s="489">
        <f t="shared" si="169"/>
        <v>0</v>
      </c>
      <c r="AM147" s="489">
        <f t="shared" si="169"/>
        <v>0</v>
      </c>
      <c r="AN147" s="489">
        <f t="shared" si="169"/>
        <v>0</v>
      </c>
      <c r="AO147" s="489">
        <f t="shared" si="169"/>
        <v>0</v>
      </c>
      <c r="AP147" s="489">
        <f t="shared" si="169"/>
        <v>0</v>
      </c>
      <c r="AQ147" s="376"/>
      <c r="AR147" s="376"/>
      <c r="AS147" s="376"/>
      <c r="AT147" s="593" t="s">
        <v>304</v>
      </c>
      <c r="AU147" s="376"/>
      <c r="AV147" s="376"/>
      <c r="AW147" s="401"/>
      <c r="AX147" s="401"/>
      <c r="AY147" s="595" t="s">
        <v>685</v>
      </c>
      <c r="AZ147" s="582" t="s">
        <v>552</v>
      </c>
      <c r="BA147" s="400" t="s">
        <v>588</v>
      </c>
      <c r="BB147" s="400" t="s">
        <v>774</v>
      </c>
      <c r="BC147" s="400" t="s">
        <v>774</v>
      </c>
      <c r="BD147" s="400" t="s">
        <v>569</v>
      </c>
      <c r="BE147" s="516">
        <f t="shared" si="148"/>
        <v>143</v>
      </c>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c r="CV147" s="376"/>
      <c r="CW147" s="376"/>
      <c r="CX147" s="376"/>
      <c r="CY147" s="376"/>
      <c r="CZ147" s="376"/>
      <c r="DA147" s="376"/>
      <c r="DB147" s="376"/>
      <c r="DC147" s="376"/>
      <c r="DD147" s="376"/>
      <c r="DE147" s="376"/>
      <c r="DF147" s="376"/>
      <c r="DG147" s="376"/>
      <c r="DH147" s="376"/>
      <c r="DI147" s="376"/>
      <c r="DJ147" s="376"/>
      <c r="DK147" s="376"/>
      <c r="DL147" s="376"/>
      <c r="DM147" s="376"/>
      <c r="DN147" s="376"/>
      <c r="DO147" s="376"/>
      <c r="DP147" s="376"/>
      <c r="DQ147" s="376"/>
      <c r="DR147" s="376"/>
      <c r="DS147" s="376"/>
      <c r="DT147" s="376"/>
      <c r="DU147" s="376"/>
      <c r="DV147" s="376"/>
      <c r="DW147" s="376"/>
      <c r="DX147" s="376"/>
      <c r="DY147" s="376"/>
      <c r="DZ147" s="376"/>
      <c r="EA147" s="376"/>
    </row>
    <row r="148" spans="1:131" hidden="1">
      <c r="A148" s="479">
        <f t="shared" si="158"/>
        <v>0</v>
      </c>
      <c r="B148" s="479">
        <f t="shared" si="159"/>
        <v>0</v>
      </c>
      <c r="C148" s="479">
        <f t="shared" si="135"/>
        <v>0</v>
      </c>
      <c r="E148" s="471">
        <f t="shared" ref="E148:L148" si="170">+MAX(E147,E149)</f>
        <v>30000</v>
      </c>
      <c r="F148" s="471">
        <f t="shared" si="170"/>
        <v>34240</v>
      </c>
      <c r="G148" s="471">
        <f t="shared" si="170"/>
        <v>38560</v>
      </c>
      <c r="H148" s="471">
        <f t="shared" si="170"/>
        <v>42800</v>
      </c>
      <c r="I148" s="471">
        <f t="shared" si="170"/>
        <v>46240</v>
      </c>
      <c r="J148" s="471">
        <f t="shared" si="170"/>
        <v>49680</v>
      </c>
      <c r="K148" s="471">
        <f t="shared" si="170"/>
        <v>53120</v>
      </c>
      <c r="L148" s="471">
        <f t="shared" si="170"/>
        <v>56560</v>
      </c>
      <c r="N148" s="614" t="s">
        <v>1717</v>
      </c>
      <c r="O148" s="376"/>
      <c r="P148" s="489"/>
      <c r="Q148" s="489"/>
      <c r="R148" s="489"/>
      <c r="S148" s="489"/>
      <c r="T148" s="489"/>
      <c r="U148" s="489"/>
      <c r="V148" s="489"/>
      <c r="W148" s="489"/>
      <c r="X148" s="376"/>
      <c r="Y148" s="489"/>
      <c r="Z148" s="489"/>
      <c r="AA148" s="489"/>
      <c r="AB148" s="489"/>
      <c r="AC148" s="489"/>
      <c r="AD148" s="489"/>
      <c r="AE148" s="489"/>
      <c r="AF148" s="489"/>
      <c r="AG148" s="376"/>
      <c r="AH148" s="376"/>
      <c r="AI148" s="489"/>
      <c r="AJ148" s="489"/>
      <c r="AK148" s="489"/>
      <c r="AL148" s="489"/>
      <c r="AM148" s="489"/>
      <c r="AN148" s="489"/>
      <c r="AO148" s="489"/>
      <c r="AP148" s="489"/>
      <c r="AQ148" s="376"/>
      <c r="AR148" s="376"/>
      <c r="AS148" s="376"/>
      <c r="AT148" s="593" t="s">
        <v>306</v>
      </c>
      <c r="AU148" s="376"/>
      <c r="AV148" s="376"/>
      <c r="AW148" s="401"/>
      <c r="AX148" s="401"/>
      <c r="AY148" s="595" t="s">
        <v>686</v>
      </c>
      <c r="AZ148" s="582" t="s">
        <v>556</v>
      </c>
      <c r="BA148" s="400" t="s">
        <v>589</v>
      </c>
      <c r="BB148" s="400" t="s">
        <v>778</v>
      </c>
      <c r="BC148" s="400" t="s">
        <v>778</v>
      </c>
      <c r="BD148" s="400" t="s">
        <v>570</v>
      </c>
      <c r="BE148" s="516">
        <f t="shared" si="148"/>
        <v>144</v>
      </c>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c r="CV148" s="376"/>
      <c r="CW148" s="376"/>
      <c r="CX148" s="376"/>
      <c r="CY148" s="376"/>
      <c r="CZ148" s="376"/>
      <c r="DA148" s="376"/>
      <c r="DB148" s="376"/>
      <c r="DC148" s="376"/>
      <c r="DD148" s="376"/>
      <c r="DE148" s="376"/>
      <c r="DF148" s="376"/>
      <c r="DG148" s="376"/>
      <c r="DH148" s="376"/>
      <c r="DI148" s="376"/>
      <c r="DJ148" s="376"/>
      <c r="DK148" s="376"/>
      <c r="DL148" s="376"/>
      <c r="DM148" s="376"/>
      <c r="DN148" s="376"/>
      <c r="DO148" s="376"/>
      <c r="DP148" s="376"/>
      <c r="DQ148" s="376"/>
      <c r="DR148" s="376"/>
      <c r="DS148" s="376"/>
      <c r="DT148" s="376"/>
      <c r="DU148" s="376"/>
      <c r="DV148" s="376"/>
      <c r="DW148" s="376"/>
      <c r="DX148" s="376"/>
      <c r="DY148" s="376"/>
      <c r="DZ148" s="376"/>
      <c r="EA148" s="376"/>
    </row>
    <row r="149" spans="1:131" hidden="1">
      <c r="A149" s="480">
        <f t="shared" si="158"/>
        <v>0</v>
      </c>
      <c r="B149" s="480">
        <f t="shared" si="159"/>
        <v>0</v>
      </c>
      <c r="C149" s="480">
        <f t="shared" si="135"/>
        <v>0</v>
      </c>
      <c r="E149" s="488">
        <f t="shared" ref="E149:L149" si="171">+MAX(P149,Y149,AI149)</f>
        <v>29360</v>
      </c>
      <c r="F149" s="488">
        <f t="shared" si="171"/>
        <v>33600</v>
      </c>
      <c r="G149" s="488">
        <f t="shared" si="171"/>
        <v>37760</v>
      </c>
      <c r="H149" s="488">
        <f t="shared" si="171"/>
        <v>41920</v>
      </c>
      <c r="I149" s="488">
        <f t="shared" si="171"/>
        <v>45280</v>
      </c>
      <c r="J149" s="488">
        <f t="shared" si="171"/>
        <v>48640</v>
      </c>
      <c r="K149" s="488">
        <f t="shared" si="171"/>
        <v>52000</v>
      </c>
      <c r="L149" s="488">
        <f t="shared" si="171"/>
        <v>55360</v>
      </c>
      <c r="N149" s="614" t="s">
        <v>1719</v>
      </c>
      <c r="O149" s="376"/>
      <c r="P149" s="489">
        <f t="shared" ref="P149:W149" si="172">+P113*1.6</f>
        <v>29360</v>
      </c>
      <c r="Q149" s="489">
        <f t="shared" si="172"/>
        <v>33600</v>
      </c>
      <c r="R149" s="489">
        <f t="shared" si="172"/>
        <v>37760</v>
      </c>
      <c r="S149" s="489">
        <f t="shared" si="172"/>
        <v>41920</v>
      </c>
      <c r="T149" s="489">
        <f t="shared" si="172"/>
        <v>45280</v>
      </c>
      <c r="U149" s="489">
        <f t="shared" si="172"/>
        <v>48640</v>
      </c>
      <c r="V149" s="489">
        <f t="shared" si="172"/>
        <v>52000</v>
      </c>
      <c r="W149" s="489">
        <f t="shared" si="172"/>
        <v>55360</v>
      </c>
      <c r="X149" s="376"/>
      <c r="Y149" s="489">
        <f t="shared" ref="Y149:AF149" si="173">+Y113*1.6</f>
        <v>0</v>
      </c>
      <c r="Z149" s="489">
        <f t="shared" si="173"/>
        <v>0</v>
      </c>
      <c r="AA149" s="489">
        <f t="shared" si="173"/>
        <v>0</v>
      </c>
      <c r="AB149" s="489">
        <f t="shared" si="173"/>
        <v>0</v>
      </c>
      <c r="AC149" s="489">
        <f t="shared" si="173"/>
        <v>0</v>
      </c>
      <c r="AD149" s="489">
        <f t="shared" si="173"/>
        <v>0</v>
      </c>
      <c r="AE149" s="489">
        <f t="shared" si="173"/>
        <v>0</v>
      </c>
      <c r="AF149" s="489">
        <f t="shared" si="173"/>
        <v>0</v>
      </c>
      <c r="AG149" s="376"/>
      <c r="AH149" s="376"/>
      <c r="AI149" s="489">
        <f t="shared" ref="AI149:AP149" si="174">+AI113*1.6</f>
        <v>0</v>
      </c>
      <c r="AJ149" s="489">
        <f t="shared" si="174"/>
        <v>0</v>
      </c>
      <c r="AK149" s="489">
        <f t="shared" si="174"/>
        <v>0</v>
      </c>
      <c r="AL149" s="489">
        <f t="shared" si="174"/>
        <v>0</v>
      </c>
      <c r="AM149" s="489">
        <f t="shared" si="174"/>
        <v>0</v>
      </c>
      <c r="AN149" s="489">
        <f t="shared" si="174"/>
        <v>0</v>
      </c>
      <c r="AO149" s="489">
        <f t="shared" si="174"/>
        <v>0</v>
      </c>
      <c r="AP149" s="489">
        <f t="shared" si="174"/>
        <v>0</v>
      </c>
      <c r="AQ149" s="376"/>
      <c r="AR149" s="376"/>
      <c r="AS149" s="376"/>
      <c r="AT149" s="593" t="s">
        <v>308</v>
      </c>
      <c r="AU149" s="376"/>
      <c r="AV149" s="376"/>
      <c r="AW149" s="401"/>
      <c r="AX149" s="401"/>
      <c r="AY149" s="595" t="s">
        <v>691</v>
      </c>
      <c r="AZ149" s="582" t="s">
        <v>559</v>
      </c>
      <c r="BA149" s="400" t="s">
        <v>591</v>
      </c>
      <c r="BB149" s="400" t="s">
        <v>779</v>
      </c>
      <c r="BC149" s="400" t="s">
        <v>779</v>
      </c>
      <c r="BD149" s="400" t="s">
        <v>180</v>
      </c>
      <c r="BE149" s="516">
        <f t="shared" si="148"/>
        <v>146</v>
      </c>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c r="CV149" s="376"/>
      <c r="CW149" s="376"/>
      <c r="CX149" s="376"/>
      <c r="CY149" s="376"/>
      <c r="CZ149" s="376"/>
      <c r="DA149" s="376"/>
      <c r="DB149" s="376"/>
      <c r="DC149" s="376"/>
      <c r="DD149" s="376"/>
      <c r="DE149" s="376"/>
      <c r="DF149" s="376"/>
      <c r="DG149" s="376"/>
      <c r="DH149" s="376"/>
      <c r="DI149" s="376"/>
      <c r="DJ149" s="376"/>
      <c r="DK149" s="376"/>
      <c r="DL149" s="376"/>
      <c r="DM149" s="376"/>
      <c r="DN149" s="376"/>
      <c r="DO149" s="376"/>
      <c r="DP149" s="376"/>
      <c r="DQ149" s="376"/>
      <c r="DR149" s="376"/>
      <c r="DS149" s="376"/>
      <c r="DT149" s="376"/>
      <c r="DU149" s="376"/>
      <c r="DV149" s="376"/>
      <c r="DW149" s="376"/>
      <c r="DX149" s="376"/>
      <c r="DY149" s="376"/>
      <c r="DZ149" s="376"/>
      <c r="EA149" s="376"/>
    </row>
    <row r="150" spans="1:131" hidden="1">
      <c r="A150" s="482"/>
      <c r="B150" s="483"/>
      <c r="C150" s="484"/>
      <c r="D150" s="483"/>
      <c r="E150" s="483"/>
      <c r="F150" s="483"/>
      <c r="G150" s="483"/>
      <c r="H150" s="483"/>
      <c r="I150" s="483"/>
      <c r="J150" s="483"/>
      <c r="K150" s="483"/>
      <c r="L150" s="483"/>
      <c r="M150" s="483"/>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c r="AK150" s="376"/>
      <c r="AL150" s="376"/>
      <c r="AM150" s="376"/>
      <c r="AN150" s="376"/>
      <c r="AO150" s="376"/>
      <c r="AP150" s="376"/>
      <c r="AQ150" s="621" t="s">
        <v>1720</v>
      </c>
      <c r="AR150" s="376"/>
      <c r="AS150" s="376"/>
      <c r="AT150" s="593" t="s">
        <v>310</v>
      </c>
      <c r="AU150" s="376"/>
      <c r="AV150" s="376"/>
      <c r="AW150" s="401"/>
      <c r="AX150" s="401"/>
      <c r="AY150" s="595" t="s">
        <v>692</v>
      </c>
      <c r="AZ150" s="582" t="s">
        <v>564</v>
      </c>
      <c r="BA150" s="400" t="s">
        <v>593</v>
      </c>
      <c r="BB150" s="400" t="s">
        <v>780</v>
      </c>
      <c r="BC150" s="400" t="s">
        <v>780</v>
      </c>
      <c r="BD150" s="400" t="s">
        <v>578</v>
      </c>
      <c r="BE150" s="516" t="e">
        <f t="shared" si="148"/>
        <v>#N/A</v>
      </c>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c r="CV150" s="376"/>
      <c r="CW150" s="376"/>
      <c r="CX150" s="376"/>
      <c r="CY150" s="376"/>
      <c r="CZ150" s="376"/>
      <c r="DA150" s="376"/>
      <c r="DB150" s="376"/>
      <c r="DC150" s="376"/>
      <c r="DD150" s="376"/>
      <c r="DE150" s="376"/>
      <c r="DF150" s="376"/>
      <c r="DG150" s="376"/>
      <c r="DH150" s="376"/>
      <c r="DI150" s="376"/>
      <c r="DJ150" s="376"/>
      <c r="DK150" s="376"/>
      <c r="DL150" s="376"/>
      <c r="DM150" s="376"/>
      <c r="DN150" s="376"/>
      <c r="DO150" s="376"/>
      <c r="DP150" s="376"/>
      <c r="DQ150" s="376"/>
      <c r="DR150" s="376"/>
      <c r="DS150" s="376"/>
      <c r="DT150" s="376"/>
      <c r="DU150" s="376"/>
      <c r="DV150" s="376"/>
      <c r="DW150" s="376"/>
      <c r="DX150" s="376"/>
      <c r="DY150" s="376"/>
      <c r="DZ150" s="376"/>
      <c r="EA150" s="376"/>
    </row>
    <row r="151" spans="1:131" ht="15" hidden="1" customHeight="1">
      <c r="A151" s="492"/>
      <c r="B151" s="493"/>
      <c r="C151" s="493"/>
      <c r="D151" s="493"/>
      <c r="E151" s="493"/>
      <c r="F151" s="493"/>
      <c r="G151" s="493"/>
      <c r="H151" s="493"/>
      <c r="I151" s="493"/>
      <c r="J151" s="493"/>
      <c r="K151" s="493"/>
      <c r="L151" s="494"/>
      <c r="N151" s="613" t="s">
        <v>1722</v>
      </c>
      <c r="O151" s="376"/>
      <c r="P151" s="1593" t="s">
        <v>1722</v>
      </c>
      <c r="Q151" s="1593"/>
      <c r="R151" s="1593"/>
      <c r="S151" s="1593"/>
      <c r="T151" s="1593"/>
      <c r="U151" s="1593"/>
      <c r="V151" s="1593"/>
      <c r="W151" s="1593"/>
      <c r="X151" s="376"/>
      <c r="Y151" s="376"/>
      <c r="Z151" s="376"/>
      <c r="AA151" s="376"/>
      <c r="AB151" s="376"/>
      <c r="AC151" s="376"/>
      <c r="AD151" s="376"/>
      <c r="AE151" s="376"/>
      <c r="AF151" s="376"/>
      <c r="AG151" s="376"/>
      <c r="AH151" s="376"/>
      <c r="AI151" s="1593" t="s">
        <v>1723</v>
      </c>
      <c r="AJ151" s="1593"/>
      <c r="AK151" s="1593"/>
      <c r="AL151" s="1594"/>
      <c r="AM151" s="1593"/>
      <c r="AN151" s="1593"/>
      <c r="AO151" s="1593"/>
      <c r="AP151" s="1593"/>
      <c r="AQ151" s="376"/>
      <c r="AR151" s="376"/>
      <c r="AS151" s="376"/>
      <c r="AT151" s="593" t="s">
        <v>311</v>
      </c>
      <c r="AU151" s="376"/>
      <c r="AV151" s="376"/>
      <c r="AW151" s="401"/>
      <c r="AX151" s="401"/>
      <c r="AY151" s="595" t="s">
        <v>693</v>
      </c>
      <c r="AZ151" s="582" t="s">
        <v>566</v>
      </c>
      <c r="BA151" s="400" t="s">
        <v>595</v>
      </c>
      <c r="BB151" s="400" t="s">
        <v>784</v>
      </c>
      <c r="BC151" s="400" t="s">
        <v>784</v>
      </c>
      <c r="BD151" s="400" t="s">
        <v>580</v>
      </c>
      <c r="BE151" s="516">
        <f t="shared" si="148"/>
        <v>147</v>
      </c>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c r="CV151" s="376"/>
      <c r="CW151" s="376"/>
      <c r="CX151" s="376"/>
      <c r="CY151" s="376"/>
      <c r="CZ151" s="376"/>
      <c r="DA151" s="376"/>
      <c r="DB151" s="376"/>
      <c r="DC151" s="376"/>
      <c r="DD151" s="376"/>
      <c r="DE151" s="376"/>
      <c r="DF151" s="376"/>
      <c r="DG151" s="376"/>
      <c r="DH151" s="376"/>
      <c r="DI151" s="376"/>
      <c r="DJ151" s="376"/>
      <c r="DK151" s="376"/>
      <c r="DL151" s="376"/>
      <c r="DM151" s="376"/>
      <c r="DN151" s="376"/>
      <c r="DO151" s="376"/>
      <c r="DP151" s="376"/>
      <c r="DQ151" s="376"/>
      <c r="DR151" s="376"/>
      <c r="DS151" s="376"/>
      <c r="DT151" s="376"/>
      <c r="DU151" s="376"/>
      <c r="DV151" s="376"/>
      <c r="DW151" s="376"/>
      <c r="DX151" s="376"/>
      <c r="DY151" s="376"/>
      <c r="DZ151" s="376"/>
      <c r="EA151" s="376"/>
    </row>
    <row r="152" spans="1:131" ht="15" hidden="1" customHeight="1">
      <c r="A152" s="496"/>
      <c r="B152" s="497"/>
      <c r="C152" s="497"/>
      <c r="D152" s="497"/>
      <c r="E152" s="497"/>
      <c r="F152" s="497"/>
      <c r="G152" s="497"/>
      <c r="H152" s="497"/>
      <c r="I152" s="497"/>
      <c r="J152" s="497"/>
      <c r="K152" s="497"/>
      <c r="L152" s="498"/>
      <c r="N152" s="614" t="str">
        <f>CONCATENATE($AU$10,$B$11,$N$115)</f>
        <v>Before 12-31-2008060</v>
      </c>
      <c r="O152" s="376"/>
      <c r="P152" s="615"/>
      <c r="Q152" s="616"/>
      <c r="R152" s="617"/>
      <c r="S152" s="489"/>
      <c r="T152" s="615"/>
      <c r="U152" s="616"/>
      <c r="V152" s="616"/>
      <c r="W152" s="617"/>
      <c r="X152" s="376"/>
      <c r="Y152" s="376"/>
      <c r="Z152" s="376"/>
      <c r="AA152" s="376"/>
      <c r="AB152" s="376"/>
      <c r="AC152" s="376"/>
      <c r="AD152" s="376"/>
      <c r="AE152" s="376"/>
      <c r="AF152" s="376"/>
      <c r="AG152" s="376"/>
      <c r="AH152" s="376"/>
      <c r="AI152" s="615"/>
      <c r="AJ152" s="616" t="s">
        <v>1622</v>
      </c>
      <c r="AK152" s="617"/>
      <c r="AL152" s="506"/>
      <c r="AM152" s="615"/>
      <c r="AN152" s="616"/>
      <c r="AO152" s="616"/>
      <c r="AP152" s="617"/>
      <c r="AQ152" s="376"/>
      <c r="AR152" s="376"/>
      <c r="AS152" s="376"/>
      <c r="AT152" s="593" t="s">
        <v>312</v>
      </c>
      <c r="AU152" s="376"/>
      <c r="AV152" s="376"/>
      <c r="AW152" s="401"/>
      <c r="AX152" s="401"/>
      <c r="AY152" s="595" t="s">
        <v>694</v>
      </c>
      <c r="AZ152" s="582" t="s">
        <v>569</v>
      </c>
      <c r="BA152" s="400" t="s">
        <v>596</v>
      </c>
      <c r="BB152" s="400" t="s">
        <v>788</v>
      </c>
      <c r="BC152" s="400" t="s">
        <v>788</v>
      </c>
      <c r="BD152" s="400" t="s">
        <v>581</v>
      </c>
      <c r="BE152" s="516">
        <f t="shared" si="148"/>
        <v>148</v>
      </c>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c r="CV152" s="376"/>
      <c r="CW152" s="376"/>
      <c r="CX152" s="376"/>
      <c r="CY152" s="376"/>
      <c r="CZ152" s="376"/>
      <c r="DA152" s="376"/>
      <c r="DB152" s="376"/>
      <c r="DC152" s="376"/>
      <c r="DD152" s="376"/>
      <c r="DE152" s="376"/>
      <c r="DF152" s="376"/>
      <c r="DG152" s="376"/>
      <c r="DH152" s="376"/>
      <c r="DI152" s="376"/>
      <c r="DJ152" s="376"/>
      <c r="DK152" s="376"/>
      <c r="DL152" s="376"/>
      <c r="DM152" s="376"/>
      <c r="DN152" s="376"/>
      <c r="DO152" s="376"/>
      <c r="DP152" s="376"/>
      <c r="DQ152" s="376"/>
      <c r="DR152" s="376"/>
      <c r="DS152" s="376"/>
      <c r="DT152" s="376"/>
      <c r="DU152" s="376"/>
      <c r="DV152" s="376"/>
      <c r="DW152" s="376"/>
      <c r="DX152" s="376"/>
      <c r="DY152" s="376"/>
      <c r="DZ152" s="376"/>
      <c r="EA152" s="376"/>
    </row>
    <row r="153" spans="1:131" hidden="1">
      <c r="A153" s="496"/>
      <c r="B153" s="497"/>
      <c r="C153" s="497"/>
      <c r="D153" s="497"/>
      <c r="E153" s="497"/>
      <c r="F153" s="497"/>
      <c r="G153" s="497"/>
      <c r="H153" s="497"/>
      <c r="I153" s="497"/>
      <c r="J153" s="497"/>
      <c r="K153" s="497"/>
      <c r="L153" s="498"/>
      <c r="N153" s="614" t="str">
        <f>CONCATENATE($AU$11,$B$11,$N$115)</f>
        <v>1/1/2009 - 5/13/2010060</v>
      </c>
      <c r="O153" s="376"/>
      <c r="P153" s="618"/>
      <c r="Q153" s="516"/>
      <c r="R153" s="619"/>
      <c r="S153" s="489">
        <f>+S99/5*10</f>
        <v>48600</v>
      </c>
      <c r="T153" s="618"/>
      <c r="U153" s="516"/>
      <c r="V153" s="516"/>
      <c r="W153" s="619"/>
      <c r="X153" s="376"/>
      <c r="Y153" s="376"/>
      <c r="Z153" s="376"/>
      <c r="AA153" s="376"/>
      <c r="AB153" s="376"/>
      <c r="AC153" s="376"/>
      <c r="AD153" s="376"/>
      <c r="AE153" s="376"/>
      <c r="AF153" s="376"/>
      <c r="AG153" s="376"/>
      <c r="AH153" s="376"/>
      <c r="AI153" s="618"/>
      <c r="AJ153" s="516"/>
      <c r="AK153" s="619"/>
      <c r="AL153" s="506">
        <v>51600</v>
      </c>
      <c r="AM153" s="618"/>
      <c r="AN153" s="516"/>
      <c r="AO153" s="516"/>
      <c r="AP153" s="619"/>
      <c r="AQ153" s="376"/>
      <c r="AR153" s="376"/>
      <c r="AS153" s="376"/>
      <c r="AT153" s="593" t="s">
        <v>314</v>
      </c>
      <c r="AU153" s="376"/>
      <c r="AV153" s="376"/>
      <c r="AW153" s="401"/>
      <c r="AX153" s="401"/>
      <c r="AY153" s="595" t="s">
        <v>697</v>
      </c>
      <c r="AZ153" s="582" t="s">
        <v>570</v>
      </c>
      <c r="BA153" s="400" t="s">
        <v>597</v>
      </c>
      <c r="BB153" s="400" t="s">
        <v>790</v>
      </c>
      <c r="BC153" s="400" t="s">
        <v>790</v>
      </c>
      <c r="BD153" s="400" t="s">
        <v>584</v>
      </c>
      <c r="BE153" s="516">
        <f t="shared" si="148"/>
        <v>149</v>
      </c>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c r="CV153" s="376"/>
      <c r="CW153" s="376"/>
      <c r="CX153" s="376"/>
      <c r="CY153" s="376"/>
      <c r="CZ153" s="376"/>
      <c r="DA153" s="376"/>
      <c r="DB153" s="376"/>
      <c r="DC153" s="376"/>
      <c r="DD153" s="376"/>
      <c r="DE153" s="376"/>
      <c r="DF153" s="376"/>
      <c r="DG153" s="376"/>
      <c r="DH153" s="376"/>
      <c r="DI153" s="376"/>
      <c r="DJ153" s="376"/>
      <c r="DK153" s="376"/>
      <c r="DL153" s="376"/>
      <c r="DM153" s="376"/>
      <c r="DN153" s="376"/>
      <c r="DO153" s="376"/>
      <c r="DP153" s="376"/>
      <c r="DQ153" s="376"/>
      <c r="DR153" s="376"/>
      <c r="DS153" s="376"/>
      <c r="DT153" s="376"/>
      <c r="DU153" s="376"/>
      <c r="DV153" s="376"/>
      <c r="DW153" s="376"/>
      <c r="DX153" s="376"/>
      <c r="DY153" s="376"/>
      <c r="DZ153" s="376"/>
      <c r="EA153" s="376"/>
    </row>
    <row r="154" spans="1:131" hidden="1">
      <c r="A154" s="496"/>
      <c r="B154" s="497"/>
      <c r="C154" s="497"/>
      <c r="D154" s="497"/>
      <c r="E154" s="497"/>
      <c r="F154" s="497"/>
      <c r="G154" s="497"/>
      <c r="H154" s="497"/>
      <c r="I154" s="497"/>
      <c r="J154" s="497"/>
      <c r="K154" s="497"/>
      <c r="L154" s="498"/>
      <c r="N154" s="614"/>
      <c r="O154" s="376"/>
      <c r="P154" s="618"/>
      <c r="Q154" s="516"/>
      <c r="R154" s="619"/>
      <c r="S154" s="623">
        <f>+MAX(S153,S155)</f>
        <v>48600</v>
      </c>
      <c r="T154" s="618"/>
      <c r="U154" s="516"/>
      <c r="V154" s="516"/>
      <c r="W154" s="619"/>
      <c r="X154" s="376"/>
      <c r="Y154" s="376"/>
      <c r="Z154" s="376"/>
      <c r="AA154" s="376"/>
      <c r="AB154" s="376"/>
      <c r="AC154" s="376"/>
      <c r="AD154" s="376"/>
      <c r="AE154" s="376"/>
      <c r="AF154" s="376"/>
      <c r="AG154" s="376"/>
      <c r="AH154" s="376"/>
      <c r="AI154" s="618"/>
      <c r="AJ154" s="516"/>
      <c r="AK154" s="619"/>
      <c r="AL154" s="506"/>
      <c r="AM154" s="618"/>
      <c r="AN154" s="516"/>
      <c r="AO154" s="516"/>
      <c r="AP154" s="619"/>
      <c r="AQ154" s="376"/>
      <c r="AR154" s="376"/>
      <c r="AS154" s="376"/>
      <c r="AT154" s="593" t="s">
        <v>316</v>
      </c>
      <c r="AU154" s="376"/>
      <c r="AV154" s="376"/>
      <c r="AW154" s="401"/>
      <c r="AX154" s="401"/>
      <c r="AY154" s="595"/>
      <c r="AZ154" s="582"/>
      <c r="BA154" s="400"/>
      <c r="BB154" s="400" t="s">
        <v>799</v>
      </c>
      <c r="BC154" s="400" t="s">
        <v>799</v>
      </c>
      <c r="BD154" s="400" t="s">
        <v>585</v>
      </c>
      <c r="BE154" s="51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c r="CV154" s="376"/>
      <c r="CW154" s="376"/>
      <c r="CX154" s="376"/>
      <c r="CY154" s="376"/>
      <c r="CZ154" s="376"/>
      <c r="DA154" s="376"/>
      <c r="DB154" s="376"/>
      <c r="DC154" s="376"/>
      <c r="DD154" s="376"/>
      <c r="DE154" s="376"/>
      <c r="DF154" s="376"/>
      <c r="DG154" s="376"/>
      <c r="DH154" s="376"/>
      <c r="DI154" s="376"/>
      <c r="DJ154" s="376"/>
      <c r="DK154" s="376"/>
      <c r="DL154" s="376"/>
      <c r="DM154" s="376"/>
      <c r="DN154" s="376"/>
      <c r="DO154" s="376"/>
      <c r="DP154" s="376"/>
      <c r="DQ154" s="376"/>
      <c r="DR154" s="376"/>
      <c r="DS154" s="376"/>
      <c r="DT154" s="376"/>
      <c r="DU154" s="376"/>
      <c r="DV154" s="376"/>
      <c r="DW154" s="376"/>
      <c r="DX154" s="376"/>
      <c r="DY154" s="376"/>
      <c r="DZ154" s="376"/>
      <c r="EA154" s="376"/>
    </row>
    <row r="155" spans="1:131" hidden="1">
      <c r="A155" s="496"/>
      <c r="B155" s="497"/>
      <c r="C155" s="497"/>
      <c r="D155" s="497"/>
      <c r="E155" s="497"/>
      <c r="F155" s="497"/>
      <c r="G155" s="497"/>
      <c r="H155" s="497"/>
      <c r="I155" s="497"/>
      <c r="J155" s="497"/>
      <c r="K155" s="497"/>
      <c r="L155" s="498"/>
      <c r="N155" s="614" t="str">
        <f>CONCATENATE($AU$13,$B$11,$N$115)</f>
        <v>6/29/2010 - 5/30/2011060</v>
      </c>
      <c r="O155" s="376"/>
      <c r="P155" s="618"/>
      <c r="Q155" s="516"/>
      <c r="R155" s="619"/>
      <c r="S155" s="489">
        <f>+S101/5*10</f>
        <v>48600</v>
      </c>
      <c r="T155" s="618"/>
      <c r="U155" s="516"/>
      <c r="V155" s="516"/>
      <c r="W155" s="619"/>
      <c r="X155" s="376"/>
      <c r="Y155" s="376"/>
      <c r="Z155" s="376"/>
      <c r="AA155" s="376"/>
      <c r="AB155" s="376"/>
      <c r="AC155" s="376"/>
      <c r="AD155" s="376"/>
      <c r="AE155" s="376"/>
      <c r="AF155" s="376"/>
      <c r="AG155" s="376"/>
      <c r="AH155" s="376"/>
      <c r="AI155" s="618"/>
      <c r="AJ155" s="516"/>
      <c r="AK155" s="619"/>
      <c r="AL155" s="506">
        <v>51600</v>
      </c>
      <c r="AM155" s="618"/>
      <c r="AN155" s="516"/>
      <c r="AO155" s="516"/>
      <c r="AP155" s="619"/>
      <c r="AQ155" s="376"/>
      <c r="AR155" s="376"/>
      <c r="AS155" s="376"/>
      <c r="AT155" s="593" t="s">
        <v>318</v>
      </c>
      <c r="AU155" s="376"/>
      <c r="AV155" s="376"/>
      <c r="AW155" s="401"/>
      <c r="AX155" s="401"/>
      <c r="AY155" s="595" t="s">
        <v>702</v>
      </c>
      <c r="AZ155" s="582" t="s">
        <v>180</v>
      </c>
      <c r="BA155" s="400" t="s">
        <v>601</v>
      </c>
      <c r="BB155" s="400" t="s">
        <v>801</v>
      </c>
      <c r="BC155" s="400" t="s">
        <v>801</v>
      </c>
      <c r="BD155" s="400" t="s">
        <v>588</v>
      </c>
      <c r="BE155" s="516">
        <f t="shared" ref="BE155:BE218" si="175">+MATCH(BD$10:BD$548,AZ$10:AZ$540,0)</f>
        <v>151</v>
      </c>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c r="CV155" s="376"/>
      <c r="CW155" s="376"/>
      <c r="CX155" s="376"/>
      <c r="CY155" s="376"/>
      <c r="CZ155" s="376"/>
      <c r="DA155" s="376"/>
      <c r="DB155" s="376"/>
      <c r="DC155" s="376"/>
      <c r="DD155" s="376"/>
      <c r="DE155" s="376"/>
      <c r="DF155" s="376"/>
      <c r="DG155" s="376"/>
      <c r="DH155" s="376"/>
      <c r="DI155" s="376"/>
      <c r="DJ155" s="376"/>
      <c r="DK155" s="376"/>
      <c r="DL155" s="376"/>
      <c r="DM155" s="376"/>
      <c r="DN155" s="376"/>
      <c r="DO155" s="376"/>
      <c r="DP155" s="376"/>
      <c r="DQ155" s="376"/>
      <c r="DR155" s="376"/>
      <c r="DS155" s="376"/>
      <c r="DT155" s="376"/>
      <c r="DU155" s="376"/>
      <c r="DV155" s="376"/>
      <c r="DW155" s="376"/>
      <c r="DX155" s="376"/>
      <c r="DY155" s="376"/>
      <c r="DZ155" s="376"/>
      <c r="EA155" s="376"/>
    </row>
    <row r="156" spans="1:131" hidden="1">
      <c r="A156" s="496"/>
      <c r="B156" s="497"/>
      <c r="C156" s="497"/>
      <c r="D156" s="497"/>
      <c r="E156" s="497"/>
      <c r="F156" s="497"/>
      <c r="G156" s="497"/>
      <c r="H156" s="497"/>
      <c r="I156" s="497"/>
      <c r="J156" s="497"/>
      <c r="K156" s="497"/>
      <c r="L156" s="498"/>
      <c r="N156" s="614"/>
      <c r="O156" s="376"/>
      <c r="P156" s="618"/>
      <c r="Q156" s="516"/>
      <c r="R156" s="619"/>
      <c r="S156" s="623">
        <f>+MAX(S155,S157)</f>
        <v>50800</v>
      </c>
      <c r="T156" s="618"/>
      <c r="U156" s="516"/>
      <c r="V156" s="516"/>
      <c r="W156" s="619"/>
      <c r="X156" s="376"/>
      <c r="Y156" s="376"/>
      <c r="Z156" s="376"/>
      <c r="AA156" s="376"/>
      <c r="AB156" s="376"/>
      <c r="AC156" s="376"/>
      <c r="AD156" s="376"/>
      <c r="AE156" s="376"/>
      <c r="AF156" s="376"/>
      <c r="AG156" s="376"/>
      <c r="AH156" s="376"/>
      <c r="AI156" s="618"/>
      <c r="AJ156" s="516"/>
      <c r="AK156" s="619"/>
      <c r="AL156" s="506"/>
      <c r="AM156" s="618"/>
      <c r="AN156" s="516"/>
      <c r="AO156" s="516"/>
      <c r="AP156" s="619"/>
      <c r="AQ156" s="376"/>
      <c r="AR156" s="376"/>
      <c r="AS156" s="376"/>
      <c r="AT156" s="593" t="s">
        <v>319</v>
      </c>
      <c r="AU156" s="376"/>
      <c r="AV156" s="376"/>
      <c r="AW156" s="401"/>
      <c r="AX156" s="401"/>
      <c r="AY156" s="595" t="s">
        <v>264</v>
      </c>
      <c r="AZ156" s="582" t="s">
        <v>580</v>
      </c>
      <c r="BA156" s="400" t="s">
        <v>603</v>
      </c>
      <c r="BB156" s="400" t="s">
        <v>806</v>
      </c>
      <c r="BC156" s="400" t="s">
        <v>806</v>
      </c>
      <c r="BD156" s="400" t="s">
        <v>589</v>
      </c>
      <c r="BE156" s="516">
        <f t="shared" si="175"/>
        <v>152</v>
      </c>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c r="CV156" s="376"/>
      <c r="CW156" s="376"/>
      <c r="CX156" s="376"/>
      <c r="CY156" s="376"/>
      <c r="CZ156" s="376"/>
      <c r="DA156" s="376"/>
      <c r="DB156" s="376"/>
      <c r="DC156" s="376"/>
      <c r="DD156" s="376"/>
      <c r="DE156" s="376"/>
      <c r="DF156" s="376"/>
      <c r="DG156" s="376"/>
      <c r="DH156" s="376"/>
      <c r="DI156" s="376"/>
      <c r="DJ156" s="376"/>
      <c r="DK156" s="376"/>
      <c r="DL156" s="376"/>
      <c r="DM156" s="376"/>
      <c r="DN156" s="376"/>
      <c r="DO156" s="376"/>
      <c r="DP156" s="376"/>
      <c r="DQ156" s="376"/>
      <c r="DR156" s="376"/>
      <c r="DS156" s="376"/>
      <c r="DT156" s="376"/>
      <c r="DU156" s="376"/>
      <c r="DV156" s="376"/>
      <c r="DW156" s="376"/>
      <c r="DX156" s="376"/>
      <c r="DY156" s="376"/>
      <c r="DZ156" s="376"/>
      <c r="EA156" s="376"/>
    </row>
    <row r="157" spans="1:131" hidden="1">
      <c r="A157" s="496"/>
      <c r="B157" s="497"/>
      <c r="C157" s="497"/>
      <c r="D157" s="497"/>
      <c r="E157" s="497"/>
      <c r="F157" s="497"/>
      <c r="G157" s="497"/>
      <c r="H157" s="497"/>
      <c r="I157" s="497"/>
      <c r="J157" s="497"/>
      <c r="K157" s="497"/>
      <c r="L157" s="498"/>
      <c r="N157" s="614" t="str">
        <f>CONCATENATE(AU15,$B$11)</f>
        <v>7/16/2011 - 11/31/20110</v>
      </c>
      <c r="O157" s="376"/>
      <c r="P157" s="618"/>
      <c r="Q157" s="516"/>
      <c r="R157" s="619"/>
      <c r="S157" s="489">
        <v>50800</v>
      </c>
      <c r="T157" s="618"/>
      <c r="U157" s="516"/>
      <c r="V157" s="516"/>
      <c r="W157" s="619"/>
      <c r="X157" s="376"/>
      <c r="Y157" s="376"/>
      <c r="Z157" s="376"/>
      <c r="AA157" s="376"/>
      <c r="AB157" s="376"/>
      <c r="AC157" s="376"/>
      <c r="AD157" s="376"/>
      <c r="AE157" s="376"/>
      <c r="AF157" s="376"/>
      <c r="AG157" s="376"/>
      <c r="AH157" s="376"/>
      <c r="AI157" s="618"/>
      <c r="AJ157" s="516"/>
      <c r="AK157" s="619"/>
      <c r="AL157" s="506">
        <v>51600</v>
      </c>
      <c r="AM157" s="618"/>
      <c r="AN157" s="516"/>
      <c r="AO157" s="516"/>
      <c r="AP157" s="619"/>
      <c r="AQ157" s="376"/>
      <c r="AR157" s="376"/>
      <c r="AS157" s="376"/>
      <c r="AT157" s="593" t="s">
        <v>321</v>
      </c>
      <c r="AU157" s="376"/>
      <c r="AV157" s="376"/>
      <c r="AW157" s="401"/>
      <c r="AX157" s="401"/>
      <c r="AY157" s="595" t="s">
        <v>708</v>
      </c>
      <c r="AZ157" s="582" t="s">
        <v>581</v>
      </c>
      <c r="BA157" s="400" t="s">
        <v>604</v>
      </c>
      <c r="BB157" s="400" t="s">
        <v>815</v>
      </c>
      <c r="BC157" s="400" t="s">
        <v>815</v>
      </c>
      <c r="BD157" s="400" t="s">
        <v>591</v>
      </c>
      <c r="BE157" s="516">
        <f t="shared" si="175"/>
        <v>153</v>
      </c>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c r="CV157" s="376"/>
      <c r="CW157" s="376"/>
      <c r="CX157" s="376"/>
      <c r="CY157" s="376"/>
      <c r="CZ157" s="376"/>
      <c r="DA157" s="376"/>
      <c r="DB157" s="376"/>
      <c r="DC157" s="376"/>
      <c r="DD157" s="376"/>
      <c r="DE157" s="376"/>
      <c r="DF157" s="376"/>
      <c r="DG157" s="376"/>
      <c r="DH157" s="376"/>
      <c r="DI157" s="376"/>
      <c r="DJ157" s="376"/>
      <c r="DK157" s="376"/>
      <c r="DL157" s="376"/>
      <c r="DM157" s="376"/>
      <c r="DN157" s="376"/>
      <c r="DO157" s="376"/>
      <c r="DP157" s="376"/>
      <c r="DQ157" s="376"/>
      <c r="DR157" s="376"/>
      <c r="DS157" s="376"/>
      <c r="DT157" s="376"/>
      <c r="DU157" s="376"/>
      <c r="DV157" s="376"/>
      <c r="DW157" s="376"/>
      <c r="DX157" s="376"/>
      <c r="DY157" s="376"/>
      <c r="DZ157" s="376"/>
      <c r="EA157" s="376"/>
    </row>
    <row r="158" spans="1:131" hidden="1">
      <c r="A158" s="496"/>
      <c r="B158" s="497"/>
      <c r="C158" s="497"/>
      <c r="D158" s="497"/>
      <c r="E158" s="497"/>
      <c r="F158" s="497"/>
      <c r="G158" s="497"/>
      <c r="H158" s="497"/>
      <c r="I158" s="497"/>
      <c r="J158" s="497"/>
      <c r="K158" s="497"/>
      <c r="L158" s="498"/>
      <c r="N158" s="614"/>
      <c r="O158" s="376"/>
      <c r="P158" s="618"/>
      <c r="Q158" s="516"/>
      <c r="R158" s="619"/>
      <c r="S158" s="623">
        <f>+MAX(S157,S159)</f>
        <v>51500</v>
      </c>
      <c r="T158" s="618"/>
      <c r="U158" s="516"/>
      <c r="V158" s="516"/>
      <c r="W158" s="619"/>
      <c r="X158" s="376"/>
      <c r="Y158" s="376"/>
      <c r="Z158" s="376"/>
      <c r="AA158" s="376"/>
      <c r="AB158" s="376"/>
      <c r="AC158" s="376"/>
      <c r="AD158" s="376"/>
      <c r="AE158" s="376"/>
      <c r="AF158" s="376"/>
      <c r="AG158" s="376"/>
      <c r="AH158" s="376"/>
      <c r="AI158" s="618"/>
      <c r="AJ158" s="516"/>
      <c r="AK158" s="619"/>
      <c r="AL158" s="506"/>
      <c r="AM158" s="618"/>
      <c r="AN158" s="516"/>
      <c r="AO158" s="516"/>
      <c r="AP158" s="619"/>
      <c r="AQ158" s="376"/>
      <c r="AR158" s="376"/>
      <c r="AS158" s="376"/>
      <c r="AT158" s="593" t="s">
        <v>323</v>
      </c>
      <c r="AU158" s="376"/>
      <c r="AV158" s="376"/>
      <c r="AW158" s="401"/>
      <c r="AX158" s="401"/>
      <c r="AY158" s="595" t="s">
        <v>709</v>
      </c>
      <c r="AZ158" s="582" t="s">
        <v>584</v>
      </c>
      <c r="BA158" s="400" t="s">
        <v>606</v>
      </c>
      <c r="BB158" s="400" t="s">
        <v>816</v>
      </c>
      <c r="BC158" s="400" t="s">
        <v>816</v>
      </c>
      <c r="BD158" s="400" t="s">
        <v>593</v>
      </c>
      <c r="BE158" s="516">
        <f t="shared" si="175"/>
        <v>154</v>
      </c>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c r="CV158" s="376"/>
      <c r="CW158" s="376"/>
      <c r="CX158" s="376"/>
      <c r="CY158" s="376"/>
      <c r="CZ158" s="376"/>
      <c r="DA158" s="376"/>
      <c r="DB158" s="376"/>
      <c r="DC158" s="376"/>
      <c r="DD158" s="376"/>
      <c r="DE158" s="376"/>
      <c r="DF158" s="376"/>
      <c r="DG158" s="376"/>
      <c r="DH158" s="376"/>
      <c r="DI158" s="376"/>
      <c r="DJ158" s="376"/>
      <c r="DK158" s="376"/>
      <c r="DL158" s="376"/>
      <c r="DM158" s="376"/>
      <c r="DN158" s="376"/>
      <c r="DO158" s="376"/>
      <c r="DP158" s="376"/>
      <c r="DQ158" s="376"/>
      <c r="DR158" s="376"/>
      <c r="DS158" s="376"/>
      <c r="DT158" s="376"/>
      <c r="DU158" s="376"/>
      <c r="DV158" s="376"/>
      <c r="DW158" s="376"/>
      <c r="DX158" s="376"/>
      <c r="DY158" s="376"/>
      <c r="DZ158" s="376"/>
      <c r="EA158" s="376"/>
    </row>
    <row r="159" spans="1:131" ht="15" hidden="1" customHeight="1">
      <c r="A159" s="496"/>
      <c r="B159" s="497"/>
      <c r="C159" s="497"/>
      <c r="D159" s="497"/>
      <c r="E159" s="497"/>
      <c r="F159" s="497"/>
      <c r="G159" s="497"/>
      <c r="H159" s="497"/>
      <c r="I159" s="497"/>
      <c r="J159" s="497"/>
      <c r="K159" s="497"/>
      <c r="L159" s="498"/>
      <c r="N159" s="614" t="str">
        <f>CONCATENATE(AU17,$B$11)</f>
        <v>1/16/2012 - 12/3/20120</v>
      </c>
      <c r="O159" s="376"/>
      <c r="P159" s="618"/>
      <c r="Q159" s="516"/>
      <c r="R159" s="619"/>
      <c r="S159" s="489">
        <v>51500</v>
      </c>
      <c r="T159" s="618"/>
      <c r="U159" s="516"/>
      <c r="V159" s="516"/>
      <c r="W159" s="619"/>
      <c r="X159" s="376"/>
      <c r="Y159" s="376"/>
      <c r="Z159" s="376"/>
      <c r="AA159" s="376"/>
      <c r="AB159" s="376"/>
      <c r="AC159" s="376"/>
      <c r="AD159" s="376"/>
      <c r="AE159" s="376"/>
      <c r="AF159" s="376"/>
      <c r="AG159" s="376"/>
      <c r="AH159" s="376"/>
      <c r="AI159" s="618"/>
      <c r="AJ159" s="516"/>
      <c r="AK159" s="619"/>
      <c r="AL159" s="506">
        <v>52400</v>
      </c>
      <c r="AM159" s="618"/>
      <c r="AN159" s="516"/>
      <c r="AO159" s="516"/>
      <c r="AP159" s="619"/>
      <c r="AQ159" s="376"/>
      <c r="AR159" s="376"/>
      <c r="AS159" s="376"/>
      <c r="AT159" s="593" t="s">
        <v>325</v>
      </c>
      <c r="AU159" s="376"/>
      <c r="AV159" s="376"/>
      <c r="AW159" s="401"/>
      <c r="AX159" s="401"/>
      <c r="AY159" s="595" t="s">
        <v>712</v>
      </c>
      <c r="AZ159" s="582" t="s">
        <v>585</v>
      </c>
      <c r="BA159" s="400" t="s">
        <v>608</v>
      </c>
      <c r="BB159" s="400" t="s">
        <v>817</v>
      </c>
      <c r="BC159" s="400" t="s">
        <v>817</v>
      </c>
      <c r="BD159" s="400" t="s">
        <v>595</v>
      </c>
      <c r="BE159" s="516">
        <f t="shared" si="175"/>
        <v>155</v>
      </c>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c r="CV159" s="376"/>
      <c r="CW159" s="376"/>
      <c r="CX159" s="376"/>
      <c r="CY159" s="376"/>
      <c r="CZ159" s="376"/>
      <c r="DA159" s="376"/>
      <c r="DB159" s="376"/>
      <c r="DC159" s="376"/>
      <c r="DD159" s="376"/>
      <c r="DE159" s="376"/>
      <c r="DF159" s="376"/>
      <c r="DG159" s="376"/>
      <c r="DH159" s="376"/>
      <c r="DI159" s="376"/>
      <c r="DJ159" s="376"/>
      <c r="DK159" s="376"/>
      <c r="DL159" s="376"/>
      <c r="DM159" s="376"/>
      <c r="DN159" s="376"/>
      <c r="DO159" s="376"/>
      <c r="DP159" s="376"/>
      <c r="DQ159" s="376"/>
      <c r="DR159" s="376"/>
      <c r="DS159" s="376"/>
      <c r="DT159" s="376"/>
      <c r="DU159" s="376"/>
      <c r="DV159" s="376"/>
      <c r="DW159" s="376"/>
      <c r="DX159" s="376"/>
      <c r="DY159" s="376"/>
      <c r="DZ159" s="376"/>
      <c r="EA159" s="376"/>
    </row>
    <row r="160" spans="1:131" ht="15" hidden="1" customHeight="1">
      <c r="A160" s="496"/>
      <c r="B160" s="497"/>
      <c r="C160" s="497"/>
      <c r="D160" s="497"/>
      <c r="E160" s="497"/>
      <c r="F160" s="497"/>
      <c r="G160" s="497"/>
      <c r="H160" s="497"/>
      <c r="I160" s="497"/>
      <c r="J160" s="497"/>
      <c r="K160" s="497"/>
      <c r="L160" s="498"/>
      <c r="N160" s="614"/>
      <c r="O160" s="376"/>
      <c r="P160" s="618"/>
      <c r="Q160" s="516"/>
      <c r="R160" s="619"/>
      <c r="S160" s="623">
        <f>+MAX(S159,S161)</f>
        <v>52200</v>
      </c>
      <c r="T160" s="618"/>
      <c r="U160" s="516"/>
      <c r="V160" s="516"/>
      <c r="W160" s="619"/>
      <c r="X160" s="376"/>
      <c r="Y160" s="376"/>
      <c r="Z160" s="376"/>
      <c r="AA160" s="376"/>
      <c r="AB160" s="376"/>
      <c r="AC160" s="376"/>
      <c r="AD160" s="376"/>
      <c r="AE160" s="376"/>
      <c r="AF160" s="376"/>
      <c r="AG160" s="376"/>
      <c r="AH160" s="376"/>
      <c r="AI160" s="618"/>
      <c r="AJ160" s="516"/>
      <c r="AK160" s="619"/>
      <c r="AL160" s="506"/>
      <c r="AM160" s="618"/>
      <c r="AN160" s="516"/>
      <c r="AO160" s="516"/>
      <c r="AP160" s="619"/>
      <c r="AQ160" s="376"/>
      <c r="AR160" s="376"/>
      <c r="AS160" s="376"/>
      <c r="AT160" s="593" t="s">
        <v>327</v>
      </c>
      <c r="AU160" s="376"/>
      <c r="AV160" s="376"/>
      <c r="AW160" s="401"/>
      <c r="AX160" s="401"/>
      <c r="AY160" s="595" t="s">
        <v>713</v>
      </c>
      <c r="AZ160" s="582" t="s">
        <v>588</v>
      </c>
      <c r="BA160" s="400" t="s">
        <v>610</v>
      </c>
      <c r="BB160" s="400" t="s">
        <v>825</v>
      </c>
      <c r="BC160" s="400" t="s">
        <v>825</v>
      </c>
      <c r="BD160" s="400" t="s">
        <v>596</v>
      </c>
      <c r="BE160" s="516">
        <f t="shared" si="175"/>
        <v>156</v>
      </c>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c r="CV160" s="376"/>
      <c r="CW160" s="376"/>
      <c r="CX160" s="376"/>
      <c r="CY160" s="376"/>
      <c r="CZ160" s="376"/>
      <c r="DA160" s="376"/>
      <c r="DB160" s="376"/>
      <c r="DC160" s="376"/>
      <c r="DD160" s="376"/>
      <c r="DE160" s="376"/>
      <c r="DF160" s="376"/>
      <c r="DG160" s="376"/>
      <c r="DH160" s="376"/>
      <c r="DI160" s="376"/>
      <c r="DJ160" s="376"/>
      <c r="DK160" s="376"/>
      <c r="DL160" s="376"/>
      <c r="DM160" s="376"/>
      <c r="DN160" s="376"/>
      <c r="DO160" s="376"/>
      <c r="DP160" s="376"/>
      <c r="DQ160" s="376"/>
      <c r="DR160" s="376"/>
      <c r="DS160" s="376"/>
      <c r="DT160" s="376"/>
      <c r="DU160" s="376"/>
      <c r="DV160" s="376"/>
      <c r="DW160" s="376"/>
      <c r="DX160" s="376"/>
      <c r="DY160" s="376"/>
      <c r="DZ160" s="376"/>
      <c r="EA160" s="376"/>
    </row>
    <row r="161" spans="1:131" hidden="1">
      <c r="A161" s="496"/>
      <c r="B161" s="497"/>
      <c r="C161" s="497"/>
      <c r="D161" s="497"/>
      <c r="E161" s="497"/>
      <c r="F161" s="497"/>
      <c r="G161" s="497"/>
      <c r="H161" s="497"/>
      <c r="I161" s="497"/>
      <c r="J161" s="497"/>
      <c r="K161" s="497"/>
      <c r="L161" s="498"/>
      <c r="N161" s="614" t="str">
        <f>CONCATENATE(AU19,$B$11)</f>
        <v>1/18/2013 - 12/17/20130</v>
      </c>
      <c r="O161" s="376"/>
      <c r="P161" s="618"/>
      <c r="Q161" s="516"/>
      <c r="R161" s="619"/>
      <c r="S161" s="489">
        <v>52200</v>
      </c>
      <c r="T161" s="618"/>
      <c r="U161" s="516"/>
      <c r="V161" s="516"/>
      <c r="W161" s="619"/>
      <c r="X161" s="376"/>
      <c r="Y161" s="376"/>
      <c r="Z161" s="376"/>
      <c r="AA161" s="376"/>
      <c r="AB161" s="376"/>
      <c r="AC161" s="376"/>
      <c r="AD161" s="376"/>
      <c r="AE161" s="376"/>
      <c r="AF161" s="376"/>
      <c r="AG161" s="376"/>
      <c r="AH161" s="376"/>
      <c r="AI161" s="618"/>
      <c r="AJ161" s="516"/>
      <c r="AK161" s="619"/>
      <c r="AL161" s="506">
        <v>52400</v>
      </c>
      <c r="AM161" s="618"/>
      <c r="AN161" s="516"/>
      <c r="AO161" s="516"/>
      <c r="AP161" s="619"/>
      <c r="AQ161" s="376"/>
      <c r="AR161" s="376"/>
      <c r="AS161" s="376"/>
      <c r="AT161" s="593" t="s">
        <v>329</v>
      </c>
      <c r="AU161" s="376"/>
      <c r="AV161" s="376"/>
      <c r="AW161" s="401"/>
      <c r="AX161" s="401"/>
      <c r="AY161" s="595" t="s">
        <v>714</v>
      </c>
      <c r="AZ161" s="582" t="s">
        <v>589</v>
      </c>
      <c r="BA161" s="400" t="s">
        <v>611</v>
      </c>
      <c r="BB161" s="400" t="s">
        <v>826</v>
      </c>
      <c r="BC161" s="400" t="s">
        <v>826</v>
      </c>
      <c r="BD161" s="400" t="s">
        <v>597</v>
      </c>
      <c r="BE161" s="516">
        <f t="shared" si="175"/>
        <v>157</v>
      </c>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6"/>
      <c r="DI161" s="376"/>
      <c r="DJ161" s="376"/>
      <c r="DK161" s="376"/>
      <c r="DL161" s="376"/>
      <c r="DM161" s="376"/>
      <c r="DN161" s="376"/>
      <c r="DO161" s="376"/>
      <c r="DP161" s="376"/>
      <c r="DQ161" s="376"/>
      <c r="DR161" s="376"/>
      <c r="DS161" s="376"/>
      <c r="DT161" s="376"/>
      <c r="DU161" s="376"/>
      <c r="DV161" s="376"/>
      <c r="DW161" s="376"/>
      <c r="DX161" s="376"/>
      <c r="DY161" s="376"/>
      <c r="DZ161" s="376"/>
      <c r="EA161" s="376"/>
    </row>
    <row r="162" spans="1:131" hidden="1">
      <c r="A162" s="496"/>
      <c r="B162" s="497"/>
      <c r="C162" s="497"/>
      <c r="D162" s="497"/>
      <c r="E162" s="497"/>
      <c r="F162" s="497"/>
      <c r="G162" s="497"/>
      <c r="H162" s="497"/>
      <c r="I162" s="497"/>
      <c r="J162" s="497"/>
      <c r="K162" s="497"/>
      <c r="L162" s="498"/>
      <c r="N162" s="614" t="s">
        <v>1717</v>
      </c>
      <c r="O162" s="376"/>
      <c r="P162" s="618"/>
      <c r="Q162" s="516"/>
      <c r="R162" s="619"/>
      <c r="S162" s="489">
        <f>+MAX(S161,S163)</f>
        <v>53100</v>
      </c>
      <c r="T162" s="618"/>
      <c r="U162" s="516"/>
      <c r="V162" s="516"/>
      <c r="W162" s="619"/>
      <c r="X162" s="376"/>
      <c r="Y162" s="376"/>
      <c r="Z162" s="376"/>
      <c r="AA162" s="376"/>
      <c r="AB162" s="376"/>
      <c r="AC162" s="376"/>
      <c r="AD162" s="376"/>
      <c r="AE162" s="376"/>
      <c r="AF162" s="376"/>
      <c r="AG162" s="376"/>
      <c r="AH162" s="376"/>
      <c r="AI162" s="618"/>
      <c r="AJ162" s="516"/>
      <c r="AK162" s="619"/>
      <c r="AL162" s="506"/>
      <c r="AM162" s="618"/>
      <c r="AN162" s="516"/>
      <c r="AO162" s="516"/>
      <c r="AP162" s="619"/>
      <c r="AQ162" s="376"/>
      <c r="AR162" s="376"/>
      <c r="AS162" s="376"/>
      <c r="AT162" s="593" t="s">
        <v>331</v>
      </c>
      <c r="AU162" s="376"/>
      <c r="AV162" s="376"/>
      <c r="AW162" s="401"/>
      <c r="AX162" s="401"/>
      <c r="AY162" s="595" t="s">
        <v>715</v>
      </c>
      <c r="AZ162" s="582" t="s">
        <v>591</v>
      </c>
      <c r="BA162" s="400" t="s">
        <v>613</v>
      </c>
      <c r="BB162" s="400" t="s">
        <v>828</v>
      </c>
      <c r="BC162" s="400" t="s">
        <v>828</v>
      </c>
      <c r="BD162" s="400" t="s">
        <v>601</v>
      </c>
      <c r="BE162" s="516">
        <f t="shared" si="175"/>
        <v>158</v>
      </c>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c r="CV162" s="376"/>
      <c r="CW162" s="376"/>
      <c r="CX162" s="376"/>
      <c r="CY162" s="376"/>
      <c r="CZ162" s="376"/>
      <c r="DA162" s="376"/>
      <c r="DB162" s="376"/>
      <c r="DC162" s="376"/>
      <c r="DD162" s="376"/>
      <c r="DE162" s="376"/>
      <c r="DF162" s="376"/>
      <c r="DG162" s="376"/>
      <c r="DH162" s="376"/>
      <c r="DI162" s="376"/>
      <c r="DJ162" s="376"/>
      <c r="DK162" s="376"/>
      <c r="DL162" s="376"/>
      <c r="DM162" s="376"/>
      <c r="DN162" s="376"/>
      <c r="DO162" s="376"/>
      <c r="DP162" s="376"/>
      <c r="DQ162" s="376"/>
      <c r="DR162" s="376"/>
      <c r="DS162" s="376"/>
      <c r="DT162" s="376"/>
      <c r="DU162" s="376"/>
      <c r="DV162" s="376"/>
      <c r="DW162" s="376"/>
      <c r="DX162" s="376"/>
      <c r="DY162" s="376"/>
      <c r="DZ162" s="376"/>
      <c r="EA162" s="376"/>
    </row>
    <row r="163" spans="1:131" hidden="1">
      <c r="A163" s="496"/>
      <c r="B163" s="497"/>
      <c r="C163" s="497"/>
      <c r="D163" s="497"/>
      <c r="E163" s="497"/>
      <c r="F163" s="497"/>
      <c r="G163" s="497"/>
      <c r="H163" s="497"/>
      <c r="I163" s="497"/>
      <c r="J163" s="497"/>
      <c r="K163" s="497"/>
      <c r="L163" s="498"/>
      <c r="N163" s="614" t="str">
        <f>CONCATENATE(AU23,$B$11)</f>
        <v>2/1/2014 - 3/5/20150</v>
      </c>
      <c r="O163" s="376"/>
      <c r="P163" s="618"/>
      <c r="Q163" s="516"/>
      <c r="R163" s="619"/>
      <c r="S163" s="489">
        <v>53100</v>
      </c>
      <c r="T163" s="618"/>
      <c r="U163" s="516"/>
      <c r="V163" s="516"/>
      <c r="W163" s="619"/>
      <c r="X163" s="376"/>
      <c r="Y163" s="376"/>
      <c r="Z163" s="376"/>
      <c r="AA163" s="376"/>
      <c r="AB163" s="376"/>
      <c r="AC163" s="376"/>
      <c r="AD163" s="376"/>
      <c r="AE163" s="376"/>
      <c r="AF163" s="376"/>
      <c r="AG163" s="376"/>
      <c r="AH163" s="376"/>
      <c r="AI163" s="618"/>
      <c r="AJ163" s="516"/>
      <c r="AK163" s="619"/>
      <c r="AL163" s="506">
        <v>52500</v>
      </c>
      <c r="AM163" s="618"/>
      <c r="AN163" s="516"/>
      <c r="AO163" s="516"/>
      <c r="AP163" s="619"/>
      <c r="AQ163" s="376"/>
      <c r="AR163" s="376"/>
      <c r="AS163" s="376"/>
      <c r="AT163" s="593" t="s">
        <v>333</v>
      </c>
      <c r="AU163" s="376"/>
      <c r="AV163" s="376"/>
      <c r="AW163" s="401"/>
      <c r="AX163" s="401"/>
      <c r="AY163" s="595" t="s">
        <v>716</v>
      </c>
      <c r="AZ163" s="582" t="s">
        <v>593</v>
      </c>
      <c r="BA163" s="400" t="s">
        <v>614</v>
      </c>
      <c r="BB163" s="400" t="s">
        <v>832</v>
      </c>
      <c r="BC163" s="400" t="s">
        <v>832</v>
      </c>
      <c r="BD163" s="400" t="s">
        <v>603</v>
      </c>
      <c r="BE163" s="516">
        <f t="shared" si="175"/>
        <v>159</v>
      </c>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c r="CV163" s="376"/>
      <c r="CW163" s="376"/>
      <c r="CX163" s="376"/>
      <c r="CY163" s="376"/>
      <c r="CZ163" s="376"/>
      <c r="DA163" s="376"/>
      <c r="DB163" s="376"/>
      <c r="DC163" s="376"/>
      <c r="DD163" s="376"/>
      <c r="DE163" s="376"/>
      <c r="DF163" s="376"/>
      <c r="DG163" s="376"/>
      <c r="DH163" s="376"/>
      <c r="DI163" s="376"/>
      <c r="DJ163" s="376"/>
      <c r="DK163" s="376"/>
      <c r="DL163" s="376"/>
      <c r="DM163" s="376"/>
      <c r="DN163" s="376"/>
      <c r="DO163" s="376"/>
      <c r="DP163" s="376"/>
      <c r="DQ163" s="376"/>
      <c r="DR163" s="376"/>
      <c r="DS163" s="376"/>
      <c r="DT163" s="376"/>
      <c r="DU163" s="376"/>
      <c r="DV163" s="376"/>
      <c r="DW163" s="376"/>
      <c r="DX163" s="376"/>
      <c r="DY163" s="376"/>
      <c r="DZ163" s="376"/>
      <c r="EA163" s="376"/>
    </row>
    <row r="164" spans="1:131" hidden="1">
      <c r="A164" s="496"/>
      <c r="B164" s="497"/>
      <c r="C164" s="497"/>
      <c r="D164" s="497"/>
      <c r="E164" s="497"/>
      <c r="F164" s="497"/>
      <c r="G164" s="497"/>
      <c r="H164" s="497"/>
      <c r="I164" s="497"/>
      <c r="J164" s="497"/>
      <c r="K164" s="497"/>
      <c r="L164" s="498"/>
      <c r="N164" s="614" t="s">
        <v>1717</v>
      </c>
      <c r="O164" s="376"/>
      <c r="P164" s="618"/>
      <c r="Q164" s="516"/>
      <c r="R164" s="619"/>
      <c r="S164" s="624">
        <f>+MAX(S163,S165)</f>
        <v>53500</v>
      </c>
      <c r="T164" s="618"/>
      <c r="U164" s="516"/>
      <c r="V164" s="516"/>
      <c r="W164" s="619"/>
      <c r="X164" s="376"/>
      <c r="Y164" s="376"/>
      <c r="Z164" s="376"/>
      <c r="AA164" s="376"/>
      <c r="AB164" s="376"/>
      <c r="AC164" s="376"/>
      <c r="AD164" s="376"/>
      <c r="AE164" s="376"/>
      <c r="AF164" s="376"/>
      <c r="AG164" s="376"/>
      <c r="AH164" s="376"/>
      <c r="AI164" s="618"/>
      <c r="AJ164" s="516"/>
      <c r="AK164" s="619"/>
      <c r="AL164" s="506"/>
      <c r="AM164" s="618"/>
      <c r="AN164" s="516"/>
      <c r="AO164" s="516"/>
      <c r="AP164" s="619"/>
      <c r="AQ164" s="376"/>
      <c r="AR164" s="376"/>
      <c r="AS164" s="376"/>
      <c r="AT164" s="593" t="s">
        <v>335</v>
      </c>
      <c r="AU164" s="376"/>
      <c r="AV164" s="376"/>
      <c r="AW164" s="401"/>
      <c r="AX164" s="401"/>
      <c r="AY164" s="595" t="s">
        <v>720</v>
      </c>
      <c r="AZ164" s="582" t="s">
        <v>595</v>
      </c>
      <c r="BA164" s="400" t="s">
        <v>615</v>
      </c>
      <c r="BB164" s="400" t="s">
        <v>333</v>
      </c>
      <c r="BC164" s="400" t="s">
        <v>333</v>
      </c>
      <c r="BD164" s="400" t="s">
        <v>604</v>
      </c>
      <c r="BE164" s="516">
        <f t="shared" si="175"/>
        <v>160</v>
      </c>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6"/>
      <c r="DI164" s="376"/>
      <c r="DJ164" s="376"/>
      <c r="DK164" s="376"/>
      <c r="DL164" s="376"/>
      <c r="DM164" s="376"/>
      <c r="DN164" s="376"/>
      <c r="DO164" s="376"/>
      <c r="DP164" s="376"/>
      <c r="DQ164" s="376"/>
      <c r="DR164" s="376"/>
      <c r="DS164" s="376"/>
      <c r="DT164" s="376"/>
      <c r="DU164" s="376"/>
      <c r="DV164" s="376"/>
      <c r="DW164" s="376"/>
      <c r="DX164" s="376"/>
      <c r="DY164" s="376"/>
      <c r="DZ164" s="376"/>
      <c r="EA164" s="376"/>
    </row>
    <row r="165" spans="1:131" ht="15" hidden="1" customHeight="1">
      <c r="A165" s="497"/>
      <c r="B165" s="497"/>
      <c r="C165" s="497"/>
      <c r="D165" s="497"/>
      <c r="E165" s="497"/>
      <c r="F165" s="497"/>
      <c r="G165" s="497"/>
      <c r="H165" s="497"/>
      <c r="I165" s="497"/>
      <c r="J165" s="497"/>
      <c r="K165" s="497"/>
      <c r="L165" s="498"/>
      <c r="N165" s="614" t="str">
        <f>CONCATENATE(AU25,$B$11)</f>
        <v>4/21/2015 - 3/27/20160</v>
      </c>
      <c r="O165" s="376"/>
      <c r="P165" s="618"/>
      <c r="Q165" s="516"/>
      <c r="R165" s="619"/>
      <c r="S165" s="489">
        <v>53500</v>
      </c>
      <c r="T165" s="618"/>
      <c r="U165" s="516"/>
      <c r="V165" s="516"/>
      <c r="W165" s="619"/>
      <c r="X165" s="376"/>
      <c r="Y165" s="376"/>
      <c r="Z165" s="376"/>
      <c r="AA165" s="376"/>
      <c r="AB165" s="376"/>
      <c r="AC165" s="376"/>
      <c r="AD165" s="376"/>
      <c r="AE165" s="376"/>
      <c r="AF165" s="376"/>
      <c r="AG165" s="376"/>
      <c r="AH165" s="376"/>
      <c r="AI165" s="618"/>
      <c r="AJ165" s="516"/>
      <c r="AK165" s="619"/>
      <c r="AL165" s="506">
        <v>54100</v>
      </c>
      <c r="AM165" s="618"/>
      <c r="AN165" s="516"/>
      <c r="AO165" s="516"/>
      <c r="AP165" s="619"/>
      <c r="AQ165" s="376"/>
      <c r="AR165" s="376"/>
      <c r="AS165" s="376"/>
      <c r="AT165" s="593" t="s">
        <v>337</v>
      </c>
      <c r="AU165" s="376"/>
      <c r="AV165" s="376"/>
      <c r="AW165" s="401"/>
      <c r="AX165" s="401"/>
      <c r="AY165" s="595" t="s">
        <v>724</v>
      </c>
      <c r="AZ165" s="582" t="s">
        <v>596</v>
      </c>
      <c r="BA165" s="400" t="s">
        <v>616</v>
      </c>
      <c r="BB165" s="400" t="s">
        <v>844</v>
      </c>
      <c r="BC165" s="400" t="s">
        <v>844</v>
      </c>
      <c r="BD165" s="400" t="s">
        <v>606</v>
      </c>
      <c r="BE165" s="516">
        <f t="shared" si="175"/>
        <v>161</v>
      </c>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c r="CV165" s="376"/>
      <c r="CW165" s="376"/>
      <c r="CX165" s="376"/>
      <c r="CY165" s="376"/>
      <c r="CZ165" s="376"/>
      <c r="DA165" s="376"/>
      <c r="DB165" s="376"/>
      <c r="DC165" s="376"/>
      <c r="DD165" s="376"/>
      <c r="DE165" s="376"/>
      <c r="DF165" s="376"/>
      <c r="DG165" s="376"/>
      <c r="DH165" s="376"/>
      <c r="DI165" s="376"/>
      <c r="DJ165" s="376"/>
      <c r="DK165" s="376"/>
      <c r="DL165" s="376"/>
      <c r="DM165" s="376"/>
      <c r="DN165" s="376"/>
      <c r="DO165" s="376"/>
      <c r="DP165" s="376"/>
      <c r="DQ165" s="376"/>
      <c r="DR165" s="376"/>
      <c r="DS165" s="376"/>
      <c r="DT165" s="376"/>
      <c r="DU165" s="376"/>
      <c r="DV165" s="376"/>
      <c r="DW165" s="376"/>
      <c r="DX165" s="376"/>
      <c r="DY165" s="376"/>
      <c r="DZ165" s="376"/>
      <c r="EA165" s="376"/>
    </row>
    <row r="166" spans="1:131" hidden="1">
      <c r="A166" s="497"/>
      <c r="B166" s="497"/>
      <c r="C166" s="497"/>
      <c r="D166" s="497"/>
      <c r="E166" s="497"/>
      <c r="F166" s="497"/>
      <c r="G166" s="497"/>
      <c r="H166" s="497"/>
      <c r="I166" s="497"/>
      <c r="J166" s="497"/>
      <c r="K166" s="497"/>
      <c r="L166" s="498"/>
      <c r="N166" s="614" t="s">
        <v>1717</v>
      </c>
      <c r="O166" s="376"/>
      <c r="P166" s="618"/>
      <c r="Q166" s="516"/>
      <c r="R166" s="619"/>
      <c r="S166" s="624">
        <f>+MAX(S165,S167)</f>
        <v>53500</v>
      </c>
      <c r="T166" s="618"/>
      <c r="U166" s="516"/>
      <c r="V166" s="516"/>
      <c r="W166" s="619"/>
      <c r="X166" s="376"/>
      <c r="Y166" s="376"/>
      <c r="Z166" s="376"/>
      <c r="AA166" s="376"/>
      <c r="AB166" s="376"/>
      <c r="AC166" s="376"/>
      <c r="AD166" s="376"/>
      <c r="AE166" s="376"/>
      <c r="AF166" s="376"/>
      <c r="AG166" s="376"/>
      <c r="AH166" s="376"/>
      <c r="AI166" s="618"/>
      <c r="AJ166" s="516"/>
      <c r="AK166" s="619"/>
      <c r="AL166" s="506"/>
      <c r="AM166" s="618"/>
      <c r="AN166" s="516"/>
      <c r="AO166" s="516"/>
      <c r="AP166" s="619"/>
      <c r="AQ166" s="376"/>
      <c r="AR166" s="376"/>
      <c r="AS166" s="376"/>
      <c r="AT166" s="593" t="s">
        <v>339</v>
      </c>
      <c r="AU166" s="376"/>
      <c r="AV166" s="376"/>
      <c r="AW166" s="401"/>
      <c r="AX166" s="401"/>
      <c r="AY166" s="595" t="s">
        <v>725</v>
      </c>
      <c r="AZ166" s="582" t="s">
        <v>597</v>
      </c>
      <c r="BA166" s="400" t="s">
        <v>621</v>
      </c>
      <c r="BB166" s="400" t="s">
        <v>851</v>
      </c>
      <c r="BC166" s="400" t="s">
        <v>851</v>
      </c>
      <c r="BD166" s="400" t="s">
        <v>608</v>
      </c>
      <c r="BE166" s="516">
        <f t="shared" si="175"/>
        <v>162</v>
      </c>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c r="CV166" s="376"/>
      <c r="CW166" s="376"/>
      <c r="CX166" s="376"/>
      <c r="CY166" s="376"/>
      <c r="CZ166" s="376"/>
      <c r="DA166" s="376"/>
      <c r="DB166" s="376"/>
      <c r="DC166" s="376"/>
      <c r="DD166" s="376"/>
      <c r="DE166" s="376"/>
      <c r="DF166" s="376"/>
      <c r="DG166" s="376"/>
      <c r="DH166" s="376"/>
      <c r="DI166" s="376"/>
      <c r="DJ166" s="376"/>
      <c r="DK166" s="376"/>
      <c r="DL166" s="376"/>
      <c r="DM166" s="376"/>
      <c r="DN166" s="376"/>
      <c r="DO166" s="376"/>
      <c r="DP166" s="376"/>
      <c r="DQ166" s="376"/>
      <c r="DR166" s="376"/>
      <c r="DS166" s="376"/>
      <c r="DT166" s="376"/>
      <c r="DU166" s="376"/>
      <c r="DV166" s="376"/>
      <c r="DW166" s="376"/>
      <c r="DX166" s="376"/>
      <c r="DY166" s="376"/>
      <c r="DZ166" s="376"/>
      <c r="EA166" s="376"/>
    </row>
    <row r="167" spans="1:131" ht="15" hidden="1" customHeight="1">
      <c r="A167" s="509"/>
      <c r="B167" s="510"/>
      <c r="C167" s="510"/>
      <c r="D167" s="510"/>
      <c r="E167" s="510"/>
      <c r="F167" s="510"/>
      <c r="G167" s="510"/>
      <c r="H167" s="510"/>
      <c r="I167" s="510"/>
      <c r="J167" s="510"/>
      <c r="K167" s="510"/>
      <c r="L167" s="511"/>
      <c r="N167" s="614" t="str">
        <f>CONCATENATE(AU27,$B$11)</f>
        <v>On or After  5/13/20160</v>
      </c>
      <c r="O167" s="376"/>
      <c r="P167" s="625"/>
      <c r="Q167" s="626"/>
      <c r="R167" s="627"/>
      <c r="S167" s="489">
        <v>48700</v>
      </c>
      <c r="T167" s="625"/>
      <c r="U167" s="626"/>
      <c r="V167" s="626"/>
      <c r="W167" s="627"/>
      <c r="X167" s="376"/>
      <c r="Y167" s="376"/>
      <c r="Z167" s="376"/>
      <c r="AA167" s="376"/>
      <c r="AB167" s="376"/>
      <c r="AC167" s="376"/>
      <c r="AD167" s="376"/>
      <c r="AE167" s="376"/>
      <c r="AF167" s="376"/>
      <c r="AG167" s="376"/>
      <c r="AH167" s="376"/>
      <c r="AI167" s="625"/>
      <c r="AJ167" s="626"/>
      <c r="AK167" s="627"/>
      <c r="AL167" s="506">
        <v>53300</v>
      </c>
      <c r="AM167" s="625"/>
      <c r="AN167" s="626"/>
      <c r="AO167" s="626"/>
      <c r="AP167" s="627"/>
      <c r="AQ167" s="376"/>
      <c r="AR167" s="376"/>
      <c r="AS167" s="376"/>
      <c r="AT167" s="593" t="s">
        <v>341</v>
      </c>
      <c r="AU167" s="376"/>
      <c r="AV167" s="376"/>
      <c r="AW167" s="401"/>
      <c r="AX167" s="401"/>
      <c r="AY167" s="595" t="s">
        <v>1724</v>
      </c>
      <c r="AZ167" s="582" t="s">
        <v>601</v>
      </c>
      <c r="BA167" s="400" t="s">
        <v>208</v>
      </c>
      <c r="BB167" s="400" t="s">
        <v>853</v>
      </c>
      <c r="BC167" s="400" t="s">
        <v>853</v>
      </c>
      <c r="BD167" s="400" t="s">
        <v>610</v>
      </c>
      <c r="BE167" s="516">
        <f t="shared" si="175"/>
        <v>163</v>
      </c>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6"/>
      <c r="DI167" s="376"/>
      <c r="DJ167" s="376"/>
      <c r="DK167" s="376"/>
      <c r="DL167" s="376"/>
      <c r="DM167" s="376"/>
      <c r="DN167" s="376"/>
      <c r="DO167" s="376"/>
      <c r="DP167" s="376"/>
      <c r="DQ167" s="376"/>
      <c r="DR167" s="376"/>
      <c r="DS167" s="376"/>
      <c r="DT167" s="376"/>
      <c r="DU167" s="376"/>
      <c r="DV167" s="376"/>
      <c r="DW167" s="376"/>
      <c r="DX167" s="376"/>
      <c r="DY167" s="376"/>
      <c r="DZ167" s="376"/>
      <c r="EA167" s="376"/>
    </row>
    <row r="168" spans="1:131" hidden="1">
      <c r="M168" s="368"/>
      <c r="N168" s="515"/>
      <c r="O168" s="376"/>
      <c r="P168" s="516"/>
      <c r="Q168" s="516"/>
      <c r="R168" s="516"/>
      <c r="S168" s="516"/>
      <c r="T168" s="516"/>
      <c r="U168" s="516"/>
      <c r="V168" s="516"/>
      <c r="W168" s="516"/>
      <c r="X168" s="376"/>
      <c r="Y168" s="376"/>
      <c r="Z168" s="376"/>
      <c r="AA168" s="376"/>
      <c r="AB168" s="376"/>
      <c r="AC168" s="376"/>
      <c r="AD168" s="376"/>
      <c r="AE168" s="376"/>
      <c r="AF168" s="376"/>
      <c r="AG168" s="376"/>
      <c r="AH168" s="376"/>
      <c r="AI168" s="376"/>
      <c r="AJ168" s="376"/>
      <c r="AK168" s="376"/>
      <c r="AL168" s="376"/>
      <c r="AM168" s="376"/>
      <c r="AN168" s="376"/>
      <c r="AO168" s="376"/>
      <c r="AP168" s="376"/>
      <c r="AQ168" s="376"/>
      <c r="AR168" s="376"/>
      <c r="AS168" s="376"/>
      <c r="AT168" s="593" t="s">
        <v>343</v>
      </c>
      <c r="AU168" s="376"/>
      <c r="AV168" s="376"/>
      <c r="AW168" s="401"/>
      <c r="AX168" s="401"/>
      <c r="AY168" s="595" t="s">
        <v>731</v>
      </c>
      <c r="AZ168" s="582" t="s">
        <v>603</v>
      </c>
      <c r="BA168" s="400" t="s">
        <v>624</v>
      </c>
      <c r="BB168" s="400" t="s">
        <v>861</v>
      </c>
      <c r="BC168" s="400" t="s">
        <v>861</v>
      </c>
      <c r="BD168" s="400" t="s">
        <v>611</v>
      </c>
      <c r="BE168" s="516">
        <f t="shared" si="175"/>
        <v>171</v>
      </c>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c r="CV168" s="376"/>
      <c r="CW168" s="376"/>
      <c r="CX168" s="376"/>
      <c r="CY168" s="376"/>
      <c r="CZ168" s="376"/>
      <c r="DA168" s="376"/>
      <c r="DB168" s="376"/>
      <c r="DC168" s="376"/>
      <c r="DD168" s="376"/>
      <c r="DE168" s="376"/>
      <c r="DF168" s="376"/>
      <c r="DG168" s="376"/>
      <c r="DH168" s="376"/>
      <c r="DI168" s="376"/>
      <c r="DJ168" s="376"/>
      <c r="DK168" s="376"/>
      <c r="DL168" s="376"/>
      <c r="DM168" s="376"/>
      <c r="DN168" s="376"/>
      <c r="DO168" s="376"/>
      <c r="DP168" s="376"/>
      <c r="DQ168" s="376"/>
      <c r="DR168" s="376"/>
      <c r="DS168" s="376"/>
      <c r="DT168" s="376"/>
      <c r="DU168" s="376"/>
      <c r="DV168" s="376"/>
      <c r="DW168" s="376"/>
      <c r="DX168" s="376"/>
      <c r="DY168" s="376"/>
      <c r="DZ168" s="376"/>
      <c r="EA168" s="376"/>
    </row>
    <row r="169" spans="1:131" ht="15" hidden="1" customHeight="1">
      <c r="A169" s="1585" t="s">
        <v>1725</v>
      </c>
      <c r="B169" s="517"/>
      <c r="C169" s="518"/>
      <c r="D169" s="519" t="s">
        <v>1726</v>
      </c>
      <c r="E169" s="520"/>
      <c r="F169" s="520"/>
      <c r="G169" s="520"/>
      <c r="H169" s="520"/>
      <c r="I169" s="520"/>
      <c r="J169" s="520"/>
      <c r="K169" s="520"/>
      <c r="L169" s="520"/>
      <c r="M169" s="492"/>
      <c r="N169" s="616"/>
      <c r="O169" s="616"/>
      <c r="P169" s="616"/>
      <c r="Q169" s="616"/>
      <c r="R169" s="616"/>
      <c r="S169" s="616"/>
      <c r="T169" s="616"/>
      <c r="U169" s="616"/>
      <c r="V169" s="616"/>
      <c r="W169" s="616"/>
      <c r="X169" s="616"/>
      <c r="Y169" s="616"/>
      <c r="Z169" s="616"/>
      <c r="AA169" s="616"/>
      <c r="AB169" s="616"/>
      <c r="AC169" s="616"/>
      <c r="AD169" s="616"/>
      <c r="AE169" s="616"/>
      <c r="AF169" s="616"/>
      <c r="AG169" s="616"/>
      <c r="AH169" s="616"/>
      <c r="AI169" s="616"/>
      <c r="AJ169" s="616"/>
      <c r="AK169" s="616"/>
      <c r="AL169" s="616"/>
      <c r="AM169" s="616"/>
      <c r="AN169" s="616"/>
      <c r="AO169" s="616"/>
      <c r="AP169" s="617"/>
      <c r="AQ169" s="376"/>
      <c r="AR169" s="376"/>
      <c r="AS169" s="376"/>
      <c r="AT169" s="593" t="s">
        <v>345</v>
      </c>
      <c r="AU169" s="376"/>
      <c r="AV169" s="376"/>
      <c r="AW169" s="401"/>
      <c r="AX169" s="401"/>
      <c r="AY169" s="595" t="s">
        <v>733</v>
      </c>
      <c r="AZ169" s="582" t="s">
        <v>604</v>
      </c>
      <c r="BA169" s="400" t="s">
        <v>626</v>
      </c>
      <c r="BB169" s="400" t="s">
        <v>339</v>
      </c>
      <c r="BC169" s="400" t="s">
        <v>339</v>
      </c>
      <c r="BD169" s="400" t="s">
        <v>613</v>
      </c>
      <c r="BE169" s="516">
        <f t="shared" si="175"/>
        <v>172</v>
      </c>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c r="CV169" s="376"/>
      <c r="CW169" s="376"/>
      <c r="CX169" s="376"/>
      <c r="CY169" s="376"/>
      <c r="CZ169" s="376"/>
      <c r="DA169" s="376"/>
      <c r="DB169" s="376"/>
      <c r="DC169" s="376"/>
      <c r="DD169" s="376"/>
      <c r="DE169" s="376"/>
      <c r="DF169" s="376"/>
      <c r="DG169" s="376"/>
      <c r="DH169" s="376"/>
      <c r="DI169" s="376"/>
      <c r="DJ169" s="376"/>
      <c r="DK169" s="376"/>
      <c r="DL169" s="376"/>
      <c r="DM169" s="376"/>
      <c r="DN169" s="376"/>
      <c r="DO169" s="376"/>
      <c r="DP169" s="376"/>
      <c r="DQ169" s="376"/>
      <c r="DR169" s="376"/>
      <c r="DS169" s="376"/>
      <c r="DT169" s="376"/>
      <c r="DU169" s="376"/>
      <c r="DV169" s="376"/>
      <c r="DW169" s="376"/>
      <c r="DX169" s="376"/>
      <c r="DY169" s="376"/>
      <c r="DZ169" s="376"/>
      <c r="EA169" s="376"/>
    </row>
    <row r="170" spans="1:131" hidden="1">
      <c r="A170" s="1586"/>
      <c r="B170" s="523"/>
      <c r="C170" s="524"/>
      <c r="D170" s="525"/>
      <c r="E170" s="526">
        <v>1</v>
      </c>
      <c r="F170" s="526">
        <v>2</v>
      </c>
      <c r="G170" s="526">
        <v>3</v>
      </c>
      <c r="H170" s="526">
        <v>4</v>
      </c>
      <c r="I170" s="526">
        <v>5</v>
      </c>
      <c r="J170" s="526">
        <v>6</v>
      </c>
      <c r="K170" s="526">
        <v>7</v>
      </c>
      <c r="L170" s="526">
        <v>8</v>
      </c>
      <c r="M170" s="496"/>
      <c r="N170" s="516"/>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619"/>
      <c r="AQ170" s="376"/>
      <c r="AR170" s="376"/>
      <c r="AS170" s="376"/>
      <c r="AT170" s="593" t="s">
        <v>347</v>
      </c>
      <c r="AU170" s="376"/>
      <c r="AV170" s="376"/>
      <c r="AW170" s="401"/>
      <c r="AX170" s="401"/>
      <c r="AY170" s="595" t="s">
        <v>735</v>
      </c>
      <c r="AZ170" s="582" t="s">
        <v>606</v>
      </c>
      <c r="BA170" s="400" t="s">
        <v>627</v>
      </c>
      <c r="BB170" s="400" t="s">
        <v>865</v>
      </c>
      <c r="BC170" s="400" t="s">
        <v>865</v>
      </c>
      <c r="BD170" s="400" t="s">
        <v>614</v>
      </c>
      <c r="BE170" s="516">
        <f t="shared" si="175"/>
        <v>173</v>
      </c>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c r="CV170" s="376"/>
      <c r="CW170" s="376"/>
      <c r="CX170" s="376"/>
      <c r="CY170" s="376"/>
      <c r="CZ170" s="376"/>
      <c r="DA170" s="376"/>
      <c r="DB170" s="376"/>
      <c r="DC170" s="376"/>
      <c r="DD170" s="376"/>
      <c r="DE170" s="376"/>
      <c r="DF170" s="376"/>
      <c r="DG170" s="376"/>
      <c r="DH170" s="376"/>
      <c r="DI170" s="376"/>
      <c r="DJ170" s="376"/>
      <c r="DK170" s="376"/>
      <c r="DL170" s="376"/>
      <c r="DM170" s="376"/>
      <c r="DN170" s="376"/>
      <c r="DO170" s="376"/>
      <c r="DP170" s="376"/>
      <c r="DQ170" s="376"/>
      <c r="DR170" s="376"/>
      <c r="DS170" s="376"/>
      <c r="DT170" s="376"/>
      <c r="DU170" s="376"/>
      <c r="DV170" s="376"/>
      <c r="DW170" s="376"/>
      <c r="DX170" s="376"/>
      <c r="DY170" s="376"/>
      <c r="DZ170" s="376"/>
      <c r="EA170" s="376"/>
    </row>
    <row r="171" spans="1:131" hidden="1">
      <c r="A171" s="1586"/>
      <c r="B171" s="523"/>
      <c r="C171" s="524"/>
      <c r="D171" s="529">
        <v>30</v>
      </c>
      <c r="E171" s="530">
        <v>11000</v>
      </c>
      <c r="F171" s="530">
        <v>12600</v>
      </c>
      <c r="G171" s="530">
        <v>14150</v>
      </c>
      <c r="H171" s="530">
        <v>15700</v>
      </c>
      <c r="I171" s="530">
        <v>17000</v>
      </c>
      <c r="J171" s="530">
        <v>18250</v>
      </c>
      <c r="K171" s="530">
        <v>19500</v>
      </c>
      <c r="L171" s="530">
        <v>20750</v>
      </c>
      <c r="M171" s="496"/>
      <c r="N171" s="516">
        <f t="shared" ref="N171:N176" si="176">+B$11</f>
        <v>0</v>
      </c>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516"/>
      <c r="AN171" s="516"/>
      <c r="AO171" s="516"/>
      <c r="AP171" s="619"/>
      <c r="AQ171" s="376"/>
      <c r="AR171" s="376"/>
      <c r="AS171" s="376"/>
      <c r="AT171" s="593" t="s">
        <v>349</v>
      </c>
      <c r="AU171" s="376"/>
      <c r="AV171" s="376"/>
      <c r="AW171" s="401"/>
      <c r="AX171" s="401"/>
      <c r="AY171" s="595" t="s">
        <v>738</v>
      </c>
      <c r="AZ171" s="582" t="s">
        <v>608</v>
      </c>
      <c r="BA171" s="400" t="s">
        <v>630</v>
      </c>
      <c r="BB171" s="400" t="s">
        <v>875</v>
      </c>
      <c r="BC171" s="400" t="s">
        <v>875</v>
      </c>
      <c r="BD171" s="400" t="s">
        <v>615</v>
      </c>
      <c r="BE171" s="516">
        <f t="shared" si="175"/>
        <v>174</v>
      </c>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c r="CV171" s="376"/>
      <c r="CW171" s="376"/>
      <c r="CX171" s="376"/>
      <c r="CY171" s="376"/>
      <c r="CZ171" s="376"/>
      <c r="DA171" s="376"/>
      <c r="DB171" s="376"/>
      <c r="DC171" s="376"/>
      <c r="DD171" s="376"/>
      <c r="DE171" s="376"/>
      <c r="DF171" s="376"/>
      <c r="DG171" s="376"/>
      <c r="DH171" s="376"/>
      <c r="DI171" s="376"/>
      <c r="DJ171" s="376"/>
      <c r="DK171" s="376"/>
      <c r="DL171" s="376"/>
      <c r="DM171" s="376"/>
      <c r="DN171" s="376"/>
      <c r="DO171" s="376"/>
      <c r="DP171" s="376"/>
      <c r="DQ171" s="376"/>
      <c r="DR171" s="376"/>
      <c r="DS171" s="376"/>
      <c r="DT171" s="376"/>
      <c r="DU171" s="376"/>
      <c r="DV171" s="376"/>
      <c r="DW171" s="376"/>
      <c r="DX171" s="376"/>
      <c r="DY171" s="376"/>
      <c r="DZ171" s="376"/>
      <c r="EA171" s="376"/>
    </row>
    <row r="172" spans="1:131" hidden="1">
      <c r="A172" s="1586"/>
      <c r="B172" s="523"/>
      <c r="C172" s="524"/>
      <c r="D172" s="531">
        <v>40</v>
      </c>
      <c r="E172" s="530">
        <f t="shared" ref="E172:L172" si="177">0.8*E173</f>
        <v>14680</v>
      </c>
      <c r="F172" s="530">
        <f t="shared" si="177"/>
        <v>16800</v>
      </c>
      <c r="G172" s="530">
        <f t="shared" si="177"/>
        <v>18880</v>
      </c>
      <c r="H172" s="530">
        <f t="shared" si="177"/>
        <v>20960</v>
      </c>
      <c r="I172" s="530">
        <f t="shared" si="177"/>
        <v>22640</v>
      </c>
      <c r="J172" s="530">
        <f t="shared" si="177"/>
        <v>24320</v>
      </c>
      <c r="K172" s="530">
        <f t="shared" si="177"/>
        <v>26000</v>
      </c>
      <c r="L172" s="530">
        <f t="shared" si="177"/>
        <v>27680</v>
      </c>
      <c r="M172" s="496"/>
      <c r="N172" s="516">
        <f t="shared" si="176"/>
        <v>0</v>
      </c>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619"/>
      <c r="AQ172" s="376"/>
      <c r="AR172" s="376"/>
      <c r="AS172" s="376"/>
      <c r="AT172" s="593" t="s">
        <v>351</v>
      </c>
      <c r="AU172" s="376"/>
      <c r="AV172" s="376"/>
      <c r="AW172" s="401"/>
      <c r="AX172" s="401"/>
      <c r="AY172" s="595" t="s">
        <v>741</v>
      </c>
      <c r="AZ172" s="582" t="s">
        <v>610</v>
      </c>
      <c r="BA172" s="400" t="s">
        <v>631</v>
      </c>
      <c r="BB172" s="400" t="s">
        <v>876</v>
      </c>
      <c r="BC172" s="400" t="s">
        <v>876</v>
      </c>
      <c r="BD172" s="400" t="s">
        <v>616</v>
      </c>
      <c r="BE172" s="516">
        <f t="shared" si="175"/>
        <v>175</v>
      </c>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c r="CV172" s="376"/>
      <c r="CW172" s="376"/>
      <c r="CX172" s="376"/>
      <c r="CY172" s="376"/>
      <c r="CZ172" s="376"/>
      <c r="DA172" s="376"/>
      <c r="DB172" s="376"/>
      <c r="DC172" s="376"/>
      <c r="DD172" s="376"/>
      <c r="DE172" s="376"/>
      <c r="DF172" s="376"/>
      <c r="DG172" s="376"/>
      <c r="DH172" s="376"/>
      <c r="DI172" s="376"/>
      <c r="DJ172" s="376"/>
      <c r="DK172" s="376"/>
      <c r="DL172" s="376"/>
      <c r="DM172" s="376"/>
      <c r="DN172" s="376"/>
      <c r="DO172" s="376"/>
      <c r="DP172" s="376"/>
      <c r="DQ172" s="376"/>
      <c r="DR172" s="376"/>
      <c r="DS172" s="376"/>
      <c r="DT172" s="376"/>
      <c r="DU172" s="376"/>
      <c r="DV172" s="376"/>
      <c r="DW172" s="376"/>
      <c r="DX172" s="376"/>
      <c r="DY172" s="376"/>
      <c r="DZ172" s="376"/>
      <c r="EA172" s="376"/>
    </row>
    <row r="173" spans="1:131" hidden="1">
      <c r="A173" s="1586"/>
      <c r="B173" s="523"/>
      <c r="C173" s="524"/>
      <c r="D173" s="531">
        <v>50</v>
      </c>
      <c r="E173" s="530">
        <v>18350</v>
      </c>
      <c r="F173" s="530">
        <v>21000</v>
      </c>
      <c r="G173" s="530">
        <v>23600</v>
      </c>
      <c r="H173" s="530">
        <v>26200</v>
      </c>
      <c r="I173" s="530">
        <v>28300</v>
      </c>
      <c r="J173" s="530">
        <v>30400</v>
      </c>
      <c r="K173" s="530">
        <v>32500</v>
      </c>
      <c r="L173" s="530">
        <v>34600</v>
      </c>
      <c r="M173" s="496"/>
      <c r="N173" s="516">
        <f t="shared" si="176"/>
        <v>0</v>
      </c>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6"/>
      <c r="AM173" s="516"/>
      <c r="AN173" s="516"/>
      <c r="AO173" s="516"/>
      <c r="AP173" s="619"/>
      <c r="AQ173" s="376"/>
      <c r="AR173" s="376"/>
      <c r="AS173" s="376"/>
      <c r="AT173" s="593" t="s">
        <v>353</v>
      </c>
      <c r="AU173" s="376"/>
      <c r="AV173" s="376"/>
      <c r="AW173" s="401"/>
      <c r="AX173" s="401"/>
      <c r="AY173" s="595" t="s">
        <v>725</v>
      </c>
      <c r="AZ173" s="582" t="s">
        <v>597</v>
      </c>
      <c r="BA173" s="400" t="s">
        <v>633</v>
      </c>
      <c r="BB173" s="400" t="s">
        <v>879</v>
      </c>
      <c r="BC173" s="400" t="s">
        <v>879</v>
      </c>
      <c r="BD173" s="400" t="s">
        <v>620</v>
      </c>
      <c r="BE173" s="516">
        <f t="shared" si="175"/>
        <v>176</v>
      </c>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c r="CV173" s="376"/>
      <c r="CW173" s="376"/>
      <c r="CX173" s="376"/>
      <c r="CY173" s="376"/>
      <c r="CZ173" s="376"/>
      <c r="DA173" s="376"/>
      <c r="DB173" s="376"/>
      <c r="DC173" s="376"/>
      <c r="DD173" s="376"/>
      <c r="DE173" s="376"/>
      <c r="DF173" s="376"/>
      <c r="DG173" s="376"/>
      <c r="DH173" s="376"/>
      <c r="DI173" s="376"/>
      <c r="DJ173" s="376"/>
      <c r="DK173" s="376"/>
      <c r="DL173" s="376"/>
      <c r="DM173" s="376"/>
      <c r="DN173" s="376"/>
      <c r="DO173" s="376"/>
      <c r="DP173" s="376"/>
      <c r="DQ173" s="376"/>
      <c r="DR173" s="376"/>
      <c r="DS173" s="376"/>
      <c r="DT173" s="376"/>
      <c r="DU173" s="376"/>
      <c r="DV173" s="376"/>
      <c r="DW173" s="376"/>
      <c r="DX173" s="376"/>
      <c r="DY173" s="376"/>
      <c r="DZ173" s="376"/>
      <c r="EA173" s="376"/>
    </row>
    <row r="174" spans="1:131" hidden="1">
      <c r="A174" s="1586"/>
      <c r="B174" s="523"/>
      <c r="C174" s="524"/>
      <c r="D174" s="531">
        <v>60</v>
      </c>
      <c r="E174" s="530">
        <v>22020</v>
      </c>
      <c r="F174" s="530">
        <v>25200</v>
      </c>
      <c r="G174" s="530">
        <v>28320</v>
      </c>
      <c r="H174" s="530">
        <v>31440</v>
      </c>
      <c r="I174" s="530">
        <v>33960</v>
      </c>
      <c r="J174" s="530">
        <v>36480</v>
      </c>
      <c r="K174" s="530">
        <v>39000</v>
      </c>
      <c r="L174" s="530">
        <v>41520</v>
      </c>
      <c r="M174" s="496"/>
      <c r="N174" s="516">
        <f t="shared" si="176"/>
        <v>0</v>
      </c>
      <c r="O174" s="516"/>
      <c r="P174" s="516"/>
      <c r="Q174" s="516"/>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619"/>
      <c r="AQ174" s="376"/>
      <c r="AR174" s="376"/>
      <c r="AS174" s="376"/>
      <c r="AT174" s="593" t="s">
        <v>355</v>
      </c>
      <c r="AU174" s="376"/>
      <c r="AV174" s="376"/>
      <c r="AW174" s="401"/>
      <c r="AX174" s="401"/>
      <c r="AY174" s="595" t="s">
        <v>1724</v>
      </c>
      <c r="AZ174" s="582" t="s">
        <v>601</v>
      </c>
      <c r="BA174" s="400" t="s">
        <v>638</v>
      </c>
      <c r="BB174" s="400" t="s">
        <v>885</v>
      </c>
      <c r="BC174" s="400" t="s">
        <v>885</v>
      </c>
      <c r="BD174" s="400" t="s">
        <v>621</v>
      </c>
      <c r="BE174" s="516">
        <f t="shared" si="175"/>
        <v>177</v>
      </c>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c r="CV174" s="376"/>
      <c r="CW174" s="376"/>
      <c r="CX174" s="376"/>
      <c r="CY174" s="376"/>
      <c r="CZ174" s="376"/>
      <c r="DA174" s="376"/>
      <c r="DB174" s="376"/>
      <c r="DC174" s="376"/>
      <c r="DD174" s="376"/>
      <c r="DE174" s="376"/>
      <c r="DF174" s="376"/>
      <c r="DG174" s="376"/>
      <c r="DH174" s="376"/>
      <c r="DI174" s="376"/>
      <c r="DJ174" s="376"/>
      <c r="DK174" s="376"/>
      <c r="DL174" s="376"/>
      <c r="DM174" s="376"/>
      <c r="DN174" s="376"/>
      <c r="DO174" s="376"/>
      <c r="DP174" s="376"/>
      <c r="DQ174" s="376"/>
      <c r="DR174" s="376"/>
      <c r="DS174" s="376"/>
      <c r="DT174" s="376"/>
      <c r="DU174" s="376"/>
      <c r="DV174" s="376"/>
      <c r="DW174" s="376"/>
      <c r="DX174" s="376"/>
      <c r="DY174" s="376"/>
      <c r="DZ174" s="376"/>
      <c r="EA174" s="376"/>
    </row>
    <row r="175" spans="1:131" hidden="1">
      <c r="A175" s="1586"/>
      <c r="B175" s="523"/>
      <c r="C175" s="524"/>
      <c r="D175" s="532">
        <v>80</v>
      </c>
      <c r="E175" s="533">
        <v>29350</v>
      </c>
      <c r="F175" s="534">
        <v>33550</v>
      </c>
      <c r="G175" s="534">
        <v>37750</v>
      </c>
      <c r="H175" s="534">
        <v>41900</v>
      </c>
      <c r="I175" s="534">
        <v>45300</v>
      </c>
      <c r="J175" s="534">
        <v>48650</v>
      </c>
      <c r="K175" s="534">
        <v>52000</v>
      </c>
      <c r="L175" s="535">
        <v>55350</v>
      </c>
      <c r="M175" s="496"/>
      <c r="N175" s="516">
        <f t="shared" si="176"/>
        <v>0</v>
      </c>
      <c r="O175" s="516"/>
      <c r="P175" s="516"/>
      <c r="Q175" s="516"/>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6"/>
      <c r="AM175" s="516"/>
      <c r="AN175" s="516"/>
      <c r="AO175" s="516"/>
      <c r="AP175" s="619"/>
      <c r="AQ175" s="376"/>
      <c r="AR175" s="376"/>
      <c r="AS175" s="376"/>
      <c r="AT175" s="593" t="s">
        <v>357</v>
      </c>
      <c r="AU175" s="376"/>
      <c r="AV175" s="376"/>
      <c r="AW175" s="401"/>
      <c r="AX175" s="401"/>
      <c r="AY175" s="595" t="s">
        <v>731</v>
      </c>
      <c r="AZ175" s="582" t="s">
        <v>603</v>
      </c>
      <c r="BA175" s="400" t="s">
        <v>640</v>
      </c>
      <c r="BB175" s="400" t="s">
        <v>888</v>
      </c>
      <c r="BC175" s="400" t="s">
        <v>889</v>
      </c>
      <c r="BD175" s="400" t="s">
        <v>208</v>
      </c>
      <c r="BE175" s="516">
        <f t="shared" si="175"/>
        <v>178</v>
      </c>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c r="CV175" s="376"/>
      <c r="CW175" s="376"/>
      <c r="CX175" s="376"/>
      <c r="CY175" s="376"/>
      <c r="CZ175" s="376"/>
      <c r="DA175" s="376"/>
      <c r="DB175" s="376"/>
      <c r="DC175" s="376"/>
      <c r="DD175" s="376"/>
      <c r="DE175" s="376"/>
      <c r="DF175" s="376"/>
      <c r="DG175" s="376"/>
      <c r="DH175" s="376"/>
      <c r="DI175" s="376"/>
      <c r="DJ175" s="376"/>
      <c r="DK175" s="376"/>
      <c r="DL175" s="376"/>
      <c r="DM175" s="376"/>
      <c r="DN175" s="376"/>
      <c r="DO175" s="376"/>
      <c r="DP175" s="376"/>
      <c r="DQ175" s="376"/>
      <c r="DR175" s="376"/>
      <c r="DS175" s="376"/>
      <c r="DT175" s="376"/>
      <c r="DU175" s="376"/>
      <c r="DV175" s="376"/>
      <c r="DW175" s="376"/>
      <c r="DX175" s="376"/>
      <c r="DY175" s="376"/>
      <c r="DZ175" s="376"/>
      <c r="EA175" s="376"/>
    </row>
    <row r="176" spans="1:131" hidden="1">
      <c r="A176" s="1586"/>
      <c r="B176" s="523"/>
      <c r="C176" s="524"/>
      <c r="D176" s="532">
        <v>120</v>
      </c>
      <c r="E176" s="534"/>
      <c r="F176" s="534"/>
      <c r="G176" s="534"/>
      <c r="H176" s="534"/>
      <c r="I176" s="534"/>
      <c r="J176" s="534"/>
      <c r="K176" s="534"/>
      <c r="L176" s="534"/>
      <c r="M176" s="509"/>
      <c r="N176" s="516">
        <f t="shared" si="176"/>
        <v>0</v>
      </c>
      <c r="O176" s="626"/>
      <c r="P176" s="626"/>
      <c r="Q176" s="626"/>
      <c r="R176" s="626"/>
      <c r="S176" s="626"/>
      <c r="T176" s="626"/>
      <c r="U176" s="626"/>
      <c r="V176" s="626"/>
      <c r="W176" s="626"/>
      <c r="X176" s="626"/>
      <c r="Y176" s="626"/>
      <c r="Z176" s="626"/>
      <c r="AA176" s="626"/>
      <c r="AB176" s="626"/>
      <c r="AC176" s="626"/>
      <c r="AD176" s="626"/>
      <c r="AE176" s="626"/>
      <c r="AF176" s="626"/>
      <c r="AG176" s="626"/>
      <c r="AH176" s="626"/>
      <c r="AI176" s="626"/>
      <c r="AJ176" s="626"/>
      <c r="AK176" s="626"/>
      <c r="AL176" s="626"/>
      <c r="AM176" s="626"/>
      <c r="AN176" s="626"/>
      <c r="AO176" s="626"/>
      <c r="AP176" s="627"/>
      <c r="AQ176" s="376"/>
      <c r="AR176" s="376"/>
      <c r="AS176" s="376"/>
      <c r="AT176" s="593" t="s">
        <v>359</v>
      </c>
      <c r="AU176" s="376"/>
      <c r="AV176" s="376"/>
      <c r="AW176" s="401"/>
      <c r="AX176" s="401"/>
      <c r="AY176" s="595" t="s">
        <v>733</v>
      </c>
      <c r="AZ176" s="582" t="s">
        <v>604</v>
      </c>
      <c r="BA176" s="400" t="s">
        <v>647</v>
      </c>
      <c r="BB176" s="400" t="s">
        <v>889</v>
      </c>
      <c r="BC176" s="400" t="s">
        <v>894</v>
      </c>
      <c r="BD176" s="400" t="s">
        <v>624</v>
      </c>
      <c r="BE176" s="516">
        <f t="shared" si="175"/>
        <v>179</v>
      </c>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c r="CV176" s="376"/>
      <c r="CW176" s="376"/>
      <c r="CX176" s="376"/>
      <c r="CY176" s="376"/>
      <c r="CZ176" s="376"/>
      <c r="DA176" s="376"/>
      <c r="DB176" s="376"/>
      <c r="DC176" s="376"/>
      <c r="DD176" s="376"/>
      <c r="DE176" s="376"/>
      <c r="DF176" s="376"/>
      <c r="DG176" s="376"/>
      <c r="DH176" s="376"/>
      <c r="DI176" s="376"/>
      <c r="DJ176" s="376"/>
      <c r="DK176" s="376"/>
      <c r="DL176" s="376"/>
      <c r="DM176" s="376"/>
      <c r="DN176" s="376"/>
      <c r="DO176" s="376"/>
      <c r="DP176" s="376"/>
      <c r="DQ176" s="376"/>
      <c r="DR176" s="376"/>
      <c r="DS176" s="376"/>
      <c r="DT176" s="376"/>
      <c r="DU176" s="376"/>
      <c r="DV176" s="376"/>
      <c r="DW176" s="376"/>
      <c r="DX176" s="376"/>
      <c r="DY176" s="376"/>
      <c r="DZ176" s="376"/>
      <c r="EA176" s="376"/>
    </row>
    <row r="177" spans="1:131" hidden="1">
      <c r="A177" s="1586"/>
      <c r="B177" s="523"/>
      <c r="C177" s="524"/>
      <c r="D177" s="538"/>
      <c r="E177" s="539"/>
      <c r="F177" s="539"/>
      <c r="G177" s="539"/>
      <c r="H177" s="539"/>
      <c r="I177" s="539"/>
      <c r="J177" s="539"/>
      <c r="K177" s="539"/>
      <c r="L177" s="539"/>
      <c r="M177" s="368"/>
      <c r="N177" s="51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6"/>
      <c r="AJ177" s="376"/>
      <c r="AK177" s="376"/>
      <c r="AL177" s="376"/>
      <c r="AM177" s="376"/>
      <c r="AN177" s="376"/>
      <c r="AO177" s="376"/>
      <c r="AP177" s="376"/>
      <c r="AQ177" s="376"/>
      <c r="AR177" s="376"/>
      <c r="AS177" s="376"/>
      <c r="AT177" s="593" t="s">
        <v>361</v>
      </c>
      <c r="AU177" s="376"/>
      <c r="AV177" s="376"/>
      <c r="AW177" s="401"/>
      <c r="AX177" s="401"/>
      <c r="AY177" s="595" t="s">
        <v>735</v>
      </c>
      <c r="AZ177" s="582" t="s">
        <v>606</v>
      </c>
      <c r="BA177" s="400" t="s">
        <v>652</v>
      </c>
      <c r="BB177" s="400" t="s">
        <v>894</v>
      </c>
      <c r="BC177" s="400" t="s">
        <v>898</v>
      </c>
      <c r="BD177" s="400" t="s">
        <v>626</v>
      </c>
      <c r="BE177" s="516">
        <f t="shared" si="175"/>
        <v>180</v>
      </c>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c r="CV177" s="376"/>
      <c r="CW177" s="376"/>
      <c r="CX177" s="376"/>
      <c r="CY177" s="376"/>
      <c r="CZ177" s="376"/>
      <c r="DA177" s="376"/>
      <c r="DB177" s="376"/>
      <c r="DC177" s="376"/>
      <c r="DD177" s="376"/>
      <c r="DE177" s="376"/>
      <c r="DF177" s="376"/>
      <c r="DG177" s="376"/>
      <c r="DH177" s="376"/>
      <c r="DI177" s="376"/>
      <c r="DJ177" s="376"/>
      <c r="DK177" s="376"/>
      <c r="DL177" s="376"/>
      <c r="DM177" s="376"/>
      <c r="DN177" s="376"/>
      <c r="DO177" s="376"/>
      <c r="DP177" s="376"/>
      <c r="DQ177" s="376"/>
      <c r="DR177" s="376"/>
      <c r="DS177" s="376"/>
      <c r="DT177" s="376"/>
      <c r="DU177" s="376"/>
      <c r="DV177" s="376"/>
      <c r="DW177" s="376"/>
      <c r="DX177" s="376"/>
      <c r="DY177" s="376"/>
      <c r="DZ177" s="376"/>
      <c r="EA177" s="376"/>
    </row>
    <row r="178" spans="1:131" hidden="1">
      <c r="A178" s="1586"/>
      <c r="B178" s="523"/>
      <c r="C178" s="524"/>
      <c r="D178" s="540" t="s">
        <v>1727</v>
      </c>
      <c r="E178" s="520"/>
      <c r="F178" s="520"/>
      <c r="G178" s="520"/>
      <c r="H178" s="520"/>
      <c r="I178" s="520"/>
      <c r="J178" s="520"/>
      <c r="K178" s="520"/>
      <c r="L178" s="541"/>
      <c r="M178" s="492"/>
      <c r="N178" s="616"/>
      <c r="O178" s="616"/>
      <c r="P178" s="616"/>
      <c r="Q178" s="616"/>
      <c r="R178" s="616"/>
      <c r="S178" s="616"/>
      <c r="T178" s="616"/>
      <c r="U178" s="616"/>
      <c r="V178" s="616"/>
      <c r="W178" s="616"/>
      <c r="X178" s="616"/>
      <c r="Y178" s="616"/>
      <c r="Z178" s="616"/>
      <c r="AA178" s="616"/>
      <c r="AB178" s="616"/>
      <c r="AC178" s="616"/>
      <c r="AD178" s="616"/>
      <c r="AE178" s="616"/>
      <c r="AF178" s="616"/>
      <c r="AG178" s="616"/>
      <c r="AH178" s="616"/>
      <c r="AI178" s="616"/>
      <c r="AJ178" s="616"/>
      <c r="AK178" s="616"/>
      <c r="AL178" s="616"/>
      <c r="AM178" s="616"/>
      <c r="AN178" s="616"/>
      <c r="AO178" s="616"/>
      <c r="AP178" s="617"/>
      <c r="AQ178" s="376"/>
      <c r="AR178" s="376"/>
      <c r="AS178" s="376"/>
      <c r="AT178" s="593" t="s">
        <v>363</v>
      </c>
      <c r="AU178" s="376"/>
      <c r="AV178" s="376"/>
      <c r="AW178" s="401"/>
      <c r="AX178" s="401"/>
      <c r="AY178" s="595" t="s">
        <v>738</v>
      </c>
      <c r="AZ178" s="582" t="s">
        <v>608</v>
      </c>
      <c r="BA178" s="400" t="s">
        <v>654</v>
      </c>
      <c r="BB178" s="400" t="s">
        <v>898</v>
      </c>
      <c r="BC178" s="400" t="s">
        <v>1639</v>
      </c>
      <c r="BD178" s="400" t="s">
        <v>627</v>
      </c>
      <c r="BE178" s="516">
        <f t="shared" si="175"/>
        <v>181</v>
      </c>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c r="CV178" s="376"/>
      <c r="CW178" s="376"/>
      <c r="CX178" s="376"/>
      <c r="CY178" s="376"/>
      <c r="CZ178" s="376"/>
      <c r="DA178" s="376"/>
      <c r="DB178" s="376"/>
      <c r="DC178" s="376"/>
      <c r="DD178" s="376"/>
      <c r="DE178" s="376"/>
      <c r="DF178" s="376"/>
      <c r="DG178" s="376"/>
      <c r="DH178" s="376"/>
      <c r="DI178" s="376"/>
      <c r="DJ178" s="376"/>
      <c r="DK178" s="376"/>
      <c r="DL178" s="376"/>
      <c r="DM178" s="376"/>
      <c r="DN178" s="376"/>
      <c r="DO178" s="376"/>
      <c r="DP178" s="376"/>
      <c r="DQ178" s="376"/>
      <c r="DR178" s="376"/>
      <c r="DS178" s="376"/>
      <c r="DT178" s="376"/>
      <c r="DU178" s="376"/>
      <c r="DV178" s="376"/>
      <c r="DW178" s="376"/>
      <c r="DX178" s="376"/>
      <c r="DY178" s="376"/>
      <c r="DZ178" s="376"/>
      <c r="EA178" s="376"/>
    </row>
    <row r="179" spans="1:131" hidden="1">
      <c r="A179" s="1586"/>
      <c r="B179" s="542"/>
      <c r="C179" s="524"/>
      <c r="D179" s="525"/>
      <c r="E179" s="526">
        <v>0</v>
      </c>
      <c r="F179" s="526">
        <v>1</v>
      </c>
      <c r="G179" s="526">
        <v>2</v>
      </c>
      <c r="H179" s="526">
        <v>3</v>
      </c>
      <c r="I179" s="526">
        <v>4</v>
      </c>
      <c r="J179" s="526">
        <v>5</v>
      </c>
      <c r="K179" s="526"/>
      <c r="L179" s="543"/>
      <c r="M179" s="49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619"/>
      <c r="AQ179" s="376"/>
      <c r="AR179" s="376"/>
      <c r="AS179" s="376"/>
      <c r="AT179" s="593" t="s">
        <v>365</v>
      </c>
      <c r="AU179" s="376"/>
      <c r="AV179" s="376"/>
      <c r="AW179" s="401"/>
      <c r="AX179" s="401"/>
      <c r="AY179" s="595" t="s">
        <v>741</v>
      </c>
      <c r="AZ179" s="582" t="s">
        <v>610</v>
      </c>
      <c r="BA179" s="400" t="s">
        <v>656</v>
      </c>
      <c r="BB179" s="400" t="s">
        <v>1639</v>
      </c>
      <c r="BC179" s="400" t="s">
        <v>365</v>
      </c>
      <c r="BD179" s="400" t="s">
        <v>630</v>
      </c>
      <c r="BE179" s="516">
        <f t="shared" si="175"/>
        <v>182</v>
      </c>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c r="CV179" s="376"/>
      <c r="CW179" s="376"/>
      <c r="CX179" s="376"/>
      <c r="CY179" s="376"/>
      <c r="CZ179" s="376"/>
      <c r="DA179" s="376"/>
      <c r="DB179" s="376"/>
      <c r="DC179" s="376"/>
      <c r="DD179" s="376"/>
      <c r="DE179" s="376"/>
      <c r="DF179" s="376"/>
      <c r="DG179" s="376"/>
      <c r="DH179" s="376"/>
      <c r="DI179" s="376"/>
      <c r="DJ179" s="376"/>
      <c r="DK179" s="376"/>
      <c r="DL179" s="376"/>
      <c r="DM179" s="376"/>
      <c r="DN179" s="376"/>
      <c r="DO179" s="376"/>
      <c r="DP179" s="376"/>
      <c r="DQ179" s="376"/>
      <c r="DR179" s="376"/>
      <c r="DS179" s="376"/>
      <c r="DT179" s="376"/>
      <c r="DU179" s="376"/>
      <c r="DV179" s="376"/>
      <c r="DW179" s="376"/>
      <c r="DX179" s="376"/>
      <c r="DY179" s="376"/>
      <c r="DZ179" s="376"/>
      <c r="EA179" s="376"/>
    </row>
    <row r="180" spans="1:131" hidden="1">
      <c r="A180" s="1586"/>
      <c r="B180" s="523"/>
      <c r="C180" s="524"/>
      <c r="D180" s="529">
        <v>30</v>
      </c>
      <c r="E180" s="530">
        <f>ROUNDDOWN(0.3*E171/12,0)</f>
        <v>275</v>
      </c>
      <c r="F180" s="530">
        <f>ROUNDDOWN(AVERAGE(E171,F171)/12*0.3,0)</f>
        <v>295</v>
      </c>
      <c r="G180" s="530">
        <f>ROUNDDOWN(0.3*G171/12,0)</f>
        <v>353</v>
      </c>
      <c r="H180" s="530">
        <f>ROUNDDOWN(AVERAGE(I171,H171)/12*0.3,0)</f>
        <v>408</v>
      </c>
      <c r="I180" s="530">
        <f>ROUNDDOWN(0.3*J171/12,0)</f>
        <v>456</v>
      </c>
      <c r="J180" s="530">
        <f>ROUNDDOWN(AVERAGE(K171,L171)/12*0.3,0)</f>
        <v>503</v>
      </c>
      <c r="K180" s="544"/>
      <c r="L180" s="545"/>
      <c r="M180" s="496"/>
      <c r="N180" s="516">
        <f>+B$11</f>
        <v>0</v>
      </c>
      <c r="O180" s="516"/>
      <c r="P180" s="516"/>
      <c r="Q180" s="516"/>
      <c r="R180" s="516"/>
      <c r="S180" s="516"/>
      <c r="T180" s="516"/>
      <c r="U180" s="516"/>
      <c r="V180" s="516"/>
      <c r="W180" s="516"/>
      <c r="X180" s="516"/>
      <c r="Y180" s="516"/>
      <c r="Z180" s="516"/>
      <c r="AA180" s="516"/>
      <c r="AB180" s="516"/>
      <c r="AC180" s="516"/>
      <c r="AD180" s="516"/>
      <c r="AE180" s="516"/>
      <c r="AF180" s="516"/>
      <c r="AG180" s="516"/>
      <c r="AH180" s="516"/>
      <c r="AI180" s="516"/>
      <c r="AJ180" s="516"/>
      <c r="AK180" s="516"/>
      <c r="AL180" s="516"/>
      <c r="AM180" s="516"/>
      <c r="AN180" s="516"/>
      <c r="AO180" s="516"/>
      <c r="AP180" s="619"/>
      <c r="AQ180" s="376"/>
      <c r="AR180" s="376"/>
      <c r="AS180" s="376"/>
      <c r="AT180" s="593" t="s">
        <v>367</v>
      </c>
      <c r="AU180" s="376"/>
      <c r="AV180" s="376"/>
      <c r="AW180" s="401"/>
      <c r="AX180" s="401"/>
      <c r="AY180" s="595" t="s">
        <v>745</v>
      </c>
      <c r="AZ180" s="582" t="s">
        <v>611</v>
      </c>
      <c r="BA180" s="400" t="s">
        <v>657</v>
      </c>
      <c r="BB180" s="400" t="s">
        <v>365</v>
      </c>
      <c r="BC180" s="400" t="s">
        <v>903</v>
      </c>
      <c r="BD180" s="400" t="s">
        <v>631</v>
      </c>
      <c r="BE180" s="516" t="e">
        <f t="shared" si="175"/>
        <v>#N/A</v>
      </c>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c r="CV180" s="376"/>
      <c r="CW180" s="376"/>
      <c r="CX180" s="376"/>
      <c r="CY180" s="376"/>
      <c r="CZ180" s="376"/>
      <c r="DA180" s="376"/>
      <c r="DB180" s="376"/>
      <c r="DC180" s="376"/>
      <c r="DD180" s="376"/>
      <c r="DE180" s="376"/>
      <c r="DF180" s="376"/>
      <c r="DG180" s="376"/>
      <c r="DH180" s="376"/>
      <c r="DI180" s="376"/>
      <c r="DJ180" s="376"/>
      <c r="DK180" s="376"/>
      <c r="DL180" s="376"/>
      <c r="DM180" s="376"/>
      <c r="DN180" s="376"/>
      <c r="DO180" s="376"/>
      <c r="DP180" s="376"/>
      <c r="DQ180" s="376"/>
      <c r="DR180" s="376"/>
      <c r="DS180" s="376"/>
      <c r="DT180" s="376"/>
      <c r="DU180" s="376"/>
      <c r="DV180" s="376"/>
      <c r="DW180" s="376"/>
      <c r="DX180" s="376"/>
      <c r="DY180" s="376"/>
      <c r="DZ180" s="376"/>
      <c r="EA180" s="376"/>
    </row>
    <row r="181" spans="1:131" hidden="1">
      <c r="A181" s="1586"/>
      <c r="B181" s="523"/>
      <c r="C181" s="524"/>
      <c r="D181" s="531">
        <v>40</v>
      </c>
      <c r="E181" s="530">
        <f>ROUNDDOWN(0.3*E172/12,0)</f>
        <v>367</v>
      </c>
      <c r="F181" s="530">
        <f>ROUNDDOWN(AVERAGE(E172,F172)/12*0.3,0)</f>
        <v>393</v>
      </c>
      <c r="G181" s="530">
        <f>ROUNDDOWN(0.3*G172/12,0)</f>
        <v>472</v>
      </c>
      <c r="H181" s="530">
        <f>ROUNDDOWN(AVERAGE(I172,H172)/12*0.3,0)</f>
        <v>545</v>
      </c>
      <c r="I181" s="530">
        <f>ROUNDDOWN(0.3*J172/12,0)</f>
        <v>608</v>
      </c>
      <c r="J181" s="530">
        <f>ROUNDDOWN(AVERAGE(K172,L172)/12*0.3,0)</f>
        <v>671</v>
      </c>
      <c r="K181" s="546"/>
      <c r="L181" s="547"/>
      <c r="M181" s="496"/>
      <c r="N181" s="516">
        <f>+B$11</f>
        <v>0</v>
      </c>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619"/>
      <c r="AQ181" s="376"/>
      <c r="AR181" s="376"/>
      <c r="AS181" s="376"/>
      <c r="AT181" s="593" t="s">
        <v>369</v>
      </c>
      <c r="AU181" s="376"/>
      <c r="AV181" s="376"/>
      <c r="AW181" s="401"/>
      <c r="AX181" s="401"/>
      <c r="AY181" s="595" t="s">
        <v>750</v>
      </c>
      <c r="AZ181" s="582" t="s">
        <v>613</v>
      </c>
      <c r="BA181" s="400" t="s">
        <v>661</v>
      </c>
      <c r="BB181" s="400" t="s">
        <v>903</v>
      </c>
      <c r="BC181" s="400" t="s">
        <v>904</v>
      </c>
      <c r="BD181" s="400" t="s">
        <v>632</v>
      </c>
      <c r="BE181" s="516">
        <f t="shared" si="175"/>
        <v>183</v>
      </c>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c r="CV181" s="376"/>
      <c r="CW181" s="376"/>
      <c r="CX181" s="376"/>
      <c r="CY181" s="376"/>
      <c r="CZ181" s="376"/>
      <c r="DA181" s="376"/>
      <c r="DB181" s="376"/>
      <c r="DC181" s="376"/>
      <c r="DD181" s="376"/>
      <c r="DE181" s="376"/>
      <c r="DF181" s="376"/>
      <c r="DG181" s="376"/>
      <c r="DH181" s="376"/>
      <c r="DI181" s="376"/>
      <c r="DJ181" s="376"/>
      <c r="DK181" s="376"/>
      <c r="DL181" s="376"/>
      <c r="DM181" s="376"/>
      <c r="DN181" s="376"/>
      <c r="DO181" s="376"/>
      <c r="DP181" s="376"/>
      <c r="DQ181" s="376"/>
      <c r="DR181" s="376"/>
      <c r="DS181" s="376"/>
      <c r="DT181" s="376"/>
      <c r="DU181" s="376"/>
      <c r="DV181" s="376"/>
      <c r="DW181" s="376"/>
      <c r="DX181" s="376"/>
      <c r="DY181" s="376"/>
      <c r="DZ181" s="376"/>
      <c r="EA181" s="376"/>
    </row>
    <row r="182" spans="1:131" hidden="1">
      <c r="A182" s="1586"/>
      <c r="B182" s="523"/>
      <c r="C182" s="524"/>
      <c r="D182" s="531" t="s">
        <v>1656</v>
      </c>
      <c r="E182" s="530">
        <v>468</v>
      </c>
      <c r="F182" s="530">
        <v>501</v>
      </c>
      <c r="G182" s="530">
        <v>602</v>
      </c>
      <c r="H182" s="530">
        <v>695</v>
      </c>
      <c r="I182" s="530">
        <v>776</v>
      </c>
      <c r="J182" s="530">
        <v>856</v>
      </c>
      <c r="K182" s="546"/>
      <c r="L182" s="547"/>
      <c r="M182" s="496"/>
      <c r="N182" s="516">
        <f>+B$11</f>
        <v>0</v>
      </c>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619"/>
      <c r="AQ182" s="376"/>
      <c r="AR182" s="376"/>
      <c r="AS182" s="376"/>
      <c r="AT182" s="593" t="s">
        <v>371</v>
      </c>
      <c r="AU182" s="376"/>
      <c r="AV182" s="376"/>
      <c r="AW182" s="401"/>
      <c r="AX182" s="401"/>
      <c r="AY182" s="595" t="s">
        <v>752</v>
      </c>
      <c r="AZ182" s="582" t="s">
        <v>614</v>
      </c>
      <c r="BA182" s="400" t="s">
        <v>665</v>
      </c>
      <c r="BB182" s="400" t="s">
        <v>904</v>
      </c>
      <c r="BC182" s="400" t="s">
        <v>910</v>
      </c>
      <c r="BD182" s="400" t="s">
        <v>633</v>
      </c>
      <c r="BE182" s="516">
        <f t="shared" si="175"/>
        <v>184</v>
      </c>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c r="CV182" s="376"/>
      <c r="CW182" s="376"/>
      <c r="CX182" s="376"/>
      <c r="CY182" s="376"/>
      <c r="CZ182" s="376"/>
      <c r="DA182" s="376"/>
      <c r="DB182" s="376"/>
      <c r="DC182" s="376"/>
      <c r="DD182" s="376"/>
      <c r="DE182" s="376"/>
      <c r="DF182" s="376"/>
      <c r="DG182" s="376"/>
      <c r="DH182" s="376"/>
      <c r="DI182" s="376"/>
      <c r="DJ182" s="376"/>
      <c r="DK182" s="376"/>
      <c r="DL182" s="376"/>
      <c r="DM182" s="376"/>
      <c r="DN182" s="376"/>
      <c r="DO182" s="376"/>
      <c r="DP182" s="376"/>
      <c r="DQ182" s="376"/>
      <c r="DR182" s="376"/>
      <c r="DS182" s="376"/>
      <c r="DT182" s="376"/>
      <c r="DU182" s="376"/>
      <c r="DV182" s="376"/>
      <c r="DW182" s="376"/>
      <c r="DX182" s="376"/>
      <c r="DY182" s="376"/>
      <c r="DZ182" s="376"/>
      <c r="EA182" s="376"/>
    </row>
    <row r="183" spans="1:131" hidden="1">
      <c r="A183" s="1586"/>
      <c r="B183" s="523"/>
      <c r="C183" s="524"/>
      <c r="D183" s="531" t="s">
        <v>1657</v>
      </c>
      <c r="E183" s="530">
        <v>546</v>
      </c>
      <c r="F183" s="530">
        <v>550</v>
      </c>
      <c r="G183" s="530">
        <v>721</v>
      </c>
      <c r="H183" s="530">
        <v>904</v>
      </c>
      <c r="I183" s="530">
        <v>968</v>
      </c>
      <c r="J183" s="530">
        <v>1088</v>
      </c>
      <c r="K183" s="546"/>
      <c r="L183" s="547"/>
      <c r="M183" s="496"/>
      <c r="N183" s="516">
        <f>+B$11</f>
        <v>0</v>
      </c>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619"/>
      <c r="AQ183" s="376"/>
      <c r="AR183" s="376"/>
      <c r="AS183" s="376"/>
      <c r="AT183" s="593" t="s">
        <v>373</v>
      </c>
      <c r="AU183" s="376"/>
      <c r="AV183" s="376"/>
      <c r="AW183" s="401"/>
      <c r="AX183" s="401"/>
      <c r="AY183" s="595" t="s">
        <v>753</v>
      </c>
      <c r="AZ183" s="582" t="s">
        <v>615</v>
      </c>
      <c r="BA183" s="400" t="s">
        <v>668</v>
      </c>
      <c r="BB183" s="400" t="s">
        <v>910</v>
      </c>
      <c r="BC183" s="400" t="s">
        <v>912</v>
      </c>
      <c r="BD183" s="400" t="s">
        <v>638</v>
      </c>
      <c r="BE183" s="516">
        <f t="shared" si="175"/>
        <v>185</v>
      </c>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c r="CV183" s="376"/>
      <c r="CW183" s="376"/>
      <c r="CX183" s="376"/>
      <c r="CY183" s="376"/>
      <c r="CZ183" s="376"/>
      <c r="DA183" s="376"/>
      <c r="DB183" s="376"/>
      <c r="DC183" s="376"/>
      <c r="DD183" s="376"/>
      <c r="DE183" s="376"/>
      <c r="DF183" s="376"/>
      <c r="DG183" s="376"/>
      <c r="DH183" s="376"/>
      <c r="DI183" s="376"/>
      <c r="DJ183" s="376"/>
      <c r="DK183" s="376"/>
      <c r="DL183" s="376"/>
      <c r="DM183" s="376"/>
      <c r="DN183" s="376"/>
      <c r="DO183" s="376"/>
      <c r="DP183" s="376"/>
      <c r="DQ183" s="376"/>
      <c r="DR183" s="376"/>
      <c r="DS183" s="376"/>
      <c r="DT183" s="376"/>
      <c r="DU183" s="376"/>
      <c r="DV183" s="376"/>
      <c r="DW183" s="376"/>
      <c r="DX183" s="376"/>
      <c r="DY183" s="376"/>
      <c r="DZ183" s="376"/>
      <c r="EA183" s="376"/>
    </row>
    <row r="184" spans="1:131" hidden="1">
      <c r="A184" s="1586"/>
      <c r="B184" s="548"/>
      <c r="C184" s="549"/>
      <c r="D184" s="550"/>
      <c r="E184" s="551"/>
      <c r="F184" s="551"/>
      <c r="G184" s="551"/>
      <c r="H184" s="551"/>
      <c r="I184" s="551"/>
      <c r="J184" s="552"/>
      <c r="K184" s="553"/>
      <c r="L184" s="554"/>
      <c r="M184" s="509"/>
      <c r="N184" s="516">
        <f>+B$11</f>
        <v>0</v>
      </c>
      <c r="O184" s="626"/>
      <c r="P184" s="626"/>
      <c r="Q184" s="626"/>
      <c r="R184" s="626"/>
      <c r="S184" s="626"/>
      <c r="T184" s="626"/>
      <c r="U184" s="626"/>
      <c r="V184" s="626"/>
      <c r="W184" s="626"/>
      <c r="X184" s="626"/>
      <c r="Y184" s="626"/>
      <c r="Z184" s="626"/>
      <c r="AA184" s="626"/>
      <c r="AB184" s="626"/>
      <c r="AC184" s="626"/>
      <c r="AD184" s="626"/>
      <c r="AE184" s="626"/>
      <c r="AF184" s="626"/>
      <c r="AG184" s="626"/>
      <c r="AH184" s="626"/>
      <c r="AI184" s="626"/>
      <c r="AJ184" s="626"/>
      <c r="AK184" s="626"/>
      <c r="AL184" s="626"/>
      <c r="AM184" s="626"/>
      <c r="AN184" s="626"/>
      <c r="AO184" s="626"/>
      <c r="AP184" s="627"/>
      <c r="AQ184" s="376"/>
      <c r="AR184" s="376"/>
      <c r="AS184" s="376"/>
      <c r="AT184" s="593" t="s">
        <v>375</v>
      </c>
      <c r="AU184" s="376"/>
      <c r="AV184" s="376"/>
      <c r="AW184" s="401"/>
      <c r="AX184" s="401"/>
      <c r="AY184" s="595" t="s">
        <v>758</v>
      </c>
      <c r="AZ184" s="582" t="s">
        <v>616</v>
      </c>
      <c r="BA184" s="400" t="s">
        <v>670</v>
      </c>
      <c r="BB184" s="400" t="s">
        <v>912</v>
      </c>
      <c r="BC184" s="400" t="s">
        <v>911</v>
      </c>
      <c r="BD184" s="400" t="s">
        <v>640</v>
      </c>
      <c r="BE184" s="516">
        <f t="shared" si="175"/>
        <v>186</v>
      </c>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c r="CV184" s="376"/>
      <c r="CW184" s="376"/>
      <c r="CX184" s="376"/>
      <c r="CY184" s="376"/>
      <c r="CZ184" s="376"/>
      <c r="DA184" s="376"/>
      <c r="DB184" s="376"/>
      <c r="DC184" s="376"/>
      <c r="DD184" s="376"/>
      <c r="DE184" s="376"/>
      <c r="DF184" s="376"/>
      <c r="DG184" s="376"/>
      <c r="DH184" s="376"/>
      <c r="DI184" s="376"/>
      <c r="DJ184" s="376"/>
      <c r="DK184" s="376"/>
      <c r="DL184" s="376"/>
      <c r="DM184" s="376"/>
      <c r="DN184" s="376"/>
      <c r="DO184" s="376"/>
      <c r="DP184" s="376"/>
      <c r="DQ184" s="376"/>
      <c r="DR184" s="376"/>
      <c r="DS184" s="376"/>
      <c r="DT184" s="376"/>
      <c r="DU184" s="376"/>
      <c r="DV184" s="376"/>
      <c r="DW184" s="376"/>
      <c r="DX184" s="376"/>
      <c r="DY184" s="376"/>
      <c r="DZ184" s="376"/>
      <c r="EA184" s="376"/>
    </row>
    <row r="185" spans="1:131" hidden="1">
      <c r="A185" s="1586"/>
      <c r="B185" s="523"/>
      <c r="C185" s="524"/>
      <c r="D185" s="540" t="s">
        <v>1728</v>
      </c>
      <c r="E185" s="520"/>
      <c r="F185" s="520"/>
      <c r="G185" s="520"/>
      <c r="H185" s="520"/>
      <c r="I185" s="520"/>
      <c r="J185" s="520"/>
      <c r="K185" s="520"/>
      <c r="L185" s="541"/>
      <c r="M185" s="492"/>
      <c r="N185" s="616"/>
      <c r="O185" s="616"/>
      <c r="P185" s="616"/>
      <c r="Q185" s="616"/>
      <c r="R185" s="616"/>
      <c r="S185" s="616"/>
      <c r="T185" s="616"/>
      <c r="U185" s="616"/>
      <c r="V185" s="616"/>
      <c r="W185" s="616"/>
      <c r="X185" s="616"/>
      <c r="Y185" s="616"/>
      <c r="Z185" s="616"/>
      <c r="AA185" s="616"/>
      <c r="AB185" s="616"/>
      <c r="AC185" s="616"/>
      <c r="AD185" s="616"/>
      <c r="AE185" s="616"/>
      <c r="AF185" s="616"/>
      <c r="AG185" s="616"/>
      <c r="AH185" s="616"/>
      <c r="AI185" s="616"/>
      <c r="AJ185" s="616"/>
      <c r="AK185" s="616"/>
      <c r="AL185" s="616"/>
      <c r="AM185" s="616"/>
      <c r="AN185" s="616"/>
      <c r="AO185" s="616"/>
      <c r="AP185" s="617"/>
      <c r="AQ185" s="376"/>
      <c r="AR185" s="376"/>
      <c r="AS185" s="376"/>
      <c r="AT185" s="593" t="s">
        <v>377</v>
      </c>
      <c r="AU185" s="376"/>
      <c r="AV185" s="376"/>
      <c r="AW185" s="401"/>
      <c r="AX185" s="401"/>
      <c r="AY185" s="595" t="s">
        <v>762</v>
      </c>
      <c r="AZ185" s="582" t="s">
        <v>620</v>
      </c>
      <c r="BA185" s="400" t="s">
        <v>671</v>
      </c>
      <c r="BB185" s="400" t="s">
        <v>911</v>
      </c>
      <c r="BC185" s="400" t="s">
        <v>913</v>
      </c>
      <c r="BD185" s="400" t="s">
        <v>647</v>
      </c>
      <c r="BE185" s="516">
        <f t="shared" si="175"/>
        <v>187</v>
      </c>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c r="CV185" s="376"/>
      <c r="CW185" s="376"/>
      <c r="CX185" s="376"/>
      <c r="CY185" s="376"/>
      <c r="CZ185" s="376"/>
      <c r="DA185" s="376"/>
      <c r="DB185" s="376"/>
      <c r="DC185" s="376"/>
      <c r="DD185" s="376"/>
      <c r="DE185" s="376"/>
      <c r="DF185" s="376"/>
      <c r="DG185" s="376"/>
      <c r="DH185" s="376"/>
      <c r="DI185" s="376"/>
      <c r="DJ185" s="376"/>
      <c r="DK185" s="376"/>
      <c r="DL185" s="376"/>
      <c r="DM185" s="376"/>
      <c r="DN185" s="376"/>
      <c r="DO185" s="376"/>
      <c r="DP185" s="376"/>
      <c r="DQ185" s="376"/>
      <c r="DR185" s="376"/>
      <c r="DS185" s="376"/>
      <c r="DT185" s="376"/>
      <c r="DU185" s="376"/>
      <c r="DV185" s="376"/>
      <c r="DW185" s="376"/>
      <c r="DX185" s="376"/>
      <c r="DY185" s="376"/>
      <c r="DZ185" s="376"/>
      <c r="EA185" s="376"/>
    </row>
    <row r="186" spans="1:131" hidden="1">
      <c r="A186" s="1586"/>
      <c r="B186" s="542"/>
      <c r="C186" s="524"/>
      <c r="D186" s="525"/>
      <c r="E186" s="526">
        <v>0</v>
      </c>
      <c r="F186" s="526">
        <v>1</v>
      </c>
      <c r="G186" s="526">
        <v>2</v>
      </c>
      <c r="H186" s="526">
        <v>3</v>
      </c>
      <c r="I186" s="526">
        <v>4</v>
      </c>
      <c r="J186" s="526">
        <v>5</v>
      </c>
      <c r="K186" s="526"/>
      <c r="L186" s="543"/>
      <c r="M186" s="49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619"/>
      <c r="AQ186" s="376"/>
      <c r="AR186" s="376"/>
      <c r="AS186" s="376"/>
      <c r="AT186" s="593" t="s">
        <v>379</v>
      </c>
      <c r="AU186" s="376"/>
      <c r="AV186" s="376"/>
      <c r="AW186" s="401"/>
      <c r="AX186" s="401"/>
      <c r="AY186" s="595" t="s">
        <v>766</v>
      </c>
      <c r="AZ186" s="582" t="s">
        <v>621</v>
      </c>
      <c r="BA186" s="400" t="s">
        <v>673</v>
      </c>
      <c r="BB186" s="400" t="s">
        <v>913</v>
      </c>
      <c r="BC186" s="400" t="s">
        <v>931</v>
      </c>
      <c r="BD186" s="400" t="s">
        <v>652</v>
      </c>
      <c r="BE186" s="516">
        <f t="shared" si="175"/>
        <v>188</v>
      </c>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c r="CV186" s="376"/>
      <c r="CW186" s="376"/>
      <c r="CX186" s="376"/>
      <c r="CY186" s="376"/>
      <c r="CZ186" s="376"/>
      <c r="DA186" s="376"/>
      <c r="DB186" s="376"/>
      <c r="DC186" s="376"/>
      <c r="DD186" s="376"/>
      <c r="DE186" s="376"/>
      <c r="DF186" s="376"/>
      <c r="DG186" s="376"/>
      <c r="DH186" s="376"/>
      <c r="DI186" s="376"/>
      <c r="DJ186" s="376"/>
      <c r="DK186" s="376"/>
      <c r="DL186" s="376"/>
      <c r="DM186" s="376"/>
      <c r="DN186" s="376"/>
      <c r="DO186" s="376"/>
      <c r="DP186" s="376"/>
      <c r="DQ186" s="376"/>
      <c r="DR186" s="376"/>
      <c r="DS186" s="376"/>
      <c r="DT186" s="376"/>
      <c r="DU186" s="376"/>
      <c r="DV186" s="376"/>
      <c r="DW186" s="376"/>
      <c r="DX186" s="376"/>
      <c r="DY186" s="376"/>
      <c r="DZ186" s="376"/>
      <c r="EA186" s="376"/>
    </row>
    <row r="187" spans="1:131" hidden="1">
      <c r="A187" s="1586"/>
      <c r="B187" s="523"/>
      <c r="C187" s="524"/>
      <c r="D187" s="529">
        <v>30</v>
      </c>
      <c r="E187" s="530">
        <f>ROUNDDOWN(0.3*E171/12,0)</f>
        <v>275</v>
      </c>
      <c r="F187" s="530">
        <f>ROUNDDOWN(AVERAGE(E171,F171)/12*0.3,0)</f>
        <v>295</v>
      </c>
      <c r="G187" s="530">
        <f>ROUNDDOWN(0.3*G171/12,0)</f>
        <v>353</v>
      </c>
      <c r="H187" s="530">
        <f>ROUNDDOWN(AVERAGE(I171,H171)/12*0.3,0)</f>
        <v>408</v>
      </c>
      <c r="I187" s="530">
        <f>ROUNDDOWN(0.3*J171/12,0)</f>
        <v>456</v>
      </c>
      <c r="J187" s="530">
        <f>ROUNDDOWN(AVERAGE(K171,L171)/12*0.3,0)</f>
        <v>503</v>
      </c>
      <c r="K187" s="544"/>
      <c r="L187" s="545"/>
      <c r="M187" s="496"/>
      <c r="N187" s="516">
        <f>+B$11</f>
        <v>0</v>
      </c>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6"/>
      <c r="AM187" s="516"/>
      <c r="AN187" s="516"/>
      <c r="AO187" s="516"/>
      <c r="AP187" s="619"/>
      <c r="AQ187" s="376"/>
      <c r="AR187" s="376"/>
      <c r="AS187" s="376"/>
      <c r="AT187" s="593" t="s">
        <v>381</v>
      </c>
      <c r="AU187" s="376"/>
      <c r="AV187" s="376"/>
      <c r="AW187" s="401"/>
      <c r="AX187" s="401"/>
      <c r="AY187" s="595" t="s">
        <v>768</v>
      </c>
      <c r="AZ187" s="582" t="s">
        <v>208</v>
      </c>
      <c r="BA187" s="400" t="s">
        <v>677</v>
      </c>
      <c r="BB187" s="400" t="s">
        <v>931</v>
      </c>
      <c r="BC187" s="400" t="s">
        <v>382</v>
      </c>
      <c r="BD187" s="400" t="s">
        <v>654</v>
      </c>
      <c r="BE187" s="516">
        <f t="shared" si="175"/>
        <v>189</v>
      </c>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c r="CV187" s="376"/>
      <c r="CW187" s="376"/>
      <c r="CX187" s="376"/>
      <c r="CY187" s="376"/>
      <c r="CZ187" s="376"/>
      <c r="DA187" s="376"/>
      <c r="DB187" s="376"/>
      <c r="DC187" s="376"/>
      <c r="DD187" s="376"/>
      <c r="DE187" s="376"/>
      <c r="DF187" s="376"/>
      <c r="DG187" s="376"/>
      <c r="DH187" s="376"/>
      <c r="DI187" s="376"/>
      <c r="DJ187" s="376"/>
      <c r="DK187" s="376"/>
      <c r="DL187" s="376"/>
      <c r="DM187" s="376"/>
      <c r="DN187" s="376"/>
      <c r="DO187" s="376"/>
      <c r="DP187" s="376"/>
      <c r="DQ187" s="376"/>
      <c r="DR187" s="376"/>
      <c r="DS187" s="376"/>
      <c r="DT187" s="376"/>
      <c r="DU187" s="376"/>
      <c r="DV187" s="376"/>
      <c r="DW187" s="376"/>
      <c r="DX187" s="376"/>
      <c r="DY187" s="376"/>
      <c r="DZ187" s="376"/>
      <c r="EA187" s="376"/>
    </row>
    <row r="188" spans="1:131" hidden="1">
      <c r="A188" s="1586"/>
      <c r="B188" s="523"/>
      <c r="C188" s="524"/>
      <c r="D188" s="531">
        <v>40</v>
      </c>
      <c r="E188" s="530">
        <f>ROUNDDOWN(0.3*E172/12,0)</f>
        <v>367</v>
      </c>
      <c r="F188" s="530">
        <f>ROUNDDOWN(AVERAGE(E172,F172)/12*0.3,0)</f>
        <v>393</v>
      </c>
      <c r="G188" s="530">
        <f>ROUNDDOWN(0.3*G172/12,0)</f>
        <v>472</v>
      </c>
      <c r="H188" s="530">
        <f>ROUNDDOWN(AVERAGE(I172,H172)/12*0.3,0)</f>
        <v>545</v>
      </c>
      <c r="I188" s="530">
        <f>ROUNDDOWN(0.3*J172/12,0)</f>
        <v>608</v>
      </c>
      <c r="J188" s="530">
        <f>ROUNDDOWN(AVERAGE(K172,L172)/12*0.3,0)</f>
        <v>671</v>
      </c>
      <c r="K188" s="546"/>
      <c r="L188" s="547"/>
      <c r="M188" s="496"/>
      <c r="N188" s="516">
        <f>+B$11</f>
        <v>0</v>
      </c>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619"/>
      <c r="AQ188" s="376"/>
      <c r="AR188" s="376"/>
      <c r="AS188" s="376"/>
      <c r="AT188" s="593" t="s">
        <v>382</v>
      </c>
      <c r="AU188" s="376"/>
      <c r="AV188" s="376"/>
      <c r="AW188" s="401"/>
      <c r="AX188" s="401"/>
      <c r="AY188" s="595" t="s">
        <v>773</v>
      </c>
      <c r="AZ188" s="582" t="s">
        <v>624</v>
      </c>
      <c r="BA188" s="400" t="s">
        <v>678</v>
      </c>
      <c r="BB188" s="400" t="s">
        <v>382</v>
      </c>
      <c r="BC188" s="400" t="s">
        <v>935</v>
      </c>
      <c r="BD188" s="400" t="s">
        <v>656</v>
      </c>
      <c r="BE188" s="516">
        <f t="shared" si="175"/>
        <v>190</v>
      </c>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c r="CV188" s="376"/>
      <c r="CW188" s="376"/>
      <c r="CX188" s="376"/>
      <c r="CY188" s="376"/>
      <c r="CZ188" s="376"/>
      <c r="DA188" s="376"/>
      <c r="DB188" s="376"/>
      <c r="DC188" s="376"/>
      <c r="DD188" s="376"/>
      <c r="DE188" s="376"/>
      <c r="DF188" s="376"/>
      <c r="DG188" s="376"/>
      <c r="DH188" s="376"/>
      <c r="DI188" s="376"/>
      <c r="DJ188" s="376"/>
      <c r="DK188" s="376"/>
      <c r="DL188" s="376"/>
      <c r="DM188" s="376"/>
      <c r="DN188" s="376"/>
      <c r="DO188" s="376"/>
      <c r="DP188" s="376"/>
      <c r="DQ188" s="376"/>
      <c r="DR188" s="376"/>
      <c r="DS188" s="376"/>
      <c r="DT188" s="376"/>
      <c r="DU188" s="376"/>
      <c r="DV188" s="376"/>
      <c r="DW188" s="376"/>
      <c r="DX188" s="376"/>
      <c r="DY188" s="376"/>
      <c r="DZ188" s="376"/>
      <c r="EA188" s="376"/>
    </row>
    <row r="189" spans="1:131" hidden="1">
      <c r="A189" s="1586"/>
      <c r="B189" s="523"/>
      <c r="C189" s="524"/>
      <c r="D189" s="531" t="s">
        <v>1656</v>
      </c>
      <c r="E189" s="530">
        <v>468</v>
      </c>
      <c r="F189" s="530">
        <v>501</v>
      </c>
      <c r="G189" s="530">
        <v>602</v>
      </c>
      <c r="H189" s="530">
        <v>695</v>
      </c>
      <c r="I189" s="530">
        <v>776</v>
      </c>
      <c r="J189" s="530">
        <v>856</v>
      </c>
      <c r="K189" s="546"/>
      <c r="L189" s="547"/>
      <c r="M189" s="496"/>
      <c r="N189" s="516">
        <f>+B$11</f>
        <v>0</v>
      </c>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619"/>
      <c r="AQ189" s="376"/>
      <c r="AR189" s="376"/>
      <c r="AS189" s="376"/>
      <c r="AT189" s="593" t="s">
        <v>384</v>
      </c>
      <c r="AU189" s="376"/>
      <c r="AV189" s="376"/>
      <c r="AW189" s="401"/>
      <c r="AX189" s="401"/>
      <c r="AY189" s="595" t="s">
        <v>777</v>
      </c>
      <c r="AZ189" s="582" t="s">
        <v>626</v>
      </c>
      <c r="BA189" s="400" t="s">
        <v>679</v>
      </c>
      <c r="BB189" s="400" t="s">
        <v>935</v>
      </c>
      <c r="BC189" s="400" t="s">
        <v>938</v>
      </c>
      <c r="BD189" s="400" t="s">
        <v>657</v>
      </c>
      <c r="BE189" s="516">
        <f t="shared" si="175"/>
        <v>191</v>
      </c>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c r="CV189" s="376"/>
      <c r="CW189" s="376"/>
      <c r="CX189" s="376"/>
      <c r="CY189" s="376"/>
      <c r="CZ189" s="376"/>
      <c r="DA189" s="376"/>
      <c r="DB189" s="376"/>
      <c r="DC189" s="376"/>
      <c r="DD189" s="376"/>
      <c r="DE189" s="376"/>
      <c r="DF189" s="376"/>
      <c r="DG189" s="376"/>
      <c r="DH189" s="376"/>
      <c r="DI189" s="376"/>
      <c r="DJ189" s="376"/>
      <c r="DK189" s="376"/>
      <c r="DL189" s="376"/>
      <c r="DM189" s="376"/>
      <c r="DN189" s="376"/>
      <c r="DO189" s="376"/>
      <c r="DP189" s="376"/>
      <c r="DQ189" s="376"/>
      <c r="DR189" s="376"/>
      <c r="DS189" s="376"/>
      <c r="DT189" s="376"/>
      <c r="DU189" s="376"/>
      <c r="DV189" s="376"/>
      <c r="DW189" s="376"/>
      <c r="DX189" s="376"/>
      <c r="DY189" s="376"/>
      <c r="DZ189" s="376"/>
      <c r="EA189" s="376"/>
    </row>
    <row r="190" spans="1:131" hidden="1">
      <c r="A190" s="1586"/>
      <c r="B190" s="523"/>
      <c r="C190" s="524"/>
      <c r="D190" s="531" t="s">
        <v>1657</v>
      </c>
      <c r="E190" s="530">
        <v>563</v>
      </c>
      <c r="F190" s="530">
        <v>571</v>
      </c>
      <c r="G190" s="530">
        <v>748</v>
      </c>
      <c r="H190" s="530">
        <v>917</v>
      </c>
      <c r="I190" s="530">
        <v>1003</v>
      </c>
      <c r="J190" s="530">
        <v>1088</v>
      </c>
      <c r="K190" s="546"/>
      <c r="L190" s="547"/>
      <c r="M190" s="496"/>
      <c r="N190" s="516">
        <f>+B$11</f>
        <v>0</v>
      </c>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619"/>
      <c r="AQ190" s="376"/>
      <c r="AR190" s="376"/>
      <c r="AS190" s="376"/>
      <c r="AT190" s="593" t="s">
        <v>386</v>
      </c>
      <c r="AU190" s="376"/>
      <c r="AV190" s="376"/>
      <c r="AW190" s="401"/>
      <c r="AX190" s="401"/>
      <c r="AY190" s="595" t="s">
        <v>779</v>
      </c>
      <c r="AZ190" s="582" t="s">
        <v>627</v>
      </c>
      <c r="BA190" s="400" t="s">
        <v>680</v>
      </c>
      <c r="BB190" s="400" t="s">
        <v>938</v>
      </c>
      <c r="BC190" s="400" t="s">
        <v>942</v>
      </c>
      <c r="BD190" s="400" t="s">
        <v>661</v>
      </c>
      <c r="BE190" s="516">
        <f t="shared" si="175"/>
        <v>192</v>
      </c>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c r="CV190" s="376"/>
      <c r="CW190" s="376"/>
      <c r="CX190" s="376"/>
      <c r="CY190" s="376"/>
      <c r="CZ190" s="376"/>
      <c r="DA190" s="376"/>
      <c r="DB190" s="376"/>
      <c r="DC190" s="376"/>
      <c r="DD190" s="376"/>
      <c r="DE190" s="376"/>
      <c r="DF190" s="376"/>
      <c r="DG190" s="376"/>
      <c r="DH190" s="376"/>
      <c r="DI190" s="376"/>
      <c r="DJ190" s="376"/>
      <c r="DK190" s="376"/>
      <c r="DL190" s="376"/>
      <c r="DM190" s="376"/>
      <c r="DN190" s="376"/>
      <c r="DO190" s="376"/>
      <c r="DP190" s="376"/>
      <c r="DQ190" s="376"/>
      <c r="DR190" s="376"/>
      <c r="DS190" s="376"/>
      <c r="DT190" s="376"/>
      <c r="DU190" s="376"/>
      <c r="DV190" s="376"/>
      <c r="DW190" s="376"/>
      <c r="DX190" s="376"/>
      <c r="DY190" s="376"/>
      <c r="DZ190" s="376"/>
      <c r="EA190" s="376"/>
    </row>
    <row r="191" spans="1:131" hidden="1">
      <c r="A191" s="1586"/>
      <c r="B191" s="548"/>
      <c r="C191" s="549"/>
      <c r="D191" s="550"/>
      <c r="E191" s="551"/>
      <c r="F191" s="551"/>
      <c r="G191" s="551"/>
      <c r="H191" s="551"/>
      <c r="I191" s="551"/>
      <c r="J191" s="552"/>
      <c r="K191" s="553"/>
      <c r="L191" s="554"/>
      <c r="M191" s="509"/>
      <c r="N191" s="626">
        <f>+B$11</f>
        <v>0</v>
      </c>
      <c r="O191" s="626"/>
      <c r="P191" s="626"/>
      <c r="Q191" s="626"/>
      <c r="R191" s="626"/>
      <c r="S191" s="626"/>
      <c r="T191" s="626"/>
      <c r="U191" s="626"/>
      <c r="V191" s="626"/>
      <c r="W191" s="626"/>
      <c r="X191" s="626"/>
      <c r="Y191" s="626"/>
      <c r="Z191" s="626"/>
      <c r="AA191" s="626"/>
      <c r="AB191" s="626"/>
      <c r="AC191" s="626"/>
      <c r="AD191" s="626"/>
      <c r="AE191" s="626"/>
      <c r="AF191" s="626"/>
      <c r="AG191" s="626"/>
      <c r="AH191" s="626"/>
      <c r="AI191" s="626"/>
      <c r="AJ191" s="626"/>
      <c r="AK191" s="626"/>
      <c r="AL191" s="626"/>
      <c r="AM191" s="626"/>
      <c r="AN191" s="626"/>
      <c r="AO191" s="626"/>
      <c r="AP191" s="627"/>
      <c r="AQ191" s="376"/>
      <c r="AR191" s="376"/>
      <c r="AS191" s="376"/>
      <c r="AT191" s="593" t="s">
        <v>388</v>
      </c>
      <c r="AU191" s="376"/>
      <c r="AV191" s="376"/>
      <c r="AW191" s="401"/>
      <c r="AX191" s="401"/>
      <c r="AY191" s="595" t="s">
        <v>784</v>
      </c>
      <c r="AZ191" s="582" t="s">
        <v>630</v>
      </c>
      <c r="BA191" s="400" t="s">
        <v>681</v>
      </c>
      <c r="BB191" s="400" t="s">
        <v>942</v>
      </c>
      <c r="BC191" s="400" t="s">
        <v>947</v>
      </c>
      <c r="BD191" s="400" t="s">
        <v>665</v>
      </c>
      <c r="BE191" s="516">
        <f t="shared" si="175"/>
        <v>193</v>
      </c>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c r="CV191" s="376"/>
      <c r="CW191" s="376"/>
      <c r="CX191" s="376"/>
      <c r="CY191" s="376"/>
      <c r="CZ191" s="376"/>
      <c r="DA191" s="376"/>
      <c r="DB191" s="376"/>
      <c r="DC191" s="376"/>
      <c r="DD191" s="376"/>
      <c r="DE191" s="376"/>
      <c r="DF191" s="376"/>
      <c r="DG191" s="376"/>
      <c r="DH191" s="376"/>
      <c r="DI191" s="376"/>
      <c r="DJ191" s="376"/>
      <c r="DK191" s="376"/>
      <c r="DL191" s="376"/>
      <c r="DM191" s="376"/>
      <c r="DN191" s="376"/>
      <c r="DO191" s="376"/>
      <c r="DP191" s="376"/>
      <c r="DQ191" s="376"/>
      <c r="DR191" s="376"/>
      <c r="DS191" s="376"/>
      <c r="DT191" s="376"/>
      <c r="DU191" s="376"/>
      <c r="DV191" s="376"/>
      <c r="DW191" s="376"/>
      <c r="DX191" s="376"/>
      <c r="DY191" s="376"/>
      <c r="DZ191" s="376"/>
      <c r="EA191" s="376"/>
    </row>
    <row r="192" spans="1:131" hidden="1">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c r="AJ192" s="376"/>
      <c r="AK192" s="376"/>
      <c r="AL192" s="376"/>
      <c r="AM192" s="376"/>
      <c r="AN192" s="376"/>
      <c r="AO192" s="376"/>
      <c r="AP192" s="376"/>
      <c r="AQ192" s="376"/>
      <c r="AR192" s="376"/>
      <c r="AS192" s="376"/>
      <c r="AT192" s="593" t="s">
        <v>390</v>
      </c>
      <c r="AU192" s="376"/>
      <c r="AV192" s="376"/>
      <c r="AW192" s="401"/>
      <c r="AX192" s="401"/>
      <c r="AY192" s="595" t="s">
        <v>788</v>
      </c>
      <c r="AZ192" s="582" t="s">
        <v>632</v>
      </c>
      <c r="BA192" s="400" t="s">
        <v>252</v>
      </c>
      <c r="BB192" s="400" t="s">
        <v>947</v>
      </c>
      <c r="BC192" s="400" t="s">
        <v>959</v>
      </c>
      <c r="BD192" s="400" t="s">
        <v>668</v>
      </c>
      <c r="BE192" s="516">
        <f t="shared" si="175"/>
        <v>194</v>
      </c>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c r="CV192" s="376"/>
      <c r="CW192" s="376"/>
      <c r="CX192" s="376"/>
      <c r="CY192" s="376"/>
      <c r="CZ192" s="376"/>
      <c r="DA192" s="376"/>
      <c r="DB192" s="376"/>
      <c r="DC192" s="376"/>
      <c r="DD192" s="376"/>
      <c r="DE192" s="376"/>
      <c r="DF192" s="376"/>
      <c r="DG192" s="376"/>
      <c r="DH192" s="376"/>
      <c r="DI192" s="376"/>
      <c r="DJ192" s="376"/>
      <c r="DK192" s="376"/>
      <c r="DL192" s="376"/>
      <c r="DM192" s="376"/>
      <c r="DN192" s="376"/>
      <c r="DO192" s="376"/>
      <c r="DP192" s="376"/>
      <c r="DQ192" s="376"/>
      <c r="DR192" s="376"/>
      <c r="DS192" s="376"/>
      <c r="DT192" s="376"/>
      <c r="DU192" s="376"/>
      <c r="DV192" s="376"/>
      <c r="DW192" s="376"/>
      <c r="DX192" s="376"/>
      <c r="DY192" s="376"/>
      <c r="DZ192" s="376"/>
      <c r="EA192" s="376"/>
    </row>
    <row r="193" spans="1:131" hidden="1">
      <c r="A193" s="1580" t="s">
        <v>1729</v>
      </c>
      <c r="B193" s="555"/>
      <c r="C193" s="556"/>
      <c r="D193" s="557" t="s">
        <v>1730</v>
      </c>
      <c r="E193" s="558"/>
      <c r="F193" s="558"/>
      <c r="G193" s="558"/>
      <c r="H193" s="558"/>
      <c r="I193" s="558"/>
      <c r="J193" s="558"/>
      <c r="K193" s="558"/>
      <c r="L193" s="558"/>
      <c r="M193" s="492"/>
      <c r="N193" s="616"/>
      <c r="O193" s="616"/>
      <c r="P193" s="616"/>
      <c r="Q193" s="616"/>
      <c r="R193" s="616"/>
      <c r="S193" s="616"/>
      <c r="T193" s="616"/>
      <c r="U193" s="616"/>
      <c r="V193" s="616"/>
      <c r="W193" s="616"/>
      <c r="X193" s="616"/>
      <c r="Y193" s="616"/>
      <c r="Z193" s="616"/>
      <c r="AA193" s="616"/>
      <c r="AB193" s="616"/>
      <c r="AC193" s="616"/>
      <c r="AD193" s="616"/>
      <c r="AE193" s="616"/>
      <c r="AF193" s="616"/>
      <c r="AG193" s="616"/>
      <c r="AH193" s="616"/>
      <c r="AI193" s="616"/>
      <c r="AJ193" s="616"/>
      <c r="AK193" s="616"/>
      <c r="AL193" s="616"/>
      <c r="AM193" s="616"/>
      <c r="AN193" s="616"/>
      <c r="AO193" s="616"/>
      <c r="AP193" s="617"/>
      <c r="AQ193" s="376"/>
      <c r="AR193" s="376"/>
      <c r="AS193" s="376"/>
      <c r="AT193" s="593" t="s">
        <v>392</v>
      </c>
      <c r="AU193" s="376"/>
      <c r="AV193" s="376"/>
      <c r="AW193" s="401"/>
      <c r="AX193" s="401"/>
      <c r="AY193" s="595" t="s">
        <v>790</v>
      </c>
      <c r="AZ193" s="582" t="s">
        <v>633</v>
      </c>
      <c r="BA193" s="400" t="s">
        <v>685</v>
      </c>
      <c r="BB193" s="400" t="s">
        <v>959</v>
      </c>
      <c r="BC193" s="400" t="s">
        <v>961</v>
      </c>
      <c r="BD193" s="400" t="s">
        <v>670</v>
      </c>
      <c r="BE193" s="516">
        <f t="shared" si="175"/>
        <v>195</v>
      </c>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c r="CV193" s="376"/>
      <c r="CW193" s="376"/>
      <c r="CX193" s="376"/>
      <c r="CY193" s="376"/>
      <c r="CZ193" s="376"/>
      <c r="DA193" s="376"/>
      <c r="DB193" s="376"/>
      <c r="DC193" s="376"/>
      <c r="DD193" s="376"/>
      <c r="DE193" s="376"/>
      <c r="DF193" s="376"/>
      <c r="DG193" s="376"/>
      <c r="DH193" s="376"/>
      <c r="DI193" s="376"/>
      <c r="DJ193" s="376"/>
      <c r="DK193" s="376"/>
      <c r="DL193" s="376"/>
      <c r="DM193" s="376"/>
      <c r="DN193" s="376"/>
      <c r="DO193" s="376"/>
      <c r="DP193" s="376"/>
      <c r="DQ193" s="376"/>
      <c r="DR193" s="376"/>
      <c r="DS193" s="376"/>
      <c r="DT193" s="376"/>
      <c r="DU193" s="376"/>
      <c r="DV193" s="376"/>
      <c r="DW193" s="376"/>
      <c r="DX193" s="376"/>
      <c r="DY193" s="376"/>
      <c r="DZ193" s="376"/>
      <c r="EA193" s="376"/>
    </row>
    <row r="194" spans="1:131" hidden="1">
      <c r="A194" s="1581"/>
      <c r="B194" s="559"/>
      <c r="C194" s="560"/>
      <c r="D194" s="561"/>
      <c r="E194" s="562">
        <v>1</v>
      </c>
      <c r="F194" s="562">
        <v>2</v>
      </c>
      <c r="G194" s="562">
        <v>3</v>
      </c>
      <c r="H194" s="562">
        <v>4</v>
      </c>
      <c r="I194" s="562">
        <v>5</v>
      </c>
      <c r="J194" s="562">
        <v>6</v>
      </c>
      <c r="K194" s="562">
        <v>7</v>
      </c>
      <c r="L194" s="562">
        <v>8</v>
      </c>
      <c r="M194" s="49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619"/>
      <c r="AQ194" s="376"/>
      <c r="AR194" s="376"/>
      <c r="AS194" s="376"/>
      <c r="AT194" s="593" t="s">
        <v>394</v>
      </c>
      <c r="AU194" s="376"/>
      <c r="AV194" s="376"/>
      <c r="AW194" s="401"/>
      <c r="AX194" s="401"/>
      <c r="AY194" s="595" t="s">
        <v>801</v>
      </c>
      <c r="AZ194" s="582" t="s">
        <v>638</v>
      </c>
      <c r="BA194" s="400" t="s">
        <v>686</v>
      </c>
      <c r="BB194" s="400" t="s">
        <v>961</v>
      </c>
      <c r="BC194" s="400" t="s">
        <v>976</v>
      </c>
      <c r="BD194" s="400" t="s">
        <v>671</v>
      </c>
      <c r="BE194" s="516">
        <f t="shared" si="175"/>
        <v>196</v>
      </c>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c r="CV194" s="376"/>
      <c r="CW194" s="376"/>
      <c r="CX194" s="376"/>
      <c r="CY194" s="376"/>
      <c r="CZ194" s="376"/>
      <c r="DA194" s="376"/>
      <c r="DB194" s="376"/>
      <c r="DC194" s="376"/>
      <c r="DD194" s="376"/>
      <c r="DE194" s="376"/>
      <c r="DF194" s="376"/>
      <c r="DG194" s="376"/>
      <c r="DH194" s="376"/>
      <c r="DI194" s="376"/>
      <c r="DJ194" s="376"/>
      <c r="DK194" s="376"/>
      <c r="DL194" s="376"/>
      <c r="DM194" s="376"/>
      <c r="DN194" s="376"/>
      <c r="DO194" s="376"/>
      <c r="DP194" s="376"/>
      <c r="DQ194" s="376"/>
      <c r="DR194" s="376"/>
      <c r="DS194" s="376"/>
      <c r="DT194" s="376"/>
      <c r="DU194" s="376"/>
      <c r="DV194" s="376"/>
      <c r="DW194" s="376"/>
      <c r="DX194" s="376"/>
      <c r="DY194" s="376"/>
      <c r="DZ194" s="376"/>
      <c r="EA194" s="376"/>
    </row>
    <row r="195" spans="1:131" hidden="1">
      <c r="A195" s="1581"/>
      <c r="B195" s="559"/>
      <c r="C195" s="560"/>
      <c r="D195" s="563">
        <v>30</v>
      </c>
      <c r="E195" s="564">
        <f t="shared" ref="E195:L195" si="178">+E197*0.6</f>
        <v>11010</v>
      </c>
      <c r="F195" s="564">
        <f t="shared" si="178"/>
        <v>12600</v>
      </c>
      <c r="G195" s="564">
        <f t="shared" si="178"/>
        <v>14160</v>
      </c>
      <c r="H195" s="564">
        <f t="shared" si="178"/>
        <v>15720</v>
      </c>
      <c r="I195" s="564">
        <f t="shared" si="178"/>
        <v>16980</v>
      </c>
      <c r="J195" s="564">
        <f t="shared" si="178"/>
        <v>18240</v>
      </c>
      <c r="K195" s="564">
        <f t="shared" si="178"/>
        <v>19500</v>
      </c>
      <c r="L195" s="564">
        <f t="shared" si="178"/>
        <v>20760</v>
      </c>
      <c r="M195" s="49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516"/>
      <c r="AN195" s="516"/>
      <c r="AO195" s="516"/>
      <c r="AP195" s="619"/>
      <c r="AQ195" s="376"/>
      <c r="AR195" s="376"/>
      <c r="AS195" s="376"/>
      <c r="AT195" s="593" t="s">
        <v>396</v>
      </c>
      <c r="AU195" s="376"/>
      <c r="AV195" s="376"/>
      <c r="AW195" s="401"/>
      <c r="AX195" s="401"/>
      <c r="AY195" s="595" t="s">
        <v>806</v>
      </c>
      <c r="AZ195" s="582" t="s">
        <v>640</v>
      </c>
      <c r="BA195" s="400" t="s">
        <v>254</v>
      </c>
      <c r="BB195" s="400" t="s">
        <v>976</v>
      </c>
      <c r="BC195" s="400" t="s">
        <v>979</v>
      </c>
      <c r="BD195" s="400" t="s">
        <v>673</v>
      </c>
      <c r="BE195" s="516">
        <f t="shared" si="175"/>
        <v>197</v>
      </c>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c r="CV195" s="376"/>
      <c r="CW195" s="376"/>
      <c r="CX195" s="376"/>
      <c r="CY195" s="376"/>
      <c r="CZ195" s="376"/>
      <c r="DA195" s="376"/>
      <c r="DB195" s="376"/>
      <c r="DC195" s="376"/>
      <c r="DD195" s="376"/>
      <c r="DE195" s="376"/>
      <c r="DF195" s="376"/>
      <c r="DG195" s="376"/>
      <c r="DH195" s="376"/>
      <c r="DI195" s="376"/>
      <c r="DJ195" s="376"/>
      <c r="DK195" s="376"/>
      <c r="DL195" s="376"/>
      <c r="DM195" s="376"/>
      <c r="DN195" s="376"/>
      <c r="DO195" s="376"/>
      <c r="DP195" s="376"/>
      <c r="DQ195" s="376"/>
      <c r="DR195" s="376"/>
      <c r="DS195" s="376"/>
      <c r="DT195" s="376"/>
      <c r="DU195" s="376"/>
      <c r="DV195" s="376"/>
      <c r="DW195" s="376"/>
      <c r="DX195" s="376"/>
      <c r="DY195" s="376"/>
      <c r="DZ195" s="376"/>
      <c r="EA195" s="376"/>
    </row>
    <row r="196" spans="1:131" hidden="1">
      <c r="A196" s="1581"/>
      <c r="B196" s="559"/>
      <c r="C196" s="560"/>
      <c r="D196" s="565">
        <v>40</v>
      </c>
      <c r="E196" s="564">
        <f t="shared" ref="E196:L196" si="179">+E197*0.8</f>
        <v>14680</v>
      </c>
      <c r="F196" s="564">
        <f t="shared" si="179"/>
        <v>16800</v>
      </c>
      <c r="G196" s="564">
        <f t="shared" si="179"/>
        <v>18880</v>
      </c>
      <c r="H196" s="564">
        <f t="shared" si="179"/>
        <v>20960</v>
      </c>
      <c r="I196" s="564">
        <f t="shared" si="179"/>
        <v>22640</v>
      </c>
      <c r="J196" s="564">
        <f t="shared" si="179"/>
        <v>24320</v>
      </c>
      <c r="K196" s="564">
        <f t="shared" si="179"/>
        <v>26000</v>
      </c>
      <c r="L196" s="564">
        <f t="shared" si="179"/>
        <v>27680</v>
      </c>
      <c r="M196" s="49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619"/>
      <c r="AQ196" s="376"/>
      <c r="AR196" s="376"/>
      <c r="AS196" s="376"/>
      <c r="AT196" s="593" t="s">
        <v>398</v>
      </c>
      <c r="AU196" s="376"/>
      <c r="AV196" s="376"/>
      <c r="AW196" s="401"/>
      <c r="AX196" s="401"/>
      <c r="AY196" s="595" t="s">
        <v>1634</v>
      </c>
      <c r="AZ196" s="582" t="s">
        <v>647</v>
      </c>
      <c r="BA196" s="400" t="s">
        <v>691</v>
      </c>
      <c r="BB196" s="400" t="s">
        <v>979</v>
      </c>
      <c r="BC196" s="400" t="s">
        <v>396</v>
      </c>
      <c r="BD196" s="400" t="s">
        <v>677</v>
      </c>
      <c r="BE196" s="516">
        <f t="shared" si="175"/>
        <v>198</v>
      </c>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c r="CV196" s="376"/>
      <c r="CW196" s="376"/>
      <c r="CX196" s="376"/>
      <c r="CY196" s="376"/>
      <c r="CZ196" s="376"/>
      <c r="DA196" s="376"/>
      <c r="DB196" s="376"/>
      <c r="DC196" s="376"/>
      <c r="DD196" s="376"/>
      <c r="DE196" s="376"/>
      <c r="DF196" s="376"/>
      <c r="DG196" s="376"/>
      <c r="DH196" s="376"/>
      <c r="DI196" s="376"/>
      <c r="DJ196" s="376"/>
      <c r="DK196" s="376"/>
      <c r="DL196" s="376"/>
      <c r="DM196" s="376"/>
      <c r="DN196" s="376"/>
      <c r="DO196" s="376"/>
      <c r="DP196" s="376"/>
      <c r="DQ196" s="376"/>
      <c r="DR196" s="376"/>
      <c r="DS196" s="376"/>
      <c r="DT196" s="376"/>
      <c r="DU196" s="376"/>
      <c r="DV196" s="376"/>
      <c r="DW196" s="376"/>
      <c r="DX196" s="376"/>
      <c r="DY196" s="376"/>
      <c r="DZ196" s="376"/>
      <c r="EA196" s="376"/>
    </row>
    <row r="197" spans="1:131" hidden="1">
      <c r="A197" s="1581"/>
      <c r="B197" s="559"/>
      <c r="C197" s="560"/>
      <c r="D197" s="565">
        <v>50</v>
      </c>
      <c r="E197" s="564">
        <v>18350</v>
      </c>
      <c r="F197" s="564">
        <v>21000</v>
      </c>
      <c r="G197" s="564">
        <v>23600</v>
      </c>
      <c r="H197" s="564">
        <v>26200</v>
      </c>
      <c r="I197" s="564">
        <v>28300</v>
      </c>
      <c r="J197" s="564">
        <v>30400</v>
      </c>
      <c r="K197" s="564">
        <v>32500</v>
      </c>
      <c r="L197" s="564">
        <v>34600</v>
      </c>
      <c r="M197" s="496"/>
      <c r="N197" s="516" t="str">
        <f>+CONCATENATE($B$11)</f>
        <v>0</v>
      </c>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6"/>
      <c r="AM197" s="516"/>
      <c r="AN197" s="516"/>
      <c r="AO197" s="516"/>
      <c r="AP197" s="619"/>
      <c r="AQ197" s="376"/>
      <c r="AR197" s="376"/>
      <c r="AS197" s="376"/>
      <c r="AT197" s="593" t="s">
        <v>400</v>
      </c>
      <c r="AU197" s="376"/>
      <c r="AV197" s="376"/>
      <c r="AW197" s="401"/>
      <c r="AX197" s="401"/>
      <c r="AY197" s="595" t="s">
        <v>1635</v>
      </c>
      <c r="AZ197" s="582" t="s">
        <v>652</v>
      </c>
      <c r="BA197" s="400" t="s">
        <v>692</v>
      </c>
      <c r="BB197" s="400" t="s">
        <v>396</v>
      </c>
      <c r="BC197" s="400" t="s">
        <v>1000</v>
      </c>
      <c r="BD197" s="400" t="s">
        <v>678</v>
      </c>
      <c r="BE197" s="516">
        <f t="shared" si="175"/>
        <v>199</v>
      </c>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c r="CV197" s="376"/>
      <c r="CW197" s="376"/>
      <c r="CX197" s="376"/>
      <c r="CY197" s="376"/>
      <c r="CZ197" s="376"/>
      <c r="DA197" s="376"/>
      <c r="DB197" s="376"/>
      <c r="DC197" s="376"/>
      <c r="DD197" s="376"/>
      <c r="DE197" s="376"/>
      <c r="DF197" s="376"/>
      <c r="DG197" s="376"/>
      <c r="DH197" s="376"/>
      <c r="DI197" s="376"/>
      <c r="DJ197" s="376"/>
      <c r="DK197" s="376"/>
      <c r="DL197" s="376"/>
      <c r="DM197" s="376"/>
      <c r="DN197" s="376"/>
      <c r="DO197" s="376"/>
      <c r="DP197" s="376"/>
      <c r="DQ197" s="376"/>
      <c r="DR197" s="376"/>
      <c r="DS197" s="376"/>
      <c r="DT197" s="376"/>
      <c r="DU197" s="376"/>
      <c r="DV197" s="376"/>
      <c r="DW197" s="376"/>
      <c r="DX197" s="376"/>
      <c r="DY197" s="376"/>
      <c r="DZ197" s="376"/>
      <c r="EA197" s="376"/>
    </row>
    <row r="198" spans="1:131" hidden="1">
      <c r="A198" s="1581"/>
      <c r="B198" s="559"/>
      <c r="C198" s="560"/>
      <c r="D198" s="565">
        <v>60</v>
      </c>
      <c r="E198" s="564">
        <f t="shared" ref="E198:L198" si="180">+E197*1.2</f>
        <v>22020</v>
      </c>
      <c r="F198" s="564">
        <f t="shared" si="180"/>
        <v>25200</v>
      </c>
      <c r="G198" s="564">
        <f t="shared" si="180"/>
        <v>28320</v>
      </c>
      <c r="H198" s="564">
        <f t="shared" si="180"/>
        <v>31440</v>
      </c>
      <c r="I198" s="564">
        <f t="shared" si="180"/>
        <v>33960</v>
      </c>
      <c r="J198" s="564">
        <f t="shared" si="180"/>
        <v>36480</v>
      </c>
      <c r="K198" s="564">
        <f t="shared" si="180"/>
        <v>39000</v>
      </c>
      <c r="L198" s="564">
        <f t="shared" si="180"/>
        <v>41520</v>
      </c>
      <c r="M198" s="49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619"/>
      <c r="AQ198" s="376"/>
      <c r="AR198" s="376"/>
      <c r="AS198" s="376"/>
      <c r="AT198" s="593" t="s">
        <v>402</v>
      </c>
      <c r="AU198" s="376"/>
      <c r="AV198" s="376"/>
      <c r="AW198" s="401"/>
      <c r="AX198" s="401"/>
      <c r="AY198" s="595" t="s">
        <v>815</v>
      </c>
      <c r="AZ198" s="582" t="s">
        <v>654</v>
      </c>
      <c r="BA198" s="400" t="s">
        <v>693</v>
      </c>
      <c r="BB198" s="400" t="s">
        <v>1000</v>
      </c>
      <c r="BC198" s="400" t="s">
        <v>1001</v>
      </c>
      <c r="BD198" s="400" t="s">
        <v>679</v>
      </c>
      <c r="BE198" s="516">
        <f t="shared" si="175"/>
        <v>200</v>
      </c>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c r="CV198" s="376"/>
      <c r="CW198" s="376"/>
      <c r="CX198" s="376"/>
      <c r="CY198" s="376"/>
      <c r="CZ198" s="376"/>
      <c r="DA198" s="376"/>
      <c r="DB198" s="376"/>
      <c r="DC198" s="376"/>
      <c r="DD198" s="376"/>
      <c r="DE198" s="376"/>
      <c r="DF198" s="376"/>
      <c r="DG198" s="376"/>
      <c r="DH198" s="376"/>
      <c r="DI198" s="376"/>
      <c r="DJ198" s="376"/>
      <c r="DK198" s="376"/>
      <c r="DL198" s="376"/>
      <c r="DM198" s="376"/>
      <c r="DN198" s="376"/>
      <c r="DO198" s="376"/>
      <c r="DP198" s="376"/>
      <c r="DQ198" s="376"/>
      <c r="DR198" s="376"/>
      <c r="DS198" s="376"/>
      <c r="DT198" s="376"/>
      <c r="DU198" s="376"/>
      <c r="DV198" s="376"/>
      <c r="DW198" s="376"/>
      <c r="DX198" s="376"/>
      <c r="DY198" s="376"/>
      <c r="DZ198" s="376"/>
      <c r="EA198" s="376"/>
    </row>
    <row r="199" spans="1:131" hidden="1">
      <c r="A199" s="1581"/>
      <c r="B199" s="559"/>
      <c r="C199" s="560"/>
      <c r="D199" s="566">
        <v>80</v>
      </c>
      <c r="E199" s="567">
        <f t="shared" ref="E199:L199" si="181">+E197*1.6</f>
        <v>29360</v>
      </c>
      <c r="F199" s="567">
        <f t="shared" si="181"/>
        <v>33600</v>
      </c>
      <c r="G199" s="567">
        <f t="shared" si="181"/>
        <v>37760</v>
      </c>
      <c r="H199" s="567">
        <f t="shared" si="181"/>
        <v>41920</v>
      </c>
      <c r="I199" s="567">
        <f t="shared" si="181"/>
        <v>45280</v>
      </c>
      <c r="J199" s="567">
        <f t="shared" si="181"/>
        <v>48640</v>
      </c>
      <c r="K199" s="567">
        <f t="shared" si="181"/>
        <v>52000</v>
      </c>
      <c r="L199" s="567">
        <f t="shared" si="181"/>
        <v>55360</v>
      </c>
      <c r="M199" s="49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619"/>
      <c r="AQ199" s="376"/>
      <c r="AR199" s="376"/>
      <c r="AS199" s="376"/>
      <c r="AT199" s="593" t="s">
        <v>404</v>
      </c>
      <c r="AU199" s="376"/>
      <c r="AV199" s="376"/>
      <c r="AW199" s="401"/>
      <c r="AX199" s="401"/>
      <c r="AY199" s="595" t="s">
        <v>817</v>
      </c>
      <c r="AZ199" s="582" t="s">
        <v>656</v>
      </c>
      <c r="BA199" s="400" t="s">
        <v>694</v>
      </c>
      <c r="BB199" s="400" t="s">
        <v>1001</v>
      </c>
      <c r="BC199" s="400" t="s">
        <v>1002</v>
      </c>
      <c r="BD199" s="400" t="s">
        <v>680</v>
      </c>
      <c r="BE199" s="516">
        <f t="shared" si="175"/>
        <v>201</v>
      </c>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c r="CV199" s="376"/>
      <c r="CW199" s="376"/>
      <c r="CX199" s="376"/>
      <c r="CY199" s="376"/>
      <c r="CZ199" s="376"/>
      <c r="DA199" s="376"/>
      <c r="DB199" s="376"/>
      <c r="DC199" s="376"/>
      <c r="DD199" s="376"/>
      <c r="DE199" s="376"/>
      <c r="DF199" s="376"/>
      <c r="DG199" s="376"/>
      <c r="DH199" s="376"/>
      <c r="DI199" s="376"/>
      <c r="DJ199" s="376"/>
      <c r="DK199" s="376"/>
      <c r="DL199" s="376"/>
      <c r="DM199" s="376"/>
      <c r="DN199" s="376"/>
      <c r="DO199" s="376"/>
      <c r="DP199" s="376"/>
      <c r="DQ199" s="376"/>
      <c r="DR199" s="376"/>
      <c r="DS199" s="376"/>
      <c r="DT199" s="376"/>
      <c r="DU199" s="376"/>
      <c r="DV199" s="376"/>
      <c r="DW199" s="376"/>
      <c r="DX199" s="376"/>
      <c r="DY199" s="376"/>
      <c r="DZ199" s="376"/>
      <c r="EA199" s="376"/>
    </row>
    <row r="200" spans="1:131" hidden="1">
      <c r="A200" s="1581"/>
      <c r="B200" s="559"/>
      <c r="C200" s="560"/>
      <c r="D200" s="566">
        <v>120</v>
      </c>
      <c r="E200" s="567">
        <v>44000</v>
      </c>
      <c r="F200" s="567">
        <v>50300</v>
      </c>
      <c r="G200" s="567">
        <v>56600</v>
      </c>
      <c r="H200" s="567">
        <v>62900</v>
      </c>
      <c r="I200" s="567">
        <v>67900</v>
      </c>
      <c r="J200" s="567">
        <v>72950</v>
      </c>
      <c r="K200" s="567">
        <v>77950</v>
      </c>
      <c r="L200" s="567">
        <v>83000</v>
      </c>
      <c r="M200" s="509"/>
      <c r="N200" s="626" t="str">
        <f>+CONCATENATE($B$11)</f>
        <v>0</v>
      </c>
      <c r="O200" s="626"/>
      <c r="P200" s="626"/>
      <c r="Q200" s="626"/>
      <c r="R200" s="626"/>
      <c r="S200" s="626"/>
      <c r="T200" s="626"/>
      <c r="U200" s="626"/>
      <c r="V200" s="626"/>
      <c r="W200" s="626"/>
      <c r="X200" s="626"/>
      <c r="Y200" s="626"/>
      <c r="Z200" s="626"/>
      <c r="AA200" s="626"/>
      <c r="AB200" s="626"/>
      <c r="AC200" s="626"/>
      <c r="AD200" s="626"/>
      <c r="AE200" s="626"/>
      <c r="AF200" s="626"/>
      <c r="AG200" s="626"/>
      <c r="AH200" s="626"/>
      <c r="AI200" s="626"/>
      <c r="AJ200" s="626"/>
      <c r="AK200" s="626"/>
      <c r="AL200" s="626"/>
      <c r="AM200" s="626"/>
      <c r="AN200" s="626"/>
      <c r="AO200" s="626"/>
      <c r="AP200" s="627"/>
      <c r="AQ200" s="376"/>
      <c r="AR200" s="376"/>
      <c r="AS200" s="376"/>
      <c r="AT200" s="593" t="s">
        <v>406</v>
      </c>
      <c r="AU200" s="376"/>
      <c r="AV200" s="376"/>
      <c r="AW200" s="401"/>
      <c r="AX200" s="401"/>
      <c r="AY200" s="595" t="s">
        <v>820</v>
      </c>
      <c r="AZ200" s="582" t="s">
        <v>657</v>
      </c>
      <c r="BA200" s="400" t="s">
        <v>1633</v>
      </c>
      <c r="BB200" s="400" t="s">
        <v>1002</v>
      </c>
      <c r="BC200" s="400" t="s">
        <v>1007</v>
      </c>
      <c r="BD200" s="400" t="s">
        <v>681</v>
      </c>
      <c r="BE200" s="516">
        <f t="shared" si="175"/>
        <v>202</v>
      </c>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c r="CV200" s="376"/>
      <c r="CW200" s="376"/>
      <c r="CX200" s="376"/>
      <c r="CY200" s="376"/>
      <c r="CZ200" s="376"/>
      <c r="DA200" s="376"/>
      <c r="DB200" s="376"/>
      <c r="DC200" s="376"/>
      <c r="DD200" s="376"/>
      <c r="DE200" s="376"/>
      <c r="DF200" s="376"/>
      <c r="DG200" s="376"/>
      <c r="DH200" s="376"/>
      <c r="DI200" s="376"/>
      <c r="DJ200" s="376"/>
      <c r="DK200" s="376"/>
      <c r="DL200" s="376"/>
      <c r="DM200" s="376"/>
      <c r="DN200" s="376"/>
      <c r="DO200" s="376"/>
      <c r="DP200" s="376"/>
      <c r="DQ200" s="376"/>
      <c r="DR200" s="376"/>
      <c r="DS200" s="376"/>
      <c r="DT200" s="376"/>
      <c r="DU200" s="376"/>
      <c r="DV200" s="376"/>
      <c r="DW200" s="376"/>
      <c r="DX200" s="376"/>
      <c r="DY200" s="376"/>
      <c r="DZ200" s="376"/>
      <c r="EA200" s="376"/>
    </row>
    <row r="201" spans="1:131" hidden="1">
      <c r="A201" s="1581"/>
      <c r="B201" s="559"/>
      <c r="C201" s="560"/>
      <c r="D201" s="538"/>
      <c r="E201" s="539"/>
      <c r="F201" s="539"/>
      <c r="G201" s="539"/>
      <c r="H201" s="539"/>
      <c r="I201" s="539"/>
      <c r="J201" s="539"/>
      <c r="K201" s="539"/>
      <c r="L201" s="539"/>
      <c r="M201" s="368"/>
      <c r="N201" s="51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c r="AJ201" s="376"/>
      <c r="AK201" s="376"/>
      <c r="AL201" s="376"/>
      <c r="AM201" s="376"/>
      <c r="AN201" s="376"/>
      <c r="AO201" s="376"/>
      <c r="AP201" s="376"/>
      <c r="AQ201" s="376"/>
      <c r="AR201" s="376"/>
      <c r="AS201" s="376"/>
      <c r="AT201" s="593" t="s">
        <v>408</v>
      </c>
      <c r="AU201" s="376"/>
      <c r="AV201" s="376"/>
      <c r="AW201" s="401"/>
      <c r="AX201" s="401"/>
      <c r="AY201" s="595" t="s">
        <v>822</v>
      </c>
      <c r="AZ201" s="582" t="s">
        <v>661</v>
      </c>
      <c r="BA201" s="400" t="s">
        <v>697</v>
      </c>
      <c r="BB201" s="400" t="s">
        <v>1007</v>
      </c>
      <c r="BC201" s="400" t="s">
        <v>1008</v>
      </c>
      <c r="BD201" s="400" t="s">
        <v>252</v>
      </c>
      <c r="BE201" s="516">
        <f t="shared" si="175"/>
        <v>203</v>
      </c>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c r="CV201" s="376"/>
      <c r="CW201" s="376"/>
      <c r="CX201" s="376"/>
      <c r="CY201" s="376"/>
      <c r="CZ201" s="376"/>
      <c r="DA201" s="376"/>
      <c r="DB201" s="376"/>
      <c r="DC201" s="376"/>
      <c r="DD201" s="376"/>
      <c r="DE201" s="376"/>
      <c r="DF201" s="376"/>
      <c r="DG201" s="376"/>
      <c r="DH201" s="376"/>
      <c r="DI201" s="376"/>
      <c r="DJ201" s="376"/>
      <c r="DK201" s="376"/>
      <c r="DL201" s="376"/>
      <c r="DM201" s="376"/>
      <c r="DN201" s="376"/>
      <c r="DO201" s="376"/>
      <c r="DP201" s="376"/>
      <c r="DQ201" s="376"/>
      <c r="DR201" s="376"/>
      <c r="DS201" s="376"/>
      <c r="DT201" s="376"/>
      <c r="DU201" s="376"/>
      <c r="DV201" s="376"/>
      <c r="DW201" s="376"/>
      <c r="DX201" s="376"/>
      <c r="DY201" s="376"/>
      <c r="DZ201" s="376"/>
      <c r="EA201" s="376"/>
    </row>
    <row r="202" spans="1:131" hidden="1">
      <c r="A202" s="1581"/>
      <c r="B202" s="559"/>
      <c r="C202" s="560"/>
      <c r="D202" s="568"/>
      <c r="E202" s="569"/>
      <c r="F202" s="569"/>
      <c r="G202" s="569"/>
      <c r="H202" s="569"/>
      <c r="I202" s="569"/>
      <c r="J202" s="569"/>
      <c r="K202" s="569"/>
      <c r="L202" s="570"/>
      <c r="M202" s="492"/>
      <c r="N202" s="616"/>
      <c r="O202" s="616"/>
      <c r="P202" s="616"/>
      <c r="Q202" s="616"/>
      <c r="R202" s="616"/>
      <c r="S202" s="616"/>
      <c r="T202" s="616"/>
      <c r="U202" s="616"/>
      <c r="V202" s="616"/>
      <c r="W202" s="616"/>
      <c r="X202" s="616"/>
      <c r="Y202" s="616"/>
      <c r="Z202" s="616"/>
      <c r="AA202" s="616"/>
      <c r="AB202" s="616"/>
      <c r="AC202" s="616"/>
      <c r="AD202" s="616"/>
      <c r="AE202" s="616"/>
      <c r="AF202" s="616"/>
      <c r="AG202" s="616"/>
      <c r="AH202" s="616"/>
      <c r="AI202" s="616"/>
      <c r="AJ202" s="616"/>
      <c r="AK202" s="616"/>
      <c r="AL202" s="616"/>
      <c r="AM202" s="616"/>
      <c r="AN202" s="616"/>
      <c r="AO202" s="616"/>
      <c r="AP202" s="617"/>
      <c r="AQ202" s="376"/>
      <c r="AR202" s="376"/>
      <c r="AS202" s="376"/>
      <c r="AT202" s="593" t="s">
        <v>410</v>
      </c>
      <c r="AU202" s="376"/>
      <c r="AV202" s="376"/>
      <c r="AW202" s="401"/>
      <c r="AX202" s="401"/>
      <c r="AY202" s="595" t="s">
        <v>825</v>
      </c>
      <c r="AZ202" s="582" t="s">
        <v>665</v>
      </c>
      <c r="BA202" s="400" t="s">
        <v>698</v>
      </c>
      <c r="BB202" s="400" t="s">
        <v>1008</v>
      </c>
      <c r="BC202" s="400" t="s">
        <v>1012</v>
      </c>
      <c r="BD202" s="400" t="s">
        <v>685</v>
      </c>
      <c r="BE202" s="516">
        <f t="shared" si="175"/>
        <v>204</v>
      </c>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c r="CV202" s="376"/>
      <c r="CW202" s="376"/>
      <c r="CX202" s="376"/>
      <c r="CY202" s="376"/>
      <c r="CZ202" s="376"/>
      <c r="DA202" s="376"/>
      <c r="DB202" s="376"/>
      <c r="DC202" s="376"/>
      <c r="DD202" s="376"/>
      <c r="DE202" s="376"/>
      <c r="DF202" s="376"/>
      <c r="DG202" s="376"/>
      <c r="DH202" s="376"/>
      <c r="DI202" s="376"/>
      <c r="DJ202" s="376"/>
      <c r="DK202" s="376"/>
      <c r="DL202" s="376"/>
      <c r="DM202" s="376"/>
      <c r="DN202" s="376"/>
      <c r="DO202" s="376"/>
      <c r="DP202" s="376"/>
      <c r="DQ202" s="376"/>
      <c r="DR202" s="376"/>
      <c r="DS202" s="376"/>
      <c r="DT202" s="376"/>
      <c r="DU202" s="376"/>
      <c r="DV202" s="376"/>
      <c r="DW202" s="376"/>
      <c r="DX202" s="376"/>
      <c r="DY202" s="376"/>
      <c r="DZ202" s="376"/>
      <c r="EA202" s="376"/>
    </row>
    <row r="203" spans="1:131" hidden="1">
      <c r="A203" s="1581"/>
      <c r="B203" s="571"/>
      <c r="C203" s="560"/>
      <c r="D203" s="572"/>
      <c r="E203" s="573"/>
      <c r="F203" s="573"/>
      <c r="G203" s="573"/>
      <c r="H203" s="573"/>
      <c r="I203" s="573"/>
      <c r="J203" s="573"/>
      <c r="K203" s="573"/>
      <c r="L203" s="574"/>
      <c r="M203" s="49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619"/>
      <c r="AQ203" s="376"/>
      <c r="AR203" s="376"/>
      <c r="AS203" s="376"/>
      <c r="AT203" s="593" t="s">
        <v>412</v>
      </c>
      <c r="AU203" s="376"/>
      <c r="AV203" s="376"/>
      <c r="AW203" s="401"/>
      <c r="AX203" s="401"/>
      <c r="AY203" s="595" t="s">
        <v>826</v>
      </c>
      <c r="AZ203" s="582" t="s">
        <v>668</v>
      </c>
      <c r="BA203" s="400" t="s">
        <v>702</v>
      </c>
      <c r="BB203" s="400" t="s">
        <v>1012</v>
      </c>
      <c r="BC203" s="400" t="s">
        <v>1015</v>
      </c>
      <c r="BD203" s="400" t="s">
        <v>686</v>
      </c>
      <c r="BE203" s="516">
        <f t="shared" si="175"/>
        <v>205</v>
      </c>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c r="CV203" s="376"/>
      <c r="CW203" s="376"/>
      <c r="CX203" s="376"/>
      <c r="CY203" s="376"/>
      <c r="CZ203" s="376"/>
      <c r="DA203" s="376"/>
      <c r="DB203" s="376"/>
      <c r="DC203" s="376"/>
      <c r="DD203" s="376"/>
      <c r="DE203" s="376"/>
      <c r="DF203" s="376"/>
      <c r="DG203" s="376"/>
      <c r="DH203" s="376"/>
      <c r="DI203" s="376"/>
      <c r="DJ203" s="376"/>
      <c r="DK203" s="376"/>
      <c r="DL203" s="376"/>
      <c r="DM203" s="376"/>
      <c r="DN203" s="376"/>
      <c r="DO203" s="376"/>
      <c r="DP203" s="376"/>
      <c r="DQ203" s="376"/>
      <c r="DR203" s="376"/>
      <c r="DS203" s="376"/>
      <c r="DT203" s="376"/>
      <c r="DU203" s="376"/>
      <c r="DV203" s="376"/>
      <c r="DW203" s="376"/>
      <c r="DX203" s="376"/>
      <c r="DY203" s="376"/>
      <c r="DZ203" s="376"/>
      <c r="EA203" s="376"/>
    </row>
    <row r="204" spans="1:131" ht="15" hidden="1" customHeight="1">
      <c r="A204" s="1581"/>
      <c r="B204" s="559"/>
      <c r="C204" s="560"/>
      <c r="D204" s="575"/>
      <c r="E204" s="573"/>
      <c r="F204" s="573"/>
      <c r="G204" s="573"/>
      <c r="H204" s="573"/>
      <c r="I204" s="573"/>
      <c r="J204" s="573"/>
      <c r="K204" s="573"/>
      <c r="L204" s="574"/>
      <c r="M204" s="496"/>
      <c r="N204" s="516" t="s">
        <v>1731</v>
      </c>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619"/>
      <c r="AQ204" s="376"/>
      <c r="AR204" s="376"/>
      <c r="AS204" s="376"/>
      <c r="AT204" s="593" t="s">
        <v>414</v>
      </c>
      <c r="AU204" s="376"/>
      <c r="AV204" s="376"/>
      <c r="AW204" s="401"/>
      <c r="AX204" s="401"/>
      <c r="AY204" s="595" t="s">
        <v>828</v>
      </c>
      <c r="AZ204" s="582" t="s">
        <v>670</v>
      </c>
      <c r="BA204" s="400" t="s">
        <v>704</v>
      </c>
      <c r="BB204" s="400" t="s">
        <v>1015</v>
      </c>
      <c r="BC204" s="400" t="s">
        <v>1020</v>
      </c>
      <c r="BD204" s="400" t="s">
        <v>254</v>
      </c>
      <c r="BE204" s="516">
        <f t="shared" si="175"/>
        <v>206</v>
      </c>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c r="CV204" s="376"/>
      <c r="CW204" s="376"/>
      <c r="CX204" s="376"/>
      <c r="CY204" s="376"/>
      <c r="CZ204" s="376"/>
      <c r="DA204" s="376"/>
      <c r="DB204" s="376"/>
      <c r="DC204" s="376"/>
      <c r="DD204" s="376"/>
      <c r="DE204" s="376"/>
      <c r="DF204" s="376"/>
      <c r="DG204" s="376"/>
      <c r="DH204" s="376"/>
      <c r="DI204" s="376"/>
      <c r="DJ204" s="376"/>
      <c r="DK204" s="376"/>
      <c r="DL204" s="376"/>
      <c r="DM204" s="376"/>
      <c r="DN204" s="376"/>
      <c r="DO204" s="376"/>
      <c r="DP204" s="376"/>
      <c r="DQ204" s="376"/>
      <c r="DR204" s="376"/>
      <c r="DS204" s="376"/>
      <c r="DT204" s="376"/>
      <c r="DU204" s="376"/>
      <c r="DV204" s="376"/>
      <c r="DW204" s="376"/>
      <c r="DX204" s="376"/>
      <c r="DY204" s="376"/>
      <c r="DZ204" s="376"/>
      <c r="EA204" s="376"/>
    </row>
    <row r="205" spans="1:131" hidden="1">
      <c r="A205" s="1581"/>
      <c r="B205" s="559"/>
      <c r="C205" s="560"/>
      <c r="D205" s="575"/>
      <c r="E205" s="573"/>
      <c r="F205" s="573"/>
      <c r="G205" s="573"/>
      <c r="H205" s="573"/>
      <c r="I205" s="573"/>
      <c r="J205" s="573"/>
      <c r="K205" s="573"/>
      <c r="L205" s="574"/>
      <c r="M205" s="49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516"/>
      <c r="AN205" s="516"/>
      <c r="AO205" s="516"/>
      <c r="AP205" s="619"/>
      <c r="AQ205" s="376"/>
      <c r="AR205" s="376"/>
      <c r="AS205" s="376"/>
      <c r="AT205" s="593" t="s">
        <v>416</v>
      </c>
      <c r="AU205" s="376"/>
      <c r="AV205" s="376"/>
      <c r="AW205" s="401"/>
      <c r="AX205" s="401"/>
      <c r="AY205" s="595" t="s">
        <v>832</v>
      </c>
      <c r="AZ205" s="582" t="s">
        <v>671</v>
      </c>
      <c r="BA205" s="400" t="s">
        <v>264</v>
      </c>
      <c r="BB205" s="400" t="s">
        <v>1020</v>
      </c>
      <c r="BC205" s="400" t="s">
        <v>1025</v>
      </c>
      <c r="BD205" s="400" t="s">
        <v>691</v>
      </c>
      <c r="BE205" s="516">
        <f t="shared" si="175"/>
        <v>207</v>
      </c>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c r="CV205" s="376"/>
      <c r="CW205" s="376"/>
      <c r="CX205" s="376"/>
      <c r="CY205" s="376"/>
      <c r="CZ205" s="376"/>
      <c r="DA205" s="376"/>
      <c r="DB205" s="376"/>
      <c r="DC205" s="376"/>
      <c r="DD205" s="376"/>
      <c r="DE205" s="376"/>
      <c r="DF205" s="376"/>
      <c r="DG205" s="376"/>
      <c r="DH205" s="376"/>
      <c r="DI205" s="376"/>
      <c r="DJ205" s="376"/>
      <c r="DK205" s="376"/>
      <c r="DL205" s="376"/>
      <c r="DM205" s="376"/>
      <c r="DN205" s="376"/>
      <c r="DO205" s="376"/>
      <c r="DP205" s="376"/>
      <c r="DQ205" s="376"/>
      <c r="DR205" s="376"/>
      <c r="DS205" s="376"/>
      <c r="DT205" s="376"/>
      <c r="DU205" s="376"/>
      <c r="DV205" s="376"/>
      <c r="DW205" s="376"/>
      <c r="DX205" s="376"/>
      <c r="DY205" s="376"/>
      <c r="DZ205" s="376"/>
      <c r="EA205" s="376"/>
    </row>
    <row r="206" spans="1:131" hidden="1">
      <c r="A206" s="1581"/>
      <c r="B206" s="559"/>
      <c r="C206" s="560"/>
      <c r="D206" s="575"/>
      <c r="E206" s="573"/>
      <c r="F206" s="573"/>
      <c r="G206" s="573"/>
      <c r="H206" s="573"/>
      <c r="I206" s="573"/>
      <c r="J206" s="573"/>
      <c r="K206" s="573"/>
      <c r="L206" s="574"/>
      <c r="M206" s="49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619"/>
      <c r="AQ206" s="376"/>
      <c r="AR206" s="376"/>
      <c r="AS206" s="376"/>
      <c r="AT206" s="593" t="s">
        <v>418</v>
      </c>
      <c r="AU206" s="376"/>
      <c r="AV206" s="376"/>
      <c r="AW206" s="401"/>
      <c r="AX206" s="401"/>
      <c r="AY206" s="595" t="s">
        <v>841</v>
      </c>
      <c r="AZ206" s="582" t="s">
        <v>673</v>
      </c>
      <c r="BA206" s="400" t="s">
        <v>708</v>
      </c>
      <c r="BB206" s="400" t="s">
        <v>1025</v>
      </c>
      <c r="BC206" s="400" t="s">
        <v>1026</v>
      </c>
      <c r="BD206" s="400" t="s">
        <v>692</v>
      </c>
      <c r="BE206" s="516">
        <f t="shared" si="175"/>
        <v>208</v>
      </c>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c r="CV206" s="376"/>
      <c r="CW206" s="376"/>
      <c r="CX206" s="376"/>
      <c r="CY206" s="376"/>
      <c r="CZ206" s="376"/>
      <c r="DA206" s="376"/>
      <c r="DB206" s="376"/>
      <c r="DC206" s="376"/>
      <c r="DD206" s="376"/>
      <c r="DE206" s="376"/>
      <c r="DF206" s="376"/>
      <c r="DG206" s="376"/>
      <c r="DH206" s="376"/>
      <c r="DI206" s="376"/>
      <c r="DJ206" s="376"/>
      <c r="DK206" s="376"/>
      <c r="DL206" s="376"/>
      <c r="DM206" s="376"/>
      <c r="DN206" s="376"/>
      <c r="DO206" s="376"/>
      <c r="DP206" s="376"/>
      <c r="DQ206" s="376"/>
      <c r="DR206" s="376"/>
      <c r="DS206" s="376"/>
      <c r="DT206" s="376"/>
      <c r="DU206" s="376"/>
      <c r="DV206" s="376"/>
      <c r="DW206" s="376"/>
      <c r="DX206" s="376"/>
      <c r="DY206" s="376"/>
      <c r="DZ206" s="376"/>
      <c r="EA206" s="376"/>
    </row>
    <row r="207" spans="1:131" hidden="1">
      <c r="A207" s="1581"/>
      <c r="B207" s="559"/>
      <c r="C207" s="560"/>
      <c r="D207" s="575"/>
      <c r="E207" s="573"/>
      <c r="F207" s="573"/>
      <c r="G207" s="573"/>
      <c r="H207" s="573"/>
      <c r="I207" s="573"/>
      <c r="J207" s="573"/>
      <c r="K207" s="573"/>
      <c r="L207" s="574"/>
      <c r="M207" s="49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6"/>
      <c r="AM207" s="516"/>
      <c r="AN207" s="516"/>
      <c r="AO207" s="516"/>
      <c r="AP207" s="619"/>
      <c r="AQ207" s="376"/>
      <c r="AR207" s="376"/>
      <c r="AS207" s="376"/>
      <c r="AT207" s="593" t="s">
        <v>420</v>
      </c>
      <c r="AU207" s="376"/>
      <c r="AV207" s="376"/>
      <c r="AW207" s="401"/>
      <c r="AX207" s="401"/>
      <c r="AY207" s="595" t="s">
        <v>333</v>
      </c>
      <c r="AZ207" s="582" t="s">
        <v>677</v>
      </c>
      <c r="BA207" s="400" t="s">
        <v>709</v>
      </c>
      <c r="BB207" s="400" t="s">
        <v>1026</v>
      </c>
      <c r="BC207" s="400" t="s">
        <v>1027</v>
      </c>
      <c r="BD207" s="400" t="s">
        <v>693</v>
      </c>
      <c r="BE207" s="516">
        <f t="shared" si="175"/>
        <v>209</v>
      </c>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c r="CV207" s="376"/>
      <c r="CW207" s="376"/>
      <c r="CX207" s="376"/>
      <c r="CY207" s="376"/>
      <c r="CZ207" s="376"/>
      <c r="DA207" s="376"/>
      <c r="DB207" s="376"/>
      <c r="DC207" s="376"/>
      <c r="DD207" s="376"/>
      <c r="DE207" s="376"/>
      <c r="DF207" s="376"/>
      <c r="DG207" s="376"/>
      <c r="DH207" s="376"/>
      <c r="DI207" s="376"/>
      <c r="DJ207" s="376"/>
      <c r="DK207" s="376"/>
      <c r="DL207" s="376"/>
      <c r="DM207" s="376"/>
      <c r="DN207" s="376"/>
      <c r="DO207" s="376"/>
      <c r="DP207" s="376"/>
      <c r="DQ207" s="376"/>
      <c r="DR207" s="376"/>
      <c r="DS207" s="376"/>
      <c r="DT207" s="376"/>
      <c r="DU207" s="376"/>
      <c r="DV207" s="376"/>
      <c r="DW207" s="376"/>
      <c r="DX207" s="376"/>
      <c r="DY207" s="376"/>
      <c r="DZ207" s="376"/>
      <c r="EA207" s="376"/>
    </row>
    <row r="208" spans="1:131" hidden="1">
      <c r="A208" s="1582"/>
      <c r="B208" s="576"/>
      <c r="C208" s="577"/>
      <c r="D208" s="578"/>
      <c r="E208" s="579"/>
      <c r="F208" s="579"/>
      <c r="G208" s="579"/>
      <c r="H208" s="579"/>
      <c r="I208" s="579"/>
      <c r="J208" s="579"/>
      <c r="K208" s="579"/>
      <c r="L208" s="580"/>
      <c r="M208" s="509"/>
      <c r="N208" s="626"/>
      <c r="O208" s="626"/>
      <c r="P208" s="626"/>
      <c r="Q208" s="626"/>
      <c r="R208" s="626"/>
      <c r="S208" s="626"/>
      <c r="T208" s="626"/>
      <c r="U208" s="626"/>
      <c r="V208" s="626"/>
      <c r="W208" s="626"/>
      <c r="X208" s="626"/>
      <c r="Y208" s="626"/>
      <c r="Z208" s="626"/>
      <c r="AA208" s="626"/>
      <c r="AB208" s="626"/>
      <c r="AC208" s="626"/>
      <c r="AD208" s="626"/>
      <c r="AE208" s="626"/>
      <c r="AF208" s="626"/>
      <c r="AG208" s="626"/>
      <c r="AH208" s="626"/>
      <c r="AI208" s="626"/>
      <c r="AJ208" s="626"/>
      <c r="AK208" s="626"/>
      <c r="AL208" s="626"/>
      <c r="AM208" s="626"/>
      <c r="AN208" s="626"/>
      <c r="AO208" s="626"/>
      <c r="AP208" s="627"/>
      <c r="AQ208" s="376"/>
      <c r="AR208" s="376"/>
      <c r="AS208" s="376"/>
      <c r="AT208" s="593" t="s">
        <v>422</v>
      </c>
      <c r="AU208" s="376"/>
      <c r="AV208" s="376"/>
      <c r="AW208" s="401"/>
      <c r="AX208" s="401"/>
      <c r="AY208" s="595" t="s">
        <v>844</v>
      </c>
      <c r="AZ208" s="582" t="s">
        <v>678</v>
      </c>
      <c r="BA208" s="400" t="s">
        <v>712</v>
      </c>
      <c r="BB208" s="400" t="s">
        <v>1027</v>
      </c>
      <c r="BC208" s="400" t="s">
        <v>1033</v>
      </c>
      <c r="BD208" s="400" t="s">
        <v>694</v>
      </c>
      <c r="BE208" s="516">
        <f t="shared" si="175"/>
        <v>210</v>
      </c>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c r="CV208" s="376"/>
      <c r="CW208" s="376"/>
      <c r="CX208" s="376"/>
      <c r="CY208" s="376"/>
      <c r="CZ208" s="376"/>
      <c r="DA208" s="376"/>
      <c r="DB208" s="376"/>
      <c r="DC208" s="376"/>
      <c r="DD208" s="376"/>
      <c r="DE208" s="376"/>
      <c r="DF208" s="376"/>
      <c r="DG208" s="376"/>
      <c r="DH208" s="376"/>
      <c r="DI208" s="376"/>
      <c r="DJ208" s="376"/>
      <c r="DK208" s="376"/>
      <c r="DL208" s="376"/>
      <c r="DM208" s="376"/>
      <c r="DN208" s="376"/>
      <c r="DO208" s="376"/>
      <c r="DP208" s="376"/>
      <c r="DQ208" s="376"/>
      <c r="DR208" s="376"/>
      <c r="DS208" s="376"/>
      <c r="DT208" s="376"/>
      <c r="DU208" s="376"/>
      <c r="DV208" s="376"/>
      <c r="DW208" s="376"/>
      <c r="DX208" s="376"/>
      <c r="DY208" s="376"/>
      <c r="DZ208" s="376"/>
      <c r="EA208" s="376"/>
    </row>
    <row r="209" spans="3:131" hidden="1">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c r="AJ209" s="376"/>
      <c r="AK209" s="376"/>
      <c r="AL209" s="376"/>
      <c r="AM209" s="376"/>
      <c r="AN209" s="376"/>
      <c r="AO209" s="376"/>
      <c r="AP209" s="376"/>
      <c r="AQ209" s="376"/>
      <c r="AR209" s="376"/>
      <c r="AS209" s="376"/>
      <c r="AT209" s="593" t="s">
        <v>424</v>
      </c>
      <c r="AU209" s="376"/>
      <c r="AV209" s="376"/>
      <c r="AW209" s="401"/>
      <c r="AX209" s="401"/>
      <c r="AY209" s="595" t="s">
        <v>851</v>
      </c>
      <c r="AZ209" s="582" t="s">
        <v>679</v>
      </c>
      <c r="BA209" s="400" t="s">
        <v>713</v>
      </c>
      <c r="BB209" s="400" t="s">
        <v>1033</v>
      </c>
      <c r="BC209" s="400" t="s">
        <v>1036</v>
      </c>
      <c r="BD209" s="400" t="s">
        <v>1633</v>
      </c>
      <c r="BE209" s="516">
        <f t="shared" si="175"/>
        <v>211</v>
      </c>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c r="CV209" s="376"/>
      <c r="CW209" s="376"/>
      <c r="CX209" s="376"/>
      <c r="CY209" s="376"/>
      <c r="CZ209" s="376"/>
      <c r="DA209" s="376"/>
      <c r="DB209" s="376"/>
      <c r="DC209" s="376"/>
      <c r="DD209" s="376"/>
      <c r="DE209" s="376"/>
      <c r="DF209" s="376"/>
      <c r="DG209" s="376"/>
      <c r="DH209" s="376"/>
      <c r="DI209" s="376"/>
      <c r="DJ209" s="376"/>
      <c r="DK209" s="376"/>
      <c r="DL209" s="376"/>
      <c r="DM209" s="376"/>
      <c r="DN209" s="376"/>
      <c r="DO209" s="376"/>
      <c r="DP209" s="376"/>
      <c r="DQ209" s="376"/>
      <c r="DR209" s="376"/>
      <c r="DS209" s="376"/>
      <c r="DT209" s="376"/>
      <c r="DU209" s="376"/>
      <c r="DV209" s="376"/>
      <c r="DW209" s="376"/>
      <c r="DX209" s="376"/>
      <c r="DY209" s="376"/>
      <c r="DZ209" s="376"/>
      <c r="EA209" s="376"/>
    </row>
    <row r="210" spans="3:131" hidden="1">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c r="AK210" s="376"/>
      <c r="AL210" s="376"/>
      <c r="AM210" s="376"/>
      <c r="AN210" s="376"/>
      <c r="AO210" s="376"/>
      <c r="AP210" s="376"/>
      <c r="AQ210" s="376"/>
      <c r="AR210" s="376"/>
      <c r="AS210" s="376"/>
      <c r="AT210" s="593" t="s">
        <v>426</v>
      </c>
      <c r="AU210" s="376"/>
      <c r="AV210" s="376"/>
      <c r="AW210" s="401"/>
      <c r="AX210" s="401"/>
      <c r="AY210" s="595" t="s">
        <v>853</v>
      </c>
      <c r="AZ210" s="582" t="s">
        <v>680</v>
      </c>
      <c r="BA210" s="400" t="s">
        <v>714</v>
      </c>
      <c r="BB210" s="400" t="s">
        <v>1036</v>
      </c>
      <c r="BC210" s="400" t="s">
        <v>1037</v>
      </c>
      <c r="BD210" s="400" t="s">
        <v>697</v>
      </c>
      <c r="BE210" s="516">
        <f t="shared" si="175"/>
        <v>212</v>
      </c>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c r="CV210" s="376"/>
      <c r="CW210" s="376"/>
      <c r="CX210" s="376"/>
      <c r="CY210" s="376"/>
      <c r="CZ210" s="376"/>
      <c r="DA210" s="376"/>
      <c r="DB210" s="376"/>
      <c r="DC210" s="376"/>
      <c r="DD210" s="376"/>
      <c r="DE210" s="376"/>
      <c r="DF210" s="376"/>
      <c r="DG210" s="376"/>
      <c r="DH210" s="376"/>
      <c r="DI210" s="376"/>
      <c r="DJ210" s="376"/>
      <c r="DK210" s="376"/>
      <c r="DL210" s="376"/>
      <c r="DM210" s="376"/>
      <c r="DN210" s="376"/>
      <c r="DO210" s="376"/>
      <c r="DP210" s="376"/>
      <c r="DQ210" s="376"/>
      <c r="DR210" s="376"/>
      <c r="DS210" s="376"/>
      <c r="DT210" s="376"/>
      <c r="DU210" s="376"/>
      <c r="DV210" s="376"/>
      <c r="DW210" s="376"/>
      <c r="DX210" s="376"/>
      <c r="DY210" s="376"/>
      <c r="DZ210" s="376"/>
      <c r="EA210" s="376"/>
    </row>
    <row r="211" spans="3:131" ht="15" hidden="1" customHeight="1">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c r="AJ211" s="376"/>
      <c r="AK211" s="376"/>
      <c r="AL211" s="376"/>
      <c r="AM211" s="376"/>
      <c r="AN211" s="376"/>
      <c r="AO211" s="376"/>
      <c r="AP211" s="376"/>
      <c r="AQ211" s="376"/>
      <c r="AR211" s="376"/>
      <c r="AS211" s="376"/>
      <c r="AT211" s="593" t="s">
        <v>428</v>
      </c>
      <c r="AU211" s="376"/>
      <c r="AV211" s="376"/>
      <c r="AW211" s="401"/>
      <c r="AX211" s="401"/>
      <c r="AY211" s="595" t="s">
        <v>861</v>
      </c>
      <c r="AZ211" s="582" t="s">
        <v>681</v>
      </c>
      <c r="BA211" s="400" t="s">
        <v>715</v>
      </c>
      <c r="BB211" s="400" t="s">
        <v>1037</v>
      </c>
      <c r="BC211" s="400" t="s">
        <v>1048</v>
      </c>
      <c r="BD211" s="400" t="s">
        <v>698</v>
      </c>
      <c r="BE211" s="516">
        <f t="shared" si="175"/>
        <v>213</v>
      </c>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c r="CV211" s="376"/>
      <c r="CW211" s="376"/>
      <c r="CX211" s="376"/>
      <c r="CY211" s="376"/>
      <c r="CZ211" s="376"/>
      <c r="DA211" s="376"/>
      <c r="DB211" s="376"/>
      <c r="DC211" s="376"/>
      <c r="DD211" s="376"/>
      <c r="DE211" s="376"/>
      <c r="DF211" s="376"/>
      <c r="DG211" s="376"/>
      <c r="DH211" s="376"/>
      <c r="DI211" s="376"/>
      <c r="DJ211" s="376"/>
      <c r="DK211" s="376"/>
      <c r="DL211" s="376"/>
      <c r="DM211" s="376"/>
      <c r="DN211" s="376"/>
      <c r="DO211" s="376"/>
      <c r="DP211" s="376"/>
      <c r="DQ211" s="376"/>
      <c r="DR211" s="376"/>
      <c r="DS211" s="376"/>
      <c r="DT211" s="376"/>
      <c r="DU211" s="376"/>
      <c r="DV211" s="376"/>
      <c r="DW211" s="376"/>
      <c r="DX211" s="376"/>
      <c r="DY211" s="376"/>
      <c r="DZ211" s="376"/>
      <c r="EA211" s="376"/>
    </row>
    <row r="212" spans="3:131" hidden="1">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c r="AJ212" s="376"/>
      <c r="AK212" s="376"/>
      <c r="AL212" s="376"/>
      <c r="AM212" s="376"/>
      <c r="AN212" s="376"/>
      <c r="AO212" s="376"/>
      <c r="AP212" s="376"/>
      <c r="AQ212" s="376"/>
      <c r="AR212" s="376"/>
      <c r="AS212" s="376"/>
      <c r="AT212" s="593" t="s">
        <v>430</v>
      </c>
      <c r="AU212" s="376"/>
      <c r="AV212" s="376"/>
      <c r="AW212" s="401"/>
      <c r="AX212" s="401"/>
      <c r="AY212" s="595" t="s">
        <v>862</v>
      </c>
      <c r="AZ212" s="582" t="s">
        <v>252</v>
      </c>
      <c r="BA212" s="400" t="s">
        <v>716</v>
      </c>
      <c r="BB212" s="400" t="s">
        <v>1048</v>
      </c>
      <c r="BC212" s="400" t="s">
        <v>1049</v>
      </c>
      <c r="BD212" s="400" t="s">
        <v>702</v>
      </c>
      <c r="BE212" s="516">
        <f t="shared" si="175"/>
        <v>214</v>
      </c>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c r="CV212" s="376"/>
      <c r="CW212" s="376"/>
      <c r="CX212" s="376"/>
      <c r="CY212" s="376"/>
      <c r="CZ212" s="376"/>
      <c r="DA212" s="376"/>
      <c r="DB212" s="376"/>
      <c r="DC212" s="376"/>
      <c r="DD212" s="376"/>
      <c r="DE212" s="376"/>
      <c r="DF212" s="376"/>
      <c r="DG212" s="376"/>
      <c r="DH212" s="376"/>
      <c r="DI212" s="376"/>
      <c r="DJ212" s="376"/>
      <c r="DK212" s="376"/>
      <c r="DL212" s="376"/>
      <c r="DM212" s="376"/>
      <c r="DN212" s="376"/>
      <c r="DO212" s="376"/>
      <c r="DP212" s="376"/>
      <c r="DQ212" s="376"/>
      <c r="DR212" s="376"/>
      <c r="DS212" s="376"/>
      <c r="DT212" s="376"/>
      <c r="DU212" s="376"/>
      <c r="DV212" s="376"/>
      <c r="DW212" s="376"/>
      <c r="DX212" s="376"/>
      <c r="DY212" s="376"/>
      <c r="DZ212" s="376"/>
      <c r="EA212" s="376"/>
    </row>
    <row r="213" spans="3:131" hidden="1">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c r="AK213" s="376"/>
      <c r="AL213" s="376"/>
      <c r="AM213" s="376"/>
      <c r="AN213" s="376"/>
      <c r="AO213" s="376"/>
      <c r="AP213" s="376"/>
      <c r="AQ213" s="376"/>
      <c r="AR213" s="376"/>
      <c r="AS213" s="376"/>
      <c r="AT213" s="593" t="s">
        <v>432</v>
      </c>
      <c r="AU213" s="376"/>
      <c r="AV213" s="376"/>
      <c r="AW213" s="401"/>
      <c r="AX213" s="401"/>
      <c r="AY213" s="595" t="s">
        <v>339</v>
      </c>
      <c r="AZ213" s="582" t="s">
        <v>685</v>
      </c>
      <c r="BA213" s="400" t="s">
        <v>717</v>
      </c>
      <c r="BB213" s="400" t="s">
        <v>1049</v>
      </c>
      <c r="BC213" s="400" t="s">
        <v>1051</v>
      </c>
      <c r="BD213" s="400" t="s">
        <v>704</v>
      </c>
      <c r="BE213" s="516">
        <f t="shared" si="175"/>
        <v>215</v>
      </c>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c r="CV213" s="376"/>
      <c r="CW213" s="376"/>
      <c r="CX213" s="376"/>
      <c r="CY213" s="376"/>
      <c r="CZ213" s="376"/>
      <c r="DA213" s="376"/>
      <c r="DB213" s="376"/>
      <c r="DC213" s="376"/>
      <c r="DD213" s="376"/>
      <c r="DE213" s="376"/>
      <c r="DF213" s="376"/>
      <c r="DG213" s="376"/>
      <c r="DH213" s="376"/>
      <c r="DI213" s="376"/>
      <c r="DJ213" s="376"/>
      <c r="DK213" s="376"/>
      <c r="DL213" s="376"/>
      <c r="DM213" s="376"/>
      <c r="DN213" s="376"/>
      <c r="DO213" s="376"/>
      <c r="DP213" s="376"/>
      <c r="DQ213" s="376"/>
      <c r="DR213" s="376"/>
      <c r="DS213" s="376"/>
      <c r="DT213" s="376"/>
      <c r="DU213" s="376"/>
      <c r="DV213" s="376"/>
      <c r="DW213" s="376"/>
      <c r="DX213" s="376"/>
      <c r="DY213" s="376"/>
      <c r="DZ213" s="376"/>
      <c r="EA213" s="376"/>
    </row>
    <row r="214" spans="3:131" hidden="1">
      <c r="C214" s="367"/>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6"/>
      <c r="AP214" s="376"/>
      <c r="AQ214" s="376"/>
      <c r="AR214" s="376"/>
      <c r="AS214" s="376"/>
      <c r="AT214" s="593" t="s">
        <v>434</v>
      </c>
      <c r="AU214" s="376"/>
      <c r="AV214" s="376"/>
      <c r="AW214" s="401"/>
      <c r="AX214" s="401"/>
      <c r="AY214" s="595" t="s">
        <v>863</v>
      </c>
      <c r="AZ214" s="582" t="s">
        <v>686</v>
      </c>
      <c r="BA214" s="400" t="s">
        <v>719</v>
      </c>
      <c r="BB214" s="400" t="s">
        <v>1051</v>
      </c>
      <c r="BC214" s="400" t="s">
        <v>1054</v>
      </c>
      <c r="BD214" s="400" t="s">
        <v>264</v>
      </c>
      <c r="BE214" s="516">
        <f t="shared" si="175"/>
        <v>216</v>
      </c>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6"/>
      <c r="DI214" s="376"/>
      <c r="DJ214" s="376"/>
      <c r="DK214" s="376"/>
      <c r="DL214" s="376"/>
      <c r="DM214" s="376"/>
      <c r="DN214" s="376"/>
      <c r="DO214" s="376"/>
      <c r="DP214" s="376"/>
      <c r="DQ214" s="376"/>
      <c r="DR214" s="376"/>
      <c r="DS214" s="376"/>
      <c r="DT214" s="376"/>
      <c r="DU214" s="376"/>
      <c r="DV214" s="376"/>
      <c r="DW214" s="376"/>
      <c r="DX214" s="376"/>
      <c r="DY214" s="376"/>
      <c r="DZ214" s="376"/>
      <c r="EA214" s="376"/>
    </row>
    <row r="215" spans="3:131" ht="23.25" hidden="1" customHeight="1">
      <c r="C215" s="367"/>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c r="AJ215" s="376"/>
      <c r="AK215" s="376"/>
      <c r="AL215" s="376"/>
      <c r="AM215" s="376"/>
      <c r="AN215" s="376"/>
      <c r="AO215" s="376"/>
      <c r="AP215" s="376"/>
      <c r="AQ215" s="376"/>
      <c r="AR215" s="376"/>
      <c r="AS215" s="376"/>
      <c r="AT215" s="593" t="s">
        <v>436</v>
      </c>
      <c r="AU215" s="376"/>
      <c r="AV215" s="376"/>
      <c r="AW215" s="401"/>
      <c r="AX215" s="401"/>
      <c r="AY215" s="595" t="s">
        <v>865</v>
      </c>
      <c r="AZ215" s="582" t="s">
        <v>254</v>
      </c>
      <c r="BA215" s="400" t="s">
        <v>720</v>
      </c>
      <c r="BB215" s="400" t="s">
        <v>1054</v>
      </c>
      <c r="BC215" s="400" t="s">
        <v>1643</v>
      </c>
      <c r="BD215" s="400" t="s">
        <v>708</v>
      </c>
      <c r="BE215" s="516">
        <f t="shared" si="175"/>
        <v>217</v>
      </c>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c r="CV215" s="376"/>
      <c r="CW215" s="376"/>
      <c r="CX215" s="376"/>
      <c r="CY215" s="376"/>
      <c r="CZ215" s="376"/>
      <c r="DA215" s="376"/>
      <c r="DB215" s="376"/>
      <c r="DC215" s="376"/>
      <c r="DD215" s="376"/>
      <c r="DE215" s="376"/>
      <c r="DF215" s="376"/>
      <c r="DG215" s="376"/>
      <c r="DH215" s="376"/>
      <c r="DI215" s="376"/>
      <c r="DJ215" s="376"/>
      <c r="DK215" s="376"/>
      <c r="DL215" s="376"/>
      <c r="DM215" s="376"/>
      <c r="DN215" s="376"/>
      <c r="DO215" s="376"/>
      <c r="DP215" s="376"/>
      <c r="DQ215" s="376"/>
      <c r="DR215" s="376"/>
      <c r="DS215" s="376"/>
      <c r="DT215" s="376"/>
      <c r="DU215" s="376"/>
      <c r="DV215" s="376"/>
      <c r="DW215" s="376"/>
      <c r="DX215" s="376"/>
      <c r="DY215" s="376"/>
      <c r="DZ215" s="376"/>
      <c r="EA215" s="376"/>
    </row>
    <row r="216" spans="3:131" ht="15" hidden="1" customHeight="1">
      <c r="C216" s="367"/>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c r="AJ216" s="376"/>
      <c r="AK216" s="376"/>
      <c r="AL216" s="376"/>
      <c r="AM216" s="376"/>
      <c r="AN216" s="376"/>
      <c r="AO216" s="376"/>
      <c r="AP216" s="376"/>
      <c r="AQ216" s="376"/>
      <c r="AR216" s="376"/>
      <c r="AS216" s="376"/>
      <c r="AT216" s="593" t="s">
        <v>438</v>
      </c>
      <c r="AU216" s="376"/>
      <c r="AV216" s="376"/>
      <c r="AW216" s="401"/>
      <c r="AX216" s="401"/>
      <c r="AY216" s="595" t="s">
        <v>874</v>
      </c>
      <c r="AZ216" s="582" t="s">
        <v>691</v>
      </c>
      <c r="BA216" s="400" t="s">
        <v>724</v>
      </c>
      <c r="BB216" s="400" t="s">
        <v>1643</v>
      </c>
      <c r="BC216" s="400" t="s">
        <v>1083</v>
      </c>
      <c r="BD216" s="400" t="s">
        <v>709</v>
      </c>
      <c r="BE216" s="516">
        <f t="shared" si="175"/>
        <v>218</v>
      </c>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c r="CV216" s="376"/>
      <c r="CW216" s="376"/>
      <c r="CX216" s="376"/>
      <c r="CY216" s="376"/>
      <c r="CZ216" s="376"/>
      <c r="DA216" s="376"/>
      <c r="DB216" s="376"/>
      <c r="DC216" s="376"/>
      <c r="DD216" s="376"/>
      <c r="DE216" s="376"/>
      <c r="DF216" s="376"/>
      <c r="DG216" s="376"/>
      <c r="DH216" s="376"/>
      <c r="DI216" s="376"/>
      <c r="DJ216" s="376"/>
      <c r="DK216" s="376"/>
      <c r="DL216" s="376"/>
      <c r="DM216" s="376"/>
      <c r="DN216" s="376"/>
      <c r="DO216" s="376"/>
      <c r="DP216" s="376"/>
      <c r="DQ216" s="376"/>
      <c r="DR216" s="376"/>
      <c r="DS216" s="376"/>
      <c r="DT216" s="376"/>
      <c r="DU216" s="376"/>
      <c r="DV216" s="376"/>
      <c r="DW216" s="376"/>
      <c r="DX216" s="376"/>
      <c r="DY216" s="376"/>
      <c r="DZ216" s="376"/>
      <c r="EA216" s="376"/>
    </row>
    <row r="217" spans="3:131" hidden="1">
      <c r="C217" s="367"/>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c r="AK217" s="376"/>
      <c r="AL217" s="376"/>
      <c r="AM217" s="376"/>
      <c r="AN217" s="376"/>
      <c r="AO217" s="376"/>
      <c r="AP217" s="376"/>
      <c r="AQ217" s="376"/>
      <c r="AR217" s="376"/>
      <c r="AS217" s="376"/>
      <c r="AT217" s="593" t="s">
        <v>440</v>
      </c>
      <c r="AU217" s="376"/>
      <c r="AV217" s="376"/>
      <c r="AW217" s="401"/>
      <c r="AX217" s="401"/>
      <c r="AY217" s="595" t="s">
        <v>875</v>
      </c>
      <c r="AZ217" s="582" t="s">
        <v>692</v>
      </c>
      <c r="BA217" s="400" t="s">
        <v>725</v>
      </c>
      <c r="BB217" s="400" t="s">
        <v>1083</v>
      </c>
      <c r="BC217" s="400" t="s">
        <v>1084</v>
      </c>
      <c r="BD217" s="400" t="s">
        <v>712</v>
      </c>
      <c r="BE217" s="516">
        <f t="shared" si="175"/>
        <v>219</v>
      </c>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6"/>
      <c r="DI217" s="376"/>
      <c r="DJ217" s="376"/>
      <c r="DK217" s="376"/>
      <c r="DL217" s="376"/>
      <c r="DM217" s="376"/>
      <c r="DN217" s="376"/>
      <c r="DO217" s="376"/>
      <c r="DP217" s="376"/>
      <c r="DQ217" s="376"/>
      <c r="DR217" s="376"/>
      <c r="DS217" s="376"/>
      <c r="DT217" s="376"/>
      <c r="DU217" s="376"/>
      <c r="DV217" s="376"/>
      <c r="DW217" s="376"/>
      <c r="DX217" s="376"/>
      <c r="DY217" s="376"/>
      <c r="DZ217" s="376"/>
      <c r="EA217" s="376"/>
    </row>
    <row r="218" spans="3:131" hidden="1">
      <c r="C218" s="367"/>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c r="AJ218" s="376"/>
      <c r="AK218" s="376"/>
      <c r="AL218" s="376"/>
      <c r="AM218" s="376"/>
      <c r="AN218" s="376"/>
      <c r="AO218" s="376"/>
      <c r="AP218" s="376"/>
      <c r="AQ218" s="376"/>
      <c r="AR218" s="376"/>
      <c r="AS218" s="376"/>
      <c r="AT218" s="593" t="s">
        <v>442</v>
      </c>
      <c r="AU218" s="376"/>
      <c r="AV218" s="376"/>
      <c r="AW218" s="401"/>
      <c r="AX218" s="401"/>
      <c r="AY218" s="595" t="s">
        <v>876</v>
      </c>
      <c r="AZ218" s="582" t="s">
        <v>693</v>
      </c>
      <c r="BA218" s="400" t="s">
        <v>728</v>
      </c>
      <c r="BB218" s="400" t="s">
        <v>1084</v>
      </c>
      <c r="BC218" s="400" t="s">
        <v>1087</v>
      </c>
      <c r="BD218" s="400" t="s">
        <v>713</v>
      </c>
      <c r="BE218" s="516">
        <f t="shared" si="175"/>
        <v>220</v>
      </c>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c r="CV218" s="376"/>
      <c r="CW218" s="376"/>
      <c r="CX218" s="376"/>
      <c r="CY218" s="376"/>
      <c r="CZ218" s="376"/>
      <c r="DA218" s="376"/>
      <c r="DB218" s="376"/>
      <c r="DC218" s="376"/>
      <c r="DD218" s="376"/>
      <c r="DE218" s="376"/>
      <c r="DF218" s="376"/>
      <c r="DG218" s="376"/>
      <c r="DH218" s="376"/>
      <c r="DI218" s="376"/>
      <c r="DJ218" s="376"/>
      <c r="DK218" s="376"/>
      <c r="DL218" s="376"/>
      <c r="DM218" s="376"/>
      <c r="DN218" s="376"/>
      <c r="DO218" s="376"/>
      <c r="DP218" s="376"/>
      <c r="DQ218" s="376"/>
      <c r="DR218" s="376"/>
      <c r="DS218" s="376"/>
      <c r="DT218" s="376"/>
      <c r="DU218" s="376"/>
      <c r="DV218" s="376"/>
      <c r="DW218" s="376"/>
      <c r="DX218" s="376"/>
      <c r="DY218" s="376"/>
      <c r="DZ218" s="376"/>
      <c r="EA218" s="376"/>
    </row>
    <row r="219" spans="3:131" hidden="1">
      <c r="C219" s="367"/>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c r="AK219" s="376"/>
      <c r="AL219" s="376"/>
      <c r="AM219" s="376"/>
      <c r="AN219" s="376"/>
      <c r="AO219" s="376"/>
      <c r="AP219" s="376"/>
      <c r="AQ219" s="376"/>
      <c r="AR219" s="376"/>
      <c r="AS219" s="376"/>
      <c r="AT219" s="593" t="s">
        <v>444</v>
      </c>
      <c r="AU219" s="376"/>
      <c r="AV219" s="376"/>
      <c r="AW219" s="401"/>
      <c r="AX219" s="401"/>
      <c r="AY219" s="595" t="s">
        <v>885</v>
      </c>
      <c r="AZ219" s="582" t="s">
        <v>694</v>
      </c>
      <c r="BA219" s="400" t="s">
        <v>731</v>
      </c>
      <c r="BB219" s="400" t="s">
        <v>1087</v>
      </c>
      <c r="BC219" s="400" t="s">
        <v>1090</v>
      </c>
      <c r="BD219" s="400" t="s">
        <v>714</v>
      </c>
      <c r="BE219" s="516">
        <f t="shared" ref="BE219:BE282" si="182">+MATCH(BD$10:BD$548,AZ$10:AZ$540,0)</f>
        <v>221</v>
      </c>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c r="CV219" s="376"/>
      <c r="CW219" s="376"/>
      <c r="CX219" s="376"/>
      <c r="CY219" s="376"/>
      <c r="CZ219" s="376"/>
      <c r="DA219" s="376"/>
      <c r="DB219" s="376"/>
      <c r="DC219" s="376"/>
      <c r="DD219" s="376"/>
      <c r="DE219" s="376"/>
      <c r="DF219" s="376"/>
      <c r="DG219" s="376"/>
      <c r="DH219" s="376"/>
      <c r="DI219" s="376"/>
      <c r="DJ219" s="376"/>
      <c r="DK219" s="376"/>
      <c r="DL219" s="376"/>
      <c r="DM219" s="376"/>
      <c r="DN219" s="376"/>
      <c r="DO219" s="376"/>
      <c r="DP219" s="376"/>
      <c r="DQ219" s="376"/>
      <c r="DR219" s="376"/>
      <c r="DS219" s="376"/>
      <c r="DT219" s="376"/>
      <c r="DU219" s="376"/>
      <c r="DV219" s="376"/>
      <c r="DW219" s="376"/>
      <c r="DX219" s="376"/>
      <c r="DY219" s="376"/>
      <c r="DZ219" s="376"/>
      <c r="EA219" s="376"/>
    </row>
    <row r="220" spans="3:131" hidden="1">
      <c r="C220" s="367"/>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c r="AK220" s="376"/>
      <c r="AL220" s="376"/>
      <c r="AM220" s="376"/>
      <c r="AN220" s="376"/>
      <c r="AO220" s="376"/>
      <c r="AP220" s="376"/>
      <c r="AQ220" s="376"/>
      <c r="AR220" s="376"/>
      <c r="AS220" s="376"/>
      <c r="AT220" s="593" t="s">
        <v>446</v>
      </c>
      <c r="AU220" s="376"/>
      <c r="AV220" s="376"/>
      <c r="AW220" s="401"/>
      <c r="AX220" s="401"/>
      <c r="AY220" s="595" t="s">
        <v>888</v>
      </c>
      <c r="AZ220" s="582" t="s">
        <v>1633</v>
      </c>
      <c r="BA220" s="400" t="s">
        <v>733</v>
      </c>
      <c r="BB220" s="400" t="s">
        <v>1090</v>
      </c>
      <c r="BC220" s="400" t="s">
        <v>1091</v>
      </c>
      <c r="BD220" s="400" t="s">
        <v>715</v>
      </c>
      <c r="BE220" s="516">
        <f t="shared" si="182"/>
        <v>222</v>
      </c>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6"/>
      <c r="DI220" s="376"/>
      <c r="DJ220" s="376"/>
      <c r="DK220" s="376"/>
      <c r="DL220" s="376"/>
      <c r="DM220" s="376"/>
      <c r="DN220" s="376"/>
      <c r="DO220" s="376"/>
      <c r="DP220" s="376"/>
      <c r="DQ220" s="376"/>
      <c r="DR220" s="376"/>
      <c r="DS220" s="376"/>
      <c r="DT220" s="376"/>
      <c r="DU220" s="376"/>
      <c r="DV220" s="376"/>
      <c r="DW220" s="376"/>
      <c r="DX220" s="376"/>
      <c r="DY220" s="376"/>
      <c r="DZ220" s="376"/>
      <c r="EA220" s="376"/>
    </row>
    <row r="221" spans="3:131" ht="15.75" hidden="1" customHeight="1">
      <c r="C221" s="367"/>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c r="AJ221" s="376"/>
      <c r="AK221" s="376"/>
      <c r="AL221" s="376"/>
      <c r="AM221" s="376"/>
      <c r="AN221" s="376"/>
      <c r="AO221" s="376"/>
      <c r="AP221" s="376"/>
      <c r="AQ221" s="376"/>
      <c r="AR221" s="376"/>
      <c r="AS221" s="376"/>
      <c r="AT221" s="593" t="s">
        <v>448</v>
      </c>
      <c r="AU221" s="376"/>
      <c r="AV221" s="376"/>
      <c r="AW221" s="401"/>
      <c r="AX221" s="401"/>
      <c r="AY221" s="595" t="s">
        <v>889</v>
      </c>
      <c r="AZ221" s="582" t="s">
        <v>697</v>
      </c>
      <c r="BA221" s="400" t="s">
        <v>735</v>
      </c>
      <c r="BB221" s="400" t="s">
        <v>1091</v>
      </c>
      <c r="BC221" s="400" t="s">
        <v>1092</v>
      </c>
      <c r="BD221" s="400" t="s">
        <v>716</v>
      </c>
      <c r="BE221" s="516">
        <f t="shared" si="182"/>
        <v>223</v>
      </c>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c r="CV221" s="376"/>
      <c r="CW221" s="376"/>
      <c r="CX221" s="376"/>
      <c r="CY221" s="376"/>
      <c r="CZ221" s="376"/>
      <c r="DA221" s="376"/>
      <c r="DB221" s="376"/>
      <c r="DC221" s="376"/>
      <c r="DD221" s="376"/>
      <c r="DE221" s="376"/>
      <c r="DF221" s="376"/>
      <c r="DG221" s="376"/>
      <c r="DH221" s="376"/>
      <c r="DI221" s="376"/>
      <c r="DJ221" s="376"/>
      <c r="DK221" s="376"/>
      <c r="DL221" s="376"/>
      <c r="DM221" s="376"/>
      <c r="DN221" s="376"/>
      <c r="DO221" s="376"/>
      <c r="DP221" s="376"/>
      <c r="DQ221" s="376"/>
      <c r="DR221" s="376"/>
      <c r="DS221" s="376"/>
      <c r="DT221" s="376"/>
      <c r="DU221" s="376"/>
      <c r="DV221" s="376"/>
      <c r="DW221" s="376"/>
      <c r="DX221" s="376"/>
      <c r="DY221" s="376"/>
      <c r="DZ221" s="376"/>
      <c r="EA221" s="376"/>
    </row>
    <row r="222" spans="3:131" hidden="1">
      <c r="C222" s="367"/>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c r="AK222" s="376"/>
      <c r="AL222" s="376"/>
      <c r="AM222" s="376"/>
      <c r="AN222" s="376"/>
      <c r="AO222" s="376"/>
      <c r="AP222" s="376"/>
      <c r="AQ222" s="376"/>
      <c r="AR222" s="376"/>
      <c r="AS222" s="376"/>
      <c r="AT222" s="593" t="s">
        <v>450</v>
      </c>
      <c r="AU222" s="376"/>
      <c r="AV222" s="376"/>
      <c r="AW222" s="401"/>
      <c r="AX222" s="401"/>
      <c r="AY222" s="595" t="s">
        <v>894</v>
      </c>
      <c r="AZ222" s="582" t="s">
        <v>698</v>
      </c>
      <c r="BA222" s="400" t="s">
        <v>738</v>
      </c>
      <c r="BB222" s="400" t="s">
        <v>1092</v>
      </c>
      <c r="BC222" s="400" t="s">
        <v>1093</v>
      </c>
      <c r="BD222" s="400" t="s">
        <v>717</v>
      </c>
      <c r="BE222" s="516">
        <f t="shared" si="182"/>
        <v>224</v>
      </c>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c r="CV222" s="376"/>
      <c r="CW222" s="376"/>
      <c r="CX222" s="376"/>
      <c r="CY222" s="376"/>
      <c r="CZ222" s="376"/>
      <c r="DA222" s="376"/>
      <c r="DB222" s="376"/>
      <c r="DC222" s="376"/>
      <c r="DD222" s="376"/>
      <c r="DE222" s="376"/>
      <c r="DF222" s="376"/>
      <c r="DG222" s="376"/>
      <c r="DH222" s="376"/>
      <c r="DI222" s="376"/>
      <c r="DJ222" s="376"/>
      <c r="DK222" s="376"/>
      <c r="DL222" s="376"/>
      <c r="DM222" s="376"/>
      <c r="DN222" s="376"/>
      <c r="DO222" s="376"/>
      <c r="DP222" s="376"/>
      <c r="DQ222" s="376"/>
      <c r="DR222" s="376"/>
      <c r="DS222" s="376"/>
      <c r="DT222" s="376"/>
      <c r="DU222" s="376"/>
      <c r="DV222" s="376"/>
      <c r="DW222" s="376"/>
      <c r="DX222" s="376"/>
      <c r="DY222" s="376"/>
      <c r="DZ222" s="376"/>
      <c r="EA222" s="376"/>
    </row>
    <row r="223" spans="3:131" ht="15" hidden="1" customHeight="1">
      <c r="C223" s="367"/>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c r="AK223" s="376"/>
      <c r="AL223" s="376"/>
      <c r="AM223" s="376"/>
      <c r="AN223" s="376"/>
      <c r="AO223" s="376"/>
      <c r="AP223" s="376"/>
      <c r="AQ223" s="376"/>
      <c r="AR223" s="376"/>
      <c r="AS223" s="376"/>
      <c r="AT223" s="593" t="s">
        <v>452</v>
      </c>
      <c r="AU223" s="376"/>
      <c r="AV223" s="376"/>
      <c r="AW223" s="401"/>
      <c r="AX223" s="401"/>
      <c r="AY223" s="595" t="s">
        <v>896</v>
      </c>
      <c r="AZ223" s="582" t="s">
        <v>702</v>
      </c>
      <c r="BA223" s="400" t="s">
        <v>741</v>
      </c>
      <c r="BB223" s="400" t="s">
        <v>1093</v>
      </c>
      <c r="BC223" s="400" t="s">
        <v>1095</v>
      </c>
      <c r="BD223" s="400" t="s">
        <v>719</v>
      </c>
      <c r="BE223" s="516">
        <f t="shared" si="182"/>
        <v>225</v>
      </c>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c r="CV223" s="376"/>
      <c r="CW223" s="376"/>
      <c r="CX223" s="376"/>
      <c r="CY223" s="376"/>
      <c r="CZ223" s="376"/>
      <c r="DA223" s="376"/>
      <c r="DB223" s="376"/>
      <c r="DC223" s="376"/>
      <c r="DD223" s="376"/>
      <c r="DE223" s="376"/>
      <c r="DF223" s="376"/>
      <c r="DG223" s="376"/>
      <c r="DH223" s="376"/>
      <c r="DI223" s="376"/>
      <c r="DJ223" s="376"/>
      <c r="DK223" s="376"/>
      <c r="DL223" s="376"/>
      <c r="DM223" s="376"/>
      <c r="DN223" s="376"/>
      <c r="DO223" s="376"/>
      <c r="DP223" s="376"/>
      <c r="DQ223" s="376"/>
      <c r="DR223" s="376"/>
      <c r="DS223" s="376"/>
      <c r="DT223" s="376"/>
      <c r="DU223" s="376"/>
      <c r="DV223" s="376"/>
      <c r="DW223" s="376"/>
      <c r="DX223" s="376"/>
      <c r="DY223" s="376"/>
      <c r="DZ223" s="376"/>
      <c r="EA223" s="376"/>
    </row>
    <row r="224" spans="3:131" hidden="1">
      <c r="C224" s="367"/>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c r="AK224" s="376"/>
      <c r="AL224" s="376"/>
      <c r="AM224" s="376"/>
      <c r="AN224" s="376"/>
      <c r="AO224" s="376"/>
      <c r="AP224" s="376"/>
      <c r="AQ224" s="376"/>
      <c r="AR224" s="376"/>
      <c r="AS224" s="376"/>
      <c r="AT224" s="593" t="s">
        <v>454</v>
      </c>
      <c r="AU224" s="376"/>
      <c r="AV224" s="376"/>
      <c r="AW224" s="401"/>
      <c r="AX224" s="401"/>
      <c r="AY224" s="595" t="s">
        <v>1639</v>
      </c>
      <c r="AZ224" s="582" t="s">
        <v>704</v>
      </c>
      <c r="BA224" s="400" t="s">
        <v>745</v>
      </c>
      <c r="BB224" s="400" t="s">
        <v>1095</v>
      </c>
      <c r="BC224" s="400" t="s">
        <v>1097</v>
      </c>
      <c r="BD224" s="400" t="s">
        <v>720</v>
      </c>
      <c r="BE224" s="516">
        <f t="shared" si="182"/>
        <v>226</v>
      </c>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c r="CV224" s="376"/>
      <c r="CW224" s="376"/>
      <c r="CX224" s="376"/>
      <c r="CY224" s="376"/>
      <c r="CZ224" s="376"/>
      <c r="DA224" s="376"/>
      <c r="DB224" s="376"/>
      <c r="DC224" s="376"/>
      <c r="DD224" s="376"/>
      <c r="DE224" s="376"/>
      <c r="DF224" s="376"/>
      <c r="DG224" s="376"/>
      <c r="DH224" s="376"/>
      <c r="DI224" s="376"/>
      <c r="DJ224" s="376"/>
      <c r="DK224" s="376"/>
      <c r="DL224" s="376"/>
      <c r="DM224" s="376"/>
      <c r="DN224" s="376"/>
      <c r="DO224" s="376"/>
      <c r="DP224" s="376"/>
      <c r="DQ224" s="376"/>
      <c r="DR224" s="376"/>
      <c r="DS224" s="376"/>
      <c r="DT224" s="376"/>
      <c r="DU224" s="376"/>
      <c r="DV224" s="376"/>
      <c r="DW224" s="376"/>
      <c r="DX224" s="376"/>
      <c r="DY224" s="376"/>
      <c r="DZ224" s="376"/>
      <c r="EA224" s="376"/>
    </row>
    <row r="225" spans="14:131" s="367" customFormat="1" hidden="1">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c r="AJ225" s="376"/>
      <c r="AK225" s="376"/>
      <c r="AL225" s="376"/>
      <c r="AM225" s="376"/>
      <c r="AN225" s="376"/>
      <c r="AO225" s="376"/>
      <c r="AP225" s="376"/>
      <c r="AQ225" s="376"/>
      <c r="AR225" s="376"/>
      <c r="AS225" s="376"/>
      <c r="AT225" s="593" t="s">
        <v>456</v>
      </c>
      <c r="AU225" s="376"/>
      <c r="AV225" s="376"/>
      <c r="AW225" s="401"/>
      <c r="AX225" s="401"/>
      <c r="AY225" s="595" t="s">
        <v>365</v>
      </c>
      <c r="AZ225" s="582" t="s">
        <v>264</v>
      </c>
      <c r="BA225" s="400" t="s">
        <v>747</v>
      </c>
      <c r="BB225" s="400" t="s">
        <v>1097</v>
      </c>
      <c r="BC225" s="400" t="s">
        <v>1101</v>
      </c>
      <c r="BD225" s="400" t="s">
        <v>724</v>
      </c>
      <c r="BE225" s="516">
        <f t="shared" si="182"/>
        <v>227</v>
      </c>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c r="CV225" s="376"/>
      <c r="CW225" s="376"/>
      <c r="CX225" s="376"/>
      <c r="CY225" s="376"/>
      <c r="CZ225" s="376"/>
      <c r="DA225" s="376"/>
      <c r="DB225" s="376"/>
      <c r="DC225" s="376"/>
      <c r="DD225" s="376"/>
      <c r="DE225" s="376"/>
      <c r="DF225" s="376"/>
      <c r="DG225" s="376"/>
      <c r="DH225" s="376"/>
      <c r="DI225" s="376"/>
      <c r="DJ225" s="376"/>
      <c r="DK225" s="376"/>
      <c r="DL225" s="376"/>
      <c r="DM225" s="376"/>
      <c r="DN225" s="376"/>
      <c r="DO225" s="376"/>
      <c r="DP225" s="376"/>
      <c r="DQ225" s="376"/>
      <c r="DR225" s="376"/>
      <c r="DS225" s="376"/>
      <c r="DT225" s="376"/>
      <c r="DU225" s="376"/>
      <c r="DV225" s="376"/>
      <c r="DW225" s="376"/>
      <c r="DX225" s="376"/>
      <c r="DY225" s="376"/>
      <c r="DZ225" s="376"/>
      <c r="EA225" s="376"/>
    </row>
    <row r="226" spans="14:131" s="367" customFormat="1" hidden="1">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c r="AJ226" s="376"/>
      <c r="AK226" s="376"/>
      <c r="AL226" s="376"/>
      <c r="AM226" s="376"/>
      <c r="AN226" s="376"/>
      <c r="AO226" s="376"/>
      <c r="AP226" s="376"/>
      <c r="AQ226" s="376"/>
      <c r="AR226" s="376"/>
      <c r="AS226" s="376"/>
      <c r="AT226" s="593" t="s">
        <v>458</v>
      </c>
      <c r="AU226" s="376"/>
      <c r="AV226" s="376"/>
      <c r="AW226" s="401"/>
      <c r="AX226" s="401"/>
      <c r="AY226" s="595" t="s">
        <v>903</v>
      </c>
      <c r="AZ226" s="582" t="s">
        <v>708</v>
      </c>
      <c r="BA226" s="400" t="s">
        <v>748</v>
      </c>
      <c r="BB226" s="400" t="s">
        <v>1101</v>
      </c>
      <c r="BC226" s="400" t="s">
        <v>1102</v>
      </c>
      <c r="BD226" s="400" t="s">
        <v>725</v>
      </c>
      <c r="BE226" s="516">
        <f t="shared" si="182"/>
        <v>228</v>
      </c>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c r="CV226" s="376"/>
      <c r="CW226" s="376"/>
      <c r="CX226" s="376"/>
      <c r="CY226" s="376"/>
      <c r="CZ226" s="376"/>
      <c r="DA226" s="376"/>
      <c r="DB226" s="376"/>
      <c r="DC226" s="376"/>
      <c r="DD226" s="376"/>
      <c r="DE226" s="376"/>
      <c r="DF226" s="376"/>
      <c r="DG226" s="376"/>
      <c r="DH226" s="376"/>
      <c r="DI226" s="376"/>
      <c r="DJ226" s="376"/>
      <c r="DK226" s="376"/>
      <c r="DL226" s="376"/>
      <c r="DM226" s="376"/>
      <c r="DN226" s="376"/>
      <c r="DO226" s="376"/>
      <c r="DP226" s="376"/>
      <c r="DQ226" s="376"/>
      <c r="DR226" s="376"/>
      <c r="DS226" s="376"/>
      <c r="DT226" s="376"/>
      <c r="DU226" s="376"/>
      <c r="DV226" s="376"/>
      <c r="DW226" s="376"/>
      <c r="DX226" s="376"/>
      <c r="DY226" s="376"/>
      <c r="DZ226" s="376"/>
      <c r="EA226" s="376"/>
    </row>
    <row r="227" spans="14:131" s="367" customFormat="1" hidden="1">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c r="AJ227" s="376"/>
      <c r="AK227" s="376"/>
      <c r="AL227" s="376"/>
      <c r="AM227" s="376"/>
      <c r="AN227" s="376"/>
      <c r="AO227" s="376"/>
      <c r="AP227" s="376"/>
      <c r="AQ227" s="376"/>
      <c r="AR227" s="376"/>
      <c r="AS227" s="376"/>
      <c r="AT227" s="593" t="s">
        <v>460</v>
      </c>
      <c r="AU227" s="376"/>
      <c r="AV227" s="376"/>
      <c r="AW227" s="401"/>
      <c r="AX227" s="401"/>
      <c r="AY227" s="595" t="s">
        <v>904</v>
      </c>
      <c r="AZ227" s="582" t="s">
        <v>709</v>
      </c>
      <c r="BA227" s="400" t="s">
        <v>750</v>
      </c>
      <c r="BB227" s="400" t="s">
        <v>1102</v>
      </c>
      <c r="BC227" s="400" t="s">
        <v>432</v>
      </c>
      <c r="BD227" s="400" t="s">
        <v>728</v>
      </c>
      <c r="BE227" s="516">
        <f t="shared" si="182"/>
        <v>229</v>
      </c>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c r="CV227" s="376"/>
      <c r="CW227" s="376"/>
      <c r="CX227" s="376"/>
      <c r="CY227" s="376"/>
      <c r="CZ227" s="376"/>
      <c r="DA227" s="376"/>
      <c r="DB227" s="376"/>
      <c r="DC227" s="376"/>
      <c r="DD227" s="376"/>
      <c r="DE227" s="376"/>
      <c r="DF227" s="376"/>
      <c r="DG227" s="376"/>
      <c r="DH227" s="376"/>
      <c r="DI227" s="376"/>
      <c r="DJ227" s="376"/>
      <c r="DK227" s="376"/>
      <c r="DL227" s="376"/>
      <c r="DM227" s="376"/>
      <c r="DN227" s="376"/>
      <c r="DO227" s="376"/>
      <c r="DP227" s="376"/>
      <c r="DQ227" s="376"/>
      <c r="DR227" s="376"/>
      <c r="DS227" s="376"/>
      <c r="DT227" s="376"/>
      <c r="DU227" s="376"/>
      <c r="DV227" s="376"/>
      <c r="DW227" s="376"/>
      <c r="DX227" s="376"/>
      <c r="DY227" s="376"/>
      <c r="DZ227" s="376"/>
      <c r="EA227" s="376"/>
    </row>
    <row r="228" spans="14:131" s="367" customFormat="1" hidden="1">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c r="AK228" s="376"/>
      <c r="AL228" s="376"/>
      <c r="AM228" s="376"/>
      <c r="AN228" s="376"/>
      <c r="AO228" s="376"/>
      <c r="AP228" s="376"/>
      <c r="AQ228" s="376"/>
      <c r="AR228" s="376"/>
      <c r="AS228" s="376"/>
      <c r="AT228" s="593" t="s">
        <v>462</v>
      </c>
      <c r="AU228" s="376"/>
      <c r="AV228" s="376"/>
      <c r="AW228" s="401"/>
      <c r="AX228" s="401"/>
      <c r="AY228" s="595" t="s">
        <v>905</v>
      </c>
      <c r="AZ228" s="582" t="s">
        <v>712</v>
      </c>
      <c r="BA228" s="400" t="s">
        <v>751</v>
      </c>
      <c r="BB228" s="400" t="s">
        <v>432</v>
      </c>
      <c r="BC228" s="400" t="s">
        <v>1110</v>
      </c>
      <c r="BD228" s="400" t="s">
        <v>731</v>
      </c>
      <c r="BE228" s="516">
        <f t="shared" si="182"/>
        <v>230</v>
      </c>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c r="CV228" s="376"/>
      <c r="CW228" s="376"/>
      <c r="CX228" s="376"/>
      <c r="CY228" s="376"/>
      <c r="CZ228" s="376"/>
      <c r="DA228" s="376"/>
      <c r="DB228" s="376"/>
      <c r="DC228" s="376"/>
      <c r="DD228" s="376"/>
      <c r="DE228" s="376"/>
      <c r="DF228" s="376"/>
      <c r="DG228" s="376"/>
      <c r="DH228" s="376"/>
      <c r="DI228" s="376"/>
      <c r="DJ228" s="376"/>
      <c r="DK228" s="376"/>
      <c r="DL228" s="376"/>
      <c r="DM228" s="376"/>
      <c r="DN228" s="376"/>
      <c r="DO228" s="376"/>
      <c r="DP228" s="376"/>
      <c r="DQ228" s="376"/>
      <c r="DR228" s="376"/>
      <c r="DS228" s="376"/>
      <c r="DT228" s="376"/>
      <c r="DU228" s="376"/>
      <c r="DV228" s="376"/>
      <c r="DW228" s="376"/>
      <c r="DX228" s="376"/>
      <c r="DY228" s="376"/>
      <c r="DZ228" s="376"/>
      <c r="EA228" s="376"/>
    </row>
    <row r="229" spans="14:131" s="367" customFormat="1" hidden="1">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c r="AJ229" s="376"/>
      <c r="AK229" s="376"/>
      <c r="AL229" s="376"/>
      <c r="AM229" s="376"/>
      <c r="AN229" s="376"/>
      <c r="AO229" s="376"/>
      <c r="AP229" s="376"/>
      <c r="AQ229" s="376"/>
      <c r="AR229" s="376"/>
      <c r="AS229" s="376"/>
      <c r="AT229" s="593" t="s">
        <v>464</v>
      </c>
      <c r="AU229" s="376"/>
      <c r="AV229" s="376"/>
      <c r="AW229" s="401"/>
      <c r="AX229" s="401"/>
      <c r="AY229" s="595" t="s">
        <v>911</v>
      </c>
      <c r="AZ229" s="582" t="s">
        <v>713</v>
      </c>
      <c r="BA229" s="400" t="s">
        <v>752</v>
      </c>
      <c r="BB229" s="400" t="s">
        <v>1110</v>
      </c>
      <c r="BC229" s="400" t="s">
        <v>1115</v>
      </c>
      <c r="BD229" s="400" t="s">
        <v>733</v>
      </c>
      <c r="BE229" s="516">
        <f t="shared" si="182"/>
        <v>231</v>
      </c>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c r="CV229" s="376"/>
      <c r="CW229" s="376"/>
      <c r="CX229" s="376"/>
      <c r="CY229" s="376"/>
      <c r="CZ229" s="376"/>
      <c r="DA229" s="376"/>
      <c r="DB229" s="376"/>
      <c r="DC229" s="376"/>
      <c r="DD229" s="376"/>
      <c r="DE229" s="376"/>
      <c r="DF229" s="376"/>
      <c r="DG229" s="376"/>
      <c r="DH229" s="376"/>
      <c r="DI229" s="376"/>
      <c r="DJ229" s="376"/>
      <c r="DK229" s="376"/>
      <c r="DL229" s="376"/>
      <c r="DM229" s="376"/>
      <c r="DN229" s="376"/>
      <c r="DO229" s="376"/>
      <c r="DP229" s="376"/>
      <c r="DQ229" s="376"/>
      <c r="DR229" s="376"/>
      <c r="DS229" s="376"/>
      <c r="DT229" s="376"/>
      <c r="DU229" s="376"/>
      <c r="DV229" s="376"/>
      <c r="DW229" s="376"/>
      <c r="DX229" s="376"/>
      <c r="DY229" s="376"/>
      <c r="DZ229" s="376"/>
      <c r="EA229" s="376"/>
    </row>
    <row r="230" spans="14:131" s="367" customFormat="1" hidden="1">
      <c r="N230" s="376"/>
      <c r="O230" s="376"/>
      <c r="P230" s="376"/>
      <c r="Q230" s="376"/>
      <c r="R230" s="376"/>
      <c r="S230" s="376"/>
      <c r="T230" s="376"/>
      <c r="U230" s="376"/>
      <c r="V230" s="376"/>
      <c r="W230" s="376"/>
      <c r="X230" s="376"/>
      <c r="Y230" s="376"/>
      <c r="Z230" s="376"/>
      <c r="AA230" s="376"/>
      <c r="AB230" s="376"/>
      <c r="AC230" s="376"/>
      <c r="AD230" s="376"/>
      <c r="AE230" s="376"/>
      <c r="AF230" s="376"/>
      <c r="AG230" s="376"/>
      <c r="AH230" s="376"/>
      <c r="AI230" s="376"/>
      <c r="AJ230" s="376"/>
      <c r="AK230" s="376"/>
      <c r="AL230" s="376"/>
      <c r="AM230" s="376"/>
      <c r="AN230" s="376"/>
      <c r="AO230" s="376"/>
      <c r="AP230" s="376"/>
      <c r="AQ230" s="376"/>
      <c r="AR230" s="376"/>
      <c r="AS230" s="376"/>
      <c r="AT230" s="593" t="s">
        <v>466</v>
      </c>
      <c r="AU230" s="376"/>
      <c r="AV230" s="376"/>
      <c r="AW230" s="401"/>
      <c r="AX230" s="401"/>
      <c r="AY230" s="595" t="s">
        <v>912</v>
      </c>
      <c r="AZ230" s="582" t="s">
        <v>714</v>
      </c>
      <c r="BA230" s="400" t="s">
        <v>753</v>
      </c>
      <c r="BB230" s="400" t="s">
        <v>1115</v>
      </c>
      <c r="BC230" s="400" t="s">
        <v>1117</v>
      </c>
      <c r="BD230" s="400" t="s">
        <v>735</v>
      </c>
      <c r="BE230" s="516">
        <f t="shared" si="182"/>
        <v>232</v>
      </c>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c r="CV230" s="376"/>
      <c r="CW230" s="376"/>
      <c r="CX230" s="376"/>
      <c r="CY230" s="376"/>
      <c r="CZ230" s="376"/>
      <c r="DA230" s="376"/>
      <c r="DB230" s="376"/>
      <c r="DC230" s="376"/>
      <c r="DD230" s="376"/>
      <c r="DE230" s="376"/>
      <c r="DF230" s="376"/>
      <c r="DG230" s="376"/>
      <c r="DH230" s="376"/>
      <c r="DI230" s="376"/>
      <c r="DJ230" s="376"/>
      <c r="DK230" s="376"/>
      <c r="DL230" s="376"/>
      <c r="DM230" s="376"/>
      <c r="DN230" s="376"/>
      <c r="DO230" s="376"/>
      <c r="DP230" s="376"/>
      <c r="DQ230" s="376"/>
      <c r="DR230" s="376"/>
      <c r="DS230" s="376"/>
      <c r="DT230" s="376"/>
      <c r="DU230" s="376"/>
      <c r="DV230" s="376"/>
      <c r="DW230" s="376"/>
      <c r="DX230" s="376"/>
      <c r="DY230" s="376"/>
      <c r="DZ230" s="376"/>
      <c r="EA230" s="376"/>
    </row>
    <row r="231" spans="14:131" s="367" customFormat="1" hidden="1">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c r="AJ231" s="376"/>
      <c r="AK231" s="376"/>
      <c r="AL231" s="376"/>
      <c r="AM231" s="376"/>
      <c r="AN231" s="376"/>
      <c r="AO231" s="376"/>
      <c r="AP231" s="376"/>
      <c r="AQ231" s="376"/>
      <c r="AR231" s="376"/>
      <c r="AS231" s="376"/>
      <c r="AT231" s="593" t="s">
        <v>468</v>
      </c>
      <c r="AU231" s="376"/>
      <c r="AV231" s="376"/>
      <c r="AW231" s="401"/>
      <c r="AX231" s="401"/>
      <c r="AY231" s="595" t="s">
        <v>913</v>
      </c>
      <c r="AZ231" s="582" t="s">
        <v>715</v>
      </c>
      <c r="BA231" s="400" t="s">
        <v>758</v>
      </c>
      <c r="BB231" s="400" t="s">
        <v>1117</v>
      </c>
      <c r="BC231" s="400" t="s">
        <v>1121</v>
      </c>
      <c r="BD231" s="400" t="s">
        <v>738</v>
      </c>
      <c r="BE231" s="516">
        <f t="shared" si="182"/>
        <v>233</v>
      </c>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c r="CV231" s="376"/>
      <c r="CW231" s="376"/>
      <c r="CX231" s="376"/>
      <c r="CY231" s="376"/>
      <c r="CZ231" s="376"/>
      <c r="DA231" s="376"/>
      <c r="DB231" s="376"/>
      <c r="DC231" s="376"/>
      <c r="DD231" s="376"/>
      <c r="DE231" s="376"/>
      <c r="DF231" s="376"/>
      <c r="DG231" s="376"/>
      <c r="DH231" s="376"/>
      <c r="DI231" s="376"/>
      <c r="DJ231" s="376"/>
      <c r="DK231" s="376"/>
      <c r="DL231" s="376"/>
      <c r="DM231" s="376"/>
      <c r="DN231" s="376"/>
      <c r="DO231" s="376"/>
      <c r="DP231" s="376"/>
      <c r="DQ231" s="376"/>
      <c r="DR231" s="376"/>
      <c r="DS231" s="376"/>
      <c r="DT231" s="376"/>
      <c r="DU231" s="376"/>
      <c r="DV231" s="376"/>
      <c r="DW231" s="376"/>
      <c r="DX231" s="376"/>
      <c r="DY231" s="376"/>
      <c r="DZ231" s="376"/>
      <c r="EA231" s="376"/>
    </row>
    <row r="232" spans="14:131" s="367" customFormat="1" hidden="1">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c r="AJ232" s="376"/>
      <c r="AK232" s="376"/>
      <c r="AL232" s="376"/>
      <c r="AM232" s="376"/>
      <c r="AN232" s="376"/>
      <c r="AO232" s="376"/>
      <c r="AP232" s="376"/>
      <c r="AQ232" s="376"/>
      <c r="AR232" s="376"/>
      <c r="AS232" s="376"/>
      <c r="AT232" s="593" t="s">
        <v>470</v>
      </c>
      <c r="AU232" s="376"/>
      <c r="AV232" s="376"/>
      <c r="AW232" s="401"/>
      <c r="AX232" s="401"/>
      <c r="AY232" s="595" t="s">
        <v>923</v>
      </c>
      <c r="AZ232" s="582" t="s">
        <v>716</v>
      </c>
      <c r="BA232" s="400" t="s">
        <v>760</v>
      </c>
      <c r="BB232" s="400" t="s">
        <v>1121</v>
      </c>
      <c r="BC232" s="400" t="s">
        <v>1123</v>
      </c>
      <c r="BD232" s="400" t="s">
        <v>741</v>
      </c>
      <c r="BE232" s="516">
        <f t="shared" si="182"/>
        <v>234</v>
      </c>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c r="CV232" s="376"/>
      <c r="CW232" s="376"/>
      <c r="CX232" s="376"/>
      <c r="CY232" s="376"/>
      <c r="CZ232" s="376"/>
      <c r="DA232" s="376"/>
      <c r="DB232" s="376"/>
      <c r="DC232" s="376"/>
      <c r="DD232" s="376"/>
      <c r="DE232" s="376"/>
      <c r="DF232" s="376"/>
      <c r="DG232" s="376"/>
      <c r="DH232" s="376"/>
      <c r="DI232" s="376"/>
      <c r="DJ232" s="376"/>
      <c r="DK232" s="376"/>
      <c r="DL232" s="376"/>
      <c r="DM232" s="376"/>
      <c r="DN232" s="376"/>
      <c r="DO232" s="376"/>
      <c r="DP232" s="376"/>
      <c r="DQ232" s="376"/>
      <c r="DR232" s="376"/>
      <c r="DS232" s="376"/>
      <c r="DT232" s="376"/>
      <c r="DU232" s="376"/>
      <c r="DV232" s="376"/>
      <c r="DW232" s="376"/>
      <c r="DX232" s="376"/>
      <c r="DY232" s="376"/>
      <c r="DZ232" s="376"/>
      <c r="EA232" s="376"/>
    </row>
    <row r="233" spans="14:131" s="367" customFormat="1" hidden="1">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c r="AJ233" s="376"/>
      <c r="AK233" s="376"/>
      <c r="AL233" s="376"/>
      <c r="AM233" s="376"/>
      <c r="AN233" s="376"/>
      <c r="AO233" s="376"/>
      <c r="AP233" s="376"/>
      <c r="AQ233" s="376"/>
      <c r="AR233" s="376"/>
      <c r="AS233" s="376"/>
      <c r="AT233" s="593" t="s">
        <v>472</v>
      </c>
      <c r="AU233" s="376"/>
      <c r="AV233" s="376"/>
      <c r="AW233" s="401"/>
      <c r="AX233" s="401"/>
      <c r="AY233" s="595" t="s">
        <v>932</v>
      </c>
      <c r="AZ233" s="582" t="s">
        <v>717</v>
      </c>
      <c r="BA233" s="400" t="s">
        <v>761</v>
      </c>
      <c r="BB233" s="400" t="s">
        <v>1123</v>
      </c>
      <c r="BC233" s="400" t="s">
        <v>1125</v>
      </c>
      <c r="BD233" s="400" t="s">
        <v>744</v>
      </c>
      <c r="BE233" s="516">
        <f t="shared" si="182"/>
        <v>235</v>
      </c>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c r="CV233" s="376"/>
      <c r="CW233" s="376"/>
      <c r="CX233" s="376"/>
      <c r="CY233" s="376"/>
      <c r="CZ233" s="376"/>
      <c r="DA233" s="376"/>
      <c r="DB233" s="376"/>
      <c r="DC233" s="376"/>
      <c r="DD233" s="376"/>
      <c r="DE233" s="376"/>
      <c r="DF233" s="376"/>
      <c r="DG233" s="376"/>
      <c r="DH233" s="376"/>
      <c r="DI233" s="376"/>
      <c r="DJ233" s="376"/>
      <c r="DK233" s="376"/>
      <c r="DL233" s="376"/>
      <c r="DM233" s="376"/>
      <c r="DN233" s="376"/>
      <c r="DO233" s="376"/>
      <c r="DP233" s="376"/>
      <c r="DQ233" s="376"/>
      <c r="DR233" s="376"/>
      <c r="DS233" s="376"/>
      <c r="DT233" s="376"/>
      <c r="DU233" s="376"/>
      <c r="DV233" s="376"/>
      <c r="DW233" s="376"/>
      <c r="DX233" s="376"/>
      <c r="DY233" s="376"/>
      <c r="DZ233" s="376"/>
      <c r="EA233" s="376"/>
    </row>
    <row r="234" spans="14:131" s="367" customFormat="1" hidden="1">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c r="AJ234" s="376"/>
      <c r="AK234" s="376"/>
      <c r="AL234" s="376"/>
      <c r="AM234" s="376"/>
      <c r="AN234" s="376"/>
      <c r="AO234" s="376"/>
      <c r="AP234" s="376"/>
      <c r="AQ234" s="376"/>
      <c r="AR234" s="376"/>
      <c r="AS234" s="376"/>
      <c r="AT234" s="593" t="s">
        <v>474</v>
      </c>
      <c r="AU234" s="376"/>
      <c r="AV234" s="376"/>
      <c r="AW234" s="401"/>
      <c r="AX234" s="401"/>
      <c r="AY234" s="595" t="s">
        <v>382</v>
      </c>
      <c r="AZ234" s="582" t="s">
        <v>719</v>
      </c>
      <c r="BA234" s="400" t="s">
        <v>762</v>
      </c>
      <c r="BB234" s="400" t="s">
        <v>1125</v>
      </c>
      <c r="BC234" s="400" t="s">
        <v>1126</v>
      </c>
      <c r="BD234" s="400" t="s">
        <v>745</v>
      </c>
      <c r="BE234" s="516">
        <f t="shared" si="182"/>
        <v>236</v>
      </c>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c r="CV234" s="376"/>
      <c r="CW234" s="376"/>
      <c r="CX234" s="376"/>
      <c r="CY234" s="376"/>
      <c r="CZ234" s="376"/>
      <c r="DA234" s="376"/>
      <c r="DB234" s="376"/>
      <c r="DC234" s="376"/>
      <c r="DD234" s="376"/>
      <c r="DE234" s="376"/>
      <c r="DF234" s="376"/>
      <c r="DG234" s="376"/>
      <c r="DH234" s="376"/>
      <c r="DI234" s="376"/>
      <c r="DJ234" s="376"/>
      <c r="DK234" s="376"/>
      <c r="DL234" s="376"/>
      <c r="DM234" s="376"/>
      <c r="DN234" s="376"/>
      <c r="DO234" s="376"/>
      <c r="DP234" s="376"/>
      <c r="DQ234" s="376"/>
      <c r="DR234" s="376"/>
      <c r="DS234" s="376"/>
      <c r="DT234" s="376"/>
      <c r="DU234" s="376"/>
      <c r="DV234" s="376"/>
      <c r="DW234" s="376"/>
      <c r="DX234" s="376"/>
      <c r="DY234" s="376"/>
      <c r="DZ234" s="376"/>
      <c r="EA234" s="376"/>
    </row>
    <row r="235" spans="14:131" s="367" customFormat="1" hidden="1">
      <c r="N235" s="376"/>
      <c r="O235" s="376"/>
      <c r="P235" s="376"/>
      <c r="Q235" s="376"/>
      <c r="R235" s="376"/>
      <c r="S235" s="376"/>
      <c r="T235" s="376"/>
      <c r="U235" s="376"/>
      <c r="V235" s="376"/>
      <c r="W235" s="376"/>
      <c r="X235" s="376"/>
      <c r="Y235" s="376"/>
      <c r="Z235" s="376"/>
      <c r="AA235" s="376"/>
      <c r="AB235" s="376"/>
      <c r="AC235" s="376"/>
      <c r="AD235" s="376"/>
      <c r="AE235" s="376"/>
      <c r="AF235" s="376"/>
      <c r="AG235" s="376"/>
      <c r="AH235" s="376"/>
      <c r="AI235" s="376"/>
      <c r="AJ235" s="376"/>
      <c r="AK235" s="376"/>
      <c r="AL235" s="376"/>
      <c r="AM235" s="376"/>
      <c r="AN235" s="376"/>
      <c r="AO235" s="376"/>
      <c r="AP235" s="376"/>
      <c r="AQ235" s="376"/>
      <c r="AR235" s="376"/>
      <c r="AS235" s="376"/>
      <c r="AT235" s="593" t="s">
        <v>476</v>
      </c>
      <c r="AU235" s="376"/>
      <c r="AV235" s="376"/>
      <c r="AW235" s="401"/>
      <c r="AX235" s="401"/>
      <c r="AY235" s="595" t="s">
        <v>934</v>
      </c>
      <c r="AZ235" s="582" t="s">
        <v>720</v>
      </c>
      <c r="BA235" s="400" t="s">
        <v>763</v>
      </c>
      <c r="BB235" s="400" t="s">
        <v>1126</v>
      </c>
      <c r="BC235" s="400" t="s">
        <v>1127</v>
      </c>
      <c r="BD235" s="400" t="s">
        <v>747</v>
      </c>
      <c r="BE235" s="516">
        <f t="shared" si="182"/>
        <v>237</v>
      </c>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c r="CV235" s="376"/>
      <c r="CW235" s="376"/>
      <c r="CX235" s="376"/>
      <c r="CY235" s="376"/>
      <c r="CZ235" s="376"/>
      <c r="DA235" s="376"/>
      <c r="DB235" s="376"/>
      <c r="DC235" s="376"/>
      <c r="DD235" s="376"/>
      <c r="DE235" s="376"/>
      <c r="DF235" s="376"/>
      <c r="DG235" s="376"/>
      <c r="DH235" s="376"/>
      <c r="DI235" s="376"/>
      <c r="DJ235" s="376"/>
      <c r="DK235" s="376"/>
      <c r="DL235" s="376"/>
      <c r="DM235" s="376"/>
      <c r="DN235" s="376"/>
      <c r="DO235" s="376"/>
      <c r="DP235" s="376"/>
      <c r="DQ235" s="376"/>
      <c r="DR235" s="376"/>
      <c r="DS235" s="376"/>
      <c r="DT235" s="376"/>
      <c r="DU235" s="376"/>
      <c r="DV235" s="376"/>
      <c r="DW235" s="376"/>
      <c r="DX235" s="376"/>
      <c r="DY235" s="376"/>
      <c r="DZ235" s="376"/>
      <c r="EA235" s="376"/>
    </row>
    <row r="236" spans="14:131" s="367" customFormat="1" hidden="1">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c r="AJ236" s="376"/>
      <c r="AK236" s="376"/>
      <c r="AL236" s="376"/>
      <c r="AM236" s="376"/>
      <c r="AN236" s="376"/>
      <c r="AO236" s="376"/>
      <c r="AP236" s="376"/>
      <c r="AQ236" s="376"/>
      <c r="AR236" s="376"/>
      <c r="AS236" s="376"/>
      <c r="AT236" s="593" t="s">
        <v>478</v>
      </c>
      <c r="AU236" s="376"/>
      <c r="AV236" s="376"/>
      <c r="AW236" s="401"/>
      <c r="AX236" s="401"/>
      <c r="AY236" s="595" t="s">
        <v>935</v>
      </c>
      <c r="AZ236" s="582" t="s">
        <v>724</v>
      </c>
      <c r="BA236" s="400" t="s">
        <v>765</v>
      </c>
      <c r="BB236" s="400" t="s">
        <v>1127</v>
      </c>
      <c r="BC236" s="400" t="s">
        <v>1130</v>
      </c>
      <c r="BD236" s="400" t="s">
        <v>748</v>
      </c>
      <c r="BE236" s="516">
        <f t="shared" si="182"/>
        <v>238</v>
      </c>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c r="CV236" s="376"/>
      <c r="CW236" s="376"/>
      <c r="CX236" s="376"/>
      <c r="CY236" s="376"/>
      <c r="CZ236" s="376"/>
      <c r="DA236" s="376"/>
      <c r="DB236" s="376"/>
      <c r="DC236" s="376"/>
      <c r="DD236" s="376"/>
      <c r="DE236" s="376"/>
      <c r="DF236" s="376"/>
      <c r="DG236" s="376"/>
      <c r="DH236" s="376"/>
      <c r="DI236" s="376"/>
      <c r="DJ236" s="376"/>
      <c r="DK236" s="376"/>
      <c r="DL236" s="376"/>
      <c r="DM236" s="376"/>
      <c r="DN236" s="376"/>
      <c r="DO236" s="376"/>
      <c r="DP236" s="376"/>
      <c r="DQ236" s="376"/>
      <c r="DR236" s="376"/>
      <c r="DS236" s="376"/>
      <c r="DT236" s="376"/>
      <c r="DU236" s="376"/>
      <c r="DV236" s="376"/>
      <c r="DW236" s="376"/>
      <c r="DX236" s="376"/>
      <c r="DY236" s="376"/>
      <c r="DZ236" s="376"/>
      <c r="EA236" s="376"/>
    </row>
    <row r="237" spans="14:131" s="367" customFormat="1" hidden="1">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c r="AJ237" s="376"/>
      <c r="AK237" s="376"/>
      <c r="AL237" s="376"/>
      <c r="AM237" s="376"/>
      <c r="AN237" s="376"/>
      <c r="AO237" s="376"/>
      <c r="AP237" s="376"/>
      <c r="AQ237" s="376"/>
      <c r="AR237" s="376"/>
      <c r="AS237" s="376"/>
      <c r="AT237" s="593" t="s">
        <v>480</v>
      </c>
      <c r="AU237" s="376"/>
      <c r="AV237" s="376"/>
      <c r="AW237" s="401"/>
      <c r="AX237" s="401"/>
      <c r="AY237" s="595" t="s">
        <v>938</v>
      </c>
      <c r="AZ237" s="582" t="s">
        <v>725</v>
      </c>
      <c r="BA237" s="400" t="s">
        <v>766</v>
      </c>
      <c r="BB237" s="400" t="s">
        <v>1130</v>
      </c>
      <c r="BC237" s="400" t="s">
        <v>1646</v>
      </c>
      <c r="BD237" s="400" t="s">
        <v>750</v>
      </c>
      <c r="BE237" s="516">
        <f t="shared" si="182"/>
        <v>239</v>
      </c>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c r="CV237" s="376"/>
      <c r="CW237" s="376"/>
      <c r="CX237" s="376"/>
      <c r="CY237" s="376"/>
      <c r="CZ237" s="376"/>
      <c r="DA237" s="376"/>
      <c r="DB237" s="376"/>
      <c r="DC237" s="376"/>
      <c r="DD237" s="376"/>
      <c r="DE237" s="376"/>
      <c r="DF237" s="376"/>
      <c r="DG237" s="376"/>
      <c r="DH237" s="376"/>
      <c r="DI237" s="376"/>
      <c r="DJ237" s="376"/>
      <c r="DK237" s="376"/>
      <c r="DL237" s="376"/>
      <c r="DM237" s="376"/>
      <c r="DN237" s="376"/>
      <c r="DO237" s="376"/>
      <c r="DP237" s="376"/>
      <c r="DQ237" s="376"/>
      <c r="DR237" s="376"/>
      <c r="DS237" s="376"/>
      <c r="DT237" s="376"/>
      <c r="DU237" s="376"/>
      <c r="DV237" s="376"/>
      <c r="DW237" s="376"/>
      <c r="DX237" s="376"/>
      <c r="DY237" s="376"/>
      <c r="DZ237" s="376"/>
      <c r="EA237" s="376"/>
    </row>
    <row r="238" spans="14:131" s="367" customFormat="1" hidden="1">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c r="AJ238" s="376"/>
      <c r="AK238" s="376"/>
      <c r="AL238" s="376"/>
      <c r="AM238" s="376"/>
      <c r="AN238" s="376"/>
      <c r="AO238" s="376"/>
      <c r="AP238" s="376"/>
      <c r="AQ238" s="376"/>
      <c r="AR238" s="376"/>
      <c r="AS238" s="376"/>
      <c r="AT238" s="593" t="s">
        <v>482</v>
      </c>
      <c r="AU238" s="376"/>
      <c r="AV238" s="376"/>
      <c r="AW238" s="401"/>
      <c r="AX238" s="401"/>
      <c r="AY238" s="595" t="s">
        <v>942</v>
      </c>
      <c r="AZ238" s="582" t="s">
        <v>1724</v>
      </c>
      <c r="BA238" s="400" t="s">
        <v>768</v>
      </c>
      <c r="BB238" s="400" t="s">
        <v>1646</v>
      </c>
      <c r="BC238" s="400" t="s">
        <v>1135</v>
      </c>
      <c r="BD238" s="400" t="s">
        <v>751</v>
      </c>
      <c r="BE238" s="516" t="e">
        <f t="shared" si="182"/>
        <v>#N/A</v>
      </c>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c r="CV238" s="376"/>
      <c r="CW238" s="376"/>
      <c r="CX238" s="376"/>
      <c r="CY238" s="376"/>
      <c r="CZ238" s="376"/>
      <c r="DA238" s="376"/>
      <c r="DB238" s="376"/>
      <c r="DC238" s="376"/>
      <c r="DD238" s="376"/>
      <c r="DE238" s="376"/>
      <c r="DF238" s="376"/>
      <c r="DG238" s="376"/>
      <c r="DH238" s="376"/>
      <c r="DI238" s="376"/>
      <c r="DJ238" s="376"/>
      <c r="DK238" s="376"/>
      <c r="DL238" s="376"/>
      <c r="DM238" s="376"/>
      <c r="DN238" s="376"/>
      <c r="DO238" s="376"/>
      <c r="DP238" s="376"/>
      <c r="DQ238" s="376"/>
      <c r="DR238" s="376"/>
      <c r="DS238" s="376"/>
      <c r="DT238" s="376"/>
      <c r="DU238" s="376"/>
      <c r="DV238" s="376"/>
      <c r="DW238" s="376"/>
      <c r="DX238" s="376"/>
      <c r="DY238" s="376"/>
      <c r="DZ238" s="376"/>
      <c r="EA238" s="376"/>
    </row>
    <row r="239" spans="14:131" s="367" customFormat="1" hidden="1">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c r="AJ239" s="376"/>
      <c r="AK239" s="376"/>
      <c r="AL239" s="376"/>
      <c r="AM239" s="376"/>
      <c r="AN239" s="376"/>
      <c r="AO239" s="376"/>
      <c r="AP239" s="376"/>
      <c r="AQ239" s="376"/>
      <c r="AR239" s="376"/>
      <c r="AS239" s="376"/>
      <c r="AT239" s="593" t="s">
        <v>483</v>
      </c>
      <c r="AU239" s="376"/>
      <c r="AV239" s="376"/>
      <c r="AW239" s="401"/>
      <c r="AX239" s="401"/>
      <c r="AY239" s="595" t="s">
        <v>947</v>
      </c>
      <c r="AZ239" s="582" t="s">
        <v>731</v>
      </c>
      <c r="BA239" s="400" t="s">
        <v>770</v>
      </c>
      <c r="BB239" s="400" t="s">
        <v>1135</v>
      </c>
      <c r="BC239" s="400" t="s">
        <v>1136</v>
      </c>
      <c r="BD239" s="400" t="s">
        <v>752</v>
      </c>
      <c r="BE239" s="516">
        <f t="shared" si="182"/>
        <v>240</v>
      </c>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c r="CV239" s="376"/>
      <c r="CW239" s="376"/>
      <c r="CX239" s="376"/>
      <c r="CY239" s="376"/>
      <c r="CZ239" s="376"/>
      <c r="DA239" s="376"/>
      <c r="DB239" s="376"/>
      <c r="DC239" s="376"/>
      <c r="DD239" s="376"/>
      <c r="DE239" s="376"/>
      <c r="DF239" s="376"/>
      <c r="DG239" s="376"/>
      <c r="DH239" s="376"/>
      <c r="DI239" s="376"/>
      <c r="DJ239" s="376"/>
      <c r="DK239" s="376"/>
      <c r="DL239" s="376"/>
      <c r="DM239" s="376"/>
      <c r="DN239" s="376"/>
      <c r="DO239" s="376"/>
      <c r="DP239" s="376"/>
      <c r="DQ239" s="376"/>
      <c r="DR239" s="376"/>
      <c r="DS239" s="376"/>
      <c r="DT239" s="376"/>
      <c r="DU239" s="376"/>
      <c r="DV239" s="376"/>
      <c r="DW239" s="376"/>
      <c r="DX239" s="376"/>
      <c r="DY239" s="376"/>
      <c r="DZ239" s="376"/>
      <c r="EA239" s="376"/>
    </row>
    <row r="240" spans="14:131" s="367" customFormat="1" hidden="1">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c r="AJ240" s="376"/>
      <c r="AK240" s="376"/>
      <c r="AL240" s="376"/>
      <c r="AM240" s="376"/>
      <c r="AN240" s="376"/>
      <c r="AO240" s="376"/>
      <c r="AP240" s="376"/>
      <c r="AQ240" s="376"/>
      <c r="AR240" s="376"/>
      <c r="AS240" s="376"/>
      <c r="AT240" s="593" t="s">
        <v>485</v>
      </c>
      <c r="AU240" s="376"/>
      <c r="AV240" s="376"/>
      <c r="AW240" s="401"/>
      <c r="AX240" s="401"/>
      <c r="AY240" s="595" t="s">
        <v>959</v>
      </c>
      <c r="AZ240" s="582" t="s">
        <v>733</v>
      </c>
      <c r="BA240" s="400" t="s">
        <v>771</v>
      </c>
      <c r="BB240" s="400" t="s">
        <v>1136</v>
      </c>
      <c r="BC240" s="400" t="s">
        <v>1144</v>
      </c>
      <c r="BD240" s="400" t="s">
        <v>753</v>
      </c>
      <c r="BE240" s="516">
        <f t="shared" si="182"/>
        <v>241</v>
      </c>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c r="CV240" s="376"/>
      <c r="CW240" s="376"/>
      <c r="CX240" s="376"/>
      <c r="CY240" s="376"/>
      <c r="CZ240" s="376"/>
      <c r="DA240" s="376"/>
      <c r="DB240" s="376"/>
      <c r="DC240" s="376"/>
      <c r="DD240" s="376"/>
      <c r="DE240" s="376"/>
      <c r="DF240" s="376"/>
      <c r="DG240" s="376"/>
      <c r="DH240" s="376"/>
      <c r="DI240" s="376"/>
      <c r="DJ240" s="376"/>
      <c r="DK240" s="376"/>
      <c r="DL240" s="376"/>
      <c r="DM240" s="376"/>
      <c r="DN240" s="376"/>
      <c r="DO240" s="376"/>
      <c r="DP240" s="376"/>
      <c r="DQ240" s="376"/>
      <c r="DR240" s="376"/>
      <c r="DS240" s="376"/>
      <c r="DT240" s="376"/>
      <c r="DU240" s="376"/>
      <c r="DV240" s="376"/>
      <c r="DW240" s="376"/>
      <c r="DX240" s="376"/>
      <c r="DY240" s="376"/>
      <c r="DZ240" s="376"/>
      <c r="EA240" s="376"/>
    </row>
    <row r="241" spans="14:131" s="367" customFormat="1" hidden="1">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c r="AJ241" s="376"/>
      <c r="AK241" s="376"/>
      <c r="AL241" s="376"/>
      <c r="AM241" s="376"/>
      <c r="AN241" s="376"/>
      <c r="AO241" s="376"/>
      <c r="AP241" s="376"/>
      <c r="AQ241" s="376"/>
      <c r="AR241" s="376"/>
      <c r="AS241" s="376"/>
      <c r="AT241" s="593" t="s">
        <v>487</v>
      </c>
      <c r="AU241" s="376"/>
      <c r="AV241" s="376"/>
      <c r="AW241" s="401"/>
      <c r="AX241" s="401"/>
      <c r="AY241" s="595" t="s">
        <v>961</v>
      </c>
      <c r="AZ241" s="582" t="s">
        <v>735</v>
      </c>
      <c r="BA241" s="400" t="s">
        <v>773</v>
      </c>
      <c r="BB241" s="400" t="s">
        <v>1144</v>
      </c>
      <c r="BC241" s="400" t="s">
        <v>1146</v>
      </c>
      <c r="BD241" s="400" t="s">
        <v>758</v>
      </c>
      <c r="BE241" s="516">
        <f t="shared" si="182"/>
        <v>242</v>
      </c>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c r="CV241" s="376"/>
      <c r="CW241" s="376"/>
      <c r="CX241" s="376"/>
      <c r="CY241" s="376"/>
      <c r="CZ241" s="376"/>
      <c r="DA241" s="376"/>
      <c r="DB241" s="376"/>
      <c r="DC241" s="376"/>
      <c r="DD241" s="376"/>
      <c r="DE241" s="376"/>
      <c r="DF241" s="376"/>
      <c r="DG241" s="376"/>
      <c r="DH241" s="376"/>
      <c r="DI241" s="376"/>
      <c r="DJ241" s="376"/>
      <c r="DK241" s="376"/>
      <c r="DL241" s="376"/>
      <c r="DM241" s="376"/>
      <c r="DN241" s="376"/>
      <c r="DO241" s="376"/>
      <c r="DP241" s="376"/>
      <c r="DQ241" s="376"/>
      <c r="DR241" s="376"/>
      <c r="DS241" s="376"/>
      <c r="DT241" s="376"/>
      <c r="DU241" s="376"/>
      <c r="DV241" s="376"/>
      <c r="DW241" s="376"/>
      <c r="DX241" s="376"/>
      <c r="DY241" s="376"/>
      <c r="DZ241" s="376"/>
      <c r="EA241" s="376"/>
    </row>
    <row r="242" spans="14:131" s="367" customFormat="1" hidden="1">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c r="AJ242" s="376"/>
      <c r="AK242" s="376"/>
      <c r="AL242" s="376"/>
      <c r="AM242" s="376"/>
      <c r="AN242" s="376"/>
      <c r="AO242" s="376"/>
      <c r="AP242" s="376"/>
      <c r="AQ242" s="376"/>
      <c r="AR242" s="376"/>
      <c r="AS242" s="376"/>
      <c r="AT242" s="593" t="s">
        <v>489</v>
      </c>
      <c r="AU242" s="376"/>
      <c r="AV242" s="376"/>
      <c r="AW242" s="401"/>
      <c r="AX242" s="401"/>
      <c r="AY242" s="595" t="s">
        <v>963</v>
      </c>
      <c r="AZ242" s="582" t="s">
        <v>738</v>
      </c>
      <c r="BA242" s="400" t="s">
        <v>774</v>
      </c>
      <c r="BB242" s="400" t="s">
        <v>1146</v>
      </c>
      <c r="BC242" s="400" t="s">
        <v>1148</v>
      </c>
      <c r="BD242" s="400" t="s">
        <v>760</v>
      </c>
      <c r="BE242" s="516">
        <f t="shared" si="182"/>
        <v>243</v>
      </c>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c r="CV242" s="376"/>
      <c r="CW242" s="376"/>
      <c r="CX242" s="376"/>
      <c r="CY242" s="376"/>
      <c r="CZ242" s="376"/>
      <c r="DA242" s="376"/>
      <c r="DB242" s="376"/>
      <c r="DC242" s="376"/>
      <c r="DD242" s="376"/>
      <c r="DE242" s="376"/>
      <c r="DF242" s="376"/>
      <c r="DG242" s="376"/>
      <c r="DH242" s="376"/>
      <c r="DI242" s="376"/>
      <c r="DJ242" s="376"/>
      <c r="DK242" s="376"/>
      <c r="DL242" s="376"/>
      <c r="DM242" s="376"/>
      <c r="DN242" s="376"/>
      <c r="DO242" s="376"/>
      <c r="DP242" s="376"/>
      <c r="DQ242" s="376"/>
      <c r="DR242" s="376"/>
      <c r="DS242" s="376"/>
      <c r="DT242" s="376"/>
      <c r="DU242" s="376"/>
      <c r="DV242" s="376"/>
      <c r="DW242" s="376"/>
      <c r="DX242" s="376"/>
      <c r="DY242" s="376"/>
      <c r="DZ242" s="376"/>
      <c r="EA242" s="376"/>
    </row>
    <row r="243" spans="14:131" s="367" customFormat="1" hidden="1">
      <c r="N243" s="376"/>
      <c r="O243" s="376"/>
      <c r="P243" s="376"/>
      <c r="Q243" s="376"/>
      <c r="R243" s="376"/>
      <c r="S243" s="376"/>
      <c r="T243" s="376"/>
      <c r="U243" s="376"/>
      <c r="V243" s="376"/>
      <c r="W243" s="376"/>
      <c r="X243" s="376"/>
      <c r="Y243" s="376"/>
      <c r="Z243" s="376"/>
      <c r="AA243" s="376"/>
      <c r="AB243" s="376"/>
      <c r="AC243" s="376"/>
      <c r="AD243" s="376"/>
      <c r="AE243" s="376"/>
      <c r="AF243" s="376"/>
      <c r="AG243" s="376"/>
      <c r="AH243" s="376"/>
      <c r="AI243" s="376"/>
      <c r="AJ243" s="376"/>
      <c r="AK243" s="376"/>
      <c r="AL243" s="376"/>
      <c r="AM243" s="376"/>
      <c r="AN243" s="376"/>
      <c r="AO243" s="376"/>
      <c r="AP243" s="376"/>
      <c r="AQ243" s="376"/>
      <c r="AR243" s="376"/>
      <c r="AS243" s="376"/>
      <c r="AT243" s="593" t="s">
        <v>490</v>
      </c>
      <c r="AU243" s="376"/>
      <c r="AV243" s="376"/>
      <c r="AW243" s="401"/>
      <c r="AX243" s="401"/>
      <c r="AY243" s="595" t="s">
        <v>1641</v>
      </c>
      <c r="AZ243" s="582" t="s">
        <v>741</v>
      </c>
      <c r="BA243" s="400" t="s">
        <v>775</v>
      </c>
      <c r="BB243" s="400" t="s">
        <v>1148</v>
      </c>
      <c r="BC243" s="400" t="s">
        <v>1150</v>
      </c>
      <c r="BD243" s="400" t="s">
        <v>761</v>
      </c>
      <c r="BE243" s="516">
        <f t="shared" si="182"/>
        <v>244</v>
      </c>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c r="CV243" s="376"/>
      <c r="CW243" s="376"/>
      <c r="CX243" s="376"/>
      <c r="CY243" s="376"/>
      <c r="CZ243" s="376"/>
      <c r="DA243" s="376"/>
      <c r="DB243" s="376"/>
      <c r="DC243" s="376"/>
      <c r="DD243" s="376"/>
      <c r="DE243" s="376"/>
      <c r="DF243" s="376"/>
      <c r="DG243" s="376"/>
      <c r="DH243" s="376"/>
      <c r="DI243" s="376"/>
      <c r="DJ243" s="376"/>
      <c r="DK243" s="376"/>
      <c r="DL243" s="376"/>
      <c r="DM243" s="376"/>
      <c r="DN243" s="376"/>
      <c r="DO243" s="376"/>
      <c r="DP243" s="376"/>
      <c r="DQ243" s="376"/>
      <c r="DR243" s="376"/>
      <c r="DS243" s="376"/>
      <c r="DT243" s="376"/>
      <c r="DU243" s="376"/>
      <c r="DV243" s="376"/>
      <c r="DW243" s="376"/>
      <c r="DX243" s="376"/>
      <c r="DY243" s="376"/>
      <c r="DZ243" s="376"/>
      <c r="EA243" s="376"/>
    </row>
    <row r="244" spans="14:131" s="367" customFormat="1" hidden="1">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c r="AJ244" s="376"/>
      <c r="AK244" s="376"/>
      <c r="AL244" s="376"/>
      <c r="AM244" s="376"/>
      <c r="AN244" s="376"/>
      <c r="AO244" s="376"/>
      <c r="AP244" s="376"/>
      <c r="AQ244" s="376"/>
      <c r="AR244" s="376"/>
      <c r="AS244" s="376"/>
      <c r="AT244" s="593" t="s">
        <v>492</v>
      </c>
      <c r="AU244" s="376"/>
      <c r="AV244" s="376"/>
      <c r="AW244" s="401"/>
      <c r="AX244" s="401"/>
      <c r="AY244" s="595" t="s">
        <v>971</v>
      </c>
      <c r="AZ244" s="582" t="s">
        <v>744</v>
      </c>
      <c r="BA244" s="400" t="s">
        <v>777</v>
      </c>
      <c r="BB244" s="400" t="s">
        <v>1150</v>
      </c>
      <c r="BC244" s="400" t="s">
        <v>1154</v>
      </c>
      <c r="BD244" s="400" t="s">
        <v>762</v>
      </c>
      <c r="BE244" s="516">
        <f t="shared" si="182"/>
        <v>245</v>
      </c>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c r="CV244" s="376"/>
      <c r="CW244" s="376"/>
      <c r="CX244" s="376"/>
      <c r="CY244" s="376"/>
      <c r="CZ244" s="376"/>
      <c r="DA244" s="376"/>
      <c r="DB244" s="376"/>
      <c r="DC244" s="376"/>
      <c r="DD244" s="376"/>
      <c r="DE244" s="376"/>
      <c r="DF244" s="376"/>
      <c r="DG244" s="376"/>
      <c r="DH244" s="376"/>
      <c r="DI244" s="376"/>
      <c r="DJ244" s="376"/>
      <c r="DK244" s="376"/>
      <c r="DL244" s="376"/>
      <c r="DM244" s="376"/>
      <c r="DN244" s="376"/>
      <c r="DO244" s="376"/>
      <c r="DP244" s="376"/>
      <c r="DQ244" s="376"/>
      <c r="DR244" s="376"/>
      <c r="DS244" s="376"/>
      <c r="DT244" s="376"/>
      <c r="DU244" s="376"/>
      <c r="DV244" s="376"/>
      <c r="DW244" s="376"/>
      <c r="DX244" s="376"/>
      <c r="DY244" s="376"/>
      <c r="DZ244" s="376"/>
      <c r="EA244" s="376"/>
    </row>
    <row r="245" spans="14:131" s="367" customFormat="1" hidden="1">
      <c r="N245" s="376"/>
      <c r="O245" s="376"/>
      <c r="P245" s="376"/>
      <c r="Q245" s="376"/>
      <c r="R245" s="376"/>
      <c r="S245" s="376"/>
      <c r="T245" s="376"/>
      <c r="U245" s="376"/>
      <c r="V245" s="376"/>
      <c r="W245" s="376"/>
      <c r="X245" s="376"/>
      <c r="Y245" s="376"/>
      <c r="Z245" s="376"/>
      <c r="AA245" s="376"/>
      <c r="AB245" s="376"/>
      <c r="AC245" s="376"/>
      <c r="AD245" s="376"/>
      <c r="AE245" s="376"/>
      <c r="AF245" s="376"/>
      <c r="AG245" s="376"/>
      <c r="AH245" s="376"/>
      <c r="AI245" s="376"/>
      <c r="AJ245" s="376"/>
      <c r="AK245" s="376"/>
      <c r="AL245" s="376"/>
      <c r="AM245" s="376"/>
      <c r="AN245" s="376"/>
      <c r="AO245" s="376"/>
      <c r="AP245" s="376"/>
      <c r="AQ245" s="376"/>
      <c r="AR245" s="376"/>
      <c r="AS245" s="376"/>
      <c r="AT245" s="593" t="s">
        <v>494</v>
      </c>
      <c r="AU245" s="376"/>
      <c r="AV245" s="376"/>
      <c r="AW245" s="401"/>
      <c r="AX245" s="401"/>
      <c r="AY245" s="595" t="s">
        <v>976</v>
      </c>
      <c r="AZ245" s="582" t="s">
        <v>745</v>
      </c>
      <c r="BA245" s="400" t="s">
        <v>778</v>
      </c>
      <c r="BB245" s="400" t="s">
        <v>1154</v>
      </c>
      <c r="BC245" s="400" t="s">
        <v>1156</v>
      </c>
      <c r="BD245" s="400" t="s">
        <v>763</v>
      </c>
      <c r="BE245" s="516">
        <f t="shared" si="182"/>
        <v>246</v>
      </c>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c r="CV245" s="376"/>
      <c r="CW245" s="376"/>
      <c r="CX245" s="376"/>
      <c r="CY245" s="376"/>
      <c r="CZ245" s="376"/>
      <c r="DA245" s="376"/>
      <c r="DB245" s="376"/>
      <c r="DC245" s="376"/>
      <c r="DD245" s="376"/>
      <c r="DE245" s="376"/>
      <c r="DF245" s="376"/>
      <c r="DG245" s="376"/>
      <c r="DH245" s="376"/>
      <c r="DI245" s="376"/>
      <c r="DJ245" s="376"/>
      <c r="DK245" s="376"/>
      <c r="DL245" s="376"/>
      <c r="DM245" s="376"/>
      <c r="DN245" s="376"/>
      <c r="DO245" s="376"/>
      <c r="DP245" s="376"/>
      <c r="DQ245" s="376"/>
      <c r="DR245" s="376"/>
      <c r="DS245" s="376"/>
      <c r="DT245" s="376"/>
      <c r="DU245" s="376"/>
      <c r="DV245" s="376"/>
      <c r="DW245" s="376"/>
      <c r="DX245" s="376"/>
      <c r="DY245" s="376"/>
      <c r="DZ245" s="376"/>
      <c r="EA245" s="376"/>
    </row>
    <row r="246" spans="14:131" s="367" customFormat="1" hidden="1">
      <c r="N246" s="376"/>
      <c r="O246" s="376"/>
      <c r="P246" s="376"/>
      <c r="Q246" s="376"/>
      <c r="R246" s="376"/>
      <c r="S246" s="376"/>
      <c r="T246" s="376"/>
      <c r="U246" s="376"/>
      <c r="V246" s="376"/>
      <c r="W246" s="376"/>
      <c r="X246" s="376"/>
      <c r="Y246" s="376"/>
      <c r="Z246" s="376"/>
      <c r="AA246" s="376"/>
      <c r="AB246" s="376"/>
      <c r="AC246" s="376"/>
      <c r="AD246" s="376"/>
      <c r="AE246" s="376"/>
      <c r="AF246" s="376"/>
      <c r="AG246" s="376"/>
      <c r="AH246" s="376"/>
      <c r="AI246" s="376"/>
      <c r="AJ246" s="376"/>
      <c r="AK246" s="376"/>
      <c r="AL246" s="376"/>
      <c r="AM246" s="376"/>
      <c r="AN246" s="376"/>
      <c r="AO246" s="376"/>
      <c r="AP246" s="376"/>
      <c r="AQ246" s="376"/>
      <c r="AR246" s="376"/>
      <c r="AS246" s="376"/>
      <c r="AT246" s="593" t="s">
        <v>496</v>
      </c>
      <c r="AU246" s="376"/>
      <c r="AV246" s="376"/>
      <c r="AW246" s="401"/>
      <c r="AX246" s="401"/>
      <c r="AY246" s="595" t="s">
        <v>980</v>
      </c>
      <c r="AZ246" s="582" t="s">
        <v>747</v>
      </c>
      <c r="BA246" s="400" t="s">
        <v>779</v>
      </c>
      <c r="BB246" s="400" t="s">
        <v>1156</v>
      </c>
      <c r="BC246" s="400" t="s">
        <v>1159</v>
      </c>
      <c r="BD246" s="400" t="s">
        <v>765</v>
      </c>
      <c r="BE246" s="516">
        <f t="shared" si="182"/>
        <v>247</v>
      </c>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c r="CV246" s="376"/>
      <c r="CW246" s="376"/>
      <c r="CX246" s="376"/>
      <c r="CY246" s="376"/>
      <c r="CZ246" s="376"/>
      <c r="DA246" s="376"/>
      <c r="DB246" s="376"/>
      <c r="DC246" s="376"/>
      <c r="DD246" s="376"/>
      <c r="DE246" s="376"/>
      <c r="DF246" s="376"/>
      <c r="DG246" s="376"/>
      <c r="DH246" s="376"/>
      <c r="DI246" s="376"/>
      <c r="DJ246" s="376"/>
      <c r="DK246" s="376"/>
      <c r="DL246" s="376"/>
      <c r="DM246" s="376"/>
      <c r="DN246" s="376"/>
      <c r="DO246" s="376"/>
      <c r="DP246" s="376"/>
      <c r="DQ246" s="376"/>
      <c r="DR246" s="376"/>
      <c r="DS246" s="376"/>
      <c r="DT246" s="376"/>
      <c r="DU246" s="376"/>
      <c r="DV246" s="376"/>
      <c r="DW246" s="376"/>
      <c r="DX246" s="376"/>
      <c r="DY246" s="376"/>
      <c r="DZ246" s="376"/>
      <c r="EA246" s="376"/>
    </row>
    <row r="247" spans="14:131" s="367" customFormat="1" hidden="1">
      <c r="N247" s="376"/>
      <c r="O247" s="376"/>
      <c r="P247" s="376"/>
      <c r="Q247" s="376"/>
      <c r="R247" s="376"/>
      <c r="S247" s="376"/>
      <c r="T247" s="376"/>
      <c r="U247" s="376"/>
      <c r="V247" s="376"/>
      <c r="W247" s="376"/>
      <c r="X247" s="376"/>
      <c r="Y247" s="376"/>
      <c r="Z247" s="376"/>
      <c r="AA247" s="376"/>
      <c r="AB247" s="376"/>
      <c r="AC247" s="376"/>
      <c r="AD247" s="376"/>
      <c r="AE247" s="376"/>
      <c r="AF247" s="376"/>
      <c r="AG247" s="376"/>
      <c r="AH247" s="376"/>
      <c r="AI247" s="376"/>
      <c r="AJ247" s="376"/>
      <c r="AK247" s="376"/>
      <c r="AL247" s="376"/>
      <c r="AM247" s="376"/>
      <c r="AN247" s="376"/>
      <c r="AO247" s="376"/>
      <c r="AP247" s="376"/>
      <c r="AQ247" s="376"/>
      <c r="AR247" s="376"/>
      <c r="AS247" s="376"/>
      <c r="AT247" s="593" t="s">
        <v>498</v>
      </c>
      <c r="AU247" s="376"/>
      <c r="AV247" s="376"/>
      <c r="AW247" s="401"/>
      <c r="AX247" s="401"/>
      <c r="AY247" s="595" t="s">
        <v>981</v>
      </c>
      <c r="AZ247" s="582" t="s">
        <v>748</v>
      </c>
      <c r="BA247" s="400" t="s">
        <v>780</v>
      </c>
      <c r="BB247" s="400" t="s">
        <v>1159</v>
      </c>
      <c r="BC247" s="400" t="s">
        <v>1165</v>
      </c>
      <c r="BD247" s="400" t="s">
        <v>766</v>
      </c>
      <c r="BE247" s="516">
        <f t="shared" si="182"/>
        <v>248</v>
      </c>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c r="CV247" s="376"/>
      <c r="CW247" s="376"/>
      <c r="CX247" s="376"/>
      <c r="CY247" s="376"/>
      <c r="CZ247" s="376"/>
      <c r="DA247" s="376"/>
      <c r="DB247" s="376"/>
      <c r="DC247" s="376"/>
      <c r="DD247" s="376"/>
      <c r="DE247" s="376"/>
      <c r="DF247" s="376"/>
      <c r="DG247" s="376"/>
      <c r="DH247" s="376"/>
      <c r="DI247" s="376"/>
      <c r="DJ247" s="376"/>
      <c r="DK247" s="376"/>
      <c r="DL247" s="376"/>
      <c r="DM247" s="376"/>
      <c r="DN247" s="376"/>
      <c r="DO247" s="376"/>
      <c r="DP247" s="376"/>
      <c r="DQ247" s="376"/>
      <c r="DR247" s="376"/>
      <c r="DS247" s="376"/>
      <c r="DT247" s="376"/>
      <c r="DU247" s="376"/>
      <c r="DV247" s="376"/>
      <c r="DW247" s="376"/>
      <c r="DX247" s="376"/>
      <c r="DY247" s="376"/>
      <c r="DZ247" s="376"/>
      <c r="EA247" s="376"/>
    </row>
    <row r="248" spans="14:131" s="367" customFormat="1" hidden="1">
      <c r="N248" s="376"/>
      <c r="O248" s="376"/>
      <c r="P248" s="376"/>
      <c r="Q248" s="376"/>
      <c r="R248" s="376"/>
      <c r="S248" s="376"/>
      <c r="T248" s="376"/>
      <c r="U248" s="376"/>
      <c r="V248" s="376"/>
      <c r="W248" s="376"/>
      <c r="X248" s="376"/>
      <c r="Y248" s="376"/>
      <c r="Z248" s="376"/>
      <c r="AA248" s="376"/>
      <c r="AB248" s="376"/>
      <c r="AC248" s="376"/>
      <c r="AD248" s="376"/>
      <c r="AE248" s="376"/>
      <c r="AF248" s="376"/>
      <c r="AG248" s="376"/>
      <c r="AH248" s="376"/>
      <c r="AI248" s="376"/>
      <c r="AJ248" s="376"/>
      <c r="AK248" s="376"/>
      <c r="AL248" s="376"/>
      <c r="AM248" s="376"/>
      <c r="AN248" s="376"/>
      <c r="AO248" s="376"/>
      <c r="AP248" s="376"/>
      <c r="AQ248" s="376"/>
      <c r="AR248" s="376"/>
      <c r="AS248" s="376"/>
      <c r="AT248" s="593" t="s">
        <v>500</v>
      </c>
      <c r="AU248" s="376"/>
      <c r="AV248" s="376"/>
      <c r="AW248" s="401"/>
      <c r="AX248" s="401"/>
      <c r="AY248" s="595" t="s">
        <v>983</v>
      </c>
      <c r="AZ248" s="582" t="s">
        <v>750</v>
      </c>
      <c r="BA248" s="400" t="s">
        <v>784</v>
      </c>
      <c r="BB248" s="400" t="s">
        <v>1165</v>
      </c>
      <c r="BC248" s="400" t="s">
        <v>456</v>
      </c>
      <c r="BD248" s="400" t="s">
        <v>768</v>
      </c>
      <c r="BE248" s="516">
        <f t="shared" si="182"/>
        <v>249</v>
      </c>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c r="CV248" s="376"/>
      <c r="CW248" s="376"/>
      <c r="CX248" s="376"/>
      <c r="CY248" s="376"/>
      <c r="CZ248" s="376"/>
      <c r="DA248" s="376"/>
      <c r="DB248" s="376"/>
      <c r="DC248" s="376"/>
      <c r="DD248" s="376"/>
      <c r="DE248" s="376"/>
      <c r="DF248" s="376"/>
      <c r="DG248" s="376"/>
      <c r="DH248" s="376"/>
      <c r="DI248" s="376"/>
      <c r="DJ248" s="376"/>
      <c r="DK248" s="376"/>
      <c r="DL248" s="376"/>
      <c r="DM248" s="376"/>
      <c r="DN248" s="376"/>
      <c r="DO248" s="376"/>
      <c r="DP248" s="376"/>
      <c r="DQ248" s="376"/>
      <c r="DR248" s="376"/>
      <c r="DS248" s="376"/>
      <c r="DT248" s="376"/>
      <c r="DU248" s="376"/>
      <c r="DV248" s="376"/>
      <c r="DW248" s="376"/>
      <c r="DX248" s="376"/>
      <c r="DY248" s="376"/>
      <c r="DZ248" s="376"/>
      <c r="EA248" s="376"/>
    </row>
    <row r="249" spans="14:131" s="367" customFormat="1" hidden="1">
      <c r="N249" s="376"/>
      <c r="O249" s="376"/>
      <c r="P249" s="376"/>
      <c r="Q249" s="376"/>
      <c r="R249" s="376"/>
      <c r="S249" s="376"/>
      <c r="T249" s="376"/>
      <c r="U249" s="376"/>
      <c r="V249" s="376"/>
      <c r="W249" s="376"/>
      <c r="X249" s="376"/>
      <c r="Y249" s="376"/>
      <c r="Z249" s="376"/>
      <c r="AA249" s="376"/>
      <c r="AB249" s="376"/>
      <c r="AC249" s="376"/>
      <c r="AD249" s="376"/>
      <c r="AE249" s="376"/>
      <c r="AF249" s="376"/>
      <c r="AG249" s="376"/>
      <c r="AH249" s="376"/>
      <c r="AI249" s="376"/>
      <c r="AJ249" s="376"/>
      <c r="AK249" s="376"/>
      <c r="AL249" s="376"/>
      <c r="AM249" s="376"/>
      <c r="AN249" s="376"/>
      <c r="AO249" s="376"/>
      <c r="AP249" s="376"/>
      <c r="AQ249" s="376"/>
      <c r="AR249" s="376"/>
      <c r="AS249" s="376"/>
      <c r="AT249" s="593" t="s">
        <v>502</v>
      </c>
      <c r="AU249" s="376"/>
      <c r="AV249" s="376"/>
      <c r="AW249" s="401"/>
      <c r="AX249" s="401"/>
      <c r="AY249" s="595" t="s">
        <v>989</v>
      </c>
      <c r="AZ249" s="582" t="s">
        <v>752</v>
      </c>
      <c r="BA249" s="400" t="s">
        <v>785</v>
      </c>
      <c r="BB249" s="400" t="s">
        <v>456</v>
      </c>
      <c r="BC249" s="400" t="s">
        <v>1176</v>
      </c>
      <c r="BD249" s="400" t="s">
        <v>770</v>
      </c>
      <c r="BE249" s="516">
        <f t="shared" si="182"/>
        <v>250</v>
      </c>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c r="CV249" s="376"/>
      <c r="CW249" s="376"/>
      <c r="CX249" s="376"/>
      <c r="CY249" s="376"/>
      <c r="CZ249" s="376"/>
      <c r="DA249" s="376"/>
      <c r="DB249" s="376"/>
      <c r="DC249" s="376"/>
      <c r="DD249" s="376"/>
      <c r="DE249" s="376"/>
      <c r="DF249" s="376"/>
      <c r="DG249" s="376"/>
      <c r="DH249" s="376"/>
      <c r="DI249" s="376"/>
      <c r="DJ249" s="376"/>
      <c r="DK249" s="376"/>
      <c r="DL249" s="376"/>
      <c r="DM249" s="376"/>
      <c r="DN249" s="376"/>
      <c r="DO249" s="376"/>
      <c r="DP249" s="376"/>
      <c r="DQ249" s="376"/>
      <c r="DR249" s="376"/>
      <c r="DS249" s="376"/>
      <c r="DT249" s="376"/>
      <c r="DU249" s="376"/>
      <c r="DV249" s="376"/>
      <c r="DW249" s="376"/>
      <c r="DX249" s="376"/>
      <c r="DY249" s="376"/>
      <c r="DZ249" s="376"/>
      <c r="EA249" s="376"/>
    </row>
    <row r="250" spans="14:131" s="367" customFormat="1" hidden="1">
      <c r="N250" s="376"/>
      <c r="O250" s="376"/>
      <c r="P250" s="376"/>
      <c r="Q250" s="376"/>
      <c r="R250" s="376"/>
      <c r="S250" s="376"/>
      <c r="T250" s="376"/>
      <c r="U250" s="376"/>
      <c r="V250" s="376"/>
      <c r="W250" s="376"/>
      <c r="X250" s="376"/>
      <c r="Y250" s="376"/>
      <c r="Z250" s="376"/>
      <c r="AA250" s="376"/>
      <c r="AB250" s="376"/>
      <c r="AC250" s="376"/>
      <c r="AD250" s="376"/>
      <c r="AE250" s="376"/>
      <c r="AF250" s="376"/>
      <c r="AG250" s="376"/>
      <c r="AH250" s="376"/>
      <c r="AI250" s="376"/>
      <c r="AJ250" s="376"/>
      <c r="AK250" s="376"/>
      <c r="AL250" s="376"/>
      <c r="AM250" s="376"/>
      <c r="AN250" s="376"/>
      <c r="AO250" s="376"/>
      <c r="AP250" s="376"/>
      <c r="AQ250" s="376"/>
      <c r="AR250" s="376"/>
      <c r="AS250" s="376"/>
      <c r="AT250" s="593" t="s">
        <v>504</v>
      </c>
      <c r="AU250" s="376"/>
      <c r="AV250" s="376"/>
      <c r="AW250" s="401"/>
      <c r="AX250" s="401"/>
      <c r="AY250" s="595" t="s">
        <v>995</v>
      </c>
      <c r="AZ250" s="582" t="s">
        <v>753</v>
      </c>
      <c r="BA250" s="400" t="s">
        <v>788</v>
      </c>
      <c r="BB250" s="400" t="s">
        <v>1176</v>
      </c>
      <c r="BC250" s="400" t="s">
        <v>1186</v>
      </c>
      <c r="BD250" s="400" t="s">
        <v>771</v>
      </c>
      <c r="BE250" s="516" t="e">
        <f t="shared" si="182"/>
        <v>#N/A</v>
      </c>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c r="CV250" s="376"/>
      <c r="CW250" s="376"/>
      <c r="CX250" s="376"/>
      <c r="CY250" s="376"/>
      <c r="CZ250" s="376"/>
      <c r="DA250" s="376"/>
      <c r="DB250" s="376"/>
      <c r="DC250" s="376"/>
      <c r="DD250" s="376"/>
      <c r="DE250" s="376"/>
      <c r="DF250" s="376"/>
      <c r="DG250" s="376"/>
      <c r="DH250" s="376"/>
      <c r="DI250" s="376"/>
      <c r="DJ250" s="376"/>
      <c r="DK250" s="376"/>
      <c r="DL250" s="376"/>
      <c r="DM250" s="376"/>
      <c r="DN250" s="376"/>
      <c r="DO250" s="376"/>
      <c r="DP250" s="376"/>
      <c r="DQ250" s="376"/>
      <c r="DR250" s="376"/>
      <c r="DS250" s="376"/>
      <c r="DT250" s="376"/>
      <c r="DU250" s="376"/>
      <c r="DV250" s="376"/>
      <c r="DW250" s="376"/>
      <c r="DX250" s="376"/>
      <c r="DY250" s="376"/>
      <c r="DZ250" s="376"/>
      <c r="EA250" s="376"/>
    </row>
    <row r="251" spans="14:131" s="367" customFormat="1" hidden="1">
      <c r="N251" s="376"/>
      <c r="O251" s="376"/>
      <c r="P251" s="376"/>
      <c r="Q251" s="376"/>
      <c r="R251" s="376"/>
      <c r="S251" s="376"/>
      <c r="T251" s="376"/>
      <c r="U251" s="376"/>
      <c r="V251" s="376"/>
      <c r="W251" s="376"/>
      <c r="X251" s="376"/>
      <c r="Y251" s="376"/>
      <c r="Z251" s="376"/>
      <c r="AA251" s="376"/>
      <c r="AB251" s="376"/>
      <c r="AC251" s="376"/>
      <c r="AD251" s="376"/>
      <c r="AE251" s="376"/>
      <c r="AF251" s="376"/>
      <c r="AG251" s="376"/>
      <c r="AH251" s="376"/>
      <c r="AI251" s="376"/>
      <c r="AJ251" s="376"/>
      <c r="AK251" s="376"/>
      <c r="AL251" s="376"/>
      <c r="AM251" s="376"/>
      <c r="AN251" s="376"/>
      <c r="AO251" s="376"/>
      <c r="AP251" s="376"/>
      <c r="AQ251" s="376"/>
      <c r="AR251" s="376"/>
      <c r="AS251" s="376"/>
      <c r="AT251" s="593" t="s">
        <v>506</v>
      </c>
      <c r="AU251" s="376"/>
      <c r="AV251" s="376"/>
      <c r="AW251" s="401"/>
      <c r="AX251" s="401"/>
      <c r="AY251" s="595" t="s">
        <v>997</v>
      </c>
      <c r="AZ251" s="582" t="s">
        <v>758</v>
      </c>
      <c r="BA251" s="400" t="s">
        <v>790</v>
      </c>
      <c r="BB251" s="400" t="s">
        <v>1186</v>
      </c>
      <c r="BC251" s="400" t="s">
        <v>1192</v>
      </c>
      <c r="BD251" s="400" t="s">
        <v>773</v>
      </c>
      <c r="BE251" s="516">
        <f t="shared" si="182"/>
        <v>251</v>
      </c>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c r="CV251" s="376"/>
      <c r="CW251" s="376"/>
      <c r="CX251" s="376"/>
      <c r="CY251" s="376"/>
      <c r="CZ251" s="376"/>
      <c r="DA251" s="376"/>
      <c r="DB251" s="376"/>
      <c r="DC251" s="376"/>
      <c r="DD251" s="376"/>
      <c r="DE251" s="376"/>
      <c r="DF251" s="376"/>
      <c r="DG251" s="376"/>
      <c r="DH251" s="376"/>
      <c r="DI251" s="376"/>
      <c r="DJ251" s="376"/>
      <c r="DK251" s="376"/>
      <c r="DL251" s="376"/>
      <c r="DM251" s="376"/>
      <c r="DN251" s="376"/>
      <c r="DO251" s="376"/>
      <c r="DP251" s="376"/>
      <c r="DQ251" s="376"/>
      <c r="DR251" s="376"/>
      <c r="DS251" s="376"/>
      <c r="DT251" s="376"/>
      <c r="DU251" s="376"/>
      <c r="DV251" s="376"/>
      <c r="DW251" s="376"/>
      <c r="DX251" s="376"/>
      <c r="DY251" s="376"/>
      <c r="DZ251" s="376"/>
      <c r="EA251" s="376"/>
    </row>
    <row r="252" spans="14:131" s="367" customFormat="1" hidden="1">
      <c r="N252" s="376"/>
      <c r="O252" s="376"/>
      <c r="P252" s="376"/>
      <c r="Q252" s="376"/>
      <c r="R252" s="376"/>
      <c r="S252" s="376"/>
      <c r="T252" s="376"/>
      <c r="U252" s="376"/>
      <c r="V252" s="376"/>
      <c r="W252" s="376"/>
      <c r="X252" s="376"/>
      <c r="Y252" s="376"/>
      <c r="Z252" s="376"/>
      <c r="AA252" s="376"/>
      <c r="AB252" s="376"/>
      <c r="AC252" s="376"/>
      <c r="AD252" s="376"/>
      <c r="AE252" s="376"/>
      <c r="AF252" s="376"/>
      <c r="AG252" s="376"/>
      <c r="AH252" s="376"/>
      <c r="AI252" s="376"/>
      <c r="AJ252" s="376"/>
      <c r="AK252" s="376"/>
      <c r="AL252" s="376"/>
      <c r="AM252" s="376"/>
      <c r="AN252" s="376"/>
      <c r="AO252" s="376"/>
      <c r="AP252" s="376"/>
      <c r="AQ252" s="376"/>
      <c r="AR252" s="376"/>
      <c r="AS252" s="376"/>
      <c r="AT252" s="593" t="s">
        <v>508</v>
      </c>
      <c r="AU252" s="376"/>
      <c r="AV252" s="376"/>
      <c r="AW252" s="401"/>
      <c r="AX252" s="401"/>
      <c r="AY252" s="595" t="s">
        <v>999</v>
      </c>
      <c r="AZ252" s="582" t="s">
        <v>760</v>
      </c>
      <c r="BA252" s="400" t="s">
        <v>792</v>
      </c>
      <c r="BB252" s="400" t="s">
        <v>1192</v>
      </c>
      <c r="BC252" s="400" t="s">
        <v>1193</v>
      </c>
      <c r="BD252" s="400" t="s">
        <v>774</v>
      </c>
      <c r="BE252" s="516" t="e">
        <f t="shared" si="182"/>
        <v>#N/A</v>
      </c>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c r="CV252" s="376"/>
      <c r="CW252" s="376"/>
      <c r="CX252" s="376"/>
      <c r="CY252" s="376"/>
      <c r="CZ252" s="376"/>
      <c r="DA252" s="376"/>
      <c r="DB252" s="376"/>
      <c r="DC252" s="376"/>
      <c r="DD252" s="376"/>
      <c r="DE252" s="376"/>
      <c r="DF252" s="376"/>
      <c r="DG252" s="376"/>
      <c r="DH252" s="376"/>
      <c r="DI252" s="376"/>
      <c r="DJ252" s="376"/>
      <c r="DK252" s="376"/>
      <c r="DL252" s="376"/>
      <c r="DM252" s="376"/>
      <c r="DN252" s="376"/>
      <c r="DO252" s="376"/>
      <c r="DP252" s="376"/>
      <c r="DQ252" s="376"/>
      <c r="DR252" s="376"/>
      <c r="DS252" s="376"/>
      <c r="DT252" s="376"/>
      <c r="DU252" s="376"/>
      <c r="DV252" s="376"/>
      <c r="DW252" s="376"/>
      <c r="DX252" s="376"/>
      <c r="DY252" s="376"/>
      <c r="DZ252" s="376"/>
      <c r="EA252" s="376"/>
    </row>
    <row r="253" spans="14:131" s="367" customFormat="1" hidden="1">
      <c r="N253" s="376"/>
      <c r="O253" s="376"/>
      <c r="P253" s="376"/>
      <c r="Q253" s="376"/>
      <c r="R253" s="376"/>
      <c r="S253" s="376"/>
      <c r="T253" s="376"/>
      <c r="U253" s="376"/>
      <c r="V253" s="376"/>
      <c r="W253" s="376"/>
      <c r="X253" s="376"/>
      <c r="Y253" s="376"/>
      <c r="Z253" s="376"/>
      <c r="AA253" s="376"/>
      <c r="AB253" s="376"/>
      <c r="AC253" s="376"/>
      <c r="AD253" s="376"/>
      <c r="AE253" s="376"/>
      <c r="AF253" s="376"/>
      <c r="AG253" s="376"/>
      <c r="AH253" s="376"/>
      <c r="AI253" s="376"/>
      <c r="AJ253" s="376"/>
      <c r="AK253" s="376"/>
      <c r="AL253" s="376"/>
      <c r="AM253" s="376"/>
      <c r="AN253" s="376"/>
      <c r="AO253" s="376"/>
      <c r="AP253" s="376"/>
      <c r="AQ253" s="376"/>
      <c r="AR253" s="376"/>
      <c r="AS253" s="376"/>
      <c r="AT253" s="593" t="s">
        <v>510</v>
      </c>
      <c r="AU253" s="376"/>
      <c r="AV253" s="376"/>
      <c r="AW253" s="401"/>
      <c r="AX253" s="401"/>
      <c r="AY253" s="595" t="s">
        <v>1000</v>
      </c>
      <c r="AZ253" s="582" t="s">
        <v>761</v>
      </c>
      <c r="BA253" s="400" t="s">
        <v>793</v>
      </c>
      <c r="BB253" s="400" t="s">
        <v>1193</v>
      </c>
      <c r="BC253" s="400" t="s">
        <v>1195</v>
      </c>
      <c r="BD253" s="400" t="s">
        <v>775</v>
      </c>
      <c r="BE253" s="516" t="e">
        <f t="shared" si="182"/>
        <v>#N/A</v>
      </c>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c r="CV253" s="376"/>
      <c r="CW253" s="376"/>
      <c r="CX253" s="376"/>
      <c r="CY253" s="376"/>
      <c r="CZ253" s="376"/>
      <c r="DA253" s="376"/>
      <c r="DB253" s="376"/>
      <c r="DC253" s="376"/>
      <c r="DD253" s="376"/>
      <c r="DE253" s="376"/>
      <c r="DF253" s="376"/>
      <c r="DG253" s="376"/>
      <c r="DH253" s="376"/>
      <c r="DI253" s="376"/>
      <c r="DJ253" s="376"/>
      <c r="DK253" s="376"/>
      <c r="DL253" s="376"/>
      <c r="DM253" s="376"/>
      <c r="DN253" s="376"/>
      <c r="DO253" s="376"/>
      <c r="DP253" s="376"/>
      <c r="DQ253" s="376"/>
      <c r="DR253" s="376"/>
      <c r="DS253" s="376"/>
      <c r="DT253" s="376"/>
      <c r="DU253" s="376"/>
      <c r="DV253" s="376"/>
      <c r="DW253" s="376"/>
      <c r="DX253" s="376"/>
      <c r="DY253" s="376"/>
      <c r="DZ253" s="376"/>
      <c r="EA253" s="376"/>
    </row>
    <row r="254" spans="14:131" s="367" customFormat="1" hidden="1">
      <c r="N254" s="376"/>
      <c r="O254" s="376"/>
      <c r="P254" s="376"/>
      <c r="Q254" s="376"/>
      <c r="R254" s="376"/>
      <c r="S254" s="376"/>
      <c r="T254" s="376"/>
      <c r="U254" s="376"/>
      <c r="V254" s="376"/>
      <c r="W254" s="376"/>
      <c r="X254" s="376"/>
      <c r="Y254" s="376"/>
      <c r="Z254" s="376"/>
      <c r="AA254" s="376"/>
      <c r="AB254" s="376"/>
      <c r="AC254" s="376"/>
      <c r="AD254" s="376"/>
      <c r="AE254" s="376"/>
      <c r="AF254" s="376"/>
      <c r="AG254" s="376"/>
      <c r="AH254" s="376"/>
      <c r="AI254" s="376"/>
      <c r="AJ254" s="376"/>
      <c r="AK254" s="376"/>
      <c r="AL254" s="376"/>
      <c r="AM254" s="376"/>
      <c r="AN254" s="376"/>
      <c r="AO254" s="376"/>
      <c r="AP254" s="376"/>
      <c r="AQ254" s="376"/>
      <c r="AR254" s="376"/>
      <c r="AS254" s="376"/>
      <c r="AT254" s="593" t="s">
        <v>511</v>
      </c>
      <c r="AU254" s="376"/>
      <c r="AV254" s="376"/>
      <c r="AW254" s="401"/>
      <c r="AX254" s="401"/>
      <c r="AY254" s="595" t="s">
        <v>1004</v>
      </c>
      <c r="AZ254" s="582" t="s">
        <v>762</v>
      </c>
      <c r="BA254" s="400" t="s">
        <v>796</v>
      </c>
      <c r="BB254" s="400" t="s">
        <v>1195</v>
      </c>
      <c r="BC254" s="400" t="s">
        <v>1200</v>
      </c>
      <c r="BD254" s="400" t="s">
        <v>777</v>
      </c>
      <c r="BE254" s="516">
        <f t="shared" si="182"/>
        <v>252</v>
      </c>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c r="CV254" s="376"/>
      <c r="CW254" s="376"/>
      <c r="CX254" s="376"/>
      <c r="CY254" s="376"/>
      <c r="CZ254" s="376"/>
      <c r="DA254" s="376"/>
      <c r="DB254" s="376"/>
      <c r="DC254" s="376"/>
      <c r="DD254" s="376"/>
      <c r="DE254" s="376"/>
      <c r="DF254" s="376"/>
      <c r="DG254" s="376"/>
      <c r="DH254" s="376"/>
      <c r="DI254" s="376"/>
      <c r="DJ254" s="376"/>
      <c r="DK254" s="376"/>
      <c r="DL254" s="376"/>
      <c r="DM254" s="376"/>
      <c r="DN254" s="376"/>
      <c r="DO254" s="376"/>
      <c r="DP254" s="376"/>
      <c r="DQ254" s="376"/>
      <c r="DR254" s="376"/>
      <c r="DS254" s="376"/>
      <c r="DT254" s="376"/>
      <c r="DU254" s="376"/>
      <c r="DV254" s="376"/>
      <c r="DW254" s="376"/>
      <c r="DX254" s="376"/>
      <c r="DY254" s="376"/>
      <c r="DZ254" s="376"/>
      <c r="EA254" s="376"/>
    </row>
    <row r="255" spans="14:131" s="367" customFormat="1" hidden="1">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c r="AK255" s="376"/>
      <c r="AL255" s="376"/>
      <c r="AM255" s="376"/>
      <c r="AN255" s="376"/>
      <c r="AO255" s="376"/>
      <c r="AP255" s="376"/>
      <c r="AQ255" s="376"/>
      <c r="AR255" s="376"/>
      <c r="AS255" s="376"/>
      <c r="AT255" s="593" t="s">
        <v>513</v>
      </c>
      <c r="AU255" s="376"/>
      <c r="AV255" s="376"/>
      <c r="AW255" s="401"/>
      <c r="AX255" s="401"/>
      <c r="AY255" s="595" t="s">
        <v>1005</v>
      </c>
      <c r="AZ255" s="582" t="s">
        <v>763</v>
      </c>
      <c r="BA255" s="400" t="s">
        <v>799</v>
      </c>
      <c r="BB255" s="400" t="s">
        <v>1200</v>
      </c>
      <c r="BC255" s="400" t="s">
        <v>1202</v>
      </c>
      <c r="BD255" s="400" t="s">
        <v>778</v>
      </c>
      <c r="BE255" s="516">
        <f t="shared" si="182"/>
        <v>253</v>
      </c>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c r="CV255" s="376"/>
      <c r="CW255" s="376"/>
      <c r="CX255" s="376"/>
      <c r="CY255" s="376"/>
      <c r="CZ255" s="376"/>
      <c r="DA255" s="376"/>
      <c r="DB255" s="376"/>
      <c r="DC255" s="376"/>
      <c r="DD255" s="376"/>
      <c r="DE255" s="376"/>
      <c r="DF255" s="376"/>
      <c r="DG255" s="376"/>
      <c r="DH255" s="376"/>
      <c r="DI255" s="376"/>
      <c r="DJ255" s="376"/>
      <c r="DK255" s="376"/>
      <c r="DL255" s="376"/>
      <c r="DM255" s="376"/>
      <c r="DN255" s="376"/>
      <c r="DO255" s="376"/>
      <c r="DP255" s="376"/>
      <c r="DQ255" s="376"/>
      <c r="DR255" s="376"/>
      <c r="DS255" s="376"/>
      <c r="DT255" s="376"/>
      <c r="DU255" s="376"/>
      <c r="DV255" s="376"/>
      <c r="DW255" s="376"/>
      <c r="DX255" s="376"/>
      <c r="DY255" s="376"/>
      <c r="DZ255" s="376"/>
      <c r="EA255" s="376"/>
    </row>
    <row r="256" spans="14:131" s="367" customFormat="1" hidden="1">
      <c r="N256" s="376"/>
      <c r="O256" s="376"/>
      <c r="P256" s="376"/>
      <c r="Q256" s="376"/>
      <c r="R256" s="376"/>
      <c r="S256" s="376"/>
      <c r="T256" s="376"/>
      <c r="U256" s="376"/>
      <c r="V256" s="376"/>
      <c r="W256" s="376"/>
      <c r="X256" s="376"/>
      <c r="Y256" s="376"/>
      <c r="Z256" s="376"/>
      <c r="AA256" s="376"/>
      <c r="AB256" s="376"/>
      <c r="AC256" s="376"/>
      <c r="AD256" s="376"/>
      <c r="AE256" s="376"/>
      <c r="AF256" s="376"/>
      <c r="AG256" s="376"/>
      <c r="AH256" s="376"/>
      <c r="AI256" s="376"/>
      <c r="AJ256" s="376"/>
      <c r="AK256" s="376"/>
      <c r="AL256" s="376"/>
      <c r="AM256" s="376"/>
      <c r="AN256" s="376"/>
      <c r="AO256" s="376"/>
      <c r="AP256" s="376"/>
      <c r="AQ256" s="376"/>
      <c r="AR256" s="376"/>
      <c r="AS256" s="376"/>
      <c r="AT256" s="593" t="s">
        <v>515</v>
      </c>
      <c r="AU256" s="376"/>
      <c r="AV256" s="376"/>
      <c r="AW256" s="401"/>
      <c r="AX256" s="401"/>
      <c r="AY256" s="595" t="s">
        <v>1007</v>
      </c>
      <c r="AZ256" s="582" t="s">
        <v>765</v>
      </c>
      <c r="BA256" s="400" t="s">
        <v>800</v>
      </c>
      <c r="BB256" s="400" t="s">
        <v>1202</v>
      </c>
      <c r="BC256" s="400" t="s">
        <v>1207</v>
      </c>
      <c r="BD256" s="400" t="s">
        <v>779</v>
      </c>
      <c r="BE256" s="516">
        <f t="shared" si="182"/>
        <v>254</v>
      </c>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c r="CV256" s="376"/>
      <c r="CW256" s="376"/>
      <c r="CX256" s="376"/>
      <c r="CY256" s="376"/>
      <c r="CZ256" s="376"/>
      <c r="DA256" s="376"/>
      <c r="DB256" s="376"/>
      <c r="DC256" s="376"/>
      <c r="DD256" s="376"/>
      <c r="DE256" s="376"/>
      <c r="DF256" s="376"/>
      <c r="DG256" s="376"/>
      <c r="DH256" s="376"/>
      <c r="DI256" s="376"/>
      <c r="DJ256" s="376"/>
      <c r="DK256" s="376"/>
      <c r="DL256" s="376"/>
      <c r="DM256" s="376"/>
      <c r="DN256" s="376"/>
      <c r="DO256" s="376"/>
      <c r="DP256" s="376"/>
      <c r="DQ256" s="376"/>
      <c r="DR256" s="376"/>
      <c r="DS256" s="376"/>
      <c r="DT256" s="376"/>
      <c r="DU256" s="376"/>
      <c r="DV256" s="376"/>
      <c r="DW256" s="376"/>
      <c r="DX256" s="376"/>
      <c r="DY256" s="376"/>
      <c r="DZ256" s="376"/>
      <c r="EA256" s="376"/>
    </row>
    <row r="257" spans="14:131" s="367" customFormat="1" hidden="1">
      <c r="N257" s="376"/>
      <c r="O257" s="376"/>
      <c r="P257" s="376"/>
      <c r="Q257" s="376"/>
      <c r="R257" s="376"/>
      <c r="S257" s="376"/>
      <c r="T257" s="376"/>
      <c r="U257" s="376"/>
      <c r="V257" s="376"/>
      <c r="W257" s="376"/>
      <c r="X257" s="376"/>
      <c r="Y257" s="376"/>
      <c r="Z257" s="376"/>
      <c r="AA257" s="376"/>
      <c r="AB257" s="376"/>
      <c r="AC257" s="376"/>
      <c r="AD257" s="376"/>
      <c r="AE257" s="376"/>
      <c r="AF257" s="376"/>
      <c r="AG257" s="376"/>
      <c r="AH257" s="376"/>
      <c r="AI257" s="376"/>
      <c r="AJ257" s="376"/>
      <c r="AK257" s="376"/>
      <c r="AL257" s="376"/>
      <c r="AM257" s="376"/>
      <c r="AN257" s="376"/>
      <c r="AO257" s="376"/>
      <c r="AP257" s="376"/>
      <c r="AQ257" s="376"/>
      <c r="AR257" s="376"/>
      <c r="AS257" s="376"/>
      <c r="AT257" s="593" t="s">
        <v>517</v>
      </c>
      <c r="AU257" s="376"/>
      <c r="AV257" s="376"/>
      <c r="AW257" s="401"/>
      <c r="AX257" s="401"/>
      <c r="AY257" s="595" t="s">
        <v>402</v>
      </c>
      <c r="AZ257" s="582" t="s">
        <v>766</v>
      </c>
      <c r="BA257" s="400" t="s">
        <v>801</v>
      </c>
      <c r="BB257" s="400" t="s">
        <v>1207</v>
      </c>
      <c r="BC257" s="400" t="s">
        <v>1218</v>
      </c>
      <c r="BD257" s="400" t="s">
        <v>780</v>
      </c>
      <c r="BE257" s="516">
        <f t="shared" si="182"/>
        <v>255</v>
      </c>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c r="CV257" s="376"/>
      <c r="CW257" s="376"/>
      <c r="CX257" s="376"/>
      <c r="CY257" s="376"/>
      <c r="CZ257" s="376"/>
      <c r="DA257" s="376"/>
      <c r="DB257" s="376"/>
      <c r="DC257" s="376"/>
      <c r="DD257" s="376"/>
      <c r="DE257" s="376"/>
      <c r="DF257" s="376"/>
      <c r="DG257" s="376"/>
      <c r="DH257" s="376"/>
      <c r="DI257" s="376"/>
      <c r="DJ257" s="376"/>
      <c r="DK257" s="376"/>
      <c r="DL257" s="376"/>
      <c r="DM257" s="376"/>
      <c r="DN257" s="376"/>
      <c r="DO257" s="376"/>
      <c r="DP257" s="376"/>
      <c r="DQ257" s="376"/>
      <c r="DR257" s="376"/>
      <c r="DS257" s="376"/>
      <c r="DT257" s="376"/>
      <c r="DU257" s="376"/>
      <c r="DV257" s="376"/>
      <c r="DW257" s="376"/>
      <c r="DX257" s="376"/>
      <c r="DY257" s="376"/>
      <c r="DZ257" s="376"/>
      <c r="EA257" s="376"/>
    </row>
    <row r="258" spans="14:131" s="367" customFormat="1" hidden="1">
      <c r="N258" s="376"/>
      <c r="O258" s="376"/>
      <c r="P258" s="376"/>
      <c r="Q258" s="376"/>
      <c r="R258" s="376"/>
      <c r="S258" s="376"/>
      <c r="T258" s="376"/>
      <c r="U258" s="376"/>
      <c r="V258" s="376"/>
      <c r="W258" s="376"/>
      <c r="X258" s="376"/>
      <c r="Y258" s="376"/>
      <c r="Z258" s="376"/>
      <c r="AA258" s="376"/>
      <c r="AB258" s="376"/>
      <c r="AC258" s="376"/>
      <c r="AD258" s="376"/>
      <c r="AE258" s="376"/>
      <c r="AF258" s="376"/>
      <c r="AG258" s="376"/>
      <c r="AH258" s="376"/>
      <c r="AI258" s="376"/>
      <c r="AJ258" s="376"/>
      <c r="AK258" s="376"/>
      <c r="AL258" s="376"/>
      <c r="AM258" s="376"/>
      <c r="AN258" s="376"/>
      <c r="AO258" s="376"/>
      <c r="AP258" s="376"/>
      <c r="AQ258" s="376"/>
      <c r="AR258" s="376"/>
      <c r="AS258" s="376"/>
      <c r="AT258" s="593" t="s">
        <v>519</v>
      </c>
      <c r="AU258" s="376"/>
      <c r="AV258" s="376"/>
      <c r="AW258" s="401"/>
      <c r="AX258" s="401"/>
      <c r="AY258" s="595" t="s">
        <v>1008</v>
      </c>
      <c r="AZ258" s="582" t="s">
        <v>768</v>
      </c>
      <c r="BA258" s="400" t="s">
        <v>806</v>
      </c>
      <c r="BB258" s="400" t="s">
        <v>1218</v>
      </c>
      <c r="BC258" s="400" t="s">
        <v>476</v>
      </c>
      <c r="BD258" s="400" t="s">
        <v>784</v>
      </c>
      <c r="BE258" s="516">
        <f t="shared" si="182"/>
        <v>256</v>
      </c>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c r="CV258" s="376"/>
      <c r="CW258" s="376"/>
      <c r="CX258" s="376"/>
      <c r="CY258" s="376"/>
      <c r="CZ258" s="376"/>
      <c r="DA258" s="376"/>
      <c r="DB258" s="376"/>
      <c r="DC258" s="376"/>
      <c r="DD258" s="376"/>
      <c r="DE258" s="376"/>
      <c r="DF258" s="376"/>
      <c r="DG258" s="376"/>
      <c r="DH258" s="376"/>
      <c r="DI258" s="376"/>
      <c r="DJ258" s="376"/>
      <c r="DK258" s="376"/>
      <c r="DL258" s="376"/>
      <c r="DM258" s="376"/>
      <c r="DN258" s="376"/>
      <c r="DO258" s="376"/>
      <c r="DP258" s="376"/>
      <c r="DQ258" s="376"/>
      <c r="DR258" s="376"/>
      <c r="DS258" s="376"/>
      <c r="DT258" s="376"/>
      <c r="DU258" s="376"/>
      <c r="DV258" s="376"/>
      <c r="DW258" s="376"/>
      <c r="DX258" s="376"/>
      <c r="DY258" s="376"/>
      <c r="DZ258" s="376"/>
      <c r="EA258" s="376"/>
    </row>
    <row r="259" spans="14:131" s="367" customFormat="1" hidden="1">
      <c r="N259" s="376"/>
      <c r="O259" s="376"/>
      <c r="P259" s="376"/>
      <c r="Q259" s="376"/>
      <c r="R259" s="376"/>
      <c r="S259" s="376"/>
      <c r="T259" s="376"/>
      <c r="U259" s="376"/>
      <c r="V259" s="376"/>
      <c r="W259" s="376"/>
      <c r="X259" s="376"/>
      <c r="Y259" s="376"/>
      <c r="Z259" s="376"/>
      <c r="AA259" s="376"/>
      <c r="AB259" s="376"/>
      <c r="AC259" s="376"/>
      <c r="AD259" s="376"/>
      <c r="AE259" s="376"/>
      <c r="AF259" s="376"/>
      <c r="AG259" s="376"/>
      <c r="AH259" s="376"/>
      <c r="AI259" s="376"/>
      <c r="AJ259" s="376"/>
      <c r="AK259" s="376"/>
      <c r="AL259" s="376"/>
      <c r="AM259" s="376"/>
      <c r="AN259" s="376"/>
      <c r="AO259" s="376"/>
      <c r="AP259" s="376"/>
      <c r="AQ259" s="376"/>
      <c r="AR259" s="376"/>
      <c r="AS259" s="376"/>
      <c r="AT259" s="593" t="s">
        <v>521</v>
      </c>
      <c r="AU259" s="376"/>
      <c r="AV259" s="376"/>
      <c r="AW259" s="401"/>
      <c r="AX259" s="401"/>
      <c r="AY259" s="595" t="s">
        <v>1012</v>
      </c>
      <c r="AZ259" s="582" t="s">
        <v>770</v>
      </c>
      <c r="BA259" s="400" t="s">
        <v>1634</v>
      </c>
      <c r="BB259" s="400" t="s">
        <v>476</v>
      </c>
      <c r="BC259" s="400" t="s">
        <v>1231</v>
      </c>
      <c r="BD259" s="400" t="s">
        <v>785</v>
      </c>
      <c r="BE259" s="516">
        <f t="shared" si="182"/>
        <v>257</v>
      </c>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c r="CV259" s="376"/>
      <c r="CW259" s="376"/>
      <c r="CX259" s="376"/>
      <c r="CY259" s="376"/>
      <c r="CZ259" s="376"/>
      <c r="DA259" s="376"/>
      <c r="DB259" s="376"/>
      <c r="DC259" s="376"/>
      <c r="DD259" s="376"/>
      <c r="DE259" s="376"/>
      <c r="DF259" s="376"/>
      <c r="DG259" s="376"/>
      <c r="DH259" s="376"/>
      <c r="DI259" s="376"/>
      <c r="DJ259" s="376"/>
      <c r="DK259" s="376"/>
      <c r="DL259" s="376"/>
      <c r="DM259" s="376"/>
      <c r="DN259" s="376"/>
      <c r="DO259" s="376"/>
      <c r="DP259" s="376"/>
      <c r="DQ259" s="376"/>
      <c r="DR259" s="376"/>
      <c r="DS259" s="376"/>
      <c r="DT259" s="376"/>
      <c r="DU259" s="376"/>
      <c r="DV259" s="376"/>
      <c r="DW259" s="376"/>
      <c r="DX259" s="376"/>
      <c r="DY259" s="376"/>
      <c r="DZ259" s="376"/>
      <c r="EA259" s="376"/>
    </row>
    <row r="260" spans="14:131" s="367" customFormat="1" hidden="1">
      <c r="N260" s="376"/>
      <c r="O260" s="376"/>
      <c r="P260" s="376"/>
      <c r="Q260" s="376"/>
      <c r="R260" s="376"/>
      <c r="S260" s="376"/>
      <c r="T260" s="376"/>
      <c r="U260" s="376"/>
      <c r="V260" s="376"/>
      <c r="W260" s="376"/>
      <c r="X260" s="376"/>
      <c r="Y260" s="376"/>
      <c r="Z260" s="376"/>
      <c r="AA260" s="376"/>
      <c r="AB260" s="376"/>
      <c r="AC260" s="376"/>
      <c r="AD260" s="376"/>
      <c r="AE260" s="376"/>
      <c r="AF260" s="376"/>
      <c r="AG260" s="376"/>
      <c r="AH260" s="376"/>
      <c r="AI260" s="376"/>
      <c r="AJ260" s="376"/>
      <c r="AK260" s="376"/>
      <c r="AL260" s="376"/>
      <c r="AM260" s="376"/>
      <c r="AN260" s="376"/>
      <c r="AO260" s="376"/>
      <c r="AP260" s="376"/>
      <c r="AQ260" s="376"/>
      <c r="AR260" s="376"/>
      <c r="AS260" s="376"/>
      <c r="AT260" s="593" t="s">
        <v>523</v>
      </c>
      <c r="AU260" s="376"/>
      <c r="AV260" s="376"/>
      <c r="AW260" s="401"/>
      <c r="AX260" s="401"/>
      <c r="AY260" s="595" t="s">
        <v>1025</v>
      </c>
      <c r="AZ260" s="582" t="s">
        <v>773</v>
      </c>
      <c r="BA260" s="400" t="s">
        <v>813</v>
      </c>
      <c r="BB260" s="400" t="s">
        <v>1231</v>
      </c>
      <c r="BC260" s="400" t="s">
        <v>1234</v>
      </c>
      <c r="BD260" s="400" t="s">
        <v>788</v>
      </c>
      <c r="BE260" s="516">
        <f t="shared" si="182"/>
        <v>258</v>
      </c>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c r="CV260" s="376"/>
      <c r="CW260" s="376"/>
      <c r="CX260" s="376"/>
      <c r="CY260" s="376"/>
      <c r="CZ260" s="376"/>
      <c r="DA260" s="376"/>
      <c r="DB260" s="376"/>
      <c r="DC260" s="376"/>
      <c r="DD260" s="376"/>
      <c r="DE260" s="376"/>
      <c r="DF260" s="376"/>
      <c r="DG260" s="376"/>
      <c r="DH260" s="376"/>
      <c r="DI260" s="376"/>
      <c r="DJ260" s="376"/>
      <c r="DK260" s="376"/>
      <c r="DL260" s="376"/>
      <c r="DM260" s="376"/>
      <c r="DN260" s="376"/>
      <c r="DO260" s="376"/>
      <c r="DP260" s="376"/>
      <c r="DQ260" s="376"/>
      <c r="DR260" s="376"/>
      <c r="DS260" s="376"/>
      <c r="DT260" s="376"/>
      <c r="DU260" s="376"/>
      <c r="DV260" s="376"/>
      <c r="DW260" s="376"/>
      <c r="DX260" s="376"/>
      <c r="DY260" s="376"/>
      <c r="DZ260" s="376"/>
      <c r="EA260" s="376"/>
    </row>
    <row r="261" spans="14:131" s="367" customFormat="1" hidden="1">
      <c r="N261" s="376"/>
      <c r="O261" s="376"/>
      <c r="P261" s="376"/>
      <c r="Q261" s="376"/>
      <c r="R261" s="376"/>
      <c r="S261" s="376"/>
      <c r="T261" s="376"/>
      <c r="U261" s="376"/>
      <c r="V261" s="376"/>
      <c r="W261" s="376"/>
      <c r="X261" s="376"/>
      <c r="Y261" s="376"/>
      <c r="Z261" s="376"/>
      <c r="AA261" s="376"/>
      <c r="AB261" s="376"/>
      <c r="AC261" s="376"/>
      <c r="AD261" s="376"/>
      <c r="AE261" s="376"/>
      <c r="AF261" s="376"/>
      <c r="AG261" s="376"/>
      <c r="AH261" s="376"/>
      <c r="AI261" s="376"/>
      <c r="AJ261" s="376"/>
      <c r="AK261" s="376"/>
      <c r="AL261" s="376"/>
      <c r="AM261" s="376"/>
      <c r="AN261" s="376"/>
      <c r="AO261" s="376"/>
      <c r="AP261" s="376"/>
      <c r="AQ261" s="376"/>
      <c r="AR261" s="376"/>
      <c r="AS261" s="376"/>
      <c r="AT261" s="593" t="s">
        <v>525</v>
      </c>
      <c r="AU261" s="376"/>
      <c r="AV261" s="376"/>
      <c r="AW261" s="401"/>
      <c r="AX261" s="401"/>
      <c r="AY261" s="595" t="s">
        <v>1026</v>
      </c>
      <c r="AZ261" s="582" t="s">
        <v>777</v>
      </c>
      <c r="BA261" s="400" t="s">
        <v>815</v>
      </c>
      <c r="BB261" s="400" t="s">
        <v>1234</v>
      </c>
      <c r="BC261" s="400" t="s">
        <v>478</v>
      </c>
      <c r="BD261" s="400" t="s">
        <v>790</v>
      </c>
      <c r="BE261" s="516">
        <f t="shared" si="182"/>
        <v>259</v>
      </c>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c r="CV261" s="376"/>
      <c r="CW261" s="376"/>
      <c r="CX261" s="376"/>
      <c r="CY261" s="376"/>
      <c r="CZ261" s="376"/>
      <c r="DA261" s="376"/>
      <c r="DB261" s="376"/>
      <c r="DC261" s="376"/>
      <c r="DD261" s="376"/>
      <c r="DE261" s="376"/>
      <c r="DF261" s="376"/>
      <c r="DG261" s="376"/>
      <c r="DH261" s="376"/>
      <c r="DI261" s="376"/>
      <c r="DJ261" s="376"/>
      <c r="DK261" s="376"/>
      <c r="DL261" s="376"/>
      <c r="DM261" s="376"/>
      <c r="DN261" s="376"/>
      <c r="DO261" s="376"/>
      <c r="DP261" s="376"/>
      <c r="DQ261" s="376"/>
      <c r="DR261" s="376"/>
      <c r="DS261" s="376"/>
      <c r="DT261" s="376"/>
      <c r="DU261" s="376"/>
      <c r="DV261" s="376"/>
      <c r="DW261" s="376"/>
      <c r="DX261" s="376"/>
      <c r="DY261" s="376"/>
      <c r="DZ261" s="376"/>
      <c r="EA261" s="376"/>
    </row>
    <row r="262" spans="14:131" s="367" customFormat="1" hidden="1">
      <c r="N262" s="376"/>
      <c r="O262" s="376"/>
      <c r="P262" s="376"/>
      <c r="Q262" s="376"/>
      <c r="R262" s="376"/>
      <c r="S262" s="376"/>
      <c r="T262" s="376"/>
      <c r="U262" s="376"/>
      <c r="V262" s="376"/>
      <c r="W262" s="376"/>
      <c r="X262" s="376"/>
      <c r="Y262" s="376"/>
      <c r="Z262" s="376"/>
      <c r="AA262" s="376"/>
      <c r="AB262" s="376"/>
      <c r="AC262" s="376"/>
      <c r="AD262" s="376"/>
      <c r="AE262" s="376"/>
      <c r="AF262" s="376"/>
      <c r="AG262" s="376"/>
      <c r="AH262" s="376"/>
      <c r="AI262" s="376"/>
      <c r="AJ262" s="376"/>
      <c r="AK262" s="376"/>
      <c r="AL262" s="376"/>
      <c r="AM262" s="376"/>
      <c r="AN262" s="376"/>
      <c r="AO262" s="376"/>
      <c r="AP262" s="376"/>
      <c r="AQ262" s="376"/>
      <c r="AR262" s="376"/>
      <c r="AS262" s="376"/>
      <c r="AT262" s="593" t="s">
        <v>527</v>
      </c>
      <c r="AU262" s="376"/>
      <c r="AV262" s="376"/>
      <c r="AW262" s="401"/>
      <c r="AX262" s="401"/>
      <c r="AY262" s="595" t="s">
        <v>1033</v>
      </c>
      <c r="AZ262" s="582" t="s">
        <v>778</v>
      </c>
      <c r="BA262" s="400" t="s">
        <v>816</v>
      </c>
      <c r="BB262" s="400" t="s">
        <v>478</v>
      </c>
      <c r="BC262" s="400" t="s">
        <v>1235</v>
      </c>
      <c r="BD262" s="400" t="s">
        <v>792</v>
      </c>
      <c r="BE262" s="516" t="e">
        <f t="shared" si="182"/>
        <v>#N/A</v>
      </c>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c r="CV262" s="376"/>
      <c r="CW262" s="376"/>
      <c r="CX262" s="376"/>
      <c r="CY262" s="376"/>
      <c r="CZ262" s="376"/>
      <c r="DA262" s="376"/>
      <c r="DB262" s="376"/>
      <c r="DC262" s="376"/>
      <c r="DD262" s="376"/>
      <c r="DE262" s="376"/>
      <c r="DF262" s="376"/>
      <c r="DG262" s="376"/>
      <c r="DH262" s="376"/>
      <c r="DI262" s="376"/>
      <c r="DJ262" s="376"/>
      <c r="DK262" s="376"/>
      <c r="DL262" s="376"/>
      <c r="DM262" s="376"/>
      <c r="DN262" s="376"/>
      <c r="DO262" s="376"/>
      <c r="DP262" s="376"/>
      <c r="DQ262" s="376"/>
      <c r="DR262" s="376"/>
      <c r="DS262" s="376"/>
      <c r="DT262" s="376"/>
      <c r="DU262" s="376"/>
      <c r="DV262" s="376"/>
      <c r="DW262" s="376"/>
      <c r="DX262" s="376"/>
      <c r="DY262" s="376"/>
      <c r="DZ262" s="376"/>
      <c r="EA262" s="376"/>
    </row>
    <row r="263" spans="14:131" s="367" customFormat="1" hidden="1">
      <c r="N263" s="376"/>
      <c r="O263" s="376"/>
      <c r="P263" s="376"/>
      <c r="Q263" s="376"/>
      <c r="R263" s="376"/>
      <c r="S263" s="376"/>
      <c r="T263" s="376"/>
      <c r="U263" s="376"/>
      <c r="V263" s="376"/>
      <c r="W263" s="376"/>
      <c r="X263" s="376"/>
      <c r="Y263" s="376"/>
      <c r="Z263" s="376"/>
      <c r="AA263" s="376"/>
      <c r="AB263" s="376"/>
      <c r="AC263" s="376"/>
      <c r="AD263" s="376"/>
      <c r="AE263" s="376"/>
      <c r="AF263" s="376"/>
      <c r="AG263" s="376"/>
      <c r="AH263" s="376"/>
      <c r="AI263" s="376"/>
      <c r="AJ263" s="376"/>
      <c r="AK263" s="376"/>
      <c r="AL263" s="376"/>
      <c r="AM263" s="376"/>
      <c r="AN263" s="376"/>
      <c r="AO263" s="376"/>
      <c r="AP263" s="376"/>
      <c r="AQ263" s="376"/>
      <c r="AR263" s="376"/>
      <c r="AS263" s="376"/>
      <c r="AT263" s="593" t="s">
        <v>529</v>
      </c>
      <c r="AU263" s="376"/>
      <c r="AV263" s="376"/>
      <c r="AW263" s="401"/>
      <c r="AX263" s="401"/>
      <c r="AY263" s="595" t="s">
        <v>1037</v>
      </c>
      <c r="AZ263" s="582" t="s">
        <v>779</v>
      </c>
      <c r="BA263" s="400" t="s">
        <v>817</v>
      </c>
      <c r="BB263" s="400" t="s">
        <v>1235</v>
      </c>
      <c r="BC263" s="400" t="s">
        <v>1236</v>
      </c>
      <c r="BD263" s="400" t="s">
        <v>793</v>
      </c>
      <c r="BE263" s="516">
        <f t="shared" si="182"/>
        <v>260</v>
      </c>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c r="CV263" s="376"/>
      <c r="CW263" s="376"/>
      <c r="CX263" s="376"/>
      <c r="CY263" s="376"/>
      <c r="CZ263" s="376"/>
      <c r="DA263" s="376"/>
      <c r="DB263" s="376"/>
      <c r="DC263" s="376"/>
      <c r="DD263" s="376"/>
      <c r="DE263" s="376"/>
      <c r="DF263" s="376"/>
      <c r="DG263" s="376"/>
      <c r="DH263" s="376"/>
      <c r="DI263" s="376"/>
      <c r="DJ263" s="376"/>
      <c r="DK263" s="376"/>
      <c r="DL263" s="376"/>
      <c r="DM263" s="376"/>
      <c r="DN263" s="376"/>
      <c r="DO263" s="376"/>
      <c r="DP263" s="376"/>
      <c r="DQ263" s="376"/>
      <c r="DR263" s="376"/>
      <c r="DS263" s="376"/>
      <c r="DT263" s="376"/>
      <c r="DU263" s="376"/>
      <c r="DV263" s="376"/>
      <c r="DW263" s="376"/>
      <c r="DX263" s="376"/>
      <c r="DY263" s="376"/>
      <c r="DZ263" s="376"/>
      <c r="EA263" s="376"/>
    </row>
    <row r="264" spans="14:131" s="367" customFormat="1" hidden="1">
      <c r="N264" s="376"/>
      <c r="O264" s="376"/>
      <c r="P264" s="376"/>
      <c r="Q264" s="376"/>
      <c r="R264" s="376"/>
      <c r="S264" s="376"/>
      <c r="T264" s="376"/>
      <c r="U264" s="376"/>
      <c r="V264" s="376"/>
      <c r="W264" s="376"/>
      <c r="X264" s="376"/>
      <c r="Y264" s="376"/>
      <c r="Z264" s="376"/>
      <c r="AA264" s="376"/>
      <c r="AB264" s="376"/>
      <c r="AC264" s="376"/>
      <c r="AD264" s="376"/>
      <c r="AE264" s="376"/>
      <c r="AF264" s="376"/>
      <c r="AG264" s="376"/>
      <c r="AH264" s="376"/>
      <c r="AI264" s="376"/>
      <c r="AJ264" s="376"/>
      <c r="AK264" s="376"/>
      <c r="AL264" s="376"/>
      <c r="AM264" s="376"/>
      <c r="AN264" s="376"/>
      <c r="AO264" s="376"/>
      <c r="AP264" s="376"/>
      <c r="AQ264" s="376"/>
      <c r="AR264" s="376"/>
      <c r="AS264" s="376"/>
      <c r="AT264" s="593" t="s">
        <v>531</v>
      </c>
      <c r="AU264" s="376"/>
      <c r="AV264" s="376"/>
      <c r="AW264" s="401"/>
      <c r="AX264" s="401"/>
      <c r="AY264" s="595" t="s">
        <v>1039</v>
      </c>
      <c r="AZ264" s="582" t="s">
        <v>780</v>
      </c>
      <c r="BA264" s="400" t="s">
        <v>818</v>
      </c>
      <c r="BB264" s="400" t="s">
        <v>1236</v>
      </c>
      <c r="BC264" s="400" t="s">
        <v>1237</v>
      </c>
      <c r="BD264" s="400" t="s">
        <v>796</v>
      </c>
      <c r="BE264" s="516">
        <f t="shared" si="182"/>
        <v>261</v>
      </c>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c r="CV264" s="376"/>
      <c r="CW264" s="376"/>
      <c r="CX264" s="376"/>
      <c r="CY264" s="376"/>
      <c r="CZ264" s="376"/>
      <c r="DA264" s="376"/>
      <c r="DB264" s="376"/>
      <c r="DC264" s="376"/>
      <c r="DD264" s="376"/>
      <c r="DE264" s="376"/>
      <c r="DF264" s="376"/>
      <c r="DG264" s="376"/>
      <c r="DH264" s="376"/>
      <c r="DI264" s="376"/>
      <c r="DJ264" s="376"/>
      <c r="DK264" s="376"/>
      <c r="DL264" s="376"/>
      <c r="DM264" s="376"/>
      <c r="DN264" s="376"/>
      <c r="DO264" s="376"/>
      <c r="DP264" s="376"/>
      <c r="DQ264" s="376"/>
      <c r="DR264" s="376"/>
      <c r="DS264" s="376"/>
      <c r="DT264" s="376"/>
      <c r="DU264" s="376"/>
      <c r="DV264" s="376"/>
      <c r="DW264" s="376"/>
      <c r="DX264" s="376"/>
      <c r="DY264" s="376"/>
      <c r="DZ264" s="376"/>
      <c r="EA264" s="376"/>
    </row>
    <row r="265" spans="14:131" s="367" customFormat="1" hidden="1">
      <c r="N265" s="376"/>
      <c r="O265" s="376"/>
      <c r="P265" s="376"/>
      <c r="Q265" s="376"/>
      <c r="R265" s="376"/>
      <c r="S265" s="376"/>
      <c r="T265" s="376"/>
      <c r="U265" s="376"/>
      <c r="V265" s="376"/>
      <c r="W265" s="376"/>
      <c r="X265" s="376"/>
      <c r="Y265" s="376"/>
      <c r="Z265" s="376"/>
      <c r="AA265" s="376"/>
      <c r="AB265" s="376"/>
      <c r="AC265" s="376"/>
      <c r="AD265" s="376"/>
      <c r="AE265" s="376"/>
      <c r="AF265" s="376"/>
      <c r="AG265" s="376"/>
      <c r="AH265" s="376"/>
      <c r="AI265" s="376"/>
      <c r="AJ265" s="376"/>
      <c r="AK265" s="376"/>
      <c r="AL265" s="376"/>
      <c r="AM265" s="376"/>
      <c r="AN265" s="376"/>
      <c r="AO265" s="376"/>
      <c r="AP265" s="376"/>
      <c r="AQ265" s="376"/>
      <c r="AR265" s="376"/>
      <c r="AS265" s="376"/>
      <c r="AT265" s="593" t="s">
        <v>533</v>
      </c>
      <c r="AU265" s="376"/>
      <c r="AV265" s="376"/>
      <c r="AW265" s="401"/>
      <c r="AX265" s="401"/>
      <c r="AY265" s="595" t="s">
        <v>1047</v>
      </c>
      <c r="AZ265" s="582" t="s">
        <v>784</v>
      </c>
      <c r="BA265" s="400" t="s">
        <v>819</v>
      </c>
      <c r="BB265" s="400" t="s">
        <v>1237</v>
      </c>
      <c r="BC265" s="400" t="s">
        <v>1239</v>
      </c>
      <c r="BD265" s="400" t="s">
        <v>799</v>
      </c>
      <c r="BE265" s="516">
        <f t="shared" si="182"/>
        <v>262</v>
      </c>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c r="CV265" s="376"/>
      <c r="CW265" s="376"/>
      <c r="CX265" s="376"/>
      <c r="CY265" s="376"/>
      <c r="CZ265" s="376"/>
      <c r="DA265" s="376"/>
      <c r="DB265" s="376"/>
      <c r="DC265" s="376"/>
      <c r="DD265" s="376"/>
      <c r="DE265" s="376"/>
      <c r="DF265" s="376"/>
      <c r="DG265" s="376"/>
      <c r="DH265" s="376"/>
      <c r="DI265" s="376"/>
      <c r="DJ265" s="376"/>
      <c r="DK265" s="376"/>
      <c r="DL265" s="376"/>
      <c r="DM265" s="376"/>
      <c r="DN265" s="376"/>
      <c r="DO265" s="376"/>
      <c r="DP265" s="376"/>
      <c r="DQ265" s="376"/>
      <c r="DR265" s="376"/>
      <c r="DS265" s="376"/>
      <c r="DT265" s="376"/>
      <c r="DU265" s="376"/>
      <c r="DV265" s="376"/>
      <c r="DW265" s="376"/>
      <c r="DX265" s="376"/>
      <c r="DY265" s="376"/>
      <c r="DZ265" s="376"/>
      <c r="EA265" s="376"/>
    </row>
    <row r="266" spans="14:131" s="367" customFormat="1" ht="15" hidden="1" customHeight="1">
      <c r="N266" s="376"/>
      <c r="O266" s="376"/>
      <c r="P266" s="376"/>
      <c r="Q266" s="376"/>
      <c r="R266" s="376"/>
      <c r="S266" s="376"/>
      <c r="T266" s="376"/>
      <c r="U266" s="376"/>
      <c r="V266" s="376"/>
      <c r="W266" s="376"/>
      <c r="X266" s="376"/>
      <c r="Y266" s="376"/>
      <c r="Z266" s="376"/>
      <c r="AA266" s="376"/>
      <c r="AB266" s="376"/>
      <c r="AC266" s="376"/>
      <c r="AD266" s="376"/>
      <c r="AE266" s="376"/>
      <c r="AF266" s="376"/>
      <c r="AG266" s="376"/>
      <c r="AH266" s="376"/>
      <c r="AI266" s="376"/>
      <c r="AJ266" s="376"/>
      <c r="AK266" s="376"/>
      <c r="AL266" s="376"/>
      <c r="AM266" s="376"/>
      <c r="AN266" s="376"/>
      <c r="AO266" s="376"/>
      <c r="AP266" s="376"/>
      <c r="AQ266" s="376"/>
      <c r="AR266" s="376"/>
      <c r="AS266" s="376"/>
      <c r="AT266" s="593" t="s">
        <v>535</v>
      </c>
      <c r="AU266" s="376"/>
      <c r="AV266" s="376"/>
      <c r="AW266" s="401"/>
      <c r="AX266" s="401"/>
      <c r="AY266" s="595" t="s">
        <v>1048</v>
      </c>
      <c r="AZ266" s="582" t="s">
        <v>785</v>
      </c>
      <c r="BA266" s="400" t="s">
        <v>821</v>
      </c>
      <c r="BB266" s="400" t="s">
        <v>1239</v>
      </c>
      <c r="BC266" s="400" t="s">
        <v>1241</v>
      </c>
      <c r="BD266" s="400" t="s">
        <v>800</v>
      </c>
      <c r="BE266" s="516">
        <f t="shared" si="182"/>
        <v>263</v>
      </c>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c r="CV266" s="376"/>
      <c r="CW266" s="376"/>
      <c r="CX266" s="376"/>
      <c r="CY266" s="376"/>
      <c r="CZ266" s="376"/>
      <c r="DA266" s="376"/>
      <c r="DB266" s="376"/>
      <c r="DC266" s="376"/>
      <c r="DD266" s="376"/>
      <c r="DE266" s="376"/>
      <c r="DF266" s="376"/>
      <c r="DG266" s="376"/>
      <c r="DH266" s="376"/>
      <c r="DI266" s="376"/>
      <c r="DJ266" s="376"/>
      <c r="DK266" s="376"/>
      <c r="DL266" s="376"/>
      <c r="DM266" s="376"/>
      <c r="DN266" s="376"/>
      <c r="DO266" s="376"/>
      <c r="DP266" s="376"/>
      <c r="DQ266" s="376"/>
      <c r="DR266" s="376"/>
      <c r="DS266" s="376"/>
      <c r="DT266" s="376"/>
      <c r="DU266" s="376"/>
      <c r="DV266" s="376"/>
      <c r="DW266" s="376"/>
      <c r="DX266" s="376"/>
      <c r="DY266" s="376"/>
      <c r="DZ266" s="376"/>
      <c r="EA266" s="376"/>
    </row>
    <row r="267" spans="14:131" s="367" customFormat="1" hidden="1">
      <c r="N267" s="376"/>
      <c r="O267" s="376"/>
      <c r="P267" s="376"/>
      <c r="Q267" s="376"/>
      <c r="R267" s="376"/>
      <c r="S267" s="376"/>
      <c r="T267" s="376"/>
      <c r="U267" s="376"/>
      <c r="V267" s="376"/>
      <c r="W267" s="376"/>
      <c r="X267" s="376"/>
      <c r="Y267" s="376"/>
      <c r="Z267" s="376"/>
      <c r="AA267" s="376"/>
      <c r="AB267" s="376"/>
      <c r="AC267" s="376"/>
      <c r="AD267" s="376"/>
      <c r="AE267" s="376"/>
      <c r="AF267" s="376"/>
      <c r="AG267" s="376"/>
      <c r="AH267" s="376"/>
      <c r="AI267" s="376"/>
      <c r="AJ267" s="376"/>
      <c r="AK267" s="376"/>
      <c r="AL267" s="376"/>
      <c r="AM267" s="376"/>
      <c r="AN267" s="376"/>
      <c r="AO267" s="376"/>
      <c r="AP267" s="376"/>
      <c r="AQ267" s="376"/>
      <c r="AR267" s="376"/>
      <c r="AS267" s="376"/>
      <c r="AT267" s="593" t="s">
        <v>537</v>
      </c>
      <c r="AU267" s="376"/>
      <c r="AV267" s="376"/>
      <c r="AW267" s="401"/>
      <c r="AX267" s="401"/>
      <c r="AY267" s="595" t="s">
        <v>1051</v>
      </c>
      <c r="AZ267" s="582" t="s">
        <v>788</v>
      </c>
      <c r="BA267" s="400" t="s">
        <v>822</v>
      </c>
      <c r="BB267" s="400" t="s">
        <v>1241</v>
      </c>
      <c r="BC267" s="400" t="s">
        <v>1251</v>
      </c>
      <c r="BD267" s="400" t="s">
        <v>801</v>
      </c>
      <c r="BE267" s="516">
        <f t="shared" si="182"/>
        <v>264</v>
      </c>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c r="CV267" s="376"/>
      <c r="CW267" s="376"/>
      <c r="CX267" s="376"/>
      <c r="CY267" s="376"/>
      <c r="CZ267" s="376"/>
      <c r="DA267" s="376"/>
      <c r="DB267" s="376"/>
      <c r="DC267" s="376"/>
      <c r="DD267" s="376"/>
      <c r="DE267" s="376"/>
      <c r="DF267" s="376"/>
      <c r="DG267" s="376"/>
      <c r="DH267" s="376"/>
      <c r="DI267" s="376"/>
      <c r="DJ267" s="376"/>
      <c r="DK267" s="376"/>
      <c r="DL267" s="376"/>
      <c r="DM267" s="376"/>
      <c r="DN267" s="376"/>
      <c r="DO267" s="376"/>
      <c r="DP267" s="376"/>
      <c r="DQ267" s="376"/>
      <c r="DR267" s="376"/>
      <c r="DS267" s="376"/>
      <c r="DT267" s="376"/>
      <c r="DU267" s="376"/>
      <c r="DV267" s="376"/>
      <c r="DW267" s="376"/>
      <c r="DX267" s="376"/>
      <c r="DY267" s="376"/>
      <c r="DZ267" s="376"/>
      <c r="EA267" s="376"/>
    </row>
    <row r="268" spans="14:131" s="367" customFormat="1">
      <c r="N268" s="376"/>
      <c r="O268" s="376"/>
      <c r="P268" s="376"/>
      <c r="Q268" s="376"/>
      <c r="R268" s="376"/>
      <c r="S268" s="376"/>
      <c r="T268" s="376"/>
      <c r="U268" s="376"/>
      <c r="V268" s="376"/>
      <c r="W268" s="376"/>
      <c r="X268" s="376"/>
      <c r="Y268" s="376"/>
      <c r="Z268" s="376"/>
      <c r="AA268" s="376"/>
      <c r="AB268" s="376"/>
      <c r="AC268" s="376"/>
      <c r="AD268" s="376"/>
      <c r="AE268" s="376"/>
      <c r="AF268" s="376"/>
      <c r="AG268" s="376"/>
      <c r="AH268" s="376"/>
      <c r="AI268" s="376"/>
      <c r="AJ268" s="376"/>
      <c r="AK268" s="376"/>
      <c r="AL268" s="376"/>
      <c r="AM268" s="376"/>
      <c r="AN268" s="376"/>
      <c r="AO268" s="376"/>
      <c r="AP268" s="376"/>
      <c r="AQ268" s="376"/>
      <c r="AR268" s="376"/>
      <c r="AS268" s="376"/>
      <c r="AT268" s="593" t="s">
        <v>539</v>
      </c>
      <c r="AU268" s="376"/>
      <c r="AV268" s="376"/>
      <c r="AW268" s="401"/>
      <c r="AX268" s="401"/>
      <c r="AY268" s="595" t="s">
        <v>1054</v>
      </c>
      <c r="AZ268" s="582" t="s">
        <v>790</v>
      </c>
      <c r="BA268" s="400" t="s">
        <v>823</v>
      </c>
      <c r="BB268" s="400" t="s">
        <v>1251</v>
      </c>
      <c r="BC268" s="400" t="s">
        <v>1259</v>
      </c>
      <c r="BD268" s="400" t="s">
        <v>802</v>
      </c>
      <c r="BE268" s="516">
        <f t="shared" si="182"/>
        <v>265</v>
      </c>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c r="CV268" s="376"/>
      <c r="CW268" s="376"/>
      <c r="CX268" s="376"/>
      <c r="CY268" s="376"/>
      <c r="CZ268" s="376"/>
      <c r="DA268" s="376"/>
      <c r="DB268" s="376"/>
      <c r="DC268" s="376"/>
      <c r="DD268" s="376"/>
      <c r="DE268" s="376"/>
      <c r="DF268" s="376"/>
      <c r="DG268" s="376"/>
      <c r="DH268" s="376"/>
      <c r="DI268" s="376"/>
      <c r="DJ268" s="376"/>
      <c r="DK268" s="376"/>
      <c r="DL268" s="376"/>
      <c r="DM268" s="376"/>
      <c r="DN268" s="376"/>
      <c r="DO268" s="376"/>
      <c r="DP268" s="376"/>
      <c r="DQ268" s="376"/>
      <c r="DR268" s="376"/>
      <c r="DS268" s="376"/>
      <c r="DT268" s="376"/>
      <c r="DU268" s="376"/>
      <c r="DV268" s="376"/>
      <c r="DW268" s="376"/>
      <c r="DX268" s="376"/>
      <c r="DY268" s="376"/>
      <c r="DZ268" s="376"/>
      <c r="EA268" s="376"/>
    </row>
    <row r="269" spans="14:131" s="367" customFormat="1">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6"/>
      <c r="AJ269" s="376"/>
      <c r="AK269" s="376"/>
      <c r="AL269" s="376"/>
      <c r="AM269" s="376"/>
      <c r="AN269" s="376"/>
      <c r="AO269" s="376"/>
      <c r="AP269" s="376"/>
      <c r="AQ269" s="376"/>
      <c r="AR269" s="376"/>
      <c r="AS269" s="376"/>
      <c r="AT269" s="593"/>
      <c r="AU269" s="376"/>
      <c r="AV269" s="376"/>
      <c r="AW269" s="401"/>
      <c r="AX269" s="401"/>
      <c r="AY269" s="595" t="s">
        <v>1058</v>
      </c>
      <c r="AZ269" s="582" t="s">
        <v>793</v>
      </c>
      <c r="BA269" s="400" t="s">
        <v>825</v>
      </c>
      <c r="BB269" s="400" t="s">
        <v>1259</v>
      </c>
      <c r="BC269" s="400" t="s">
        <v>1263</v>
      </c>
      <c r="BD269" s="400" t="s">
        <v>806</v>
      </c>
      <c r="BE269" s="516">
        <f t="shared" si="182"/>
        <v>266</v>
      </c>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c r="CV269" s="376"/>
      <c r="CW269" s="376"/>
      <c r="CX269" s="376"/>
      <c r="CY269" s="376"/>
      <c r="CZ269" s="376"/>
      <c r="DA269" s="376"/>
      <c r="DB269" s="376"/>
      <c r="DC269" s="376"/>
      <c r="DD269" s="376"/>
      <c r="DE269" s="376"/>
      <c r="DF269" s="376"/>
      <c r="DG269" s="376"/>
      <c r="DH269" s="376"/>
      <c r="DI269" s="376"/>
      <c r="DJ269" s="376"/>
      <c r="DK269" s="376"/>
      <c r="DL269" s="376"/>
      <c r="DM269" s="376"/>
      <c r="DN269" s="376"/>
      <c r="DO269" s="376"/>
      <c r="DP269" s="376"/>
      <c r="DQ269" s="376"/>
      <c r="DR269" s="376"/>
      <c r="DS269" s="376"/>
      <c r="DT269" s="376"/>
      <c r="DU269" s="376"/>
      <c r="DV269" s="376"/>
      <c r="DW269" s="376"/>
      <c r="DX269" s="376"/>
      <c r="DY269" s="376"/>
      <c r="DZ269" s="376"/>
      <c r="EA269" s="376"/>
    </row>
    <row r="270" spans="14:131" s="367" customFormat="1">
      <c r="N270" s="376"/>
      <c r="O270" s="376"/>
      <c r="P270" s="376"/>
      <c r="Q270" s="376"/>
      <c r="R270" s="376"/>
      <c r="S270" s="376"/>
      <c r="T270" s="376"/>
      <c r="U270" s="376"/>
      <c r="V270" s="376"/>
      <c r="W270" s="376"/>
      <c r="X270" s="376"/>
      <c r="Y270" s="376"/>
      <c r="Z270" s="376"/>
      <c r="AA270" s="376"/>
      <c r="AB270" s="376"/>
      <c r="AC270" s="376"/>
      <c r="AD270" s="376"/>
      <c r="AE270" s="376"/>
      <c r="AF270" s="376"/>
      <c r="AG270" s="376"/>
      <c r="AH270" s="376"/>
      <c r="AI270" s="376"/>
      <c r="AJ270" s="376"/>
      <c r="AK270" s="376"/>
      <c r="AL270" s="376"/>
      <c r="AM270" s="376"/>
      <c r="AN270" s="376"/>
      <c r="AO270" s="376"/>
      <c r="AP270" s="376"/>
      <c r="AQ270" s="376"/>
      <c r="AR270" s="376"/>
      <c r="AS270" s="376"/>
      <c r="AT270" s="593"/>
      <c r="AU270" s="376"/>
      <c r="AV270" s="376"/>
      <c r="AW270" s="401"/>
      <c r="AX270" s="401"/>
      <c r="AY270" s="595" t="s">
        <v>1061</v>
      </c>
      <c r="AZ270" s="582" t="s">
        <v>796</v>
      </c>
      <c r="BA270" s="400" t="s">
        <v>826</v>
      </c>
      <c r="BB270" s="400" t="s">
        <v>1263</v>
      </c>
      <c r="BC270" s="400" t="s">
        <v>490</v>
      </c>
      <c r="BD270" s="400" t="s">
        <v>1634</v>
      </c>
      <c r="BE270" s="516">
        <f t="shared" si="182"/>
        <v>267</v>
      </c>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c r="CV270" s="376"/>
      <c r="CW270" s="376"/>
      <c r="CX270" s="376"/>
      <c r="CY270" s="376"/>
      <c r="CZ270" s="376"/>
      <c r="DA270" s="376"/>
      <c r="DB270" s="376"/>
      <c r="DC270" s="376"/>
      <c r="DD270" s="376"/>
      <c r="DE270" s="376"/>
      <c r="DF270" s="376"/>
      <c r="DG270" s="376"/>
      <c r="DH270" s="376"/>
      <c r="DI270" s="376"/>
      <c r="DJ270" s="376"/>
      <c r="DK270" s="376"/>
      <c r="DL270" s="376"/>
      <c r="DM270" s="376"/>
      <c r="DN270" s="376"/>
      <c r="DO270" s="376"/>
      <c r="DP270" s="376"/>
      <c r="DQ270" s="376"/>
      <c r="DR270" s="376"/>
      <c r="DS270" s="376"/>
      <c r="DT270" s="376"/>
      <c r="DU270" s="376"/>
      <c r="DV270" s="376"/>
      <c r="DW270" s="376"/>
      <c r="DX270" s="376"/>
      <c r="DY270" s="376"/>
      <c r="DZ270" s="376"/>
      <c r="EA270" s="376"/>
    </row>
    <row r="271" spans="14:131" s="367" customFormat="1">
      <c r="N271" s="376"/>
      <c r="O271" s="376"/>
      <c r="P271" s="376"/>
      <c r="Q271" s="376"/>
      <c r="R271" s="376"/>
      <c r="S271" s="376"/>
      <c r="T271" s="376"/>
      <c r="U271" s="376"/>
      <c r="V271" s="376"/>
      <c r="W271" s="376"/>
      <c r="X271" s="376"/>
      <c r="Y271" s="376"/>
      <c r="Z271" s="376"/>
      <c r="AA271" s="376"/>
      <c r="AB271" s="376"/>
      <c r="AC271" s="376"/>
      <c r="AD271" s="376"/>
      <c r="AE271" s="376"/>
      <c r="AF271" s="376"/>
      <c r="AG271" s="376"/>
      <c r="AH271" s="376"/>
      <c r="AI271" s="376"/>
      <c r="AJ271" s="376"/>
      <c r="AK271" s="376"/>
      <c r="AL271" s="376"/>
      <c r="AM271" s="376"/>
      <c r="AN271" s="376"/>
      <c r="AO271" s="376"/>
      <c r="AP271" s="376"/>
      <c r="AQ271" s="376"/>
      <c r="AR271" s="376"/>
      <c r="AS271" s="376"/>
      <c r="AT271" s="593"/>
      <c r="AU271" s="376"/>
      <c r="AV271" s="376"/>
      <c r="AW271" s="401"/>
      <c r="AX271" s="401"/>
      <c r="AY271" s="595" t="s">
        <v>1064</v>
      </c>
      <c r="AZ271" s="582" t="s">
        <v>799</v>
      </c>
      <c r="BA271" s="400" t="s">
        <v>828</v>
      </c>
      <c r="BB271" s="400" t="s">
        <v>490</v>
      </c>
      <c r="BC271" s="400" t="s">
        <v>1650</v>
      </c>
      <c r="BD271" s="400" t="s">
        <v>1635</v>
      </c>
      <c r="BE271" s="516" t="e">
        <f t="shared" si="182"/>
        <v>#N/A</v>
      </c>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c r="CV271" s="376"/>
      <c r="CW271" s="376"/>
      <c r="CX271" s="376"/>
      <c r="CY271" s="376"/>
      <c r="CZ271" s="376"/>
      <c r="DA271" s="376"/>
      <c r="DB271" s="376"/>
      <c r="DC271" s="376"/>
      <c r="DD271" s="376"/>
      <c r="DE271" s="376"/>
      <c r="DF271" s="376"/>
      <c r="DG271" s="376"/>
      <c r="DH271" s="376"/>
      <c r="DI271" s="376"/>
      <c r="DJ271" s="376"/>
      <c r="DK271" s="376"/>
      <c r="DL271" s="376"/>
      <c r="DM271" s="376"/>
      <c r="DN271" s="376"/>
      <c r="DO271" s="376"/>
      <c r="DP271" s="376"/>
      <c r="DQ271" s="376"/>
      <c r="DR271" s="376"/>
      <c r="DS271" s="376"/>
      <c r="DT271" s="376"/>
      <c r="DU271" s="376"/>
      <c r="DV271" s="376"/>
      <c r="DW271" s="376"/>
      <c r="DX271" s="376"/>
      <c r="DY271" s="376"/>
      <c r="DZ271" s="376"/>
      <c r="EA271" s="376"/>
    </row>
    <row r="272" spans="14:131" s="367" customFormat="1">
      <c r="N272" s="376"/>
      <c r="O272" s="376"/>
      <c r="P272" s="376"/>
      <c r="Q272" s="376"/>
      <c r="R272" s="376"/>
      <c r="S272" s="376"/>
      <c r="T272" s="376"/>
      <c r="U272" s="376"/>
      <c r="V272" s="376"/>
      <c r="W272" s="376"/>
      <c r="X272" s="376"/>
      <c r="Y272" s="376"/>
      <c r="Z272" s="376"/>
      <c r="AA272" s="376"/>
      <c r="AB272" s="376"/>
      <c r="AC272" s="376"/>
      <c r="AD272" s="376"/>
      <c r="AE272" s="376"/>
      <c r="AF272" s="376"/>
      <c r="AG272" s="376"/>
      <c r="AH272" s="376"/>
      <c r="AI272" s="376"/>
      <c r="AJ272" s="376"/>
      <c r="AK272" s="376"/>
      <c r="AL272" s="376"/>
      <c r="AM272" s="376"/>
      <c r="AN272" s="376"/>
      <c r="AO272" s="376"/>
      <c r="AP272" s="376"/>
      <c r="AQ272" s="376"/>
      <c r="AR272" s="376"/>
      <c r="AS272" s="376"/>
      <c r="AT272" s="593"/>
      <c r="AU272" s="376"/>
      <c r="AV272" s="376"/>
      <c r="AW272" s="401"/>
      <c r="AX272" s="401"/>
      <c r="AY272" s="595" t="s">
        <v>1065</v>
      </c>
      <c r="AZ272" s="582" t="s">
        <v>800</v>
      </c>
      <c r="BA272" s="400" t="s">
        <v>832</v>
      </c>
      <c r="BB272" s="400" t="s">
        <v>1650</v>
      </c>
      <c r="BC272" s="400" t="s">
        <v>1272</v>
      </c>
      <c r="BD272" s="400" t="s">
        <v>813</v>
      </c>
      <c r="BE272" s="516">
        <f t="shared" si="182"/>
        <v>268</v>
      </c>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c r="CV272" s="376"/>
      <c r="CW272" s="376"/>
      <c r="CX272" s="376"/>
      <c r="CY272" s="376"/>
      <c r="CZ272" s="376"/>
      <c r="DA272" s="376"/>
      <c r="DB272" s="376"/>
      <c r="DC272" s="376"/>
      <c r="DD272" s="376"/>
      <c r="DE272" s="376"/>
      <c r="DF272" s="376"/>
      <c r="DG272" s="376"/>
      <c r="DH272" s="376"/>
      <c r="DI272" s="376"/>
      <c r="DJ272" s="376"/>
      <c r="DK272" s="376"/>
      <c r="DL272" s="376"/>
      <c r="DM272" s="376"/>
      <c r="DN272" s="376"/>
      <c r="DO272" s="376"/>
      <c r="DP272" s="376"/>
      <c r="DQ272" s="376"/>
      <c r="DR272" s="376"/>
      <c r="DS272" s="376"/>
      <c r="DT272" s="376"/>
      <c r="DU272" s="376"/>
      <c r="DV272" s="376"/>
      <c r="DW272" s="376"/>
      <c r="DX272" s="376"/>
      <c r="DY272" s="376"/>
      <c r="DZ272" s="376"/>
      <c r="EA272" s="376"/>
    </row>
    <row r="273" spans="14:131" s="367" customFormat="1">
      <c r="N273" s="376"/>
      <c r="O273" s="376"/>
      <c r="P273" s="376"/>
      <c r="Q273" s="376"/>
      <c r="R273" s="376"/>
      <c r="S273" s="376"/>
      <c r="T273" s="376"/>
      <c r="U273" s="376"/>
      <c r="V273" s="376"/>
      <c r="W273" s="376"/>
      <c r="X273" s="376"/>
      <c r="Y273" s="376"/>
      <c r="Z273" s="376"/>
      <c r="AA273" s="376"/>
      <c r="AB273" s="376"/>
      <c r="AC273" s="376"/>
      <c r="AD273" s="376"/>
      <c r="AE273" s="376"/>
      <c r="AF273" s="376"/>
      <c r="AG273" s="376"/>
      <c r="AH273" s="376"/>
      <c r="AI273" s="376"/>
      <c r="AJ273" s="376"/>
      <c r="AK273" s="376"/>
      <c r="AL273" s="376"/>
      <c r="AM273" s="376"/>
      <c r="AN273" s="376"/>
      <c r="AO273" s="376"/>
      <c r="AP273" s="376"/>
      <c r="AQ273" s="376"/>
      <c r="AR273" s="376"/>
      <c r="AS273" s="376"/>
      <c r="AT273" s="593"/>
      <c r="AU273" s="376"/>
      <c r="AV273" s="376"/>
      <c r="AW273" s="401"/>
      <c r="AX273" s="401"/>
      <c r="AY273" s="595" t="s">
        <v>1066</v>
      </c>
      <c r="AZ273" s="582" t="s">
        <v>801</v>
      </c>
      <c r="BA273" s="400" t="s">
        <v>841</v>
      </c>
      <c r="BB273" s="400" t="s">
        <v>1272</v>
      </c>
      <c r="BC273" s="400" t="s">
        <v>502</v>
      </c>
      <c r="BD273" s="400" t="s">
        <v>815</v>
      </c>
      <c r="BE273" s="516">
        <f t="shared" si="182"/>
        <v>269</v>
      </c>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c r="CV273" s="376"/>
      <c r="CW273" s="376"/>
      <c r="CX273" s="376"/>
      <c r="CY273" s="376"/>
      <c r="CZ273" s="376"/>
      <c r="DA273" s="376"/>
      <c r="DB273" s="376"/>
      <c r="DC273" s="376"/>
      <c r="DD273" s="376"/>
      <c r="DE273" s="376"/>
      <c r="DF273" s="376"/>
      <c r="DG273" s="376"/>
      <c r="DH273" s="376"/>
      <c r="DI273" s="376"/>
      <c r="DJ273" s="376"/>
      <c r="DK273" s="376"/>
      <c r="DL273" s="376"/>
      <c r="DM273" s="376"/>
      <c r="DN273" s="376"/>
      <c r="DO273" s="376"/>
      <c r="DP273" s="376"/>
      <c r="DQ273" s="376"/>
      <c r="DR273" s="376"/>
      <c r="DS273" s="376"/>
      <c r="DT273" s="376"/>
      <c r="DU273" s="376"/>
      <c r="DV273" s="376"/>
      <c r="DW273" s="376"/>
      <c r="DX273" s="376"/>
      <c r="DY273" s="376"/>
      <c r="DZ273" s="376"/>
      <c r="EA273" s="376"/>
    </row>
    <row r="274" spans="14:131" s="367" customFormat="1">
      <c r="N274" s="376"/>
      <c r="O274" s="376"/>
      <c r="P274" s="376"/>
      <c r="Q274" s="376"/>
      <c r="R274" s="376"/>
      <c r="S274" s="376"/>
      <c r="T274" s="376"/>
      <c r="U274" s="376"/>
      <c r="V274" s="376"/>
      <c r="W274" s="376"/>
      <c r="X274" s="376"/>
      <c r="Y274" s="376"/>
      <c r="Z274" s="376"/>
      <c r="AA274" s="376"/>
      <c r="AB274" s="376"/>
      <c r="AC274" s="376"/>
      <c r="AD274" s="376"/>
      <c r="AE274" s="376"/>
      <c r="AF274" s="376"/>
      <c r="AG274" s="376"/>
      <c r="AH274" s="376"/>
      <c r="AI274" s="376"/>
      <c r="AJ274" s="376"/>
      <c r="AK274" s="376"/>
      <c r="AL274" s="376"/>
      <c r="AM274" s="376"/>
      <c r="AN274" s="376"/>
      <c r="AO274" s="376"/>
      <c r="AP274" s="376"/>
      <c r="AQ274" s="376"/>
      <c r="AR274" s="376"/>
      <c r="AS274" s="376"/>
      <c r="AT274" s="376"/>
      <c r="AU274" s="376"/>
      <c r="AV274" s="376"/>
      <c r="AW274" s="401"/>
      <c r="AX274" s="401"/>
      <c r="AY274" s="595" t="s">
        <v>1644</v>
      </c>
      <c r="AZ274" s="582" t="s">
        <v>802</v>
      </c>
      <c r="BA274" s="400" t="s">
        <v>333</v>
      </c>
      <c r="BB274" s="400" t="s">
        <v>502</v>
      </c>
      <c r="BC274" s="400" t="s">
        <v>1280</v>
      </c>
      <c r="BD274" s="400" t="s">
        <v>816</v>
      </c>
      <c r="BE274" s="516">
        <f t="shared" si="182"/>
        <v>270</v>
      </c>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c r="CV274" s="376"/>
      <c r="CW274" s="376"/>
      <c r="CX274" s="376"/>
      <c r="CY274" s="376"/>
      <c r="CZ274" s="376"/>
      <c r="DA274" s="376"/>
      <c r="DB274" s="376"/>
      <c r="DC274" s="376"/>
      <c r="DD274" s="376"/>
      <c r="DE274" s="376"/>
      <c r="DF274" s="376"/>
      <c r="DG274" s="376"/>
      <c r="DH274" s="376"/>
      <c r="DI274" s="376"/>
      <c r="DJ274" s="376"/>
      <c r="DK274" s="376"/>
      <c r="DL274" s="376"/>
      <c r="DM274" s="376"/>
      <c r="DN274" s="376"/>
      <c r="DO274" s="376"/>
      <c r="DP274" s="376"/>
      <c r="DQ274" s="376"/>
      <c r="DR274" s="376"/>
      <c r="DS274" s="376"/>
      <c r="DT274" s="376"/>
      <c r="DU274" s="376"/>
      <c r="DV274" s="376"/>
      <c r="DW274" s="376"/>
      <c r="DX274" s="376"/>
      <c r="DY274" s="376"/>
      <c r="DZ274" s="376"/>
      <c r="EA274" s="376"/>
    </row>
    <row r="275" spans="14:131" s="367" customFormat="1" ht="21.6">
      <c r="N275" s="376"/>
      <c r="O275" s="376"/>
      <c r="P275" s="376"/>
      <c r="Q275" s="376"/>
      <c r="R275" s="376"/>
      <c r="S275" s="376"/>
      <c r="T275" s="376"/>
      <c r="U275" s="376"/>
      <c r="V275" s="376"/>
      <c r="W275" s="376"/>
      <c r="X275" s="376"/>
      <c r="Y275" s="376"/>
      <c r="Z275" s="376"/>
      <c r="AA275" s="376"/>
      <c r="AB275" s="376"/>
      <c r="AC275" s="376"/>
      <c r="AD275" s="376"/>
      <c r="AE275" s="376"/>
      <c r="AF275" s="376"/>
      <c r="AG275" s="376"/>
      <c r="AH275" s="376"/>
      <c r="AI275" s="376"/>
      <c r="AJ275" s="376"/>
      <c r="AK275" s="376"/>
      <c r="AL275" s="376"/>
      <c r="AM275" s="376"/>
      <c r="AN275" s="376"/>
      <c r="AO275" s="376"/>
      <c r="AP275" s="376"/>
      <c r="AQ275" s="376"/>
      <c r="AR275" s="376"/>
      <c r="AS275" s="376"/>
      <c r="AT275" s="376"/>
      <c r="AU275" s="376"/>
      <c r="AV275" s="376"/>
      <c r="AW275" s="401"/>
      <c r="AX275" s="401"/>
      <c r="AY275" s="595" t="s">
        <v>1078</v>
      </c>
      <c r="AZ275" s="582" t="s">
        <v>806</v>
      </c>
      <c r="BA275" s="400" t="s">
        <v>844</v>
      </c>
      <c r="BB275" s="400" t="s">
        <v>1280</v>
      </c>
      <c r="BC275" s="400" t="s">
        <v>1285</v>
      </c>
      <c r="BD275" s="400" t="s">
        <v>817</v>
      </c>
      <c r="BE275" s="516">
        <f t="shared" si="182"/>
        <v>271</v>
      </c>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c r="CV275" s="376"/>
      <c r="CW275" s="376"/>
      <c r="CX275" s="376"/>
      <c r="CY275" s="376"/>
      <c r="CZ275" s="376"/>
      <c r="DA275" s="376"/>
      <c r="DB275" s="376"/>
      <c r="DC275" s="376"/>
      <c r="DD275" s="376"/>
      <c r="DE275" s="376"/>
      <c r="DF275" s="376"/>
      <c r="DG275" s="376"/>
      <c r="DH275" s="376"/>
      <c r="DI275" s="376"/>
      <c r="DJ275" s="376"/>
      <c r="DK275" s="376"/>
      <c r="DL275" s="376"/>
      <c r="DM275" s="376"/>
      <c r="DN275" s="376"/>
      <c r="DO275" s="376"/>
      <c r="DP275" s="376"/>
      <c r="DQ275" s="376"/>
      <c r="DR275" s="376"/>
      <c r="DS275" s="376"/>
      <c r="DT275" s="376"/>
      <c r="DU275" s="376"/>
      <c r="DV275" s="376"/>
      <c r="DW275" s="376"/>
      <c r="DX275" s="376"/>
      <c r="DY275" s="376"/>
      <c r="DZ275" s="376"/>
      <c r="EA275" s="376"/>
    </row>
    <row r="276" spans="14:131" s="367" customFormat="1">
      <c r="N276" s="376"/>
      <c r="O276" s="376"/>
      <c r="P276" s="376"/>
      <c r="Q276" s="376"/>
      <c r="R276" s="376"/>
      <c r="S276" s="376"/>
      <c r="T276" s="376"/>
      <c r="U276" s="376"/>
      <c r="V276" s="376"/>
      <c r="W276" s="376"/>
      <c r="X276" s="376"/>
      <c r="Y276" s="376"/>
      <c r="Z276" s="376"/>
      <c r="AA276" s="376"/>
      <c r="AB276" s="376"/>
      <c r="AC276" s="376"/>
      <c r="AD276" s="376"/>
      <c r="AE276" s="376"/>
      <c r="AF276" s="376"/>
      <c r="AG276" s="376"/>
      <c r="AH276" s="376"/>
      <c r="AI276" s="376"/>
      <c r="AJ276" s="376"/>
      <c r="AK276" s="376"/>
      <c r="AL276" s="376"/>
      <c r="AM276" s="376"/>
      <c r="AN276" s="376"/>
      <c r="AO276" s="376"/>
      <c r="AP276" s="376"/>
      <c r="AQ276" s="376"/>
      <c r="AR276" s="376"/>
      <c r="AS276" s="376"/>
      <c r="AT276" s="376"/>
      <c r="AU276" s="376"/>
      <c r="AV276" s="376"/>
      <c r="AW276" s="401"/>
      <c r="AX276" s="401"/>
      <c r="AY276" s="595" t="s">
        <v>1083</v>
      </c>
      <c r="AZ276" s="582" t="s">
        <v>1634</v>
      </c>
      <c r="BA276" s="400" t="s">
        <v>845</v>
      </c>
      <c r="BB276" s="400" t="s">
        <v>1285</v>
      </c>
      <c r="BC276" s="400" t="s">
        <v>1286</v>
      </c>
      <c r="BD276" s="400" t="s">
        <v>818</v>
      </c>
      <c r="BE276" s="516">
        <f t="shared" si="182"/>
        <v>272</v>
      </c>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c r="CV276" s="376"/>
      <c r="CW276" s="376"/>
      <c r="CX276" s="376"/>
      <c r="CY276" s="376"/>
      <c r="CZ276" s="376"/>
      <c r="DA276" s="376"/>
      <c r="DB276" s="376"/>
      <c r="DC276" s="376"/>
      <c r="DD276" s="376"/>
      <c r="DE276" s="376"/>
      <c r="DF276" s="376"/>
      <c r="DG276" s="376"/>
      <c r="DH276" s="376"/>
      <c r="DI276" s="376"/>
      <c r="DJ276" s="376"/>
      <c r="DK276" s="376"/>
      <c r="DL276" s="376"/>
      <c r="DM276" s="376"/>
      <c r="DN276" s="376"/>
      <c r="DO276" s="376"/>
      <c r="DP276" s="376"/>
      <c r="DQ276" s="376"/>
      <c r="DR276" s="376"/>
      <c r="DS276" s="376"/>
      <c r="DT276" s="376"/>
      <c r="DU276" s="376"/>
      <c r="DV276" s="376"/>
      <c r="DW276" s="376"/>
      <c r="DX276" s="376"/>
      <c r="DY276" s="376"/>
      <c r="DZ276" s="376"/>
      <c r="EA276" s="376"/>
    </row>
    <row r="277" spans="14:131" s="367" customFormat="1">
      <c r="N277" s="376"/>
      <c r="O277" s="376"/>
      <c r="P277" s="376"/>
      <c r="Q277" s="376"/>
      <c r="R277" s="376"/>
      <c r="S277" s="376"/>
      <c r="T277" s="376"/>
      <c r="U277" s="376"/>
      <c r="V277" s="376"/>
      <c r="W277" s="376"/>
      <c r="X277" s="376"/>
      <c r="Y277" s="376"/>
      <c r="Z277" s="376"/>
      <c r="AA277" s="376"/>
      <c r="AB277" s="376"/>
      <c r="AC277" s="376"/>
      <c r="AD277" s="376"/>
      <c r="AE277" s="376"/>
      <c r="AF277" s="376"/>
      <c r="AG277" s="376"/>
      <c r="AH277" s="376"/>
      <c r="AI277" s="376"/>
      <c r="AJ277" s="376"/>
      <c r="AK277" s="376"/>
      <c r="AL277" s="376"/>
      <c r="AM277" s="376"/>
      <c r="AN277" s="376"/>
      <c r="AO277" s="376"/>
      <c r="AP277" s="376"/>
      <c r="AQ277" s="376"/>
      <c r="AR277" s="376"/>
      <c r="AS277" s="376"/>
      <c r="AT277" s="376"/>
      <c r="AU277" s="376"/>
      <c r="AV277" s="376"/>
      <c r="AW277" s="401"/>
      <c r="AX277" s="401"/>
      <c r="AY277" s="595" t="s">
        <v>1085</v>
      </c>
      <c r="AZ277" s="582" t="s">
        <v>813</v>
      </c>
      <c r="BA277" s="400" t="s">
        <v>851</v>
      </c>
      <c r="BB277" s="400" t="s">
        <v>1286</v>
      </c>
      <c r="BC277" s="400" t="s">
        <v>1289</v>
      </c>
      <c r="BD277" s="400" t="s">
        <v>819</v>
      </c>
      <c r="BE277" s="516">
        <f t="shared" si="182"/>
        <v>273</v>
      </c>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c r="CV277" s="376"/>
      <c r="CW277" s="376"/>
      <c r="CX277" s="376"/>
      <c r="CY277" s="376"/>
      <c r="CZ277" s="376"/>
      <c r="DA277" s="376"/>
      <c r="DB277" s="376"/>
      <c r="DC277" s="376"/>
      <c r="DD277" s="376"/>
      <c r="DE277" s="376"/>
      <c r="DF277" s="376"/>
      <c r="DG277" s="376"/>
      <c r="DH277" s="376"/>
      <c r="DI277" s="376"/>
      <c r="DJ277" s="376"/>
      <c r="DK277" s="376"/>
      <c r="DL277" s="376"/>
      <c r="DM277" s="376"/>
      <c r="DN277" s="376"/>
      <c r="DO277" s="376"/>
      <c r="DP277" s="376"/>
      <c r="DQ277" s="376"/>
      <c r="DR277" s="376"/>
      <c r="DS277" s="376"/>
      <c r="DT277" s="376"/>
      <c r="DU277" s="376"/>
      <c r="DV277" s="376"/>
      <c r="DW277" s="376"/>
      <c r="DX277" s="376"/>
      <c r="DY277" s="376"/>
      <c r="DZ277" s="376"/>
      <c r="EA277" s="376"/>
    </row>
    <row r="278" spans="14:131" s="367" customFormat="1">
      <c r="N278" s="376"/>
      <c r="O278" s="376"/>
      <c r="P278" s="376"/>
      <c r="Q278" s="376"/>
      <c r="R278" s="376"/>
      <c r="S278" s="376"/>
      <c r="T278" s="376"/>
      <c r="U278" s="376"/>
      <c r="V278" s="376"/>
      <c r="W278" s="376"/>
      <c r="X278" s="376"/>
      <c r="Y278" s="376"/>
      <c r="Z278" s="376"/>
      <c r="AA278" s="376"/>
      <c r="AB278" s="376"/>
      <c r="AC278" s="376"/>
      <c r="AD278" s="376"/>
      <c r="AE278" s="376"/>
      <c r="AF278" s="376"/>
      <c r="AG278" s="376"/>
      <c r="AH278" s="376"/>
      <c r="AI278" s="376"/>
      <c r="AJ278" s="376"/>
      <c r="AK278" s="376"/>
      <c r="AL278" s="376"/>
      <c r="AM278" s="376"/>
      <c r="AN278" s="376"/>
      <c r="AO278" s="376"/>
      <c r="AP278" s="376"/>
      <c r="AQ278" s="376"/>
      <c r="AR278" s="376"/>
      <c r="AS278" s="376"/>
      <c r="AT278" s="376"/>
      <c r="AU278" s="376"/>
      <c r="AV278" s="376"/>
      <c r="AW278" s="401"/>
      <c r="AX278" s="401"/>
      <c r="AY278" s="595" t="s">
        <v>1086</v>
      </c>
      <c r="AZ278" s="582" t="s">
        <v>815</v>
      </c>
      <c r="BA278" s="400" t="s">
        <v>853</v>
      </c>
      <c r="BB278" s="400" t="s">
        <v>1289</v>
      </c>
      <c r="BC278" s="400" t="s">
        <v>1290</v>
      </c>
      <c r="BD278" s="400" t="s">
        <v>820</v>
      </c>
      <c r="BE278" s="516" t="e">
        <f t="shared" si="182"/>
        <v>#N/A</v>
      </c>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c r="CV278" s="376"/>
      <c r="CW278" s="376"/>
      <c r="CX278" s="376"/>
      <c r="CY278" s="376"/>
      <c r="CZ278" s="376"/>
      <c r="DA278" s="376"/>
      <c r="DB278" s="376"/>
      <c r="DC278" s="376"/>
      <c r="DD278" s="376"/>
      <c r="DE278" s="376"/>
      <c r="DF278" s="376"/>
      <c r="DG278" s="376"/>
      <c r="DH278" s="376"/>
      <c r="DI278" s="376"/>
      <c r="DJ278" s="376"/>
      <c r="DK278" s="376"/>
      <c r="DL278" s="376"/>
      <c r="DM278" s="376"/>
      <c r="DN278" s="376"/>
      <c r="DO278" s="376"/>
      <c r="DP278" s="376"/>
      <c r="DQ278" s="376"/>
      <c r="DR278" s="376"/>
      <c r="DS278" s="376"/>
      <c r="DT278" s="376"/>
      <c r="DU278" s="376"/>
      <c r="DV278" s="376"/>
      <c r="DW278" s="376"/>
      <c r="DX278" s="376"/>
      <c r="DY278" s="376"/>
      <c r="DZ278" s="376"/>
      <c r="EA278" s="376"/>
    </row>
    <row r="279" spans="14:131" s="367" customFormat="1">
      <c r="N279" s="376"/>
      <c r="O279" s="376"/>
      <c r="P279" s="376"/>
      <c r="Q279" s="376"/>
      <c r="R279" s="376"/>
      <c r="S279" s="376"/>
      <c r="T279" s="376"/>
      <c r="U279" s="376"/>
      <c r="V279" s="376"/>
      <c r="W279" s="376"/>
      <c r="X279" s="376"/>
      <c r="Y279" s="376"/>
      <c r="Z279" s="376"/>
      <c r="AA279" s="376"/>
      <c r="AB279" s="376"/>
      <c r="AC279" s="376"/>
      <c r="AD279" s="376"/>
      <c r="AE279" s="376"/>
      <c r="AF279" s="376"/>
      <c r="AG279" s="376"/>
      <c r="AH279" s="376"/>
      <c r="AI279" s="376"/>
      <c r="AJ279" s="376"/>
      <c r="AK279" s="376"/>
      <c r="AL279" s="376"/>
      <c r="AM279" s="376"/>
      <c r="AN279" s="376"/>
      <c r="AO279" s="376"/>
      <c r="AP279" s="376"/>
      <c r="AQ279" s="376"/>
      <c r="AR279" s="376"/>
      <c r="AS279" s="376"/>
      <c r="AT279" s="376"/>
      <c r="AU279" s="376"/>
      <c r="AV279" s="376"/>
      <c r="AW279" s="401"/>
      <c r="AX279" s="401"/>
      <c r="AY279" s="595" t="s">
        <v>1087</v>
      </c>
      <c r="AZ279" s="582" t="s">
        <v>816</v>
      </c>
      <c r="BA279" s="400" t="s">
        <v>857</v>
      </c>
      <c r="BB279" s="400" t="s">
        <v>1290</v>
      </c>
      <c r="BC279" s="400" t="s">
        <v>1291</v>
      </c>
      <c r="BD279" s="400" t="s">
        <v>821</v>
      </c>
      <c r="BE279" s="516">
        <f t="shared" si="182"/>
        <v>274</v>
      </c>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c r="CV279" s="376"/>
      <c r="CW279" s="376"/>
      <c r="CX279" s="376"/>
      <c r="CY279" s="376"/>
      <c r="CZ279" s="376"/>
      <c r="DA279" s="376"/>
      <c r="DB279" s="376"/>
      <c r="DC279" s="376"/>
      <c r="DD279" s="376"/>
      <c r="DE279" s="376"/>
      <c r="DF279" s="376"/>
      <c r="DG279" s="376"/>
      <c r="DH279" s="376"/>
      <c r="DI279" s="376"/>
      <c r="DJ279" s="376"/>
      <c r="DK279" s="376"/>
      <c r="DL279" s="376"/>
      <c r="DM279" s="376"/>
      <c r="DN279" s="376"/>
      <c r="DO279" s="376"/>
      <c r="DP279" s="376"/>
      <c r="DQ279" s="376"/>
      <c r="DR279" s="376"/>
      <c r="DS279" s="376"/>
      <c r="DT279" s="376"/>
      <c r="DU279" s="376"/>
      <c r="DV279" s="376"/>
      <c r="DW279" s="376"/>
      <c r="DX279" s="376"/>
      <c r="DY279" s="376"/>
      <c r="DZ279" s="376"/>
      <c r="EA279" s="376"/>
    </row>
    <row r="280" spans="14:131" s="367" customFormat="1">
      <c r="N280" s="376"/>
      <c r="O280" s="376"/>
      <c r="P280" s="376"/>
      <c r="Q280" s="376"/>
      <c r="R280" s="376"/>
      <c r="S280" s="376"/>
      <c r="T280" s="376"/>
      <c r="U280" s="376"/>
      <c r="V280" s="376"/>
      <c r="W280" s="376"/>
      <c r="X280" s="376"/>
      <c r="Y280" s="376"/>
      <c r="Z280" s="376"/>
      <c r="AA280" s="376"/>
      <c r="AB280" s="376"/>
      <c r="AC280" s="376"/>
      <c r="AD280" s="376"/>
      <c r="AE280" s="376"/>
      <c r="AF280" s="376"/>
      <c r="AG280" s="376"/>
      <c r="AH280" s="376"/>
      <c r="AI280" s="376"/>
      <c r="AJ280" s="376"/>
      <c r="AK280" s="376"/>
      <c r="AL280" s="376"/>
      <c r="AM280" s="376"/>
      <c r="AN280" s="376"/>
      <c r="AO280" s="376"/>
      <c r="AP280" s="376"/>
      <c r="AQ280" s="376"/>
      <c r="AR280" s="376"/>
      <c r="AS280" s="376"/>
      <c r="AT280" s="376"/>
      <c r="AU280" s="376"/>
      <c r="AV280" s="376"/>
      <c r="AW280" s="401"/>
      <c r="AX280" s="401"/>
      <c r="AY280" s="595" t="s">
        <v>1090</v>
      </c>
      <c r="AZ280" s="582" t="s">
        <v>817</v>
      </c>
      <c r="BA280" s="400" t="s">
        <v>858</v>
      </c>
      <c r="BB280" s="400" t="s">
        <v>1291</v>
      </c>
      <c r="BC280" s="400" t="s">
        <v>1293</v>
      </c>
      <c r="BD280" s="400" t="s">
        <v>822</v>
      </c>
      <c r="BE280" s="516">
        <f t="shared" si="182"/>
        <v>275</v>
      </c>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c r="CV280" s="376"/>
      <c r="CW280" s="376"/>
      <c r="CX280" s="376"/>
      <c r="CY280" s="376"/>
      <c r="CZ280" s="376"/>
      <c r="DA280" s="376"/>
      <c r="DB280" s="376"/>
      <c r="DC280" s="376"/>
      <c r="DD280" s="376"/>
      <c r="DE280" s="376"/>
      <c r="DF280" s="376"/>
      <c r="DG280" s="376"/>
      <c r="DH280" s="376"/>
      <c r="DI280" s="376"/>
      <c r="DJ280" s="376"/>
      <c r="DK280" s="376"/>
      <c r="DL280" s="376"/>
      <c r="DM280" s="376"/>
      <c r="DN280" s="376"/>
      <c r="DO280" s="376"/>
      <c r="DP280" s="376"/>
      <c r="DQ280" s="376"/>
      <c r="DR280" s="376"/>
      <c r="DS280" s="376"/>
      <c r="DT280" s="376"/>
      <c r="DU280" s="376"/>
      <c r="DV280" s="376"/>
      <c r="DW280" s="376"/>
      <c r="DX280" s="376"/>
      <c r="DY280" s="376"/>
      <c r="DZ280" s="376"/>
      <c r="EA280" s="376"/>
    </row>
    <row r="281" spans="14:131" s="367" customFormat="1">
      <c r="N281" s="376"/>
      <c r="O281" s="376"/>
      <c r="P281" s="376"/>
      <c r="Q281" s="376"/>
      <c r="R281" s="376"/>
      <c r="S281" s="376"/>
      <c r="T281" s="376"/>
      <c r="U281" s="376"/>
      <c r="V281" s="376"/>
      <c r="W281" s="376"/>
      <c r="X281" s="376"/>
      <c r="Y281" s="376"/>
      <c r="Z281" s="376"/>
      <c r="AA281" s="376"/>
      <c r="AB281" s="376"/>
      <c r="AC281" s="376"/>
      <c r="AD281" s="376"/>
      <c r="AE281" s="376"/>
      <c r="AF281" s="376"/>
      <c r="AG281" s="376"/>
      <c r="AH281" s="376"/>
      <c r="AI281" s="376"/>
      <c r="AJ281" s="376"/>
      <c r="AK281" s="376"/>
      <c r="AL281" s="376"/>
      <c r="AM281" s="376"/>
      <c r="AN281" s="376"/>
      <c r="AO281" s="376"/>
      <c r="AP281" s="376"/>
      <c r="AQ281" s="376"/>
      <c r="AR281" s="376"/>
      <c r="AS281" s="376"/>
      <c r="AT281" s="376"/>
      <c r="AU281" s="376"/>
      <c r="AV281" s="376"/>
      <c r="AW281" s="401"/>
      <c r="AX281" s="401"/>
      <c r="AY281" s="595" t="s">
        <v>1091</v>
      </c>
      <c r="AZ281" s="582" t="s">
        <v>818</v>
      </c>
      <c r="BA281" s="400" t="s">
        <v>860</v>
      </c>
      <c r="BB281" s="400" t="s">
        <v>1293</v>
      </c>
      <c r="BC281" s="400" t="s">
        <v>1296</v>
      </c>
      <c r="BD281" s="400" t="s">
        <v>823</v>
      </c>
      <c r="BE281" s="516">
        <f t="shared" si="182"/>
        <v>276</v>
      </c>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c r="CV281" s="376"/>
      <c r="CW281" s="376"/>
      <c r="CX281" s="376"/>
      <c r="CY281" s="376"/>
      <c r="CZ281" s="376"/>
      <c r="DA281" s="376"/>
      <c r="DB281" s="376"/>
      <c r="DC281" s="376"/>
      <c r="DD281" s="376"/>
      <c r="DE281" s="376"/>
      <c r="DF281" s="376"/>
      <c r="DG281" s="376"/>
      <c r="DH281" s="376"/>
      <c r="DI281" s="376"/>
      <c r="DJ281" s="376"/>
      <c r="DK281" s="376"/>
      <c r="DL281" s="376"/>
      <c r="DM281" s="376"/>
      <c r="DN281" s="376"/>
      <c r="DO281" s="376"/>
      <c r="DP281" s="376"/>
      <c r="DQ281" s="376"/>
      <c r="DR281" s="376"/>
      <c r="DS281" s="376"/>
      <c r="DT281" s="376"/>
      <c r="DU281" s="376"/>
      <c r="DV281" s="376"/>
      <c r="DW281" s="376"/>
      <c r="DX281" s="376"/>
      <c r="DY281" s="376"/>
      <c r="DZ281" s="376"/>
      <c r="EA281" s="376"/>
    </row>
    <row r="282" spans="14:131" s="367" customFormat="1">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c r="AK282" s="376"/>
      <c r="AL282" s="376"/>
      <c r="AM282" s="376"/>
      <c r="AN282" s="376"/>
      <c r="AO282" s="376"/>
      <c r="AP282" s="376"/>
      <c r="AQ282" s="376"/>
      <c r="AR282" s="376"/>
      <c r="AS282" s="376"/>
      <c r="AT282" s="376"/>
      <c r="AU282" s="376"/>
      <c r="AV282" s="376"/>
      <c r="AW282" s="401"/>
      <c r="AX282" s="401"/>
      <c r="AY282" s="595" t="s">
        <v>1093</v>
      </c>
      <c r="AZ282" s="582" t="s">
        <v>819</v>
      </c>
      <c r="BA282" s="400" t="s">
        <v>861</v>
      </c>
      <c r="BB282" s="400" t="s">
        <v>1296</v>
      </c>
      <c r="BC282" s="400" t="s">
        <v>1297</v>
      </c>
      <c r="BD282" s="400" t="s">
        <v>825</v>
      </c>
      <c r="BE282" s="516">
        <f t="shared" si="182"/>
        <v>277</v>
      </c>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c r="CV282" s="376"/>
      <c r="CW282" s="376"/>
      <c r="CX282" s="376"/>
      <c r="CY282" s="376"/>
      <c r="CZ282" s="376"/>
      <c r="DA282" s="376"/>
      <c r="DB282" s="376"/>
      <c r="DC282" s="376"/>
      <c r="DD282" s="376"/>
      <c r="DE282" s="376"/>
      <c r="DF282" s="376"/>
      <c r="DG282" s="376"/>
      <c r="DH282" s="376"/>
      <c r="DI282" s="376"/>
      <c r="DJ282" s="376"/>
      <c r="DK282" s="376"/>
      <c r="DL282" s="376"/>
      <c r="DM282" s="376"/>
      <c r="DN282" s="376"/>
      <c r="DO282" s="376"/>
      <c r="DP282" s="376"/>
      <c r="DQ282" s="376"/>
      <c r="DR282" s="376"/>
      <c r="DS282" s="376"/>
      <c r="DT282" s="376"/>
      <c r="DU282" s="376"/>
      <c r="DV282" s="376"/>
      <c r="DW282" s="376"/>
      <c r="DX282" s="376"/>
      <c r="DY282" s="376"/>
      <c r="DZ282" s="376"/>
      <c r="EA282" s="376"/>
    </row>
    <row r="283" spans="14:131" s="367" customFormat="1">
      <c r="N283" s="376"/>
      <c r="O283" s="376"/>
      <c r="P283" s="376"/>
      <c r="Q283" s="376"/>
      <c r="R283" s="376"/>
      <c r="S283" s="376"/>
      <c r="T283" s="376"/>
      <c r="U283" s="376"/>
      <c r="V283" s="376"/>
      <c r="W283" s="376"/>
      <c r="X283" s="376"/>
      <c r="Y283" s="376"/>
      <c r="Z283" s="376"/>
      <c r="AA283" s="376"/>
      <c r="AB283" s="376"/>
      <c r="AC283" s="376"/>
      <c r="AD283" s="376"/>
      <c r="AE283" s="376"/>
      <c r="AF283" s="376"/>
      <c r="AG283" s="376"/>
      <c r="AH283" s="376"/>
      <c r="AI283" s="376"/>
      <c r="AJ283" s="376"/>
      <c r="AK283" s="376"/>
      <c r="AL283" s="376"/>
      <c r="AM283" s="376"/>
      <c r="AN283" s="376"/>
      <c r="AO283" s="376"/>
      <c r="AP283" s="376"/>
      <c r="AQ283" s="376"/>
      <c r="AR283" s="376"/>
      <c r="AS283" s="376"/>
      <c r="AT283" s="376"/>
      <c r="AU283" s="376"/>
      <c r="AV283" s="376"/>
      <c r="AW283" s="401"/>
      <c r="AX283" s="401"/>
      <c r="AY283" s="595" t="s">
        <v>1095</v>
      </c>
      <c r="AZ283" s="582" t="s">
        <v>821</v>
      </c>
      <c r="BA283" s="400" t="s">
        <v>862</v>
      </c>
      <c r="BB283" s="400" t="s">
        <v>1297</v>
      </c>
      <c r="BC283" s="400" t="s">
        <v>1300</v>
      </c>
      <c r="BD283" s="400" t="s">
        <v>826</v>
      </c>
      <c r="BE283" s="516">
        <f t="shared" ref="BE283:BE346" si="183">+MATCH(BD$10:BD$548,AZ$10:AZ$540,0)</f>
        <v>278</v>
      </c>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c r="CV283" s="376"/>
      <c r="CW283" s="376"/>
      <c r="CX283" s="376"/>
      <c r="CY283" s="376"/>
      <c r="CZ283" s="376"/>
      <c r="DA283" s="376"/>
      <c r="DB283" s="376"/>
      <c r="DC283" s="376"/>
      <c r="DD283" s="376"/>
      <c r="DE283" s="376"/>
      <c r="DF283" s="376"/>
      <c r="DG283" s="376"/>
      <c r="DH283" s="376"/>
      <c r="DI283" s="376"/>
      <c r="DJ283" s="376"/>
      <c r="DK283" s="376"/>
      <c r="DL283" s="376"/>
      <c r="DM283" s="376"/>
      <c r="DN283" s="376"/>
      <c r="DO283" s="376"/>
      <c r="DP283" s="376"/>
      <c r="DQ283" s="376"/>
      <c r="DR283" s="376"/>
      <c r="DS283" s="376"/>
      <c r="DT283" s="376"/>
      <c r="DU283" s="376"/>
      <c r="DV283" s="376"/>
      <c r="DW283" s="376"/>
      <c r="DX283" s="376"/>
      <c r="DY283" s="376"/>
      <c r="DZ283" s="376"/>
      <c r="EA283" s="376"/>
    </row>
    <row r="284" spans="14:131" s="367" customFormat="1">
      <c r="N284" s="376"/>
      <c r="O284" s="376"/>
      <c r="P284" s="376"/>
      <c r="Q284" s="376"/>
      <c r="R284" s="376"/>
      <c r="S284" s="376"/>
      <c r="T284" s="376"/>
      <c r="U284" s="376"/>
      <c r="V284" s="376"/>
      <c r="W284" s="376"/>
      <c r="X284" s="376"/>
      <c r="Y284" s="376"/>
      <c r="Z284" s="376"/>
      <c r="AA284" s="376"/>
      <c r="AB284" s="376"/>
      <c r="AC284" s="376"/>
      <c r="AD284" s="376"/>
      <c r="AE284" s="376"/>
      <c r="AF284" s="376"/>
      <c r="AG284" s="376"/>
      <c r="AH284" s="376"/>
      <c r="AI284" s="376"/>
      <c r="AJ284" s="376"/>
      <c r="AK284" s="376"/>
      <c r="AL284" s="376"/>
      <c r="AM284" s="376"/>
      <c r="AN284" s="376"/>
      <c r="AO284" s="376"/>
      <c r="AP284" s="376"/>
      <c r="AQ284" s="376"/>
      <c r="AR284" s="376"/>
      <c r="AS284" s="376"/>
      <c r="AT284" s="376"/>
      <c r="AU284" s="376"/>
      <c r="AV284" s="376"/>
      <c r="AW284" s="401"/>
      <c r="AX284" s="401"/>
      <c r="AY284" s="595" t="s">
        <v>1097</v>
      </c>
      <c r="AZ284" s="582" t="s">
        <v>822</v>
      </c>
      <c r="BA284" s="400" t="s">
        <v>339</v>
      </c>
      <c r="BB284" s="400" t="s">
        <v>1300</v>
      </c>
      <c r="BC284" s="400" t="s">
        <v>1301</v>
      </c>
      <c r="BD284" s="400" t="s">
        <v>828</v>
      </c>
      <c r="BE284" s="516">
        <f t="shared" si="183"/>
        <v>279</v>
      </c>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c r="CV284" s="376"/>
      <c r="CW284" s="376"/>
      <c r="CX284" s="376"/>
      <c r="CY284" s="376"/>
      <c r="CZ284" s="376"/>
      <c r="DA284" s="376"/>
      <c r="DB284" s="376"/>
      <c r="DC284" s="376"/>
      <c r="DD284" s="376"/>
      <c r="DE284" s="376"/>
      <c r="DF284" s="376"/>
      <c r="DG284" s="376"/>
      <c r="DH284" s="376"/>
      <c r="DI284" s="376"/>
      <c r="DJ284" s="376"/>
      <c r="DK284" s="376"/>
      <c r="DL284" s="376"/>
      <c r="DM284" s="376"/>
      <c r="DN284" s="376"/>
      <c r="DO284" s="376"/>
      <c r="DP284" s="376"/>
      <c r="DQ284" s="376"/>
      <c r="DR284" s="376"/>
      <c r="DS284" s="376"/>
      <c r="DT284" s="376"/>
      <c r="DU284" s="376"/>
      <c r="DV284" s="376"/>
      <c r="DW284" s="376"/>
      <c r="DX284" s="376"/>
      <c r="DY284" s="376"/>
      <c r="DZ284" s="376"/>
      <c r="EA284" s="376"/>
    </row>
    <row r="285" spans="14:131" s="367" customFormat="1">
      <c r="N285" s="376"/>
      <c r="O285" s="376"/>
      <c r="P285" s="376"/>
      <c r="Q285" s="376"/>
      <c r="R285" s="376"/>
      <c r="S285" s="376"/>
      <c r="T285" s="376"/>
      <c r="U285" s="376"/>
      <c r="V285" s="376"/>
      <c r="W285" s="376"/>
      <c r="X285" s="376"/>
      <c r="Y285" s="376"/>
      <c r="Z285" s="376"/>
      <c r="AA285" s="376"/>
      <c r="AB285" s="376"/>
      <c r="AC285" s="376"/>
      <c r="AD285" s="376"/>
      <c r="AE285" s="376"/>
      <c r="AF285" s="376"/>
      <c r="AG285" s="376"/>
      <c r="AH285" s="376"/>
      <c r="AI285" s="376"/>
      <c r="AJ285" s="376"/>
      <c r="AK285" s="376"/>
      <c r="AL285" s="376"/>
      <c r="AM285" s="376"/>
      <c r="AN285" s="376"/>
      <c r="AO285" s="376"/>
      <c r="AP285" s="376"/>
      <c r="AQ285" s="376"/>
      <c r="AR285" s="376"/>
      <c r="AS285" s="376"/>
      <c r="AT285" s="376"/>
      <c r="AU285" s="376"/>
      <c r="AV285" s="376"/>
      <c r="AW285" s="401"/>
      <c r="AX285" s="401"/>
      <c r="AY285" s="595" t="s">
        <v>1099</v>
      </c>
      <c r="AZ285" s="582" t="s">
        <v>823</v>
      </c>
      <c r="BA285" s="400" t="s">
        <v>863</v>
      </c>
      <c r="BB285" s="400" t="s">
        <v>1301</v>
      </c>
      <c r="BC285" s="400" t="s">
        <v>1305</v>
      </c>
      <c r="BD285" s="400" t="s">
        <v>832</v>
      </c>
      <c r="BE285" s="516">
        <f t="shared" si="183"/>
        <v>280</v>
      </c>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c r="CV285" s="376"/>
      <c r="CW285" s="376"/>
      <c r="CX285" s="376"/>
      <c r="CY285" s="376"/>
      <c r="CZ285" s="376"/>
      <c r="DA285" s="376"/>
      <c r="DB285" s="376"/>
      <c r="DC285" s="376"/>
      <c r="DD285" s="376"/>
      <c r="DE285" s="376"/>
      <c r="DF285" s="376"/>
      <c r="DG285" s="376"/>
      <c r="DH285" s="376"/>
      <c r="DI285" s="376"/>
      <c r="DJ285" s="376"/>
      <c r="DK285" s="376"/>
      <c r="DL285" s="376"/>
      <c r="DM285" s="376"/>
      <c r="DN285" s="376"/>
      <c r="DO285" s="376"/>
      <c r="DP285" s="376"/>
      <c r="DQ285" s="376"/>
      <c r="DR285" s="376"/>
      <c r="DS285" s="376"/>
      <c r="DT285" s="376"/>
      <c r="DU285" s="376"/>
      <c r="DV285" s="376"/>
      <c r="DW285" s="376"/>
      <c r="DX285" s="376"/>
      <c r="DY285" s="376"/>
      <c r="DZ285" s="376"/>
      <c r="EA285" s="376"/>
    </row>
    <row r="286" spans="14:131" s="367" customFormat="1">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c r="AJ286" s="376"/>
      <c r="AK286" s="376"/>
      <c r="AL286" s="376"/>
      <c r="AM286" s="376"/>
      <c r="AN286" s="376"/>
      <c r="AO286" s="376"/>
      <c r="AP286" s="376"/>
      <c r="AQ286" s="376"/>
      <c r="AR286" s="376"/>
      <c r="AS286" s="376"/>
      <c r="AT286" s="376"/>
      <c r="AU286" s="376"/>
      <c r="AV286" s="376"/>
      <c r="AW286" s="401"/>
      <c r="AX286" s="401"/>
      <c r="AY286" s="595" t="s">
        <v>1101</v>
      </c>
      <c r="AZ286" s="582" t="s">
        <v>825</v>
      </c>
      <c r="BA286" s="400" t="s">
        <v>865</v>
      </c>
      <c r="BB286" s="400" t="s">
        <v>1305</v>
      </c>
      <c r="BC286" s="400" t="s">
        <v>1316</v>
      </c>
      <c r="BD286" s="400" t="s">
        <v>327</v>
      </c>
      <c r="BE286" s="516">
        <f t="shared" si="183"/>
        <v>281</v>
      </c>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c r="CV286" s="376"/>
      <c r="CW286" s="376"/>
      <c r="CX286" s="376"/>
      <c r="CY286" s="376"/>
      <c r="CZ286" s="376"/>
      <c r="DA286" s="376"/>
      <c r="DB286" s="376"/>
      <c r="DC286" s="376"/>
      <c r="DD286" s="376"/>
      <c r="DE286" s="376"/>
      <c r="DF286" s="376"/>
      <c r="DG286" s="376"/>
      <c r="DH286" s="376"/>
      <c r="DI286" s="376"/>
      <c r="DJ286" s="376"/>
      <c r="DK286" s="376"/>
      <c r="DL286" s="376"/>
      <c r="DM286" s="376"/>
      <c r="DN286" s="376"/>
      <c r="DO286" s="376"/>
      <c r="DP286" s="376"/>
      <c r="DQ286" s="376"/>
      <c r="DR286" s="376"/>
      <c r="DS286" s="376"/>
      <c r="DT286" s="376"/>
      <c r="DU286" s="376"/>
      <c r="DV286" s="376"/>
      <c r="DW286" s="376"/>
      <c r="DX286" s="376"/>
      <c r="DY286" s="376"/>
      <c r="DZ286" s="376"/>
      <c r="EA286" s="376"/>
    </row>
    <row r="287" spans="14:131" s="367" customFormat="1">
      <c r="N287" s="376"/>
      <c r="O287" s="376"/>
      <c r="P287" s="376"/>
      <c r="Q287" s="376"/>
      <c r="R287" s="376"/>
      <c r="S287" s="376"/>
      <c r="T287" s="376"/>
      <c r="U287" s="376"/>
      <c r="V287" s="376"/>
      <c r="W287" s="376"/>
      <c r="X287" s="376"/>
      <c r="Y287" s="376"/>
      <c r="Z287" s="376"/>
      <c r="AA287" s="376"/>
      <c r="AB287" s="376"/>
      <c r="AC287" s="376"/>
      <c r="AD287" s="376"/>
      <c r="AE287" s="376"/>
      <c r="AF287" s="376"/>
      <c r="AG287" s="376"/>
      <c r="AH287" s="376"/>
      <c r="AI287" s="376"/>
      <c r="AJ287" s="376"/>
      <c r="AK287" s="376"/>
      <c r="AL287" s="376"/>
      <c r="AM287" s="376"/>
      <c r="AN287" s="376"/>
      <c r="AO287" s="376"/>
      <c r="AP287" s="376"/>
      <c r="AQ287" s="376"/>
      <c r="AR287" s="376"/>
      <c r="AS287" s="376"/>
      <c r="AT287" s="376"/>
      <c r="AU287" s="376"/>
      <c r="AV287" s="376"/>
      <c r="AW287" s="401"/>
      <c r="AX287" s="401"/>
      <c r="AY287" s="595" t="s">
        <v>432</v>
      </c>
      <c r="AZ287" s="582" t="s">
        <v>826</v>
      </c>
      <c r="BA287" s="400" t="s">
        <v>867</v>
      </c>
      <c r="BB287" s="400" t="s">
        <v>1316</v>
      </c>
      <c r="BC287" s="400" t="s">
        <v>1317</v>
      </c>
      <c r="BD287" s="400" t="s">
        <v>836</v>
      </c>
      <c r="BE287" s="516">
        <f t="shared" si="183"/>
        <v>282</v>
      </c>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c r="CV287" s="376"/>
      <c r="CW287" s="376"/>
      <c r="CX287" s="376"/>
      <c r="CY287" s="376"/>
      <c r="CZ287" s="376"/>
      <c r="DA287" s="376"/>
      <c r="DB287" s="376"/>
      <c r="DC287" s="376"/>
      <c r="DD287" s="376"/>
      <c r="DE287" s="376"/>
      <c r="DF287" s="376"/>
      <c r="DG287" s="376"/>
      <c r="DH287" s="376"/>
      <c r="DI287" s="376"/>
      <c r="DJ287" s="376"/>
      <c r="DK287" s="376"/>
      <c r="DL287" s="376"/>
      <c r="DM287" s="376"/>
      <c r="DN287" s="376"/>
      <c r="DO287" s="376"/>
      <c r="DP287" s="376"/>
      <c r="DQ287" s="376"/>
      <c r="DR287" s="376"/>
      <c r="DS287" s="376"/>
      <c r="DT287" s="376"/>
      <c r="DU287" s="376"/>
      <c r="DV287" s="376"/>
      <c r="DW287" s="376"/>
      <c r="DX287" s="376"/>
      <c r="DY287" s="376"/>
      <c r="DZ287" s="376"/>
      <c r="EA287" s="376"/>
    </row>
    <row r="288" spans="14:131" s="367" customFormat="1">
      <c r="N288" s="376"/>
      <c r="O288" s="376"/>
      <c r="P288" s="376"/>
      <c r="Q288" s="376"/>
      <c r="R288" s="376"/>
      <c r="S288" s="376"/>
      <c r="T288" s="376"/>
      <c r="U288" s="376"/>
      <c r="V288" s="376"/>
      <c r="W288" s="376"/>
      <c r="X288" s="376"/>
      <c r="Y288" s="376"/>
      <c r="Z288" s="376"/>
      <c r="AA288" s="376"/>
      <c r="AB288" s="376"/>
      <c r="AC288" s="376"/>
      <c r="AD288" s="376"/>
      <c r="AE288" s="376"/>
      <c r="AF288" s="376"/>
      <c r="AG288" s="376"/>
      <c r="AH288" s="376"/>
      <c r="AI288" s="376"/>
      <c r="AJ288" s="376"/>
      <c r="AK288" s="376"/>
      <c r="AL288" s="376"/>
      <c r="AM288" s="376"/>
      <c r="AN288" s="376"/>
      <c r="AO288" s="376"/>
      <c r="AP288" s="376"/>
      <c r="AQ288" s="376"/>
      <c r="AR288" s="376"/>
      <c r="AS288" s="376"/>
      <c r="AT288" s="376"/>
      <c r="AU288" s="376"/>
      <c r="AV288" s="376"/>
      <c r="AW288" s="401"/>
      <c r="AX288" s="401"/>
      <c r="AY288" s="595" t="s">
        <v>1105</v>
      </c>
      <c r="AZ288" s="582" t="s">
        <v>828</v>
      </c>
      <c r="BA288" s="400" t="s">
        <v>873</v>
      </c>
      <c r="BB288" s="400" t="s">
        <v>1317</v>
      </c>
      <c r="BC288" s="400" t="s">
        <v>1321</v>
      </c>
      <c r="BD288" s="400" t="s">
        <v>837</v>
      </c>
      <c r="BE288" s="516">
        <f t="shared" si="183"/>
        <v>283</v>
      </c>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c r="CV288" s="376"/>
      <c r="CW288" s="376"/>
      <c r="CX288" s="376"/>
      <c r="CY288" s="376"/>
      <c r="CZ288" s="376"/>
      <c r="DA288" s="376"/>
      <c r="DB288" s="376"/>
      <c r="DC288" s="376"/>
      <c r="DD288" s="376"/>
      <c r="DE288" s="376"/>
      <c r="DF288" s="376"/>
      <c r="DG288" s="376"/>
      <c r="DH288" s="376"/>
      <c r="DI288" s="376"/>
      <c r="DJ288" s="376"/>
      <c r="DK288" s="376"/>
      <c r="DL288" s="376"/>
      <c r="DM288" s="376"/>
      <c r="DN288" s="376"/>
      <c r="DO288" s="376"/>
      <c r="DP288" s="376"/>
      <c r="DQ288" s="376"/>
      <c r="DR288" s="376"/>
      <c r="DS288" s="376"/>
      <c r="DT288" s="376"/>
      <c r="DU288" s="376"/>
      <c r="DV288" s="376"/>
      <c r="DW288" s="376"/>
      <c r="DX288" s="376"/>
      <c r="DY288" s="376"/>
      <c r="DZ288" s="376"/>
      <c r="EA288" s="376"/>
    </row>
    <row r="289" spans="14:131" s="367" customFormat="1">
      <c r="N289" s="376"/>
      <c r="O289" s="376"/>
      <c r="P289" s="376"/>
      <c r="Q289" s="376"/>
      <c r="R289" s="376"/>
      <c r="S289" s="376"/>
      <c r="T289" s="376"/>
      <c r="U289" s="376"/>
      <c r="V289" s="376"/>
      <c r="W289" s="376"/>
      <c r="X289" s="376"/>
      <c r="Y289" s="376"/>
      <c r="Z289" s="376"/>
      <c r="AA289" s="376"/>
      <c r="AB289" s="376"/>
      <c r="AC289" s="376"/>
      <c r="AD289" s="376"/>
      <c r="AE289" s="376"/>
      <c r="AF289" s="376"/>
      <c r="AG289" s="376"/>
      <c r="AH289" s="376"/>
      <c r="AI289" s="376"/>
      <c r="AJ289" s="376"/>
      <c r="AK289" s="376"/>
      <c r="AL289" s="376"/>
      <c r="AM289" s="376"/>
      <c r="AN289" s="376"/>
      <c r="AO289" s="376"/>
      <c r="AP289" s="376"/>
      <c r="AQ289" s="376"/>
      <c r="AR289" s="376"/>
      <c r="AS289" s="376"/>
      <c r="AT289" s="376"/>
      <c r="AU289" s="376"/>
      <c r="AV289" s="376"/>
      <c r="AW289" s="401"/>
      <c r="AX289" s="401"/>
      <c r="AY289" s="595" t="s">
        <v>1109</v>
      </c>
      <c r="AZ289" s="582" t="s">
        <v>832</v>
      </c>
      <c r="BA289" s="400" t="s">
        <v>874</v>
      </c>
      <c r="BB289" s="400" t="s">
        <v>1321</v>
      </c>
      <c r="BC289" s="400" t="s">
        <v>1329</v>
      </c>
      <c r="BD289" s="400" t="s">
        <v>1636</v>
      </c>
      <c r="BE289" s="516">
        <f t="shared" si="183"/>
        <v>284</v>
      </c>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c r="CV289" s="376"/>
      <c r="CW289" s="376"/>
      <c r="CX289" s="376"/>
      <c r="CY289" s="376"/>
      <c r="CZ289" s="376"/>
      <c r="DA289" s="376"/>
      <c r="DB289" s="376"/>
      <c r="DC289" s="376"/>
      <c r="DD289" s="376"/>
      <c r="DE289" s="376"/>
      <c r="DF289" s="376"/>
      <c r="DG289" s="376"/>
      <c r="DH289" s="376"/>
      <c r="DI289" s="376"/>
      <c r="DJ289" s="376"/>
      <c r="DK289" s="376"/>
      <c r="DL289" s="376"/>
      <c r="DM289" s="376"/>
      <c r="DN289" s="376"/>
      <c r="DO289" s="376"/>
      <c r="DP289" s="376"/>
      <c r="DQ289" s="376"/>
      <c r="DR289" s="376"/>
      <c r="DS289" s="376"/>
      <c r="DT289" s="376"/>
      <c r="DU289" s="376"/>
      <c r="DV289" s="376"/>
      <c r="DW289" s="376"/>
      <c r="DX289" s="376"/>
      <c r="DY289" s="376"/>
      <c r="DZ289" s="376"/>
      <c r="EA289" s="376"/>
    </row>
    <row r="290" spans="14:131" s="367" customFormat="1">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c r="AK290" s="376"/>
      <c r="AL290" s="376"/>
      <c r="AM290" s="376"/>
      <c r="AN290" s="376"/>
      <c r="AO290" s="376"/>
      <c r="AP290" s="376"/>
      <c r="AQ290" s="376"/>
      <c r="AR290" s="376"/>
      <c r="AS290" s="376"/>
      <c r="AT290" s="376"/>
      <c r="AU290" s="376"/>
      <c r="AV290" s="376"/>
      <c r="AW290" s="401"/>
      <c r="AX290" s="401"/>
      <c r="AY290" s="595" t="s">
        <v>1110</v>
      </c>
      <c r="AZ290" s="582" t="s">
        <v>327</v>
      </c>
      <c r="BA290" s="400" t="s">
        <v>875</v>
      </c>
      <c r="BB290" s="400" t="s">
        <v>1329</v>
      </c>
      <c r="BC290" s="400" t="s">
        <v>1341</v>
      </c>
      <c r="BD290" s="400" t="s">
        <v>841</v>
      </c>
      <c r="BE290" s="516">
        <f t="shared" si="183"/>
        <v>285</v>
      </c>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c r="CV290" s="376"/>
      <c r="CW290" s="376"/>
      <c r="CX290" s="376"/>
      <c r="CY290" s="376"/>
      <c r="CZ290" s="376"/>
      <c r="DA290" s="376"/>
      <c r="DB290" s="376"/>
      <c r="DC290" s="376"/>
      <c r="DD290" s="376"/>
      <c r="DE290" s="376"/>
      <c r="DF290" s="376"/>
      <c r="DG290" s="376"/>
      <c r="DH290" s="376"/>
      <c r="DI290" s="376"/>
      <c r="DJ290" s="376"/>
      <c r="DK290" s="376"/>
      <c r="DL290" s="376"/>
      <c r="DM290" s="376"/>
      <c r="DN290" s="376"/>
      <c r="DO290" s="376"/>
      <c r="DP290" s="376"/>
      <c r="DQ290" s="376"/>
      <c r="DR290" s="376"/>
      <c r="DS290" s="376"/>
      <c r="DT290" s="376"/>
      <c r="DU290" s="376"/>
      <c r="DV290" s="376"/>
      <c r="DW290" s="376"/>
      <c r="DX290" s="376"/>
      <c r="DY290" s="376"/>
      <c r="DZ290" s="376"/>
      <c r="EA290" s="376"/>
    </row>
    <row r="291" spans="14:131" s="367" customFormat="1">
      <c r="N291" s="376"/>
      <c r="O291" s="376"/>
      <c r="P291" s="376"/>
      <c r="Q291" s="376"/>
      <c r="R291" s="376"/>
      <c r="S291" s="376"/>
      <c r="T291" s="376"/>
      <c r="U291" s="376"/>
      <c r="V291" s="376"/>
      <c r="W291" s="376"/>
      <c r="X291" s="376"/>
      <c r="Y291" s="376"/>
      <c r="Z291" s="376"/>
      <c r="AA291" s="376"/>
      <c r="AB291" s="376"/>
      <c r="AC291" s="376"/>
      <c r="AD291" s="376"/>
      <c r="AE291" s="376"/>
      <c r="AF291" s="376"/>
      <c r="AG291" s="376"/>
      <c r="AH291" s="376"/>
      <c r="AI291" s="376"/>
      <c r="AJ291" s="376"/>
      <c r="AK291" s="376"/>
      <c r="AL291" s="376"/>
      <c r="AM291" s="376"/>
      <c r="AN291" s="376"/>
      <c r="AO291" s="376"/>
      <c r="AP291" s="376"/>
      <c r="AQ291" s="376"/>
      <c r="AR291" s="376"/>
      <c r="AS291" s="376"/>
      <c r="AT291" s="376"/>
      <c r="AU291" s="376"/>
      <c r="AV291" s="376"/>
      <c r="AW291" s="401"/>
      <c r="AX291" s="401"/>
      <c r="AY291" s="595" t="s">
        <v>1115</v>
      </c>
      <c r="AZ291" s="582" t="s">
        <v>836</v>
      </c>
      <c r="BA291" s="400" t="s">
        <v>876</v>
      </c>
      <c r="BB291" s="400" t="s">
        <v>1337</v>
      </c>
      <c r="BC291" s="400" t="s">
        <v>1344</v>
      </c>
      <c r="BD291" s="400" t="s">
        <v>333</v>
      </c>
      <c r="BE291" s="516">
        <f t="shared" si="183"/>
        <v>286</v>
      </c>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c r="CV291" s="376"/>
      <c r="CW291" s="376"/>
      <c r="CX291" s="376"/>
      <c r="CY291" s="376"/>
      <c r="CZ291" s="376"/>
      <c r="DA291" s="376"/>
      <c r="DB291" s="376"/>
      <c r="DC291" s="376"/>
      <c r="DD291" s="376"/>
      <c r="DE291" s="376"/>
      <c r="DF291" s="376"/>
      <c r="DG291" s="376"/>
      <c r="DH291" s="376"/>
      <c r="DI291" s="376"/>
      <c r="DJ291" s="376"/>
      <c r="DK291" s="376"/>
      <c r="DL291" s="376"/>
      <c r="DM291" s="376"/>
      <c r="DN291" s="376"/>
      <c r="DO291" s="376"/>
      <c r="DP291" s="376"/>
      <c r="DQ291" s="376"/>
      <c r="DR291" s="376"/>
      <c r="DS291" s="376"/>
      <c r="DT291" s="376"/>
      <c r="DU291" s="376"/>
      <c r="DV291" s="376"/>
      <c r="DW291" s="376"/>
      <c r="DX291" s="376"/>
      <c r="DY291" s="376"/>
      <c r="DZ291" s="376"/>
      <c r="EA291" s="376"/>
    </row>
    <row r="292" spans="14:131" s="367" customFormat="1">
      <c r="N292" s="376"/>
      <c r="O292" s="376"/>
      <c r="P292" s="376"/>
      <c r="Q292" s="376"/>
      <c r="R292" s="376"/>
      <c r="S292" s="376"/>
      <c r="T292" s="376"/>
      <c r="U292" s="376"/>
      <c r="V292" s="376"/>
      <c r="W292" s="376"/>
      <c r="X292" s="376"/>
      <c r="Y292" s="376"/>
      <c r="Z292" s="376"/>
      <c r="AA292" s="376"/>
      <c r="AB292" s="376"/>
      <c r="AC292" s="376"/>
      <c r="AD292" s="376"/>
      <c r="AE292" s="376"/>
      <c r="AF292" s="376"/>
      <c r="AG292" s="376"/>
      <c r="AH292" s="376"/>
      <c r="AI292" s="376"/>
      <c r="AJ292" s="376"/>
      <c r="AK292" s="376"/>
      <c r="AL292" s="376"/>
      <c r="AM292" s="376"/>
      <c r="AN292" s="376"/>
      <c r="AO292" s="376"/>
      <c r="AP292" s="376"/>
      <c r="AQ292" s="376"/>
      <c r="AR292" s="376"/>
      <c r="AS292" s="376"/>
      <c r="AT292" s="376"/>
      <c r="AU292" s="376"/>
      <c r="AV292" s="376"/>
      <c r="AW292" s="401"/>
      <c r="AX292" s="401"/>
      <c r="AY292" s="595" t="s">
        <v>1117</v>
      </c>
      <c r="AZ292" s="582" t="s">
        <v>837</v>
      </c>
      <c r="BA292" s="400" t="s">
        <v>879</v>
      </c>
      <c r="BB292" s="400" t="s">
        <v>1341</v>
      </c>
      <c r="BC292" s="400"/>
      <c r="BD292" s="400" t="s">
        <v>844</v>
      </c>
      <c r="BE292" s="516">
        <f t="shared" si="183"/>
        <v>287</v>
      </c>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c r="CV292" s="376"/>
      <c r="CW292" s="376"/>
      <c r="CX292" s="376"/>
      <c r="CY292" s="376"/>
      <c r="CZ292" s="376"/>
      <c r="DA292" s="376"/>
      <c r="DB292" s="376"/>
      <c r="DC292" s="376"/>
      <c r="DD292" s="376"/>
      <c r="DE292" s="376"/>
      <c r="DF292" s="376"/>
      <c r="DG292" s="376"/>
      <c r="DH292" s="376"/>
      <c r="DI292" s="376"/>
      <c r="DJ292" s="376"/>
      <c r="DK292" s="376"/>
      <c r="DL292" s="376"/>
      <c r="DM292" s="376"/>
      <c r="DN292" s="376"/>
      <c r="DO292" s="376"/>
      <c r="DP292" s="376"/>
      <c r="DQ292" s="376"/>
      <c r="DR292" s="376"/>
      <c r="DS292" s="376"/>
      <c r="DT292" s="376"/>
      <c r="DU292" s="376"/>
      <c r="DV292" s="376"/>
      <c r="DW292" s="376"/>
      <c r="DX292" s="376"/>
      <c r="DY292" s="376"/>
      <c r="DZ292" s="376"/>
      <c r="EA292" s="376"/>
    </row>
    <row r="293" spans="14:131" s="367" customFormat="1">
      <c r="N293" s="376"/>
      <c r="O293" s="376"/>
      <c r="P293" s="376"/>
      <c r="Q293" s="376"/>
      <c r="R293" s="376"/>
      <c r="S293" s="376"/>
      <c r="T293" s="376"/>
      <c r="U293" s="376"/>
      <c r="V293" s="376"/>
      <c r="W293" s="376"/>
      <c r="X293" s="376"/>
      <c r="Y293" s="376"/>
      <c r="Z293" s="376"/>
      <c r="AA293" s="376"/>
      <c r="AB293" s="376"/>
      <c r="AC293" s="376"/>
      <c r="AD293" s="376"/>
      <c r="AE293" s="376"/>
      <c r="AF293" s="376"/>
      <c r="AG293" s="376"/>
      <c r="AH293" s="376"/>
      <c r="AI293" s="376"/>
      <c r="AJ293" s="376"/>
      <c r="AK293" s="376"/>
      <c r="AL293" s="376"/>
      <c r="AM293" s="376"/>
      <c r="AN293" s="376"/>
      <c r="AO293" s="376"/>
      <c r="AP293" s="376"/>
      <c r="AQ293" s="376"/>
      <c r="AR293" s="376"/>
      <c r="AS293" s="376"/>
      <c r="AT293" s="376"/>
      <c r="AU293" s="376"/>
      <c r="AV293" s="376"/>
      <c r="AW293" s="401"/>
      <c r="AX293" s="401"/>
      <c r="AY293" s="595" t="s">
        <v>1121</v>
      </c>
      <c r="AZ293" s="582" t="s">
        <v>1636</v>
      </c>
      <c r="BA293" s="400" t="s">
        <v>885</v>
      </c>
      <c r="BB293" s="400" t="s">
        <v>1344</v>
      </c>
      <c r="BC293" s="400"/>
      <c r="BD293" s="400" t="s">
        <v>845</v>
      </c>
      <c r="BE293" s="516">
        <f t="shared" si="183"/>
        <v>288</v>
      </c>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c r="CV293" s="376"/>
      <c r="CW293" s="376"/>
      <c r="CX293" s="376"/>
      <c r="CY293" s="376"/>
      <c r="CZ293" s="376"/>
      <c r="DA293" s="376"/>
      <c r="DB293" s="376"/>
      <c r="DC293" s="376"/>
      <c r="DD293" s="376"/>
      <c r="DE293" s="376"/>
      <c r="DF293" s="376"/>
      <c r="DG293" s="376"/>
      <c r="DH293" s="376"/>
      <c r="DI293" s="376"/>
      <c r="DJ293" s="376"/>
      <c r="DK293" s="376"/>
      <c r="DL293" s="376"/>
      <c r="DM293" s="376"/>
      <c r="DN293" s="376"/>
      <c r="DO293" s="376"/>
      <c r="DP293" s="376"/>
      <c r="DQ293" s="376"/>
      <c r="DR293" s="376"/>
      <c r="DS293" s="376"/>
      <c r="DT293" s="376"/>
      <c r="DU293" s="376"/>
      <c r="DV293" s="376"/>
      <c r="DW293" s="376"/>
      <c r="DX293" s="376"/>
      <c r="DY293" s="376"/>
      <c r="DZ293" s="376"/>
      <c r="EA293" s="376"/>
    </row>
    <row r="294" spans="14:131" s="367" customFormat="1">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c r="AJ294" s="376"/>
      <c r="AK294" s="376"/>
      <c r="AL294" s="376"/>
      <c r="AM294" s="376"/>
      <c r="AN294" s="376"/>
      <c r="AO294" s="376"/>
      <c r="AP294" s="376"/>
      <c r="AQ294" s="376"/>
      <c r="AR294" s="376"/>
      <c r="AS294" s="376"/>
      <c r="AT294" s="376"/>
      <c r="AU294" s="376"/>
      <c r="AV294" s="376"/>
      <c r="AW294" s="401"/>
      <c r="AX294" s="401"/>
      <c r="AY294" s="595" t="s">
        <v>1123</v>
      </c>
      <c r="AZ294" s="582" t="s">
        <v>841</v>
      </c>
      <c r="BA294" s="400" t="s">
        <v>888</v>
      </c>
      <c r="BB294" s="400"/>
      <c r="BC294" s="400"/>
      <c r="BD294" s="400" t="s">
        <v>851</v>
      </c>
      <c r="BE294" s="516">
        <f t="shared" si="183"/>
        <v>289</v>
      </c>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c r="CV294" s="376"/>
      <c r="CW294" s="376"/>
      <c r="CX294" s="376"/>
      <c r="CY294" s="376"/>
      <c r="CZ294" s="376"/>
      <c r="DA294" s="376"/>
      <c r="DB294" s="376"/>
      <c r="DC294" s="376"/>
      <c r="DD294" s="376"/>
      <c r="DE294" s="376"/>
      <c r="DF294" s="376"/>
      <c r="DG294" s="376"/>
      <c r="DH294" s="376"/>
      <c r="DI294" s="376"/>
      <c r="DJ294" s="376"/>
      <c r="DK294" s="376"/>
      <c r="DL294" s="376"/>
      <c r="DM294" s="376"/>
      <c r="DN294" s="376"/>
      <c r="DO294" s="376"/>
      <c r="DP294" s="376"/>
      <c r="DQ294" s="376"/>
      <c r="DR294" s="376"/>
      <c r="DS294" s="376"/>
      <c r="DT294" s="376"/>
      <c r="DU294" s="376"/>
      <c r="DV294" s="376"/>
      <c r="DW294" s="376"/>
      <c r="DX294" s="376"/>
      <c r="DY294" s="376"/>
      <c r="DZ294" s="376"/>
      <c r="EA294" s="376"/>
    </row>
    <row r="295" spans="14:131" s="367" customFormat="1">
      <c r="N295" s="376"/>
      <c r="O295" s="376"/>
      <c r="P295" s="376"/>
      <c r="Q295" s="376"/>
      <c r="R295" s="376"/>
      <c r="S295" s="376"/>
      <c r="T295" s="376"/>
      <c r="U295" s="376"/>
      <c r="V295" s="376"/>
      <c r="W295" s="376"/>
      <c r="X295" s="376"/>
      <c r="Y295" s="376"/>
      <c r="Z295" s="376"/>
      <c r="AA295" s="376"/>
      <c r="AB295" s="376"/>
      <c r="AC295" s="376"/>
      <c r="AD295" s="376"/>
      <c r="AE295" s="376"/>
      <c r="AF295" s="376"/>
      <c r="AG295" s="376"/>
      <c r="AH295" s="376"/>
      <c r="AI295" s="376"/>
      <c r="AJ295" s="376"/>
      <c r="AK295" s="376"/>
      <c r="AL295" s="376"/>
      <c r="AM295" s="376"/>
      <c r="AN295" s="376"/>
      <c r="AO295" s="376"/>
      <c r="AP295" s="376"/>
      <c r="AQ295" s="376"/>
      <c r="AR295" s="376"/>
      <c r="AS295" s="376"/>
      <c r="AT295" s="376"/>
      <c r="AU295" s="376"/>
      <c r="AV295" s="376"/>
      <c r="AW295" s="401"/>
      <c r="AX295" s="401"/>
      <c r="AY295" s="595" t="s">
        <v>1125</v>
      </c>
      <c r="AZ295" s="582" t="s">
        <v>333</v>
      </c>
      <c r="BA295" s="400" t="s">
        <v>889</v>
      </c>
      <c r="BB295" s="400"/>
      <c r="BC295" s="400"/>
      <c r="BD295" s="400" t="s">
        <v>853</v>
      </c>
      <c r="BE295" s="516">
        <f t="shared" si="183"/>
        <v>290</v>
      </c>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c r="CV295" s="376"/>
      <c r="CW295" s="376"/>
      <c r="CX295" s="376"/>
      <c r="CY295" s="376"/>
      <c r="CZ295" s="376"/>
      <c r="DA295" s="376"/>
      <c r="DB295" s="376"/>
      <c r="DC295" s="376"/>
      <c r="DD295" s="376"/>
      <c r="DE295" s="376"/>
      <c r="DF295" s="376"/>
      <c r="DG295" s="376"/>
      <c r="DH295" s="376"/>
      <c r="DI295" s="376"/>
      <c r="DJ295" s="376"/>
      <c r="DK295" s="376"/>
      <c r="DL295" s="376"/>
      <c r="DM295" s="376"/>
      <c r="DN295" s="376"/>
      <c r="DO295" s="376"/>
      <c r="DP295" s="376"/>
      <c r="DQ295" s="376"/>
      <c r="DR295" s="376"/>
      <c r="DS295" s="376"/>
      <c r="DT295" s="376"/>
      <c r="DU295" s="376"/>
      <c r="DV295" s="376"/>
      <c r="DW295" s="376"/>
      <c r="DX295" s="376"/>
      <c r="DY295" s="376"/>
      <c r="DZ295" s="376"/>
      <c r="EA295" s="376"/>
    </row>
    <row r="296" spans="14:131" s="367" customFormat="1">
      <c r="N296" s="376"/>
      <c r="O296" s="376"/>
      <c r="P296" s="376"/>
      <c r="Q296" s="376"/>
      <c r="R296" s="376"/>
      <c r="S296" s="376"/>
      <c r="T296" s="376"/>
      <c r="U296" s="376"/>
      <c r="V296" s="376"/>
      <c r="W296" s="376"/>
      <c r="X296" s="376"/>
      <c r="Y296" s="376"/>
      <c r="Z296" s="376"/>
      <c r="AA296" s="376"/>
      <c r="AB296" s="376"/>
      <c r="AC296" s="376"/>
      <c r="AD296" s="376"/>
      <c r="AE296" s="376"/>
      <c r="AF296" s="376"/>
      <c r="AG296" s="376"/>
      <c r="AH296" s="376"/>
      <c r="AI296" s="376"/>
      <c r="AJ296" s="376"/>
      <c r="AK296" s="376"/>
      <c r="AL296" s="376"/>
      <c r="AM296" s="376"/>
      <c r="AN296" s="376"/>
      <c r="AO296" s="376"/>
      <c r="AP296" s="376"/>
      <c r="AQ296" s="376"/>
      <c r="AR296" s="376"/>
      <c r="AS296" s="376"/>
      <c r="AT296" s="376"/>
      <c r="AU296" s="376"/>
      <c r="AV296" s="376"/>
      <c r="AW296" s="401"/>
      <c r="AX296" s="401"/>
      <c r="AY296" s="595" t="s">
        <v>1126</v>
      </c>
      <c r="AZ296" s="582" t="s">
        <v>844</v>
      </c>
      <c r="BA296" s="400" t="s">
        <v>894</v>
      </c>
      <c r="BB296" s="400"/>
      <c r="BC296" s="400"/>
      <c r="BD296" s="400" t="s">
        <v>857</v>
      </c>
      <c r="BE296" s="516">
        <f t="shared" si="183"/>
        <v>291</v>
      </c>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c r="CV296" s="376"/>
      <c r="CW296" s="376"/>
      <c r="CX296" s="376"/>
      <c r="CY296" s="376"/>
      <c r="CZ296" s="376"/>
      <c r="DA296" s="376"/>
      <c r="DB296" s="376"/>
      <c r="DC296" s="376"/>
      <c r="DD296" s="376"/>
      <c r="DE296" s="376"/>
      <c r="DF296" s="376"/>
      <c r="DG296" s="376"/>
      <c r="DH296" s="376"/>
      <c r="DI296" s="376"/>
      <c r="DJ296" s="376"/>
      <c r="DK296" s="376"/>
      <c r="DL296" s="376"/>
      <c r="DM296" s="376"/>
      <c r="DN296" s="376"/>
      <c r="DO296" s="376"/>
      <c r="DP296" s="376"/>
      <c r="DQ296" s="376"/>
      <c r="DR296" s="376"/>
      <c r="DS296" s="376"/>
      <c r="DT296" s="376"/>
      <c r="DU296" s="376"/>
      <c r="DV296" s="376"/>
      <c r="DW296" s="376"/>
      <c r="DX296" s="376"/>
      <c r="DY296" s="376"/>
      <c r="DZ296" s="376"/>
      <c r="EA296" s="376"/>
    </row>
    <row r="297" spans="14:131" s="367" customFormat="1">
      <c r="N297" s="376"/>
      <c r="O297" s="376"/>
      <c r="P297" s="376"/>
      <c r="Q297" s="376"/>
      <c r="R297" s="376"/>
      <c r="S297" s="376"/>
      <c r="T297" s="376"/>
      <c r="U297" s="376"/>
      <c r="V297" s="376"/>
      <c r="W297" s="376"/>
      <c r="X297" s="376"/>
      <c r="Y297" s="376"/>
      <c r="Z297" s="376"/>
      <c r="AA297" s="376"/>
      <c r="AB297" s="376"/>
      <c r="AC297" s="376"/>
      <c r="AD297" s="376"/>
      <c r="AE297" s="376"/>
      <c r="AF297" s="376"/>
      <c r="AG297" s="376"/>
      <c r="AH297" s="376"/>
      <c r="AI297" s="376"/>
      <c r="AJ297" s="376"/>
      <c r="AK297" s="376"/>
      <c r="AL297" s="376"/>
      <c r="AM297" s="376"/>
      <c r="AN297" s="376"/>
      <c r="AO297" s="376"/>
      <c r="AP297" s="376"/>
      <c r="AQ297" s="376"/>
      <c r="AR297" s="376"/>
      <c r="AS297" s="376"/>
      <c r="AT297" s="376"/>
      <c r="AU297" s="376"/>
      <c r="AV297" s="376"/>
      <c r="AW297" s="401"/>
      <c r="AX297" s="401"/>
      <c r="AY297" s="595" t="s">
        <v>1127</v>
      </c>
      <c r="AZ297" s="582" t="s">
        <v>845</v>
      </c>
      <c r="BA297" s="400" t="s">
        <v>896</v>
      </c>
      <c r="BB297" s="400"/>
      <c r="BC297" s="400"/>
      <c r="BD297" s="400" t="s">
        <v>858</v>
      </c>
      <c r="BE297" s="516">
        <f t="shared" si="183"/>
        <v>292</v>
      </c>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c r="CV297" s="376"/>
      <c r="CW297" s="376"/>
      <c r="CX297" s="376"/>
      <c r="CY297" s="376"/>
      <c r="CZ297" s="376"/>
      <c r="DA297" s="376"/>
      <c r="DB297" s="376"/>
      <c r="DC297" s="376"/>
      <c r="DD297" s="376"/>
      <c r="DE297" s="376"/>
      <c r="DF297" s="376"/>
      <c r="DG297" s="376"/>
      <c r="DH297" s="376"/>
      <c r="DI297" s="376"/>
      <c r="DJ297" s="376"/>
      <c r="DK297" s="376"/>
      <c r="DL297" s="376"/>
      <c r="DM297" s="376"/>
      <c r="DN297" s="376"/>
      <c r="DO297" s="376"/>
      <c r="DP297" s="376"/>
      <c r="DQ297" s="376"/>
      <c r="DR297" s="376"/>
      <c r="DS297" s="376"/>
      <c r="DT297" s="376"/>
      <c r="DU297" s="376"/>
      <c r="DV297" s="376"/>
      <c r="DW297" s="376"/>
      <c r="DX297" s="376"/>
      <c r="DY297" s="376"/>
      <c r="DZ297" s="376"/>
      <c r="EA297" s="376"/>
    </row>
    <row r="298" spans="14:131" s="367" customFormat="1">
      <c r="N298" s="376"/>
      <c r="O298" s="376"/>
      <c r="P298" s="376"/>
      <c r="Q298" s="376"/>
      <c r="R298" s="376"/>
      <c r="S298" s="376"/>
      <c r="T298" s="376"/>
      <c r="U298" s="376"/>
      <c r="V298" s="376"/>
      <c r="W298" s="376"/>
      <c r="X298" s="376"/>
      <c r="Y298" s="376"/>
      <c r="Z298" s="376"/>
      <c r="AA298" s="376"/>
      <c r="AB298" s="376"/>
      <c r="AC298" s="376"/>
      <c r="AD298" s="376"/>
      <c r="AE298" s="376"/>
      <c r="AF298" s="376"/>
      <c r="AG298" s="376"/>
      <c r="AH298" s="376"/>
      <c r="AI298" s="376"/>
      <c r="AJ298" s="376"/>
      <c r="AK298" s="376"/>
      <c r="AL298" s="376"/>
      <c r="AM298" s="376"/>
      <c r="AN298" s="376"/>
      <c r="AO298" s="376"/>
      <c r="AP298" s="376"/>
      <c r="AQ298" s="376"/>
      <c r="AR298" s="376"/>
      <c r="AS298" s="376"/>
      <c r="AT298" s="376"/>
      <c r="AU298" s="376"/>
      <c r="AV298" s="376"/>
      <c r="AW298" s="401"/>
      <c r="AX298" s="401"/>
      <c r="AY298" s="595" t="s">
        <v>1646</v>
      </c>
      <c r="AZ298" s="582" t="s">
        <v>851</v>
      </c>
      <c r="BA298" s="400" t="s">
        <v>898</v>
      </c>
      <c r="BB298" s="400"/>
      <c r="BC298" s="400"/>
      <c r="BD298" s="400" t="s">
        <v>1637</v>
      </c>
      <c r="BE298" s="516">
        <f t="shared" si="183"/>
        <v>293</v>
      </c>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c r="CV298" s="376"/>
      <c r="CW298" s="376"/>
      <c r="CX298" s="376"/>
      <c r="CY298" s="376"/>
      <c r="CZ298" s="376"/>
      <c r="DA298" s="376"/>
      <c r="DB298" s="376"/>
      <c r="DC298" s="376"/>
      <c r="DD298" s="376"/>
      <c r="DE298" s="376"/>
      <c r="DF298" s="376"/>
      <c r="DG298" s="376"/>
      <c r="DH298" s="376"/>
      <c r="DI298" s="376"/>
      <c r="DJ298" s="376"/>
      <c r="DK298" s="376"/>
      <c r="DL298" s="376"/>
      <c r="DM298" s="376"/>
      <c r="DN298" s="376"/>
      <c r="DO298" s="376"/>
      <c r="DP298" s="376"/>
      <c r="DQ298" s="376"/>
      <c r="DR298" s="376"/>
      <c r="DS298" s="376"/>
      <c r="DT298" s="376"/>
      <c r="DU298" s="376"/>
      <c r="DV298" s="376"/>
      <c r="DW298" s="376"/>
      <c r="DX298" s="376"/>
      <c r="DY298" s="376"/>
      <c r="DZ298" s="376"/>
      <c r="EA298" s="376"/>
    </row>
    <row r="299" spans="14:131" s="367" customFormat="1">
      <c r="N299" s="376"/>
      <c r="O299" s="376"/>
      <c r="P299" s="376"/>
      <c r="Q299" s="376"/>
      <c r="R299" s="376"/>
      <c r="S299" s="376"/>
      <c r="T299" s="376"/>
      <c r="U299" s="376"/>
      <c r="V299" s="376"/>
      <c r="W299" s="376"/>
      <c r="X299" s="376"/>
      <c r="Y299" s="376"/>
      <c r="Z299" s="376"/>
      <c r="AA299" s="376"/>
      <c r="AB299" s="376"/>
      <c r="AC299" s="376"/>
      <c r="AD299" s="376"/>
      <c r="AE299" s="376"/>
      <c r="AF299" s="376"/>
      <c r="AG299" s="376"/>
      <c r="AH299" s="376"/>
      <c r="AI299" s="376"/>
      <c r="AJ299" s="376"/>
      <c r="AK299" s="376"/>
      <c r="AL299" s="376"/>
      <c r="AM299" s="376"/>
      <c r="AN299" s="376"/>
      <c r="AO299" s="376"/>
      <c r="AP299" s="376"/>
      <c r="AQ299" s="376"/>
      <c r="AR299" s="376"/>
      <c r="AS299" s="376"/>
      <c r="AT299" s="376"/>
      <c r="AU299" s="376"/>
      <c r="AV299" s="376"/>
      <c r="AW299" s="401"/>
      <c r="AX299" s="401"/>
      <c r="AY299" s="595" t="s">
        <v>1133</v>
      </c>
      <c r="AZ299" s="582" t="s">
        <v>853</v>
      </c>
      <c r="BA299" s="400" t="s">
        <v>365</v>
      </c>
      <c r="BB299" s="400"/>
      <c r="BC299" s="400"/>
      <c r="BD299" s="400" t="s">
        <v>860</v>
      </c>
      <c r="BE299" s="516">
        <f t="shared" si="183"/>
        <v>294</v>
      </c>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c r="CV299" s="376"/>
      <c r="CW299" s="376"/>
      <c r="CX299" s="376"/>
      <c r="CY299" s="376"/>
      <c r="CZ299" s="376"/>
      <c r="DA299" s="376"/>
      <c r="DB299" s="376"/>
      <c r="DC299" s="376"/>
      <c r="DD299" s="376"/>
      <c r="DE299" s="376"/>
      <c r="DF299" s="376"/>
      <c r="DG299" s="376"/>
      <c r="DH299" s="376"/>
      <c r="DI299" s="376"/>
      <c r="DJ299" s="376"/>
      <c r="DK299" s="376"/>
      <c r="DL299" s="376"/>
      <c r="DM299" s="376"/>
      <c r="DN299" s="376"/>
      <c r="DO299" s="376"/>
      <c r="DP299" s="376"/>
      <c r="DQ299" s="376"/>
      <c r="DR299" s="376"/>
      <c r="DS299" s="376"/>
      <c r="DT299" s="376"/>
      <c r="DU299" s="376"/>
      <c r="DV299" s="376"/>
      <c r="DW299" s="376"/>
      <c r="DX299" s="376"/>
      <c r="DY299" s="376"/>
      <c r="DZ299" s="376"/>
      <c r="EA299" s="376"/>
    </row>
    <row r="300" spans="14:131" s="367" customFormat="1">
      <c r="N300" s="376"/>
      <c r="O300" s="376"/>
      <c r="P300" s="376"/>
      <c r="Q300" s="376"/>
      <c r="R300" s="376"/>
      <c r="S300" s="376"/>
      <c r="T300" s="376"/>
      <c r="U300" s="376"/>
      <c r="V300" s="376"/>
      <c r="W300" s="376"/>
      <c r="X300" s="376"/>
      <c r="Y300" s="376"/>
      <c r="Z300" s="376"/>
      <c r="AA300" s="376"/>
      <c r="AB300" s="376"/>
      <c r="AC300" s="376"/>
      <c r="AD300" s="376"/>
      <c r="AE300" s="376"/>
      <c r="AF300" s="376"/>
      <c r="AG300" s="376"/>
      <c r="AH300" s="376"/>
      <c r="AI300" s="376"/>
      <c r="AJ300" s="376"/>
      <c r="AK300" s="376"/>
      <c r="AL300" s="376"/>
      <c r="AM300" s="376"/>
      <c r="AN300" s="376"/>
      <c r="AO300" s="376"/>
      <c r="AP300" s="376"/>
      <c r="AQ300" s="376"/>
      <c r="AR300" s="376"/>
      <c r="AS300" s="376"/>
      <c r="AT300" s="376"/>
      <c r="AU300" s="376"/>
      <c r="AV300" s="376"/>
      <c r="AW300" s="401"/>
      <c r="AX300" s="401"/>
      <c r="AY300" s="595" t="s">
        <v>1135</v>
      </c>
      <c r="AZ300" s="582" t="s">
        <v>857</v>
      </c>
      <c r="BA300" s="400" t="s">
        <v>903</v>
      </c>
      <c r="BB300" s="400"/>
      <c r="BC300" s="400"/>
      <c r="BD300" s="400" t="s">
        <v>861</v>
      </c>
      <c r="BE300" s="516">
        <f t="shared" si="183"/>
        <v>295</v>
      </c>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c r="CV300" s="376"/>
      <c r="CW300" s="376"/>
      <c r="CX300" s="376"/>
      <c r="CY300" s="376"/>
      <c r="CZ300" s="376"/>
      <c r="DA300" s="376"/>
      <c r="DB300" s="376"/>
      <c r="DC300" s="376"/>
      <c r="DD300" s="376"/>
      <c r="DE300" s="376"/>
      <c r="DF300" s="376"/>
      <c r="DG300" s="376"/>
      <c r="DH300" s="376"/>
      <c r="DI300" s="376"/>
      <c r="DJ300" s="376"/>
      <c r="DK300" s="376"/>
      <c r="DL300" s="376"/>
      <c r="DM300" s="376"/>
      <c r="DN300" s="376"/>
      <c r="DO300" s="376"/>
      <c r="DP300" s="376"/>
      <c r="DQ300" s="376"/>
      <c r="DR300" s="376"/>
      <c r="DS300" s="376"/>
      <c r="DT300" s="376"/>
      <c r="DU300" s="376"/>
      <c r="DV300" s="376"/>
      <c r="DW300" s="376"/>
      <c r="DX300" s="376"/>
      <c r="DY300" s="376"/>
      <c r="DZ300" s="376"/>
      <c r="EA300" s="376"/>
    </row>
    <row r="301" spans="14:131" s="367" customFormat="1">
      <c r="N301" s="376"/>
      <c r="O301" s="376"/>
      <c r="P301" s="376"/>
      <c r="Q301" s="376"/>
      <c r="R301" s="376"/>
      <c r="S301" s="376"/>
      <c r="T301" s="376"/>
      <c r="U301" s="376"/>
      <c r="V301" s="376"/>
      <c r="W301" s="376"/>
      <c r="X301" s="376"/>
      <c r="Y301" s="376"/>
      <c r="Z301" s="376"/>
      <c r="AA301" s="376"/>
      <c r="AB301" s="376"/>
      <c r="AC301" s="376"/>
      <c r="AD301" s="376"/>
      <c r="AE301" s="376"/>
      <c r="AF301" s="376"/>
      <c r="AG301" s="376"/>
      <c r="AH301" s="376"/>
      <c r="AI301" s="376"/>
      <c r="AJ301" s="376"/>
      <c r="AK301" s="376"/>
      <c r="AL301" s="376"/>
      <c r="AM301" s="376"/>
      <c r="AN301" s="376"/>
      <c r="AO301" s="376"/>
      <c r="AP301" s="376"/>
      <c r="AQ301" s="376"/>
      <c r="AR301" s="376"/>
      <c r="AS301" s="376"/>
      <c r="AT301" s="376"/>
      <c r="AU301" s="376"/>
      <c r="AV301" s="376"/>
      <c r="AW301" s="401"/>
      <c r="AX301" s="401"/>
      <c r="AY301" s="595" t="s">
        <v>1136</v>
      </c>
      <c r="AZ301" s="582" t="s">
        <v>858</v>
      </c>
      <c r="BA301" s="400" t="s">
        <v>904</v>
      </c>
      <c r="BB301" s="400"/>
      <c r="BC301" s="400"/>
      <c r="BD301" s="400" t="s">
        <v>862</v>
      </c>
      <c r="BE301" s="516">
        <f t="shared" si="183"/>
        <v>296</v>
      </c>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c r="CV301" s="376"/>
      <c r="CW301" s="376"/>
      <c r="CX301" s="376"/>
      <c r="CY301" s="376"/>
      <c r="CZ301" s="376"/>
      <c r="DA301" s="376"/>
      <c r="DB301" s="376"/>
      <c r="DC301" s="376"/>
      <c r="DD301" s="376"/>
      <c r="DE301" s="376"/>
      <c r="DF301" s="376"/>
      <c r="DG301" s="376"/>
      <c r="DH301" s="376"/>
      <c r="DI301" s="376"/>
      <c r="DJ301" s="376"/>
      <c r="DK301" s="376"/>
      <c r="DL301" s="376"/>
      <c r="DM301" s="376"/>
      <c r="DN301" s="376"/>
      <c r="DO301" s="376"/>
      <c r="DP301" s="376"/>
      <c r="DQ301" s="376"/>
      <c r="DR301" s="376"/>
      <c r="DS301" s="376"/>
      <c r="DT301" s="376"/>
      <c r="DU301" s="376"/>
      <c r="DV301" s="376"/>
      <c r="DW301" s="376"/>
      <c r="DX301" s="376"/>
      <c r="DY301" s="376"/>
      <c r="DZ301" s="376"/>
      <c r="EA301" s="376"/>
    </row>
    <row r="302" spans="14:131" s="367" customFormat="1">
      <c r="N302" s="376"/>
      <c r="O302" s="376"/>
      <c r="P302" s="376"/>
      <c r="Q302" s="376"/>
      <c r="R302" s="376"/>
      <c r="S302" s="376"/>
      <c r="T302" s="376"/>
      <c r="U302" s="376"/>
      <c r="V302" s="376"/>
      <c r="W302" s="376"/>
      <c r="X302" s="376"/>
      <c r="Y302" s="376"/>
      <c r="Z302" s="376"/>
      <c r="AA302" s="376"/>
      <c r="AB302" s="376"/>
      <c r="AC302" s="376"/>
      <c r="AD302" s="376"/>
      <c r="AE302" s="376"/>
      <c r="AF302" s="376"/>
      <c r="AG302" s="376"/>
      <c r="AH302" s="376"/>
      <c r="AI302" s="376"/>
      <c r="AJ302" s="376"/>
      <c r="AK302" s="376"/>
      <c r="AL302" s="376"/>
      <c r="AM302" s="376"/>
      <c r="AN302" s="376"/>
      <c r="AO302" s="376"/>
      <c r="AP302" s="376"/>
      <c r="AQ302" s="376"/>
      <c r="AR302" s="376"/>
      <c r="AS302" s="376"/>
      <c r="AT302" s="376"/>
      <c r="AU302" s="376"/>
      <c r="AV302" s="376"/>
      <c r="AW302" s="401"/>
      <c r="AX302" s="401"/>
      <c r="AY302" s="595" t="s">
        <v>1144</v>
      </c>
      <c r="AZ302" s="582" t="s">
        <v>1637</v>
      </c>
      <c r="BA302" s="400" t="s">
        <v>905</v>
      </c>
      <c r="BB302" s="400"/>
      <c r="BC302" s="400"/>
      <c r="BD302" s="400" t="s">
        <v>339</v>
      </c>
      <c r="BE302" s="516">
        <f t="shared" si="183"/>
        <v>297</v>
      </c>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c r="CV302" s="376"/>
      <c r="CW302" s="376"/>
      <c r="CX302" s="376"/>
      <c r="CY302" s="376"/>
      <c r="CZ302" s="376"/>
      <c r="DA302" s="376"/>
      <c r="DB302" s="376"/>
      <c r="DC302" s="376"/>
      <c r="DD302" s="376"/>
      <c r="DE302" s="376"/>
      <c r="DF302" s="376"/>
      <c r="DG302" s="376"/>
      <c r="DH302" s="376"/>
      <c r="DI302" s="376"/>
      <c r="DJ302" s="376"/>
      <c r="DK302" s="376"/>
      <c r="DL302" s="376"/>
      <c r="DM302" s="376"/>
      <c r="DN302" s="376"/>
      <c r="DO302" s="376"/>
      <c r="DP302" s="376"/>
      <c r="DQ302" s="376"/>
      <c r="DR302" s="376"/>
      <c r="DS302" s="376"/>
      <c r="DT302" s="376"/>
      <c r="DU302" s="376"/>
      <c r="DV302" s="376"/>
      <c r="DW302" s="376"/>
      <c r="DX302" s="376"/>
      <c r="DY302" s="376"/>
      <c r="DZ302" s="376"/>
      <c r="EA302" s="376"/>
    </row>
    <row r="303" spans="14:131" s="367" customFormat="1">
      <c r="N303" s="376"/>
      <c r="O303" s="376"/>
      <c r="P303" s="376"/>
      <c r="Q303" s="376"/>
      <c r="R303" s="376"/>
      <c r="S303" s="376"/>
      <c r="T303" s="376"/>
      <c r="U303" s="376"/>
      <c r="V303" s="376"/>
      <c r="W303" s="376"/>
      <c r="X303" s="376"/>
      <c r="Y303" s="376"/>
      <c r="Z303" s="376"/>
      <c r="AA303" s="376"/>
      <c r="AB303" s="376"/>
      <c r="AC303" s="376"/>
      <c r="AD303" s="376"/>
      <c r="AE303" s="376"/>
      <c r="AF303" s="376"/>
      <c r="AG303" s="376"/>
      <c r="AH303" s="376"/>
      <c r="AI303" s="376"/>
      <c r="AJ303" s="376"/>
      <c r="AK303" s="376"/>
      <c r="AL303" s="376"/>
      <c r="AM303" s="376"/>
      <c r="AN303" s="376"/>
      <c r="AO303" s="376"/>
      <c r="AP303" s="376"/>
      <c r="AQ303" s="376"/>
      <c r="AR303" s="376"/>
      <c r="AS303" s="376"/>
      <c r="AT303" s="376"/>
      <c r="AU303" s="376"/>
      <c r="AV303" s="376"/>
      <c r="AW303" s="401"/>
      <c r="AX303" s="401"/>
      <c r="AY303" s="595" t="s">
        <v>1146</v>
      </c>
      <c r="AZ303" s="582" t="s">
        <v>860</v>
      </c>
      <c r="BA303" s="400" t="s">
        <v>906</v>
      </c>
      <c r="BB303" s="400"/>
      <c r="BC303" s="400"/>
      <c r="BD303" s="400" t="s">
        <v>863</v>
      </c>
      <c r="BE303" s="516">
        <f t="shared" si="183"/>
        <v>298</v>
      </c>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c r="CV303" s="376"/>
      <c r="CW303" s="376"/>
      <c r="CX303" s="376"/>
      <c r="CY303" s="376"/>
      <c r="CZ303" s="376"/>
      <c r="DA303" s="376"/>
      <c r="DB303" s="376"/>
      <c r="DC303" s="376"/>
      <c r="DD303" s="376"/>
      <c r="DE303" s="376"/>
      <c r="DF303" s="376"/>
      <c r="DG303" s="376"/>
      <c r="DH303" s="376"/>
      <c r="DI303" s="376"/>
      <c r="DJ303" s="376"/>
      <c r="DK303" s="376"/>
      <c r="DL303" s="376"/>
      <c r="DM303" s="376"/>
      <c r="DN303" s="376"/>
      <c r="DO303" s="376"/>
      <c r="DP303" s="376"/>
      <c r="DQ303" s="376"/>
      <c r="DR303" s="376"/>
      <c r="DS303" s="376"/>
      <c r="DT303" s="376"/>
      <c r="DU303" s="376"/>
      <c r="DV303" s="376"/>
      <c r="DW303" s="376"/>
      <c r="DX303" s="376"/>
      <c r="DY303" s="376"/>
      <c r="DZ303" s="376"/>
      <c r="EA303" s="376"/>
    </row>
    <row r="304" spans="14:131" s="367" customFormat="1">
      <c r="N304" s="376"/>
      <c r="O304" s="376"/>
      <c r="P304" s="376"/>
      <c r="Q304" s="376"/>
      <c r="R304" s="376"/>
      <c r="S304" s="376"/>
      <c r="T304" s="376"/>
      <c r="U304" s="376"/>
      <c r="V304" s="376"/>
      <c r="W304" s="376"/>
      <c r="X304" s="376"/>
      <c r="Y304" s="376"/>
      <c r="Z304" s="376"/>
      <c r="AA304" s="376"/>
      <c r="AB304" s="376"/>
      <c r="AC304" s="376"/>
      <c r="AD304" s="376"/>
      <c r="AE304" s="376"/>
      <c r="AF304" s="376"/>
      <c r="AG304" s="376"/>
      <c r="AH304" s="376"/>
      <c r="AI304" s="376"/>
      <c r="AJ304" s="376"/>
      <c r="AK304" s="376"/>
      <c r="AL304" s="376"/>
      <c r="AM304" s="376"/>
      <c r="AN304" s="376"/>
      <c r="AO304" s="376"/>
      <c r="AP304" s="376"/>
      <c r="AQ304" s="376"/>
      <c r="AR304" s="376"/>
      <c r="AS304" s="376"/>
      <c r="AT304" s="376"/>
      <c r="AU304" s="376"/>
      <c r="AV304" s="376"/>
      <c r="AW304" s="401"/>
      <c r="AX304" s="401"/>
      <c r="AY304" s="595" t="s">
        <v>1149</v>
      </c>
      <c r="AZ304" s="582" t="s">
        <v>861</v>
      </c>
      <c r="BA304" s="400" t="s">
        <v>910</v>
      </c>
      <c r="BB304" s="400"/>
      <c r="BC304" s="400"/>
      <c r="BD304" s="400" t="s">
        <v>865</v>
      </c>
      <c r="BE304" s="516">
        <f t="shared" si="183"/>
        <v>299</v>
      </c>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c r="CV304" s="376"/>
      <c r="CW304" s="376"/>
      <c r="CX304" s="376"/>
      <c r="CY304" s="376"/>
      <c r="CZ304" s="376"/>
      <c r="DA304" s="376"/>
      <c r="DB304" s="376"/>
      <c r="DC304" s="376"/>
      <c r="DD304" s="376"/>
      <c r="DE304" s="376"/>
      <c r="DF304" s="376"/>
      <c r="DG304" s="376"/>
      <c r="DH304" s="376"/>
      <c r="DI304" s="376"/>
      <c r="DJ304" s="376"/>
      <c r="DK304" s="376"/>
      <c r="DL304" s="376"/>
      <c r="DM304" s="376"/>
      <c r="DN304" s="376"/>
      <c r="DO304" s="376"/>
      <c r="DP304" s="376"/>
      <c r="DQ304" s="376"/>
      <c r="DR304" s="376"/>
      <c r="DS304" s="376"/>
      <c r="DT304" s="376"/>
      <c r="DU304" s="376"/>
      <c r="DV304" s="376"/>
      <c r="DW304" s="376"/>
      <c r="DX304" s="376"/>
      <c r="DY304" s="376"/>
      <c r="DZ304" s="376"/>
      <c r="EA304" s="376"/>
    </row>
    <row r="305" spans="14:131" s="367" customFormat="1">
      <c r="N305" s="376"/>
      <c r="O305" s="376"/>
      <c r="P305" s="376"/>
      <c r="Q305" s="376"/>
      <c r="R305" s="376"/>
      <c r="S305" s="376"/>
      <c r="T305" s="376"/>
      <c r="U305" s="376"/>
      <c r="V305" s="376"/>
      <c r="W305" s="376"/>
      <c r="X305" s="376"/>
      <c r="Y305" s="376"/>
      <c r="Z305" s="376"/>
      <c r="AA305" s="376"/>
      <c r="AB305" s="376"/>
      <c r="AC305" s="376"/>
      <c r="AD305" s="376"/>
      <c r="AE305" s="376"/>
      <c r="AF305" s="376"/>
      <c r="AG305" s="376"/>
      <c r="AH305" s="376"/>
      <c r="AI305" s="376"/>
      <c r="AJ305" s="376"/>
      <c r="AK305" s="376"/>
      <c r="AL305" s="376"/>
      <c r="AM305" s="376"/>
      <c r="AN305" s="376"/>
      <c r="AO305" s="376"/>
      <c r="AP305" s="376"/>
      <c r="AQ305" s="376"/>
      <c r="AR305" s="376"/>
      <c r="AS305" s="376"/>
      <c r="AT305" s="376"/>
      <c r="AU305" s="376"/>
      <c r="AV305" s="376"/>
      <c r="AW305" s="401"/>
      <c r="AX305" s="401"/>
      <c r="AY305" s="595" t="s">
        <v>1150</v>
      </c>
      <c r="AZ305" s="582" t="s">
        <v>862</v>
      </c>
      <c r="BA305" s="400" t="s">
        <v>911</v>
      </c>
      <c r="BB305" s="400"/>
      <c r="BC305" s="400"/>
      <c r="BD305" s="400" t="s">
        <v>867</v>
      </c>
      <c r="BE305" s="516">
        <f t="shared" si="183"/>
        <v>300</v>
      </c>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c r="CV305" s="376"/>
      <c r="CW305" s="376"/>
      <c r="CX305" s="376"/>
      <c r="CY305" s="376"/>
      <c r="CZ305" s="376"/>
      <c r="DA305" s="376"/>
      <c r="DB305" s="376"/>
      <c r="DC305" s="376"/>
      <c r="DD305" s="376"/>
      <c r="DE305" s="376"/>
      <c r="DF305" s="376"/>
      <c r="DG305" s="376"/>
      <c r="DH305" s="376"/>
      <c r="DI305" s="376"/>
      <c r="DJ305" s="376"/>
      <c r="DK305" s="376"/>
      <c r="DL305" s="376"/>
      <c r="DM305" s="376"/>
      <c r="DN305" s="376"/>
      <c r="DO305" s="376"/>
      <c r="DP305" s="376"/>
      <c r="DQ305" s="376"/>
      <c r="DR305" s="376"/>
      <c r="DS305" s="376"/>
      <c r="DT305" s="376"/>
      <c r="DU305" s="376"/>
      <c r="DV305" s="376"/>
      <c r="DW305" s="376"/>
      <c r="DX305" s="376"/>
      <c r="DY305" s="376"/>
      <c r="DZ305" s="376"/>
      <c r="EA305" s="376"/>
    </row>
    <row r="306" spans="14:131" s="367" customFormat="1">
      <c r="N306" s="376"/>
      <c r="O306" s="376"/>
      <c r="P306" s="376"/>
      <c r="Q306" s="376"/>
      <c r="R306" s="376"/>
      <c r="S306" s="376"/>
      <c r="T306" s="376"/>
      <c r="U306" s="376"/>
      <c r="V306" s="376"/>
      <c r="W306" s="376"/>
      <c r="X306" s="376"/>
      <c r="Y306" s="376"/>
      <c r="Z306" s="376"/>
      <c r="AA306" s="376"/>
      <c r="AB306" s="376"/>
      <c r="AC306" s="376"/>
      <c r="AD306" s="376"/>
      <c r="AE306" s="376"/>
      <c r="AF306" s="376"/>
      <c r="AG306" s="376"/>
      <c r="AH306" s="376"/>
      <c r="AI306" s="376"/>
      <c r="AJ306" s="376"/>
      <c r="AK306" s="376"/>
      <c r="AL306" s="376"/>
      <c r="AM306" s="376"/>
      <c r="AN306" s="376"/>
      <c r="AO306" s="376"/>
      <c r="AP306" s="376"/>
      <c r="AQ306" s="376"/>
      <c r="AR306" s="376"/>
      <c r="AS306" s="376"/>
      <c r="AT306" s="376"/>
      <c r="AU306" s="376"/>
      <c r="AV306" s="376"/>
      <c r="AW306" s="401"/>
      <c r="AX306" s="401"/>
      <c r="AY306" s="595" t="s">
        <v>1154</v>
      </c>
      <c r="AZ306" s="582" t="s">
        <v>339</v>
      </c>
      <c r="BA306" s="400" t="s">
        <v>912</v>
      </c>
      <c r="BB306" s="400"/>
      <c r="BC306" s="400"/>
      <c r="BD306" s="400" t="s">
        <v>873</v>
      </c>
      <c r="BE306" s="516">
        <f t="shared" si="183"/>
        <v>301</v>
      </c>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c r="CV306" s="376"/>
      <c r="CW306" s="376"/>
      <c r="CX306" s="376"/>
      <c r="CY306" s="376"/>
      <c r="CZ306" s="376"/>
      <c r="DA306" s="376"/>
      <c r="DB306" s="376"/>
      <c r="DC306" s="376"/>
      <c r="DD306" s="376"/>
      <c r="DE306" s="376"/>
      <c r="DF306" s="376"/>
      <c r="DG306" s="376"/>
      <c r="DH306" s="376"/>
      <c r="DI306" s="376"/>
      <c r="DJ306" s="376"/>
      <c r="DK306" s="376"/>
      <c r="DL306" s="376"/>
      <c r="DM306" s="376"/>
      <c r="DN306" s="376"/>
      <c r="DO306" s="376"/>
      <c r="DP306" s="376"/>
      <c r="DQ306" s="376"/>
      <c r="DR306" s="376"/>
      <c r="DS306" s="376"/>
      <c r="DT306" s="376"/>
      <c r="DU306" s="376"/>
      <c r="DV306" s="376"/>
      <c r="DW306" s="376"/>
      <c r="DX306" s="376"/>
      <c r="DY306" s="376"/>
      <c r="DZ306" s="376"/>
      <c r="EA306" s="376"/>
    </row>
    <row r="307" spans="14:131" s="367" customFormat="1">
      <c r="N307" s="376"/>
      <c r="O307" s="376"/>
      <c r="P307" s="376"/>
      <c r="Q307" s="376"/>
      <c r="R307" s="376"/>
      <c r="S307" s="376"/>
      <c r="T307" s="376"/>
      <c r="U307" s="376"/>
      <c r="V307" s="376"/>
      <c r="W307" s="376"/>
      <c r="X307" s="376"/>
      <c r="Y307" s="376"/>
      <c r="Z307" s="376"/>
      <c r="AA307" s="376"/>
      <c r="AB307" s="376"/>
      <c r="AC307" s="376"/>
      <c r="AD307" s="376"/>
      <c r="AE307" s="376"/>
      <c r="AF307" s="376"/>
      <c r="AG307" s="376"/>
      <c r="AH307" s="376"/>
      <c r="AI307" s="376"/>
      <c r="AJ307" s="376"/>
      <c r="AK307" s="376"/>
      <c r="AL307" s="376"/>
      <c r="AM307" s="376"/>
      <c r="AN307" s="376"/>
      <c r="AO307" s="376"/>
      <c r="AP307" s="376"/>
      <c r="AQ307" s="376"/>
      <c r="AR307" s="376"/>
      <c r="AS307" s="376"/>
      <c r="AT307" s="376"/>
      <c r="AU307" s="376"/>
      <c r="AV307" s="376"/>
      <c r="AW307" s="401"/>
      <c r="AX307" s="401"/>
      <c r="AY307" s="595" t="s">
        <v>1156</v>
      </c>
      <c r="AZ307" s="582" t="s">
        <v>863</v>
      </c>
      <c r="BA307" s="400" t="s">
        <v>913</v>
      </c>
      <c r="BB307" s="400"/>
      <c r="BC307" s="400"/>
      <c r="BD307" s="400" t="s">
        <v>874</v>
      </c>
      <c r="BE307" s="516">
        <f t="shared" si="183"/>
        <v>302</v>
      </c>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c r="CV307" s="376"/>
      <c r="CW307" s="376"/>
      <c r="CX307" s="376"/>
      <c r="CY307" s="376"/>
      <c r="CZ307" s="376"/>
      <c r="DA307" s="376"/>
      <c r="DB307" s="376"/>
      <c r="DC307" s="376"/>
      <c r="DD307" s="376"/>
      <c r="DE307" s="376"/>
      <c r="DF307" s="376"/>
      <c r="DG307" s="376"/>
      <c r="DH307" s="376"/>
      <c r="DI307" s="376"/>
      <c r="DJ307" s="376"/>
      <c r="DK307" s="376"/>
      <c r="DL307" s="376"/>
      <c r="DM307" s="376"/>
      <c r="DN307" s="376"/>
      <c r="DO307" s="376"/>
      <c r="DP307" s="376"/>
      <c r="DQ307" s="376"/>
      <c r="DR307" s="376"/>
      <c r="DS307" s="376"/>
      <c r="DT307" s="376"/>
      <c r="DU307" s="376"/>
      <c r="DV307" s="376"/>
      <c r="DW307" s="376"/>
      <c r="DX307" s="376"/>
      <c r="DY307" s="376"/>
      <c r="DZ307" s="376"/>
      <c r="EA307" s="376"/>
    </row>
    <row r="308" spans="14:131" s="367" customFormat="1">
      <c r="N308" s="376"/>
      <c r="O308" s="376"/>
      <c r="P308" s="376"/>
      <c r="Q308" s="376"/>
      <c r="R308" s="376"/>
      <c r="S308" s="376"/>
      <c r="T308" s="376"/>
      <c r="U308" s="376"/>
      <c r="V308" s="376"/>
      <c r="W308" s="376"/>
      <c r="X308" s="376"/>
      <c r="Y308" s="376"/>
      <c r="Z308" s="376"/>
      <c r="AA308" s="376"/>
      <c r="AB308" s="376"/>
      <c r="AC308" s="376"/>
      <c r="AD308" s="376"/>
      <c r="AE308" s="376"/>
      <c r="AF308" s="376"/>
      <c r="AG308" s="376"/>
      <c r="AH308" s="376"/>
      <c r="AI308" s="376"/>
      <c r="AJ308" s="376"/>
      <c r="AK308" s="376"/>
      <c r="AL308" s="376"/>
      <c r="AM308" s="376"/>
      <c r="AN308" s="376"/>
      <c r="AO308" s="376"/>
      <c r="AP308" s="376"/>
      <c r="AQ308" s="376"/>
      <c r="AR308" s="376"/>
      <c r="AS308" s="376"/>
      <c r="AT308" s="376"/>
      <c r="AU308" s="376"/>
      <c r="AV308" s="376"/>
      <c r="AW308" s="401"/>
      <c r="AX308" s="401"/>
      <c r="AY308" s="595" t="s">
        <v>1159</v>
      </c>
      <c r="AZ308" s="582" t="s">
        <v>865</v>
      </c>
      <c r="BA308" s="400" t="s">
        <v>918</v>
      </c>
      <c r="BB308" s="400"/>
      <c r="BC308" s="400"/>
      <c r="BD308" s="400" t="s">
        <v>875</v>
      </c>
      <c r="BE308" s="516">
        <f t="shared" si="183"/>
        <v>303</v>
      </c>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c r="CV308" s="376"/>
      <c r="CW308" s="376"/>
      <c r="CX308" s="376"/>
      <c r="CY308" s="376"/>
      <c r="CZ308" s="376"/>
      <c r="DA308" s="376"/>
      <c r="DB308" s="376"/>
      <c r="DC308" s="376"/>
      <c r="DD308" s="376"/>
      <c r="DE308" s="376"/>
      <c r="DF308" s="376"/>
      <c r="DG308" s="376"/>
      <c r="DH308" s="376"/>
      <c r="DI308" s="376"/>
      <c r="DJ308" s="376"/>
      <c r="DK308" s="376"/>
      <c r="DL308" s="376"/>
      <c r="DM308" s="376"/>
      <c r="DN308" s="376"/>
      <c r="DO308" s="376"/>
      <c r="DP308" s="376"/>
      <c r="DQ308" s="376"/>
      <c r="DR308" s="376"/>
      <c r="DS308" s="376"/>
      <c r="DT308" s="376"/>
      <c r="DU308" s="376"/>
      <c r="DV308" s="376"/>
      <c r="DW308" s="376"/>
      <c r="DX308" s="376"/>
      <c r="DY308" s="376"/>
      <c r="DZ308" s="376"/>
      <c r="EA308" s="376"/>
    </row>
    <row r="309" spans="14:131" s="367" customFormat="1">
      <c r="N309" s="376"/>
      <c r="O309" s="376"/>
      <c r="P309" s="376"/>
      <c r="Q309" s="376"/>
      <c r="R309" s="376"/>
      <c r="S309" s="376"/>
      <c r="T309" s="376"/>
      <c r="U309" s="376"/>
      <c r="V309" s="376"/>
      <c r="W309" s="376"/>
      <c r="X309" s="376"/>
      <c r="Y309" s="376"/>
      <c r="Z309" s="376"/>
      <c r="AA309" s="376"/>
      <c r="AB309" s="376"/>
      <c r="AC309" s="376"/>
      <c r="AD309" s="376"/>
      <c r="AE309" s="376"/>
      <c r="AF309" s="376"/>
      <c r="AG309" s="376"/>
      <c r="AH309" s="376"/>
      <c r="AI309" s="376"/>
      <c r="AJ309" s="376"/>
      <c r="AK309" s="376"/>
      <c r="AL309" s="376"/>
      <c r="AM309" s="376"/>
      <c r="AN309" s="376"/>
      <c r="AO309" s="376"/>
      <c r="AP309" s="376"/>
      <c r="AQ309" s="376"/>
      <c r="AR309" s="376"/>
      <c r="AS309" s="376"/>
      <c r="AT309" s="376"/>
      <c r="AU309" s="376"/>
      <c r="AV309" s="376"/>
      <c r="AW309" s="401"/>
      <c r="AX309" s="401"/>
      <c r="AY309" s="595" t="s">
        <v>1160</v>
      </c>
      <c r="AZ309" s="582" t="s">
        <v>867</v>
      </c>
      <c r="BA309" s="400" t="s">
        <v>923</v>
      </c>
      <c r="BB309" s="400"/>
      <c r="BC309" s="400"/>
      <c r="BD309" s="400" t="s">
        <v>876</v>
      </c>
      <c r="BE309" s="516">
        <f t="shared" si="183"/>
        <v>304</v>
      </c>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c r="CV309" s="376"/>
      <c r="CW309" s="376"/>
      <c r="CX309" s="376"/>
      <c r="CY309" s="376"/>
      <c r="CZ309" s="376"/>
      <c r="DA309" s="376"/>
      <c r="DB309" s="376"/>
      <c r="DC309" s="376"/>
      <c r="DD309" s="376"/>
      <c r="DE309" s="376"/>
      <c r="DF309" s="376"/>
      <c r="DG309" s="376"/>
      <c r="DH309" s="376"/>
      <c r="DI309" s="376"/>
      <c r="DJ309" s="376"/>
      <c r="DK309" s="376"/>
      <c r="DL309" s="376"/>
      <c r="DM309" s="376"/>
      <c r="DN309" s="376"/>
      <c r="DO309" s="376"/>
      <c r="DP309" s="376"/>
      <c r="DQ309" s="376"/>
      <c r="DR309" s="376"/>
      <c r="DS309" s="376"/>
      <c r="DT309" s="376"/>
      <c r="DU309" s="376"/>
      <c r="DV309" s="376"/>
      <c r="DW309" s="376"/>
      <c r="DX309" s="376"/>
      <c r="DY309" s="376"/>
      <c r="DZ309" s="376"/>
      <c r="EA309" s="376"/>
    </row>
    <row r="310" spans="14:131" s="367" customFormat="1">
      <c r="N310" s="376"/>
      <c r="O310" s="376"/>
      <c r="P310" s="376"/>
      <c r="Q310" s="376"/>
      <c r="R310" s="376"/>
      <c r="S310" s="376"/>
      <c r="T310" s="376"/>
      <c r="U310" s="376"/>
      <c r="V310" s="376"/>
      <c r="W310" s="376"/>
      <c r="X310" s="376"/>
      <c r="Y310" s="376"/>
      <c r="Z310" s="376"/>
      <c r="AA310" s="376"/>
      <c r="AB310" s="376"/>
      <c r="AC310" s="376"/>
      <c r="AD310" s="376"/>
      <c r="AE310" s="376"/>
      <c r="AF310" s="376"/>
      <c r="AG310" s="376"/>
      <c r="AH310" s="376"/>
      <c r="AI310" s="376"/>
      <c r="AJ310" s="376"/>
      <c r="AK310" s="376"/>
      <c r="AL310" s="376"/>
      <c r="AM310" s="376"/>
      <c r="AN310" s="376"/>
      <c r="AO310" s="376"/>
      <c r="AP310" s="376"/>
      <c r="AQ310" s="376"/>
      <c r="AR310" s="376"/>
      <c r="AS310" s="376"/>
      <c r="AT310" s="376"/>
      <c r="AU310" s="376"/>
      <c r="AV310" s="376"/>
      <c r="AW310" s="401"/>
      <c r="AX310" s="401"/>
      <c r="AY310" s="595" t="s">
        <v>1162</v>
      </c>
      <c r="AZ310" s="582" t="s">
        <v>873</v>
      </c>
      <c r="BA310" s="400" t="s">
        <v>924</v>
      </c>
      <c r="BB310" s="400"/>
      <c r="BC310" s="400"/>
      <c r="BD310" s="400" t="s">
        <v>879</v>
      </c>
      <c r="BE310" s="516">
        <f t="shared" si="183"/>
        <v>305</v>
      </c>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c r="CV310" s="376"/>
      <c r="CW310" s="376"/>
      <c r="CX310" s="376"/>
      <c r="CY310" s="376"/>
      <c r="CZ310" s="376"/>
      <c r="DA310" s="376"/>
      <c r="DB310" s="376"/>
      <c r="DC310" s="376"/>
      <c r="DD310" s="376"/>
      <c r="DE310" s="376"/>
      <c r="DF310" s="376"/>
      <c r="DG310" s="376"/>
      <c r="DH310" s="376"/>
      <c r="DI310" s="376"/>
      <c r="DJ310" s="376"/>
      <c r="DK310" s="376"/>
      <c r="DL310" s="376"/>
      <c r="DM310" s="376"/>
      <c r="DN310" s="376"/>
      <c r="DO310" s="376"/>
      <c r="DP310" s="376"/>
      <c r="DQ310" s="376"/>
      <c r="DR310" s="376"/>
      <c r="DS310" s="376"/>
      <c r="DT310" s="376"/>
      <c r="DU310" s="376"/>
      <c r="DV310" s="376"/>
      <c r="DW310" s="376"/>
      <c r="DX310" s="376"/>
      <c r="DY310" s="376"/>
      <c r="DZ310" s="376"/>
      <c r="EA310" s="376"/>
    </row>
    <row r="311" spans="14:131" s="367" customFormat="1">
      <c r="N311" s="376"/>
      <c r="O311" s="376"/>
      <c r="P311" s="376"/>
      <c r="Q311" s="376"/>
      <c r="R311" s="376"/>
      <c r="S311" s="376"/>
      <c r="T311" s="376"/>
      <c r="U311" s="376"/>
      <c r="V311" s="376"/>
      <c r="W311" s="376"/>
      <c r="X311" s="376"/>
      <c r="Y311" s="376"/>
      <c r="Z311" s="376"/>
      <c r="AA311" s="376"/>
      <c r="AB311" s="376"/>
      <c r="AC311" s="376"/>
      <c r="AD311" s="376"/>
      <c r="AE311" s="376"/>
      <c r="AF311" s="376"/>
      <c r="AG311" s="376"/>
      <c r="AH311" s="376"/>
      <c r="AI311" s="376"/>
      <c r="AJ311" s="376"/>
      <c r="AK311" s="376"/>
      <c r="AL311" s="376"/>
      <c r="AM311" s="376"/>
      <c r="AN311" s="376"/>
      <c r="AO311" s="376"/>
      <c r="AP311" s="376"/>
      <c r="AQ311" s="376"/>
      <c r="AR311" s="376"/>
      <c r="AS311" s="376"/>
      <c r="AT311" s="376"/>
      <c r="AU311" s="376"/>
      <c r="AV311" s="376"/>
      <c r="AW311" s="401"/>
      <c r="AX311" s="401"/>
      <c r="AY311" s="595" t="s">
        <v>1165</v>
      </c>
      <c r="AZ311" s="582" t="s">
        <v>874</v>
      </c>
      <c r="BA311" s="400" t="s">
        <v>925</v>
      </c>
      <c r="BB311" s="400"/>
      <c r="BC311" s="400"/>
      <c r="BD311" s="400" t="s">
        <v>885</v>
      </c>
      <c r="BE311" s="516">
        <f t="shared" si="183"/>
        <v>306</v>
      </c>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c r="CV311" s="376"/>
      <c r="CW311" s="376"/>
      <c r="CX311" s="376"/>
      <c r="CY311" s="376"/>
      <c r="CZ311" s="376"/>
      <c r="DA311" s="376"/>
      <c r="DB311" s="376"/>
      <c r="DC311" s="376"/>
      <c r="DD311" s="376"/>
      <c r="DE311" s="376"/>
      <c r="DF311" s="376"/>
      <c r="DG311" s="376"/>
      <c r="DH311" s="376"/>
      <c r="DI311" s="376"/>
      <c r="DJ311" s="376"/>
      <c r="DK311" s="376"/>
      <c r="DL311" s="376"/>
      <c r="DM311" s="376"/>
      <c r="DN311" s="376"/>
      <c r="DO311" s="376"/>
      <c r="DP311" s="376"/>
      <c r="DQ311" s="376"/>
      <c r="DR311" s="376"/>
      <c r="DS311" s="376"/>
      <c r="DT311" s="376"/>
      <c r="DU311" s="376"/>
      <c r="DV311" s="376"/>
      <c r="DW311" s="376"/>
      <c r="DX311" s="376"/>
      <c r="DY311" s="376"/>
      <c r="DZ311" s="376"/>
      <c r="EA311" s="376"/>
    </row>
    <row r="312" spans="14:131" s="367" customFormat="1">
      <c r="N312" s="376"/>
      <c r="O312" s="376"/>
      <c r="P312" s="376"/>
      <c r="Q312" s="376"/>
      <c r="R312" s="376"/>
      <c r="S312" s="376"/>
      <c r="T312" s="376"/>
      <c r="U312" s="376"/>
      <c r="V312" s="376"/>
      <c r="W312" s="376"/>
      <c r="X312" s="376"/>
      <c r="Y312" s="376"/>
      <c r="Z312" s="376"/>
      <c r="AA312" s="376"/>
      <c r="AB312" s="376"/>
      <c r="AC312" s="376"/>
      <c r="AD312" s="376"/>
      <c r="AE312" s="376"/>
      <c r="AF312" s="376"/>
      <c r="AG312" s="376"/>
      <c r="AH312" s="376"/>
      <c r="AI312" s="376"/>
      <c r="AJ312" s="376"/>
      <c r="AK312" s="376"/>
      <c r="AL312" s="376"/>
      <c r="AM312" s="376"/>
      <c r="AN312" s="376"/>
      <c r="AO312" s="376"/>
      <c r="AP312" s="376"/>
      <c r="AQ312" s="376"/>
      <c r="AR312" s="376"/>
      <c r="AS312" s="376"/>
      <c r="AT312" s="376"/>
      <c r="AU312" s="376"/>
      <c r="AV312" s="376"/>
      <c r="AW312" s="401"/>
      <c r="AX312" s="401"/>
      <c r="AY312" s="595" t="s">
        <v>1166</v>
      </c>
      <c r="AZ312" s="582" t="s">
        <v>875</v>
      </c>
      <c r="BA312" s="400" t="s">
        <v>1640</v>
      </c>
      <c r="BB312" s="400"/>
      <c r="BC312" s="400"/>
      <c r="BD312" s="400" t="s">
        <v>888</v>
      </c>
      <c r="BE312" s="516">
        <f t="shared" si="183"/>
        <v>307</v>
      </c>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c r="CV312" s="376"/>
      <c r="CW312" s="376"/>
      <c r="CX312" s="376"/>
      <c r="CY312" s="376"/>
      <c r="CZ312" s="376"/>
      <c r="DA312" s="376"/>
      <c r="DB312" s="376"/>
      <c r="DC312" s="376"/>
      <c r="DD312" s="376"/>
      <c r="DE312" s="376"/>
      <c r="DF312" s="376"/>
      <c r="DG312" s="376"/>
      <c r="DH312" s="376"/>
      <c r="DI312" s="376"/>
      <c r="DJ312" s="376"/>
      <c r="DK312" s="376"/>
      <c r="DL312" s="376"/>
      <c r="DM312" s="376"/>
      <c r="DN312" s="376"/>
      <c r="DO312" s="376"/>
      <c r="DP312" s="376"/>
      <c r="DQ312" s="376"/>
      <c r="DR312" s="376"/>
      <c r="DS312" s="376"/>
      <c r="DT312" s="376"/>
      <c r="DU312" s="376"/>
      <c r="DV312" s="376"/>
      <c r="DW312" s="376"/>
      <c r="DX312" s="376"/>
      <c r="DY312" s="376"/>
      <c r="DZ312" s="376"/>
      <c r="EA312" s="376"/>
    </row>
    <row r="313" spans="14:131" s="367" customFormat="1">
      <c r="N313" s="376"/>
      <c r="O313" s="376"/>
      <c r="P313" s="376"/>
      <c r="Q313" s="376"/>
      <c r="R313" s="376"/>
      <c r="S313" s="376"/>
      <c r="T313" s="376"/>
      <c r="U313" s="376"/>
      <c r="V313" s="376"/>
      <c r="W313" s="376"/>
      <c r="X313" s="376"/>
      <c r="Y313" s="376"/>
      <c r="Z313" s="376"/>
      <c r="AA313" s="376"/>
      <c r="AB313" s="376"/>
      <c r="AC313" s="376"/>
      <c r="AD313" s="376"/>
      <c r="AE313" s="376"/>
      <c r="AF313" s="376"/>
      <c r="AG313" s="376"/>
      <c r="AH313" s="376"/>
      <c r="AI313" s="376"/>
      <c r="AJ313" s="376"/>
      <c r="AK313" s="376"/>
      <c r="AL313" s="376"/>
      <c r="AM313" s="376"/>
      <c r="AN313" s="376"/>
      <c r="AO313" s="376"/>
      <c r="AP313" s="376"/>
      <c r="AQ313" s="376"/>
      <c r="AR313" s="376"/>
      <c r="AS313" s="376"/>
      <c r="AT313" s="376"/>
      <c r="AU313" s="376"/>
      <c r="AV313" s="376"/>
      <c r="AW313" s="401"/>
      <c r="AX313" s="401"/>
      <c r="AY313" s="595" t="s">
        <v>1169</v>
      </c>
      <c r="AZ313" s="582" t="s">
        <v>876</v>
      </c>
      <c r="BA313" s="400" t="s">
        <v>931</v>
      </c>
      <c r="BB313" s="400"/>
      <c r="BC313" s="400"/>
      <c r="BD313" s="400" t="s">
        <v>889</v>
      </c>
      <c r="BE313" s="516">
        <f t="shared" si="183"/>
        <v>308</v>
      </c>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c r="CV313" s="376"/>
      <c r="CW313" s="376"/>
      <c r="CX313" s="376"/>
      <c r="CY313" s="376"/>
      <c r="CZ313" s="376"/>
      <c r="DA313" s="376"/>
      <c r="DB313" s="376"/>
      <c r="DC313" s="376"/>
      <c r="DD313" s="376"/>
      <c r="DE313" s="376"/>
      <c r="DF313" s="376"/>
      <c r="DG313" s="376"/>
      <c r="DH313" s="376"/>
      <c r="DI313" s="376"/>
      <c r="DJ313" s="376"/>
      <c r="DK313" s="376"/>
      <c r="DL313" s="376"/>
      <c r="DM313" s="376"/>
      <c r="DN313" s="376"/>
      <c r="DO313" s="376"/>
      <c r="DP313" s="376"/>
      <c r="DQ313" s="376"/>
      <c r="DR313" s="376"/>
      <c r="DS313" s="376"/>
      <c r="DT313" s="376"/>
      <c r="DU313" s="376"/>
      <c r="DV313" s="376"/>
      <c r="DW313" s="376"/>
      <c r="DX313" s="376"/>
      <c r="DY313" s="376"/>
      <c r="DZ313" s="376"/>
      <c r="EA313" s="376"/>
    </row>
    <row r="314" spans="14:131" s="367" customFormat="1">
      <c r="N314" s="376"/>
      <c r="O314" s="376"/>
      <c r="P314" s="376"/>
      <c r="Q314" s="376"/>
      <c r="R314" s="376"/>
      <c r="S314" s="376"/>
      <c r="T314" s="376"/>
      <c r="U314" s="376"/>
      <c r="V314" s="376"/>
      <c r="W314" s="376"/>
      <c r="X314" s="376"/>
      <c r="Y314" s="376"/>
      <c r="Z314" s="376"/>
      <c r="AA314" s="376"/>
      <c r="AB314" s="376"/>
      <c r="AC314" s="376"/>
      <c r="AD314" s="376"/>
      <c r="AE314" s="376"/>
      <c r="AF314" s="376"/>
      <c r="AG314" s="376"/>
      <c r="AH314" s="376"/>
      <c r="AI314" s="376"/>
      <c r="AJ314" s="376"/>
      <c r="AK314" s="376"/>
      <c r="AL314" s="376"/>
      <c r="AM314" s="376"/>
      <c r="AN314" s="376"/>
      <c r="AO314" s="376"/>
      <c r="AP314" s="376"/>
      <c r="AQ314" s="376"/>
      <c r="AR314" s="376"/>
      <c r="AS314" s="376"/>
      <c r="AT314" s="376"/>
      <c r="AU314" s="376"/>
      <c r="AV314" s="376"/>
      <c r="AW314" s="401"/>
      <c r="AX314" s="401"/>
      <c r="AY314" s="595" t="s">
        <v>1171</v>
      </c>
      <c r="AZ314" s="582" t="s">
        <v>879</v>
      </c>
      <c r="BA314" s="400" t="s">
        <v>932</v>
      </c>
      <c r="BB314" s="400"/>
      <c r="BC314" s="400"/>
      <c r="BD314" s="400" t="s">
        <v>891</v>
      </c>
      <c r="BE314" s="516">
        <f t="shared" si="183"/>
        <v>309</v>
      </c>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c r="CV314" s="376"/>
      <c r="CW314" s="376"/>
      <c r="CX314" s="376"/>
      <c r="CY314" s="376"/>
      <c r="CZ314" s="376"/>
      <c r="DA314" s="376"/>
      <c r="DB314" s="376"/>
      <c r="DC314" s="376"/>
      <c r="DD314" s="376"/>
      <c r="DE314" s="376"/>
      <c r="DF314" s="376"/>
      <c r="DG314" s="376"/>
      <c r="DH314" s="376"/>
      <c r="DI314" s="376"/>
      <c r="DJ314" s="376"/>
      <c r="DK314" s="376"/>
      <c r="DL314" s="376"/>
      <c r="DM314" s="376"/>
      <c r="DN314" s="376"/>
      <c r="DO314" s="376"/>
      <c r="DP314" s="376"/>
      <c r="DQ314" s="376"/>
      <c r="DR314" s="376"/>
      <c r="DS314" s="376"/>
      <c r="DT314" s="376"/>
      <c r="DU314" s="376"/>
      <c r="DV314" s="376"/>
      <c r="DW314" s="376"/>
      <c r="DX314" s="376"/>
      <c r="DY314" s="376"/>
      <c r="DZ314" s="376"/>
      <c r="EA314" s="376"/>
    </row>
    <row r="315" spans="14:131" s="367" customFormat="1">
      <c r="N315" s="376"/>
      <c r="O315" s="376"/>
      <c r="P315" s="376"/>
      <c r="Q315" s="376"/>
      <c r="R315" s="376"/>
      <c r="S315" s="376"/>
      <c r="T315" s="376"/>
      <c r="U315" s="376"/>
      <c r="V315" s="376"/>
      <c r="W315" s="376"/>
      <c r="X315" s="376"/>
      <c r="Y315" s="376"/>
      <c r="Z315" s="376"/>
      <c r="AA315" s="376"/>
      <c r="AB315" s="376"/>
      <c r="AC315" s="376"/>
      <c r="AD315" s="376"/>
      <c r="AE315" s="376"/>
      <c r="AF315" s="376"/>
      <c r="AG315" s="376"/>
      <c r="AH315" s="376"/>
      <c r="AI315" s="376"/>
      <c r="AJ315" s="376"/>
      <c r="AK315" s="376"/>
      <c r="AL315" s="376"/>
      <c r="AM315" s="376"/>
      <c r="AN315" s="376"/>
      <c r="AO315" s="376"/>
      <c r="AP315" s="376"/>
      <c r="AQ315" s="376"/>
      <c r="AR315" s="376"/>
      <c r="AS315" s="376"/>
      <c r="AT315" s="376"/>
      <c r="AU315" s="376"/>
      <c r="AV315" s="376"/>
      <c r="AW315" s="401"/>
      <c r="AX315" s="401"/>
      <c r="AY315" s="595" t="s">
        <v>456</v>
      </c>
      <c r="AZ315" s="582" t="s">
        <v>885</v>
      </c>
      <c r="BA315" s="400" t="s">
        <v>382</v>
      </c>
      <c r="BB315" s="400"/>
      <c r="BC315" s="400"/>
      <c r="BD315" s="400" t="s">
        <v>892</v>
      </c>
      <c r="BE315" s="516">
        <f t="shared" si="183"/>
        <v>310</v>
      </c>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c r="CV315" s="376"/>
      <c r="CW315" s="376"/>
      <c r="CX315" s="376"/>
      <c r="CY315" s="376"/>
      <c r="CZ315" s="376"/>
      <c r="DA315" s="376"/>
      <c r="DB315" s="376"/>
      <c r="DC315" s="376"/>
      <c r="DD315" s="376"/>
      <c r="DE315" s="376"/>
      <c r="DF315" s="376"/>
      <c r="DG315" s="376"/>
      <c r="DH315" s="376"/>
      <c r="DI315" s="376"/>
      <c r="DJ315" s="376"/>
      <c r="DK315" s="376"/>
      <c r="DL315" s="376"/>
      <c r="DM315" s="376"/>
      <c r="DN315" s="376"/>
      <c r="DO315" s="376"/>
      <c r="DP315" s="376"/>
      <c r="DQ315" s="376"/>
      <c r="DR315" s="376"/>
      <c r="DS315" s="376"/>
      <c r="DT315" s="376"/>
      <c r="DU315" s="376"/>
      <c r="DV315" s="376"/>
      <c r="DW315" s="376"/>
      <c r="DX315" s="376"/>
      <c r="DY315" s="376"/>
      <c r="DZ315" s="376"/>
      <c r="EA315" s="376"/>
    </row>
    <row r="316" spans="14:131" s="367" customFormat="1">
      <c r="N316" s="376"/>
      <c r="O316" s="376"/>
      <c r="P316" s="376"/>
      <c r="Q316" s="376"/>
      <c r="R316" s="376"/>
      <c r="S316" s="376"/>
      <c r="T316" s="376"/>
      <c r="U316" s="376"/>
      <c r="V316" s="376"/>
      <c r="W316" s="376"/>
      <c r="X316" s="376"/>
      <c r="Y316" s="376"/>
      <c r="Z316" s="376"/>
      <c r="AA316" s="376"/>
      <c r="AB316" s="376"/>
      <c r="AC316" s="376"/>
      <c r="AD316" s="376"/>
      <c r="AE316" s="376"/>
      <c r="AF316" s="376"/>
      <c r="AG316" s="376"/>
      <c r="AH316" s="376"/>
      <c r="AI316" s="376"/>
      <c r="AJ316" s="376"/>
      <c r="AK316" s="376"/>
      <c r="AL316" s="376"/>
      <c r="AM316" s="376"/>
      <c r="AN316" s="376"/>
      <c r="AO316" s="376"/>
      <c r="AP316" s="376"/>
      <c r="AQ316" s="376"/>
      <c r="AR316" s="376"/>
      <c r="AS316" s="376"/>
      <c r="AT316" s="376"/>
      <c r="AU316" s="376"/>
      <c r="AV316" s="376"/>
      <c r="AW316" s="401"/>
      <c r="AX316" s="401"/>
      <c r="AY316" s="595" t="s">
        <v>1175</v>
      </c>
      <c r="AZ316" s="582" t="s">
        <v>888</v>
      </c>
      <c r="BA316" s="400" t="s">
        <v>934</v>
      </c>
      <c r="BB316" s="400"/>
      <c r="BC316" s="400"/>
      <c r="BD316" s="400" t="s">
        <v>894</v>
      </c>
      <c r="BE316" s="516">
        <f t="shared" si="183"/>
        <v>311</v>
      </c>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c r="CV316" s="376"/>
      <c r="CW316" s="376"/>
      <c r="CX316" s="376"/>
      <c r="CY316" s="376"/>
      <c r="CZ316" s="376"/>
      <c r="DA316" s="376"/>
      <c r="DB316" s="376"/>
      <c r="DC316" s="376"/>
      <c r="DD316" s="376"/>
      <c r="DE316" s="376"/>
      <c r="DF316" s="376"/>
      <c r="DG316" s="376"/>
      <c r="DH316" s="376"/>
      <c r="DI316" s="376"/>
      <c r="DJ316" s="376"/>
      <c r="DK316" s="376"/>
      <c r="DL316" s="376"/>
      <c r="DM316" s="376"/>
      <c r="DN316" s="376"/>
      <c r="DO316" s="376"/>
      <c r="DP316" s="376"/>
      <c r="DQ316" s="376"/>
      <c r="DR316" s="376"/>
      <c r="DS316" s="376"/>
      <c r="DT316" s="376"/>
      <c r="DU316" s="376"/>
      <c r="DV316" s="376"/>
      <c r="DW316" s="376"/>
      <c r="DX316" s="376"/>
      <c r="DY316" s="376"/>
      <c r="DZ316" s="376"/>
      <c r="EA316" s="376"/>
    </row>
    <row r="317" spans="14:131" s="367" customFormat="1">
      <c r="N317" s="376"/>
      <c r="O317" s="376"/>
      <c r="P317" s="376"/>
      <c r="Q317" s="376"/>
      <c r="R317" s="376"/>
      <c r="S317" s="376"/>
      <c r="T317" s="376"/>
      <c r="U317" s="376"/>
      <c r="V317" s="376"/>
      <c r="W317" s="376"/>
      <c r="X317" s="376"/>
      <c r="Y317" s="376"/>
      <c r="Z317" s="376"/>
      <c r="AA317" s="376"/>
      <c r="AB317" s="376"/>
      <c r="AC317" s="376"/>
      <c r="AD317" s="376"/>
      <c r="AE317" s="376"/>
      <c r="AF317" s="376"/>
      <c r="AG317" s="376"/>
      <c r="AH317" s="376"/>
      <c r="AI317" s="376"/>
      <c r="AJ317" s="376"/>
      <c r="AK317" s="376"/>
      <c r="AL317" s="376"/>
      <c r="AM317" s="376"/>
      <c r="AN317" s="376"/>
      <c r="AO317" s="376"/>
      <c r="AP317" s="376"/>
      <c r="AQ317" s="376"/>
      <c r="AR317" s="376"/>
      <c r="AS317" s="376"/>
      <c r="AT317" s="376"/>
      <c r="AU317" s="376"/>
      <c r="AV317" s="376"/>
      <c r="AW317" s="401"/>
      <c r="AX317" s="401"/>
      <c r="AY317" s="595" t="s">
        <v>1176</v>
      </c>
      <c r="AZ317" s="582" t="s">
        <v>889</v>
      </c>
      <c r="BA317" s="400" t="s">
        <v>935</v>
      </c>
      <c r="BB317" s="400"/>
      <c r="BC317" s="400"/>
      <c r="BD317" s="400" t="s">
        <v>896</v>
      </c>
      <c r="BE317" s="516">
        <f t="shared" si="183"/>
        <v>312</v>
      </c>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c r="CV317" s="376"/>
      <c r="CW317" s="376"/>
      <c r="CX317" s="376"/>
      <c r="CY317" s="376"/>
      <c r="CZ317" s="376"/>
      <c r="DA317" s="376"/>
      <c r="DB317" s="376"/>
      <c r="DC317" s="376"/>
      <c r="DD317" s="376"/>
      <c r="DE317" s="376"/>
      <c r="DF317" s="376"/>
      <c r="DG317" s="376"/>
      <c r="DH317" s="376"/>
      <c r="DI317" s="376"/>
      <c r="DJ317" s="376"/>
      <c r="DK317" s="376"/>
      <c r="DL317" s="376"/>
      <c r="DM317" s="376"/>
      <c r="DN317" s="376"/>
      <c r="DO317" s="376"/>
      <c r="DP317" s="376"/>
      <c r="DQ317" s="376"/>
      <c r="DR317" s="376"/>
      <c r="DS317" s="376"/>
      <c r="DT317" s="376"/>
      <c r="DU317" s="376"/>
      <c r="DV317" s="376"/>
      <c r="DW317" s="376"/>
      <c r="DX317" s="376"/>
      <c r="DY317" s="376"/>
      <c r="DZ317" s="376"/>
      <c r="EA317" s="376"/>
    </row>
    <row r="318" spans="14:131" s="367" customFormat="1">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376"/>
      <c r="AS318" s="376"/>
      <c r="AT318" s="376"/>
      <c r="AU318" s="376"/>
      <c r="AV318" s="376"/>
      <c r="AW318" s="401"/>
      <c r="AX318" s="401"/>
      <c r="AY318" s="595" t="s">
        <v>1186</v>
      </c>
      <c r="AZ318" s="582" t="s">
        <v>891</v>
      </c>
      <c r="BA318" s="400" t="s">
        <v>938</v>
      </c>
      <c r="BB318" s="400"/>
      <c r="BC318" s="400"/>
      <c r="BD318" s="400" t="s">
        <v>898</v>
      </c>
      <c r="BE318" s="516">
        <f t="shared" si="183"/>
        <v>313</v>
      </c>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c r="CV318" s="376"/>
      <c r="CW318" s="376"/>
      <c r="CX318" s="376"/>
      <c r="CY318" s="376"/>
      <c r="CZ318" s="376"/>
      <c r="DA318" s="376"/>
      <c r="DB318" s="376"/>
      <c r="DC318" s="376"/>
      <c r="DD318" s="376"/>
      <c r="DE318" s="376"/>
      <c r="DF318" s="376"/>
      <c r="DG318" s="376"/>
      <c r="DH318" s="376"/>
      <c r="DI318" s="376"/>
      <c r="DJ318" s="376"/>
      <c r="DK318" s="376"/>
      <c r="DL318" s="376"/>
      <c r="DM318" s="376"/>
      <c r="DN318" s="376"/>
      <c r="DO318" s="376"/>
      <c r="DP318" s="376"/>
      <c r="DQ318" s="376"/>
      <c r="DR318" s="376"/>
      <c r="DS318" s="376"/>
      <c r="DT318" s="376"/>
      <c r="DU318" s="376"/>
      <c r="DV318" s="376"/>
      <c r="DW318" s="376"/>
      <c r="DX318" s="376"/>
      <c r="DY318" s="376"/>
      <c r="DZ318" s="376"/>
      <c r="EA318" s="376"/>
    </row>
    <row r="319" spans="14:131" s="367" customFormat="1">
      <c r="N319" s="376"/>
      <c r="O319" s="376"/>
      <c r="P319" s="376"/>
      <c r="Q319" s="376"/>
      <c r="R319" s="376"/>
      <c r="S319" s="376"/>
      <c r="T319" s="376"/>
      <c r="U319" s="376"/>
      <c r="V319" s="376"/>
      <c r="W319" s="376"/>
      <c r="X319" s="376"/>
      <c r="Y319" s="376"/>
      <c r="Z319" s="376"/>
      <c r="AA319" s="376"/>
      <c r="AB319" s="376"/>
      <c r="AC319" s="376"/>
      <c r="AD319" s="376"/>
      <c r="AE319" s="376"/>
      <c r="AF319" s="376"/>
      <c r="AG319" s="376"/>
      <c r="AH319" s="376"/>
      <c r="AI319" s="376"/>
      <c r="AJ319" s="376"/>
      <c r="AK319" s="376"/>
      <c r="AL319" s="376"/>
      <c r="AM319" s="376"/>
      <c r="AN319" s="376"/>
      <c r="AO319" s="376"/>
      <c r="AP319" s="376"/>
      <c r="AQ319" s="376"/>
      <c r="AR319" s="376"/>
      <c r="AS319" s="376"/>
      <c r="AT319" s="376"/>
      <c r="AU319" s="376"/>
      <c r="AV319" s="376"/>
      <c r="AW319" s="401"/>
      <c r="AX319" s="401"/>
      <c r="AY319" s="595" t="s">
        <v>1193</v>
      </c>
      <c r="AZ319" s="582" t="s">
        <v>892</v>
      </c>
      <c r="BA319" s="400" t="s">
        <v>940</v>
      </c>
      <c r="BB319" s="400"/>
      <c r="BC319" s="400"/>
      <c r="BD319" s="400" t="s">
        <v>1639</v>
      </c>
      <c r="BE319" s="516">
        <f t="shared" si="183"/>
        <v>314</v>
      </c>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c r="CV319" s="376"/>
      <c r="CW319" s="376"/>
      <c r="CX319" s="376"/>
      <c r="CY319" s="376"/>
      <c r="CZ319" s="376"/>
      <c r="DA319" s="376"/>
      <c r="DB319" s="376"/>
      <c r="DC319" s="376"/>
      <c r="DD319" s="376"/>
      <c r="DE319" s="376"/>
      <c r="DF319" s="376"/>
      <c r="DG319" s="376"/>
      <c r="DH319" s="376"/>
      <c r="DI319" s="376"/>
      <c r="DJ319" s="376"/>
      <c r="DK319" s="376"/>
      <c r="DL319" s="376"/>
      <c r="DM319" s="376"/>
      <c r="DN319" s="376"/>
      <c r="DO319" s="376"/>
      <c r="DP319" s="376"/>
      <c r="DQ319" s="376"/>
      <c r="DR319" s="376"/>
      <c r="DS319" s="376"/>
      <c r="DT319" s="376"/>
      <c r="DU319" s="376"/>
      <c r="DV319" s="376"/>
      <c r="DW319" s="376"/>
      <c r="DX319" s="376"/>
      <c r="DY319" s="376"/>
      <c r="DZ319" s="376"/>
      <c r="EA319" s="376"/>
    </row>
    <row r="320" spans="14:131" s="367" customFormat="1">
      <c r="N320" s="376"/>
      <c r="O320" s="376"/>
      <c r="P320" s="376"/>
      <c r="Q320" s="376"/>
      <c r="R320" s="376"/>
      <c r="S320" s="376"/>
      <c r="T320" s="376"/>
      <c r="U320" s="376"/>
      <c r="V320" s="376"/>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376"/>
      <c r="AS320" s="376"/>
      <c r="AT320" s="376"/>
      <c r="AU320" s="376"/>
      <c r="AV320" s="376"/>
      <c r="AW320" s="401"/>
      <c r="AX320" s="401"/>
      <c r="AY320" s="595" t="s">
        <v>1195</v>
      </c>
      <c r="AZ320" s="582" t="s">
        <v>894</v>
      </c>
      <c r="BA320" s="400" t="s">
        <v>942</v>
      </c>
      <c r="BB320" s="400"/>
      <c r="BC320" s="400"/>
      <c r="BD320" s="400" t="s">
        <v>365</v>
      </c>
      <c r="BE320" s="516">
        <f t="shared" si="183"/>
        <v>315</v>
      </c>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c r="CV320" s="376"/>
      <c r="CW320" s="376"/>
      <c r="CX320" s="376"/>
      <c r="CY320" s="376"/>
      <c r="CZ320" s="376"/>
      <c r="DA320" s="376"/>
      <c r="DB320" s="376"/>
      <c r="DC320" s="376"/>
      <c r="DD320" s="376"/>
      <c r="DE320" s="376"/>
      <c r="DF320" s="376"/>
      <c r="DG320" s="376"/>
      <c r="DH320" s="376"/>
      <c r="DI320" s="376"/>
      <c r="DJ320" s="376"/>
      <c r="DK320" s="376"/>
      <c r="DL320" s="376"/>
      <c r="DM320" s="376"/>
      <c r="DN320" s="376"/>
      <c r="DO320" s="376"/>
      <c r="DP320" s="376"/>
      <c r="DQ320" s="376"/>
      <c r="DR320" s="376"/>
      <c r="DS320" s="376"/>
      <c r="DT320" s="376"/>
      <c r="DU320" s="376"/>
      <c r="DV320" s="376"/>
      <c r="DW320" s="376"/>
      <c r="DX320" s="376"/>
      <c r="DY320" s="376"/>
      <c r="DZ320" s="376"/>
      <c r="EA320" s="376"/>
    </row>
    <row r="321" spans="14:131" s="367" customFormat="1">
      <c r="N321" s="376"/>
      <c r="O321" s="376"/>
      <c r="P321" s="376"/>
      <c r="Q321" s="376"/>
      <c r="R321" s="376"/>
      <c r="S321" s="376"/>
      <c r="T321" s="376"/>
      <c r="U321" s="376"/>
      <c r="V321" s="376"/>
      <c r="W321" s="376"/>
      <c r="X321" s="376"/>
      <c r="Y321" s="376"/>
      <c r="Z321" s="376"/>
      <c r="AA321" s="376"/>
      <c r="AB321" s="376"/>
      <c r="AC321" s="376"/>
      <c r="AD321" s="376"/>
      <c r="AE321" s="376"/>
      <c r="AF321" s="376"/>
      <c r="AG321" s="376"/>
      <c r="AH321" s="376"/>
      <c r="AI321" s="376"/>
      <c r="AJ321" s="376"/>
      <c r="AK321" s="376"/>
      <c r="AL321" s="376"/>
      <c r="AM321" s="376"/>
      <c r="AN321" s="376"/>
      <c r="AO321" s="376"/>
      <c r="AP321" s="376"/>
      <c r="AQ321" s="376"/>
      <c r="AR321" s="376"/>
      <c r="AS321" s="376"/>
      <c r="AT321" s="376"/>
      <c r="AU321" s="376"/>
      <c r="AV321" s="376"/>
      <c r="AW321" s="401"/>
      <c r="AX321" s="401"/>
      <c r="AY321" s="595" t="s">
        <v>1197</v>
      </c>
      <c r="AZ321" s="582" t="s">
        <v>896</v>
      </c>
      <c r="BA321" s="400" t="s">
        <v>947</v>
      </c>
      <c r="BB321" s="400"/>
      <c r="BC321" s="400"/>
      <c r="BD321" s="400" t="s">
        <v>903</v>
      </c>
      <c r="BE321" s="516">
        <f t="shared" si="183"/>
        <v>316</v>
      </c>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c r="CV321" s="376"/>
      <c r="CW321" s="376"/>
      <c r="CX321" s="376"/>
      <c r="CY321" s="376"/>
      <c r="CZ321" s="376"/>
      <c r="DA321" s="376"/>
      <c r="DB321" s="376"/>
      <c r="DC321" s="376"/>
      <c r="DD321" s="376"/>
      <c r="DE321" s="376"/>
      <c r="DF321" s="376"/>
      <c r="DG321" s="376"/>
      <c r="DH321" s="376"/>
      <c r="DI321" s="376"/>
      <c r="DJ321" s="376"/>
      <c r="DK321" s="376"/>
      <c r="DL321" s="376"/>
      <c r="DM321" s="376"/>
      <c r="DN321" s="376"/>
      <c r="DO321" s="376"/>
      <c r="DP321" s="376"/>
      <c r="DQ321" s="376"/>
      <c r="DR321" s="376"/>
      <c r="DS321" s="376"/>
      <c r="DT321" s="376"/>
      <c r="DU321" s="376"/>
      <c r="DV321" s="376"/>
      <c r="DW321" s="376"/>
      <c r="DX321" s="376"/>
      <c r="DY321" s="376"/>
      <c r="DZ321" s="376"/>
      <c r="EA321" s="376"/>
    </row>
    <row r="322" spans="14:131" s="367" customFormat="1">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c r="AJ322" s="376"/>
      <c r="AK322" s="376"/>
      <c r="AL322" s="376"/>
      <c r="AM322" s="376"/>
      <c r="AN322" s="376"/>
      <c r="AO322" s="376"/>
      <c r="AP322" s="376"/>
      <c r="AQ322" s="376"/>
      <c r="AR322" s="376"/>
      <c r="AS322" s="376"/>
      <c r="AT322" s="376"/>
      <c r="AU322" s="376"/>
      <c r="AV322" s="376"/>
      <c r="AW322" s="401"/>
      <c r="AX322" s="401"/>
      <c r="AY322" s="595" t="s">
        <v>1200</v>
      </c>
      <c r="AZ322" s="582" t="s">
        <v>898</v>
      </c>
      <c r="BA322" s="400" t="s">
        <v>949</v>
      </c>
      <c r="BB322" s="400"/>
      <c r="BC322" s="400"/>
      <c r="BD322" s="400" t="s">
        <v>904</v>
      </c>
      <c r="BE322" s="516">
        <f t="shared" si="183"/>
        <v>317</v>
      </c>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c r="CV322" s="376"/>
      <c r="CW322" s="376"/>
      <c r="CX322" s="376"/>
      <c r="CY322" s="376"/>
      <c r="CZ322" s="376"/>
      <c r="DA322" s="376"/>
      <c r="DB322" s="376"/>
      <c r="DC322" s="376"/>
      <c r="DD322" s="376"/>
      <c r="DE322" s="376"/>
      <c r="DF322" s="376"/>
      <c r="DG322" s="376"/>
      <c r="DH322" s="376"/>
      <c r="DI322" s="376"/>
      <c r="DJ322" s="376"/>
      <c r="DK322" s="376"/>
      <c r="DL322" s="376"/>
      <c r="DM322" s="376"/>
      <c r="DN322" s="376"/>
      <c r="DO322" s="376"/>
      <c r="DP322" s="376"/>
      <c r="DQ322" s="376"/>
      <c r="DR322" s="376"/>
      <c r="DS322" s="376"/>
      <c r="DT322" s="376"/>
      <c r="DU322" s="376"/>
      <c r="DV322" s="376"/>
      <c r="DW322" s="376"/>
      <c r="DX322" s="376"/>
      <c r="DY322" s="376"/>
      <c r="DZ322" s="376"/>
      <c r="EA322" s="376"/>
    </row>
    <row r="323" spans="14:131" s="367" customFormat="1">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c r="AJ323" s="376"/>
      <c r="AK323" s="376"/>
      <c r="AL323" s="376"/>
      <c r="AM323" s="376"/>
      <c r="AN323" s="376"/>
      <c r="AO323" s="376"/>
      <c r="AP323" s="376"/>
      <c r="AQ323" s="376"/>
      <c r="AR323" s="376"/>
      <c r="AS323" s="376"/>
      <c r="AT323" s="376"/>
      <c r="AU323" s="376"/>
      <c r="AV323" s="376"/>
      <c r="AW323" s="401"/>
      <c r="AX323" s="401"/>
      <c r="AY323" s="595" t="s">
        <v>1647</v>
      </c>
      <c r="AZ323" s="582" t="s">
        <v>1639</v>
      </c>
      <c r="BA323" s="400" t="s">
        <v>954</v>
      </c>
      <c r="BB323" s="400"/>
      <c r="BC323" s="400"/>
      <c r="BD323" s="400" t="s">
        <v>905</v>
      </c>
      <c r="BE323" s="516">
        <f t="shared" si="183"/>
        <v>318</v>
      </c>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c r="CV323" s="376"/>
      <c r="CW323" s="376"/>
      <c r="CX323" s="376"/>
      <c r="CY323" s="376"/>
      <c r="CZ323" s="376"/>
      <c r="DA323" s="376"/>
      <c r="DB323" s="376"/>
      <c r="DC323" s="376"/>
      <c r="DD323" s="376"/>
      <c r="DE323" s="376"/>
      <c r="DF323" s="376"/>
      <c r="DG323" s="376"/>
      <c r="DH323" s="376"/>
      <c r="DI323" s="376"/>
      <c r="DJ323" s="376"/>
      <c r="DK323" s="376"/>
      <c r="DL323" s="376"/>
      <c r="DM323" s="376"/>
      <c r="DN323" s="376"/>
      <c r="DO323" s="376"/>
      <c r="DP323" s="376"/>
      <c r="DQ323" s="376"/>
      <c r="DR323" s="376"/>
      <c r="DS323" s="376"/>
      <c r="DT323" s="376"/>
      <c r="DU323" s="376"/>
      <c r="DV323" s="376"/>
      <c r="DW323" s="376"/>
      <c r="DX323" s="376"/>
      <c r="DY323" s="376"/>
      <c r="DZ323" s="376"/>
      <c r="EA323" s="376"/>
    </row>
    <row r="324" spans="14:131" s="367" customFormat="1">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c r="AJ324" s="376"/>
      <c r="AK324" s="376"/>
      <c r="AL324" s="376"/>
      <c r="AM324" s="376"/>
      <c r="AN324" s="376"/>
      <c r="AO324" s="376"/>
      <c r="AP324" s="376"/>
      <c r="AQ324" s="376"/>
      <c r="AR324" s="376"/>
      <c r="AS324" s="376"/>
      <c r="AT324" s="376"/>
      <c r="AU324" s="376"/>
      <c r="AV324" s="376"/>
      <c r="AW324" s="401"/>
      <c r="AX324" s="401"/>
      <c r="AY324" s="595" t="s">
        <v>1207</v>
      </c>
      <c r="AZ324" s="582" t="s">
        <v>365</v>
      </c>
      <c r="BA324" s="400" t="s">
        <v>959</v>
      </c>
      <c r="BB324" s="400"/>
      <c r="BC324" s="400"/>
      <c r="BD324" s="400" t="s">
        <v>906</v>
      </c>
      <c r="BE324" s="516">
        <f t="shared" si="183"/>
        <v>319</v>
      </c>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c r="CV324" s="376"/>
      <c r="CW324" s="376"/>
      <c r="CX324" s="376"/>
      <c r="CY324" s="376"/>
      <c r="CZ324" s="376"/>
      <c r="DA324" s="376"/>
      <c r="DB324" s="376"/>
      <c r="DC324" s="376"/>
      <c r="DD324" s="376"/>
      <c r="DE324" s="376"/>
      <c r="DF324" s="376"/>
      <c r="DG324" s="376"/>
      <c r="DH324" s="376"/>
      <c r="DI324" s="376"/>
      <c r="DJ324" s="376"/>
      <c r="DK324" s="376"/>
      <c r="DL324" s="376"/>
      <c r="DM324" s="376"/>
      <c r="DN324" s="376"/>
      <c r="DO324" s="376"/>
      <c r="DP324" s="376"/>
      <c r="DQ324" s="376"/>
      <c r="DR324" s="376"/>
      <c r="DS324" s="376"/>
      <c r="DT324" s="376"/>
      <c r="DU324" s="376"/>
      <c r="DV324" s="376"/>
      <c r="DW324" s="376"/>
      <c r="DX324" s="376"/>
      <c r="DY324" s="376"/>
      <c r="DZ324" s="376"/>
      <c r="EA324" s="376"/>
    </row>
    <row r="325" spans="14:131" s="367" customFormat="1">
      <c r="N325" s="376"/>
      <c r="O325" s="376"/>
      <c r="P325" s="376"/>
      <c r="Q325" s="376"/>
      <c r="R325" s="376"/>
      <c r="S325" s="376"/>
      <c r="T325" s="376"/>
      <c r="U325" s="376"/>
      <c r="V325" s="376"/>
      <c r="W325" s="376"/>
      <c r="X325" s="376"/>
      <c r="Y325" s="376"/>
      <c r="Z325" s="376"/>
      <c r="AA325" s="376"/>
      <c r="AB325" s="376"/>
      <c r="AC325" s="376"/>
      <c r="AD325" s="376"/>
      <c r="AE325" s="376"/>
      <c r="AF325" s="376"/>
      <c r="AG325" s="376"/>
      <c r="AH325" s="376"/>
      <c r="AI325" s="376"/>
      <c r="AJ325" s="376"/>
      <c r="AK325" s="376"/>
      <c r="AL325" s="376"/>
      <c r="AM325" s="376"/>
      <c r="AN325" s="376"/>
      <c r="AO325" s="376"/>
      <c r="AP325" s="376"/>
      <c r="AQ325" s="376"/>
      <c r="AR325" s="376"/>
      <c r="AS325" s="376"/>
      <c r="AT325" s="376"/>
      <c r="AU325" s="376"/>
      <c r="AV325" s="376"/>
      <c r="AW325" s="401"/>
      <c r="AX325" s="401"/>
      <c r="AY325" s="595" t="s">
        <v>1218</v>
      </c>
      <c r="AZ325" s="582" t="s">
        <v>903</v>
      </c>
      <c r="BA325" s="400" t="s">
        <v>961</v>
      </c>
      <c r="BB325" s="400"/>
      <c r="BC325" s="400"/>
      <c r="BD325" s="400" t="s">
        <v>910</v>
      </c>
      <c r="BE325" s="516" t="e">
        <f t="shared" si="183"/>
        <v>#N/A</v>
      </c>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c r="CV325" s="376"/>
      <c r="CW325" s="376"/>
      <c r="CX325" s="376"/>
      <c r="CY325" s="376"/>
      <c r="CZ325" s="376"/>
      <c r="DA325" s="376"/>
      <c r="DB325" s="376"/>
      <c r="DC325" s="376"/>
      <c r="DD325" s="376"/>
      <c r="DE325" s="376"/>
      <c r="DF325" s="376"/>
      <c r="DG325" s="376"/>
      <c r="DH325" s="376"/>
      <c r="DI325" s="376"/>
      <c r="DJ325" s="376"/>
      <c r="DK325" s="376"/>
      <c r="DL325" s="376"/>
      <c r="DM325" s="376"/>
      <c r="DN325" s="376"/>
      <c r="DO325" s="376"/>
      <c r="DP325" s="376"/>
      <c r="DQ325" s="376"/>
      <c r="DR325" s="376"/>
      <c r="DS325" s="376"/>
      <c r="DT325" s="376"/>
      <c r="DU325" s="376"/>
      <c r="DV325" s="376"/>
      <c r="DW325" s="376"/>
      <c r="DX325" s="376"/>
      <c r="DY325" s="376"/>
      <c r="DZ325" s="376"/>
      <c r="EA325" s="376"/>
    </row>
    <row r="326" spans="14:131" s="367" customFormat="1">
      <c r="N326" s="376"/>
      <c r="O326" s="376"/>
      <c r="P326" s="376"/>
      <c r="Q326" s="376"/>
      <c r="R326" s="376"/>
      <c r="S326" s="376"/>
      <c r="T326" s="376"/>
      <c r="U326" s="376"/>
      <c r="V326" s="376"/>
      <c r="W326" s="376"/>
      <c r="X326" s="376"/>
      <c r="Y326" s="376"/>
      <c r="Z326" s="376"/>
      <c r="AA326" s="376"/>
      <c r="AB326" s="376"/>
      <c r="AC326" s="376"/>
      <c r="AD326" s="376"/>
      <c r="AE326" s="376"/>
      <c r="AF326" s="376"/>
      <c r="AG326" s="376"/>
      <c r="AH326" s="376"/>
      <c r="AI326" s="376"/>
      <c r="AJ326" s="376"/>
      <c r="AK326" s="376"/>
      <c r="AL326" s="376"/>
      <c r="AM326" s="376"/>
      <c r="AN326" s="376"/>
      <c r="AO326" s="376"/>
      <c r="AP326" s="376"/>
      <c r="AQ326" s="376"/>
      <c r="AR326" s="376"/>
      <c r="AS326" s="376"/>
      <c r="AT326" s="376"/>
      <c r="AU326" s="376"/>
      <c r="AV326" s="376"/>
      <c r="AW326" s="401"/>
      <c r="AX326" s="401"/>
      <c r="AY326" s="595" t="s">
        <v>1220</v>
      </c>
      <c r="AZ326" s="582" t="s">
        <v>904</v>
      </c>
      <c r="BA326" s="400" t="s">
        <v>963</v>
      </c>
      <c r="BB326" s="400"/>
      <c r="BC326" s="400"/>
      <c r="BD326" s="400" t="s">
        <v>911</v>
      </c>
      <c r="BE326" s="516">
        <f t="shared" si="183"/>
        <v>320</v>
      </c>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c r="CV326" s="376"/>
      <c r="CW326" s="376"/>
      <c r="CX326" s="376"/>
      <c r="CY326" s="376"/>
      <c r="CZ326" s="376"/>
      <c r="DA326" s="376"/>
      <c r="DB326" s="376"/>
      <c r="DC326" s="376"/>
      <c r="DD326" s="376"/>
      <c r="DE326" s="376"/>
      <c r="DF326" s="376"/>
      <c r="DG326" s="376"/>
      <c r="DH326" s="376"/>
      <c r="DI326" s="376"/>
      <c r="DJ326" s="376"/>
      <c r="DK326" s="376"/>
      <c r="DL326" s="376"/>
      <c r="DM326" s="376"/>
      <c r="DN326" s="376"/>
      <c r="DO326" s="376"/>
      <c r="DP326" s="376"/>
      <c r="DQ326" s="376"/>
      <c r="DR326" s="376"/>
      <c r="DS326" s="376"/>
      <c r="DT326" s="376"/>
      <c r="DU326" s="376"/>
      <c r="DV326" s="376"/>
      <c r="DW326" s="376"/>
      <c r="DX326" s="376"/>
      <c r="DY326" s="376"/>
      <c r="DZ326" s="376"/>
      <c r="EA326" s="376"/>
    </row>
    <row r="327" spans="14:131" s="367" customFormat="1">
      <c r="N327" s="376"/>
      <c r="O327" s="376"/>
      <c r="P327" s="376"/>
      <c r="Q327" s="376"/>
      <c r="R327" s="376"/>
      <c r="S327" s="376"/>
      <c r="T327" s="376"/>
      <c r="U327" s="376"/>
      <c r="V327" s="376"/>
      <c r="W327" s="376"/>
      <c r="X327" s="376"/>
      <c r="Y327" s="376"/>
      <c r="Z327" s="376"/>
      <c r="AA327" s="376"/>
      <c r="AB327" s="376"/>
      <c r="AC327" s="376"/>
      <c r="AD327" s="376"/>
      <c r="AE327" s="376"/>
      <c r="AF327" s="376"/>
      <c r="AG327" s="376"/>
      <c r="AH327" s="376"/>
      <c r="AI327" s="376"/>
      <c r="AJ327" s="376"/>
      <c r="AK327" s="376"/>
      <c r="AL327" s="376"/>
      <c r="AM327" s="376"/>
      <c r="AN327" s="376"/>
      <c r="AO327" s="376"/>
      <c r="AP327" s="376"/>
      <c r="AQ327" s="376"/>
      <c r="AR327" s="376"/>
      <c r="AS327" s="376"/>
      <c r="AT327" s="376"/>
      <c r="AU327" s="376"/>
      <c r="AV327" s="376"/>
      <c r="AW327" s="401"/>
      <c r="AX327" s="401"/>
      <c r="AY327" s="595" t="s">
        <v>1222</v>
      </c>
      <c r="AZ327" s="582" t="s">
        <v>905</v>
      </c>
      <c r="BA327" s="400" t="s">
        <v>967</v>
      </c>
      <c r="BB327" s="400"/>
      <c r="BC327" s="400"/>
      <c r="BD327" s="400" t="s">
        <v>912</v>
      </c>
      <c r="BE327" s="516">
        <f t="shared" si="183"/>
        <v>321</v>
      </c>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c r="CV327" s="376"/>
      <c r="CW327" s="376"/>
      <c r="CX327" s="376"/>
      <c r="CY327" s="376"/>
      <c r="CZ327" s="376"/>
      <c r="DA327" s="376"/>
      <c r="DB327" s="376"/>
      <c r="DC327" s="376"/>
      <c r="DD327" s="376"/>
      <c r="DE327" s="376"/>
      <c r="DF327" s="376"/>
      <c r="DG327" s="376"/>
      <c r="DH327" s="376"/>
      <c r="DI327" s="376"/>
      <c r="DJ327" s="376"/>
      <c r="DK327" s="376"/>
      <c r="DL327" s="376"/>
      <c r="DM327" s="376"/>
      <c r="DN327" s="376"/>
      <c r="DO327" s="376"/>
      <c r="DP327" s="376"/>
      <c r="DQ327" s="376"/>
      <c r="DR327" s="376"/>
      <c r="DS327" s="376"/>
      <c r="DT327" s="376"/>
      <c r="DU327" s="376"/>
      <c r="DV327" s="376"/>
      <c r="DW327" s="376"/>
      <c r="DX327" s="376"/>
      <c r="DY327" s="376"/>
      <c r="DZ327" s="376"/>
      <c r="EA327" s="376"/>
    </row>
    <row r="328" spans="14:131" s="367" customFormat="1">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c r="AJ328" s="376"/>
      <c r="AK328" s="376"/>
      <c r="AL328" s="376"/>
      <c r="AM328" s="376"/>
      <c r="AN328" s="376"/>
      <c r="AO328" s="376"/>
      <c r="AP328" s="376"/>
      <c r="AQ328" s="376"/>
      <c r="AR328" s="376"/>
      <c r="AS328" s="376"/>
      <c r="AT328" s="376"/>
      <c r="AU328" s="376"/>
      <c r="AV328" s="376"/>
      <c r="AW328" s="401"/>
      <c r="AX328" s="401"/>
      <c r="AY328" s="595" t="s">
        <v>1231</v>
      </c>
      <c r="AZ328" s="582" t="s">
        <v>906</v>
      </c>
      <c r="BA328" s="400" t="s">
        <v>971</v>
      </c>
      <c r="BB328" s="400"/>
      <c r="BC328" s="400"/>
      <c r="BD328" s="400" t="s">
        <v>913</v>
      </c>
      <c r="BE328" s="516">
        <f t="shared" si="183"/>
        <v>322</v>
      </c>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c r="CV328" s="376"/>
      <c r="CW328" s="376"/>
      <c r="CX328" s="376"/>
      <c r="CY328" s="376"/>
      <c r="CZ328" s="376"/>
      <c r="DA328" s="376"/>
      <c r="DB328" s="376"/>
      <c r="DC328" s="376"/>
      <c r="DD328" s="376"/>
      <c r="DE328" s="376"/>
      <c r="DF328" s="376"/>
      <c r="DG328" s="376"/>
      <c r="DH328" s="376"/>
      <c r="DI328" s="376"/>
      <c r="DJ328" s="376"/>
      <c r="DK328" s="376"/>
      <c r="DL328" s="376"/>
      <c r="DM328" s="376"/>
      <c r="DN328" s="376"/>
      <c r="DO328" s="376"/>
      <c r="DP328" s="376"/>
      <c r="DQ328" s="376"/>
      <c r="DR328" s="376"/>
      <c r="DS328" s="376"/>
      <c r="DT328" s="376"/>
      <c r="DU328" s="376"/>
      <c r="DV328" s="376"/>
      <c r="DW328" s="376"/>
      <c r="DX328" s="376"/>
      <c r="DY328" s="376"/>
      <c r="DZ328" s="376"/>
      <c r="EA328" s="376"/>
    </row>
    <row r="329" spans="14:131" s="367" customFormat="1">
      <c r="N329" s="376"/>
      <c r="O329" s="376"/>
      <c r="P329" s="376"/>
      <c r="Q329" s="376"/>
      <c r="R329" s="376"/>
      <c r="S329" s="376"/>
      <c r="T329" s="376"/>
      <c r="U329" s="376"/>
      <c r="V329" s="376"/>
      <c r="W329" s="376"/>
      <c r="X329" s="376"/>
      <c r="Y329" s="376"/>
      <c r="Z329" s="376"/>
      <c r="AA329" s="376"/>
      <c r="AB329" s="376"/>
      <c r="AC329" s="376"/>
      <c r="AD329" s="376"/>
      <c r="AE329" s="376"/>
      <c r="AF329" s="376"/>
      <c r="AG329" s="376"/>
      <c r="AH329" s="376"/>
      <c r="AI329" s="376"/>
      <c r="AJ329" s="376"/>
      <c r="AK329" s="376"/>
      <c r="AL329" s="376"/>
      <c r="AM329" s="376"/>
      <c r="AN329" s="376"/>
      <c r="AO329" s="376"/>
      <c r="AP329" s="376"/>
      <c r="AQ329" s="376"/>
      <c r="AR329" s="376"/>
      <c r="AS329" s="376"/>
      <c r="AT329" s="376"/>
      <c r="AU329" s="376"/>
      <c r="AV329" s="376"/>
      <c r="AW329" s="401"/>
      <c r="AX329" s="401"/>
      <c r="AY329" s="595" t="s">
        <v>1234</v>
      </c>
      <c r="AZ329" s="582" t="s">
        <v>911</v>
      </c>
      <c r="BA329" s="400" t="s">
        <v>976</v>
      </c>
      <c r="BB329" s="400"/>
      <c r="BC329" s="400"/>
      <c r="BD329" s="400" t="s">
        <v>916</v>
      </c>
      <c r="BE329" s="516">
        <f t="shared" si="183"/>
        <v>323</v>
      </c>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c r="CV329" s="376"/>
      <c r="CW329" s="376"/>
      <c r="CX329" s="376"/>
      <c r="CY329" s="376"/>
      <c r="CZ329" s="376"/>
      <c r="DA329" s="376"/>
      <c r="DB329" s="376"/>
      <c r="DC329" s="376"/>
      <c r="DD329" s="376"/>
      <c r="DE329" s="376"/>
      <c r="DF329" s="376"/>
      <c r="DG329" s="376"/>
      <c r="DH329" s="376"/>
      <c r="DI329" s="376"/>
      <c r="DJ329" s="376"/>
      <c r="DK329" s="376"/>
      <c r="DL329" s="376"/>
      <c r="DM329" s="376"/>
      <c r="DN329" s="376"/>
      <c r="DO329" s="376"/>
      <c r="DP329" s="376"/>
      <c r="DQ329" s="376"/>
      <c r="DR329" s="376"/>
      <c r="DS329" s="376"/>
      <c r="DT329" s="376"/>
      <c r="DU329" s="376"/>
      <c r="DV329" s="376"/>
      <c r="DW329" s="376"/>
      <c r="DX329" s="376"/>
      <c r="DY329" s="376"/>
      <c r="DZ329" s="376"/>
      <c r="EA329" s="376"/>
    </row>
    <row r="330" spans="14:131" s="367" customFormat="1">
      <c r="N330" s="376"/>
      <c r="O330" s="376"/>
      <c r="P330" s="376"/>
      <c r="Q330" s="376"/>
      <c r="R330" s="376"/>
      <c r="S330" s="376"/>
      <c r="T330" s="376"/>
      <c r="U330" s="376"/>
      <c r="V330" s="376"/>
      <c r="W330" s="376"/>
      <c r="X330" s="376"/>
      <c r="Y330" s="376"/>
      <c r="Z330" s="376"/>
      <c r="AA330" s="376"/>
      <c r="AB330" s="376"/>
      <c r="AC330" s="376"/>
      <c r="AD330" s="376"/>
      <c r="AE330" s="376"/>
      <c r="AF330" s="376"/>
      <c r="AG330" s="376"/>
      <c r="AH330" s="376"/>
      <c r="AI330" s="376"/>
      <c r="AJ330" s="376"/>
      <c r="AK330" s="376"/>
      <c r="AL330" s="376"/>
      <c r="AM330" s="376"/>
      <c r="AN330" s="376"/>
      <c r="AO330" s="376"/>
      <c r="AP330" s="376"/>
      <c r="AQ330" s="376"/>
      <c r="AR330" s="376"/>
      <c r="AS330" s="376"/>
      <c r="AT330" s="376"/>
      <c r="AU330" s="376"/>
      <c r="AV330" s="376"/>
      <c r="AW330" s="401"/>
      <c r="AX330" s="401"/>
      <c r="AY330" s="595" t="s">
        <v>1235</v>
      </c>
      <c r="AZ330" s="582" t="s">
        <v>912</v>
      </c>
      <c r="BA330" s="400" t="s">
        <v>978</v>
      </c>
      <c r="BB330" s="400"/>
      <c r="BC330" s="400"/>
      <c r="BD330" s="400" t="s">
        <v>918</v>
      </c>
      <c r="BE330" s="516">
        <f t="shared" si="183"/>
        <v>324</v>
      </c>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c r="CV330" s="376"/>
      <c r="CW330" s="376"/>
      <c r="CX330" s="376"/>
      <c r="CY330" s="376"/>
      <c r="CZ330" s="376"/>
      <c r="DA330" s="376"/>
      <c r="DB330" s="376"/>
      <c r="DC330" s="376"/>
      <c r="DD330" s="376"/>
      <c r="DE330" s="376"/>
      <c r="DF330" s="376"/>
      <c r="DG330" s="376"/>
      <c r="DH330" s="376"/>
      <c r="DI330" s="376"/>
      <c r="DJ330" s="376"/>
      <c r="DK330" s="376"/>
      <c r="DL330" s="376"/>
      <c r="DM330" s="376"/>
      <c r="DN330" s="376"/>
      <c r="DO330" s="376"/>
      <c r="DP330" s="376"/>
      <c r="DQ330" s="376"/>
      <c r="DR330" s="376"/>
      <c r="DS330" s="376"/>
      <c r="DT330" s="376"/>
      <c r="DU330" s="376"/>
      <c r="DV330" s="376"/>
      <c r="DW330" s="376"/>
      <c r="DX330" s="376"/>
      <c r="DY330" s="376"/>
      <c r="DZ330" s="376"/>
      <c r="EA330" s="376"/>
    </row>
    <row r="331" spans="14:131" s="367" customFormat="1">
      <c r="N331" s="376"/>
      <c r="O331" s="376"/>
      <c r="P331" s="376"/>
      <c r="Q331" s="376"/>
      <c r="R331" s="376"/>
      <c r="S331" s="376"/>
      <c r="T331" s="376"/>
      <c r="U331" s="376"/>
      <c r="V331" s="376"/>
      <c r="W331" s="376"/>
      <c r="X331" s="376"/>
      <c r="Y331" s="376"/>
      <c r="Z331" s="376"/>
      <c r="AA331" s="376"/>
      <c r="AB331" s="376"/>
      <c r="AC331" s="376"/>
      <c r="AD331" s="376"/>
      <c r="AE331" s="376"/>
      <c r="AF331" s="376"/>
      <c r="AG331" s="376"/>
      <c r="AH331" s="376"/>
      <c r="AI331" s="376"/>
      <c r="AJ331" s="376"/>
      <c r="AK331" s="376"/>
      <c r="AL331" s="376"/>
      <c r="AM331" s="376"/>
      <c r="AN331" s="376"/>
      <c r="AO331" s="376"/>
      <c r="AP331" s="376"/>
      <c r="AQ331" s="376"/>
      <c r="AR331" s="376"/>
      <c r="AS331" s="376"/>
      <c r="AT331" s="376"/>
      <c r="AU331" s="376"/>
      <c r="AV331" s="376"/>
      <c r="AW331" s="401"/>
      <c r="AX331" s="401"/>
      <c r="AY331" s="595" t="s">
        <v>1236</v>
      </c>
      <c r="AZ331" s="582" t="s">
        <v>913</v>
      </c>
      <c r="BA331" s="400" t="s">
        <v>979</v>
      </c>
      <c r="BB331" s="400"/>
      <c r="BC331" s="400"/>
      <c r="BD331" s="400" t="s">
        <v>923</v>
      </c>
      <c r="BE331" s="516">
        <f t="shared" si="183"/>
        <v>325</v>
      </c>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c r="CV331" s="376"/>
      <c r="CW331" s="376"/>
      <c r="CX331" s="376"/>
      <c r="CY331" s="376"/>
      <c r="CZ331" s="376"/>
      <c r="DA331" s="376"/>
      <c r="DB331" s="376"/>
      <c r="DC331" s="376"/>
      <c r="DD331" s="376"/>
      <c r="DE331" s="376"/>
      <c r="DF331" s="376"/>
      <c r="DG331" s="376"/>
      <c r="DH331" s="376"/>
      <c r="DI331" s="376"/>
      <c r="DJ331" s="376"/>
      <c r="DK331" s="376"/>
      <c r="DL331" s="376"/>
      <c r="DM331" s="376"/>
      <c r="DN331" s="376"/>
      <c r="DO331" s="376"/>
      <c r="DP331" s="376"/>
      <c r="DQ331" s="376"/>
      <c r="DR331" s="376"/>
      <c r="DS331" s="376"/>
      <c r="DT331" s="376"/>
      <c r="DU331" s="376"/>
      <c r="DV331" s="376"/>
      <c r="DW331" s="376"/>
      <c r="DX331" s="376"/>
      <c r="DY331" s="376"/>
      <c r="DZ331" s="376"/>
      <c r="EA331" s="376"/>
    </row>
    <row r="332" spans="14:131" s="367" customFormat="1">
      <c r="N332" s="376"/>
      <c r="O332" s="376"/>
      <c r="P332" s="376"/>
      <c r="Q332" s="376"/>
      <c r="R332" s="376"/>
      <c r="S332" s="376"/>
      <c r="T332" s="376"/>
      <c r="U332" s="376"/>
      <c r="V332" s="376"/>
      <c r="W332" s="376"/>
      <c r="X332" s="376"/>
      <c r="Y332" s="376"/>
      <c r="Z332" s="376"/>
      <c r="AA332" s="376"/>
      <c r="AB332" s="376"/>
      <c r="AC332" s="376"/>
      <c r="AD332" s="376"/>
      <c r="AE332" s="376"/>
      <c r="AF332" s="376"/>
      <c r="AG332" s="376"/>
      <c r="AH332" s="376"/>
      <c r="AI332" s="376"/>
      <c r="AJ332" s="376"/>
      <c r="AK332" s="376"/>
      <c r="AL332" s="376"/>
      <c r="AM332" s="376"/>
      <c r="AN332" s="376"/>
      <c r="AO332" s="376"/>
      <c r="AP332" s="376"/>
      <c r="AQ332" s="376"/>
      <c r="AR332" s="376"/>
      <c r="AS332" s="376"/>
      <c r="AT332" s="376"/>
      <c r="AU332" s="376"/>
      <c r="AV332" s="376"/>
      <c r="AW332" s="401"/>
      <c r="AX332" s="401"/>
      <c r="AY332" s="595" t="s">
        <v>1237</v>
      </c>
      <c r="AZ332" s="582" t="s">
        <v>916</v>
      </c>
      <c r="BA332" s="400" t="s">
        <v>980</v>
      </c>
      <c r="BB332" s="400"/>
      <c r="BC332" s="400"/>
      <c r="BD332" s="400" t="s">
        <v>924</v>
      </c>
      <c r="BE332" s="516">
        <f t="shared" si="183"/>
        <v>326</v>
      </c>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c r="CV332" s="376"/>
      <c r="CW332" s="376"/>
      <c r="CX332" s="376"/>
      <c r="CY332" s="376"/>
      <c r="CZ332" s="376"/>
      <c r="DA332" s="376"/>
      <c r="DB332" s="376"/>
      <c r="DC332" s="376"/>
      <c r="DD332" s="376"/>
      <c r="DE332" s="376"/>
      <c r="DF332" s="376"/>
      <c r="DG332" s="376"/>
      <c r="DH332" s="376"/>
      <c r="DI332" s="376"/>
      <c r="DJ332" s="376"/>
      <c r="DK332" s="376"/>
      <c r="DL332" s="376"/>
      <c r="DM332" s="376"/>
      <c r="DN332" s="376"/>
      <c r="DO332" s="376"/>
      <c r="DP332" s="376"/>
      <c r="DQ332" s="376"/>
      <c r="DR332" s="376"/>
      <c r="DS332" s="376"/>
      <c r="DT332" s="376"/>
      <c r="DU332" s="376"/>
      <c r="DV332" s="376"/>
      <c r="DW332" s="376"/>
      <c r="DX332" s="376"/>
      <c r="DY332" s="376"/>
      <c r="DZ332" s="376"/>
      <c r="EA332" s="376"/>
    </row>
    <row r="333" spans="14:131" s="367" customFormat="1">
      <c r="N333" s="376"/>
      <c r="O333" s="376"/>
      <c r="P333" s="376"/>
      <c r="Q333" s="376"/>
      <c r="R333" s="376"/>
      <c r="S333" s="376"/>
      <c r="T333" s="376"/>
      <c r="U333" s="376"/>
      <c r="V333" s="376"/>
      <c r="W333" s="376"/>
      <c r="X333" s="376"/>
      <c r="Y333" s="376"/>
      <c r="Z333" s="376"/>
      <c r="AA333" s="376"/>
      <c r="AB333" s="376"/>
      <c r="AC333" s="376"/>
      <c r="AD333" s="376"/>
      <c r="AE333" s="376"/>
      <c r="AF333" s="376"/>
      <c r="AG333" s="376"/>
      <c r="AH333" s="376"/>
      <c r="AI333" s="376"/>
      <c r="AJ333" s="376"/>
      <c r="AK333" s="376"/>
      <c r="AL333" s="376"/>
      <c r="AM333" s="376"/>
      <c r="AN333" s="376"/>
      <c r="AO333" s="376"/>
      <c r="AP333" s="376"/>
      <c r="AQ333" s="376"/>
      <c r="AR333" s="376"/>
      <c r="AS333" s="376"/>
      <c r="AT333" s="376"/>
      <c r="AU333" s="376"/>
      <c r="AV333" s="376"/>
      <c r="AW333" s="401"/>
      <c r="AX333" s="401"/>
      <c r="AY333" s="595" t="s">
        <v>1239</v>
      </c>
      <c r="AZ333" s="582" t="s">
        <v>918</v>
      </c>
      <c r="BA333" s="400" t="s">
        <v>981</v>
      </c>
      <c r="BB333" s="400"/>
      <c r="BC333" s="400"/>
      <c r="BD333" s="400" t="s">
        <v>925</v>
      </c>
      <c r="BE333" s="516">
        <f t="shared" si="183"/>
        <v>327</v>
      </c>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c r="CV333" s="376"/>
      <c r="CW333" s="376"/>
      <c r="CX333" s="376"/>
      <c r="CY333" s="376"/>
      <c r="CZ333" s="376"/>
      <c r="DA333" s="376"/>
      <c r="DB333" s="376"/>
      <c r="DC333" s="376"/>
      <c r="DD333" s="376"/>
      <c r="DE333" s="376"/>
      <c r="DF333" s="376"/>
      <c r="DG333" s="376"/>
      <c r="DH333" s="376"/>
      <c r="DI333" s="376"/>
      <c r="DJ333" s="376"/>
      <c r="DK333" s="376"/>
      <c r="DL333" s="376"/>
      <c r="DM333" s="376"/>
      <c r="DN333" s="376"/>
      <c r="DO333" s="376"/>
      <c r="DP333" s="376"/>
      <c r="DQ333" s="376"/>
      <c r="DR333" s="376"/>
      <c r="DS333" s="376"/>
      <c r="DT333" s="376"/>
      <c r="DU333" s="376"/>
      <c r="DV333" s="376"/>
      <c r="DW333" s="376"/>
      <c r="DX333" s="376"/>
      <c r="DY333" s="376"/>
      <c r="DZ333" s="376"/>
      <c r="EA333" s="376"/>
    </row>
    <row r="334" spans="14:131" s="367" customFormat="1">
      <c r="N334" s="376"/>
      <c r="O334" s="376"/>
      <c r="P334" s="376"/>
      <c r="Q334" s="376"/>
      <c r="R334" s="376"/>
      <c r="S334" s="376"/>
      <c r="T334" s="376"/>
      <c r="U334" s="376"/>
      <c r="V334" s="376"/>
      <c r="W334" s="376"/>
      <c r="X334" s="376"/>
      <c r="Y334" s="376"/>
      <c r="Z334" s="376"/>
      <c r="AA334" s="376"/>
      <c r="AB334" s="376"/>
      <c r="AC334" s="376"/>
      <c r="AD334" s="376"/>
      <c r="AE334" s="376"/>
      <c r="AF334" s="376"/>
      <c r="AG334" s="376"/>
      <c r="AH334" s="376"/>
      <c r="AI334" s="376"/>
      <c r="AJ334" s="376"/>
      <c r="AK334" s="376"/>
      <c r="AL334" s="376"/>
      <c r="AM334" s="376"/>
      <c r="AN334" s="376"/>
      <c r="AO334" s="376"/>
      <c r="AP334" s="376"/>
      <c r="AQ334" s="376"/>
      <c r="AR334" s="376"/>
      <c r="AS334" s="376"/>
      <c r="AT334" s="376"/>
      <c r="AU334" s="376"/>
      <c r="AV334" s="376"/>
      <c r="AW334" s="401"/>
      <c r="AX334" s="401"/>
      <c r="AY334" s="595" t="s">
        <v>1241</v>
      </c>
      <c r="AZ334" s="582" t="s">
        <v>923</v>
      </c>
      <c r="BA334" s="400" t="s">
        <v>396</v>
      </c>
      <c r="BB334" s="400"/>
      <c r="BC334" s="400"/>
      <c r="BD334" s="400" t="s">
        <v>1640</v>
      </c>
      <c r="BE334" s="516">
        <f t="shared" si="183"/>
        <v>328</v>
      </c>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c r="CV334" s="376"/>
      <c r="CW334" s="376"/>
      <c r="CX334" s="376"/>
      <c r="CY334" s="376"/>
      <c r="CZ334" s="376"/>
      <c r="DA334" s="376"/>
      <c r="DB334" s="376"/>
      <c r="DC334" s="376"/>
      <c r="DD334" s="376"/>
      <c r="DE334" s="376"/>
      <c r="DF334" s="376"/>
      <c r="DG334" s="376"/>
      <c r="DH334" s="376"/>
      <c r="DI334" s="376"/>
      <c r="DJ334" s="376"/>
      <c r="DK334" s="376"/>
      <c r="DL334" s="376"/>
      <c r="DM334" s="376"/>
      <c r="DN334" s="376"/>
      <c r="DO334" s="376"/>
      <c r="DP334" s="376"/>
      <c r="DQ334" s="376"/>
      <c r="DR334" s="376"/>
      <c r="DS334" s="376"/>
      <c r="DT334" s="376"/>
      <c r="DU334" s="376"/>
      <c r="DV334" s="376"/>
      <c r="DW334" s="376"/>
      <c r="DX334" s="376"/>
      <c r="DY334" s="376"/>
      <c r="DZ334" s="376"/>
      <c r="EA334" s="376"/>
    </row>
    <row r="335" spans="14:131" s="367" customFormat="1">
      <c r="N335" s="376"/>
      <c r="O335" s="376"/>
      <c r="P335" s="376"/>
      <c r="Q335" s="376"/>
      <c r="R335" s="376"/>
      <c r="S335" s="376"/>
      <c r="T335" s="376"/>
      <c r="U335" s="376"/>
      <c r="V335" s="376"/>
      <c r="W335" s="376"/>
      <c r="X335" s="376"/>
      <c r="Y335" s="376"/>
      <c r="Z335" s="376"/>
      <c r="AA335" s="376"/>
      <c r="AB335" s="376"/>
      <c r="AC335" s="376"/>
      <c r="AD335" s="376"/>
      <c r="AE335" s="376"/>
      <c r="AF335" s="376"/>
      <c r="AG335" s="376"/>
      <c r="AH335" s="376"/>
      <c r="AI335" s="376"/>
      <c r="AJ335" s="376"/>
      <c r="AK335" s="376"/>
      <c r="AL335" s="376"/>
      <c r="AM335" s="376"/>
      <c r="AN335" s="376"/>
      <c r="AO335" s="376"/>
      <c r="AP335" s="376"/>
      <c r="AQ335" s="376"/>
      <c r="AR335" s="376"/>
      <c r="AS335" s="376"/>
      <c r="AT335" s="376"/>
      <c r="AU335" s="376"/>
      <c r="AV335" s="376"/>
      <c r="AW335" s="401"/>
      <c r="AX335" s="401"/>
      <c r="AY335" s="595" t="s">
        <v>1242</v>
      </c>
      <c r="AZ335" s="582" t="s">
        <v>924</v>
      </c>
      <c r="BA335" s="400" t="s">
        <v>985</v>
      </c>
      <c r="BB335" s="400"/>
      <c r="BC335" s="400"/>
      <c r="BD335" s="400" t="s">
        <v>929</v>
      </c>
      <c r="BE335" s="516">
        <f t="shared" si="183"/>
        <v>329</v>
      </c>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c r="CV335" s="376"/>
      <c r="CW335" s="376"/>
      <c r="CX335" s="376"/>
      <c r="CY335" s="376"/>
      <c r="CZ335" s="376"/>
      <c r="DA335" s="376"/>
      <c r="DB335" s="376"/>
      <c r="DC335" s="376"/>
      <c r="DD335" s="376"/>
      <c r="DE335" s="376"/>
      <c r="DF335" s="376"/>
      <c r="DG335" s="376"/>
      <c r="DH335" s="376"/>
      <c r="DI335" s="376"/>
      <c r="DJ335" s="376"/>
      <c r="DK335" s="376"/>
      <c r="DL335" s="376"/>
      <c r="DM335" s="376"/>
      <c r="DN335" s="376"/>
      <c r="DO335" s="376"/>
      <c r="DP335" s="376"/>
      <c r="DQ335" s="376"/>
      <c r="DR335" s="376"/>
      <c r="DS335" s="376"/>
      <c r="DT335" s="376"/>
      <c r="DU335" s="376"/>
      <c r="DV335" s="376"/>
      <c r="DW335" s="376"/>
      <c r="DX335" s="376"/>
      <c r="DY335" s="376"/>
      <c r="DZ335" s="376"/>
      <c r="EA335" s="376"/>
    </row>
    <row r="336" spans="14:131" s="367" customFormat="1">
      <c r="N336" s="376"/>
      <c r="O336" s="376"/>
      <c r="P336" s="376"/>
      <c r="Q336" s="376"/>
      <c r="R336" s="376"/>
      <c r="S336" s="376"/>
      <c r="T336" s="376"/>
      <c r="U336" s="376"/>
      <c r="V336" s="376"/>
      <c r="W336" s="376"/>
      <c r="X336" s="376"/>
      <c r="Y336" s="376"/>
      <c r="Z336" s="376"/>
      <c r="AA336" s="376"/>
      <c r="AB336" s="376"/>
      <c r="AC336" s="376"/>
      <c r="AD336" s="376"/>
      <c r="AE336" s="376"/>
      <c r="AF336" s="376"/>
      <c r="AG336" s="376"/>
      <c r="AH336" s="376"/>
      <c r="AI336" s="376"/>
      <c r="AJ336" s="376"/>
      <c r="AK336" s="376"/>
      <c r="AL336" s="376"/>
      <c r="AM336" s="376"/>
      <c r="AN336" s="376"/>
      <c r="AO336" s="376"/>
      <c r="AP336" s="376"/>
      <c r="AQ336" s="376"/>
      <c r="AR336" s="376"/>
      <c r="AS336" s="376"/>
      <c r="AT336" s="376"/>
      <c r="AU336" s="376"/>
      <c r="AV336" s="376"/>
      <c r="AW336" s="401"/>
      <c r="AX336" s="401"/>
      <c r="AY336" s="595" t="s">
        <v>1248</v>
      </c>
      <c r="AZ336" s="582" t="s">
        <v>925</v>
      </c>
      <c r="BA336" s="400" t="s">
        <v>989</v>
      </c>
      <c r="BB336" s="400"/>
      <c r="BC336" s="400"/>
      <c r="BD336" s="400" t="s">
        <v>931</v>
      </c>
      <c r="BE336" s="516">
        <f t="shared" si="183"/>
        <v>330</v>
      </c>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c r="CV336" s="376"/>
      <c r="CW336" s="376"/>
      <c r="CX336" s="376"/>
      <c r="CY336" s="376"/>
      <c r="CZ336" s="376"/>
      <c r="DA336" s="376"/>
      <c r="DB336" s="376"/>
      <c r="DC336" s="376"/>
      <c r="DD336" s="376"/>
      <c r="DE336" s="376"/>
      <c r="DF336" s="376"/>
      <c r="DG336" s="376"/>
      <c r="DH336" s="376"/>
      <c r="DI336" s="376"/>
      <c r="DJ336" s="376"/>
      <c r="DK336" s="376"/>
      <c r="DL336" s="376"/>
      <c r="DM336" s="376"/>
      <c r="DN336" s="376"/>
      <c r="DO336" s="376"/>
      <c r="DP336" s="376"/>
      <c r="DQ336" s="376"/>
      <c r="DR336" s="376"/>
      <c r="DS336" s="376"/>
      <c r="DT336" s="376"/>
      <c r="DU336" s="376"/>
      <c r="DV336" s="376"/>
      <c r="DW336" s="376"/>
      <c r="DX336" s="376"/>
      <c r="DY336" s="376"/>
      <c r="DZ336" s="376"/>
      <c r="EA336" s="376"/>
    </row>
    <row r="337" spans="14:131" s="367" customFormat="1">
      <c r="N337" s="376"/>
      <c r="O337" s="376"/>
      <c r="P337" s="376"/>
      <c r="Q337" s="376"/>
      <c r="R337" s="376"/>
      <c r="S337" s="376"/>
      <c r="T337" s="376"/>
      <c r="U337" s="376"/>
      <c r="V337" s="376"/>
      <c r="W337" s="376"/>
      <c r="X337" s="376"/>
      <c r="Y337" s="376"/>
      <c r="Z337" s="376"/>
      <c r="AA337" s="376"/>
      <c r="AB337" s="376"/>
      <c r="AC337" s="376"/>
      <c r="AD337" s="376"/>
      <c r="AE337" s="376"/>
      <c r="AF337" s="376"/>
      <c r="AG337" s="376"/>
      <c r="AH337" s="376"/>
      <c r="AI337" s="376"/>
      <c r="AJ337" s="376"/>
      <c r="AK337" s="376"/>
      <c r="AL337" s="376"/>
      <c r="AM337" s="376"/>
      <c r="AN337" s="376"/>
      <c r="AO337" s="376"/>
      <c r="AP337" s="376"/>
      <c r="AQ337" s="376"/>
      <c r="AR337" s="376"/>
      <c r="AS337" s="376"/>
      <c r="AT337" s="376"/>
      <c r="AU337" s="376"/>
      <c r="AV337" s="376"/>
      <c r="AW337" s="401"/>
      <c r="AX337" s="401"/>
      <c r="AY337" s="595" t="s">
        <v>1251</v>
      </c>
      <c r="AZ337" s="582" t="s">
        <v>1640</v>
      </c>
      <c r="BA337" s="400" t="s">
        <v>990</v>
      </c>
      <c r="BB337" s="400"/>
      <c r="BC337" s="400"/>
      <c r="BD337" s="400" t="s">
        <v>932</v>
      </c>
      <c r="BE337" s="516">
        <f t="shared" si="183"/>
        <v>331</v>
      </c>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c r="CV337" s="376"/>
      <c r="CW337" s="376"/>
      <c r="CX337" s="376"/>
      <c r="CY337" s="376"/>
      <c r="CZ337" s="376"/>
      <c r="DA337" s="376"/>
      <c r="DB337" s="376"/>
      <c r="DC337" s="376"/>
      <c r="DD337" s="376"/>
      <c r="DE337" s="376"/>
      <c r="DF337" s="376"/>
      <c r="DG337" s="376"/>
      <c r="DH337" s="376"/>
      <c r="DI337" s="376"/>
      <c r="DJ337" s="376"/>
      <c r="DK337" s="376"/>
      <c r="DL337" s="376"/>
      <c r="DM337" s="376"/>
      <c r="DN337" s="376"/>
      <c r="DO337" s="376"/>
      <c r="DP337" s="376"/>
      <c r="DQ337" s="376"/>
      <c r="DR337" s="376"/>
      <c r="DS337" s="376"/>
      <c r="DT337" s="376"/>
      <c r="DU337" s="376"/>
      <c r="DV337" s="376"/>
      <c r="DW337" s="376"/>
      <c r="DX337" s="376"/>
      <c r="DY337" s="376"/>
      <c r="DZ337" s="376"/>
      <c r="EA337" s="376"/>
    </row>
    <row r="338" spans="14:131" s="367" customFormat="1">
      <c r="N338" s="376"/>
      <c r="O338" s="376"/>
      <c r="P338" s="376"/>
      <c r="Q338" s="376"/>
      <c r="R338" s="376"/>
      <c r="S338" s="376"/>
      <c r="T338" s="376"/>
      <c r="U338" s="376"/>
      <c r="V338" s="376"/>
      <c r="W338" s="376"/>
      <c r="X338" s="376"/>
      <c r="Y338" s="376"/>
      <c r="Z338" s="376"/>
      <c r="AA338" s="376"/>
      <c r="AB338" s="376"/>
      <c r="AC338" s="376"/>
      <c r="AD338" s="376"/>
      <c r="AE338" s="376"/>
      <c r="AF338" s="376"/>
      <c r="AG338" s="376"/>
      <c r="AH338" s="376"/>
      <c r="AI338" s="376"/>
      <c r="AJ338" s="376"/>
      <c r="AK338" s="376"/>
      <c r="AL338" s="376"/>
      <c r="AM338" s="376"/>
      <c r="AN338" s="376"/>
      <c r="AO338" s="376"/>
      <c r="AP338" s="376"/>
      <c r="AQ338" s="376"/>
      <c r="AR338" s="376"/>
      <c r="AS338" s="376"/>
      <c r="AT338" s="376"/>
      <c r="AU338" s="376"/>
      <c r="AV338" s="376"/>
      <c r="AW338" s="401"/>
      <c r="AX338" s="401"/>
      <c r="AY338" s="595" t="s">
        <v>1267</v>
      </c>
      <c r="AZ338" s="582" t="s">
        <v>929</v>
      </c>
      <c r="BA338" s="400" t="s">
        <v>995</v>
      </c>
      <c r="BB338" s="400"/>
      <c r="BC338" s="400"/>
      <c r="BD338" s="400" t="s">
        <v>382</v>
      </c>
      <c r="BE338" s="516">
        <f t="shared" si="183"/>
        <v>332</v>
      </c>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c r="CV338" s="376"/>
      <c r="CW338" s="376"/>
      <c r="CX338" s="376"/>
      <c r="CY338" s="376"/>
      <c r="CZ338" s="376"/>
      <c r="DA338" s="376"/>
      <c r="DB338" s="376"/>
      <c r="DC338" s="376"/>
      <c r="DD338" s="376"/>
      <c r="DE338" s="376"/>
      <c r="DF338" s="376"/>
      <c r="DG338" s="376"/>
      <c r="DH338" s="376"/>
      <c r="DI338" s="376"/>
      <c r="DJ338" s="376"/>
      <c r="DK338" s="376"/>
      <c r="DL338" s="376"/>
      <c r="DM338" s="376"/>
      <c r="DN338" s="376"/>
      <c r="DO338" s="376"/>
      <c r="DP338" s="376"/>
      <c r="DQ338" s="376"/>
      <c r="DR338" s="376"/>
      <c r="DS338" s="376"/>
      <c r="DT338" s="376"/>
      <c r="DU338" s="376"/>
      <c r="DV338" s="376"/>
      <c r="DW338" s="376"/>
      <c r="DX338" s="376"/>
      <c r="DY338" s="376"/>
      <c r="DZ338" s="376"/>
      <c r="EA338" s="376"/>
    </row>
    <row r="339" spans="14:131" s="367" customFormat="1">
      <c r="N339" s="376"/>
      <c r="O339" s="376"/>
      <c r="P339" s="376"/>
      <c r="Q339" s="376"/>
      <c r="R339" s="376"/>
      <c r="S339" s="376"/>
      <c r="T339" s="376"/>
      <c r="U339" s="376"/>
      <c r="V339" s="376"/>
      <c r="W339" s="376"/>
      <c r="X339" s="376"/>
      <c r="Y339" s="376"/>
      <c r="Z339" s="376"/>
      <c r="AA339" s="376"/>
      <c r="AB339" s="376"/>
      <c r="AC339" s="376"/>
      <c r="AD339" s="376"/>
      <c r="AE339" s="376"/>
      <c r="AF339" s="376"/>
      <c r="AG339" s="376"/>
      <c r="AH339" s="376"/>
      <c r="AI339" s="376"/>
      <c r="AJ339" s="376"/>
      <c r="AK339" s="376"/>
      <c r="AL339" s="376"/>
      <c r="AM339" s="376"/>
      <c r="AN339" s="376"/>
      <c r="AO339" s="376"/>
      <c r="AP339" s="376"/>
      <c r="AQ339" s="376"/>
      <c r="AR339" s="376"/>
      <c r="AS339" s="376"/>
      <c r="AT339" s="376"/>
      <c r="AU339" s="376"/>
      <c r="AV339" s="376"/>
      <c r="AW339" s="401"/>
      <c r="AX339" s="401"/>
      <c r="AY339" s="595" t="s">
        <v>490</v>
      </c>
      <c r="AZ339" s="582" t="s">
        <v>931</v>
      </c>
      <c r="BA339" s="400" t="s">
        <v>997</v>
      </c>
      <c r="BB339" s="400"/>
      <c r="BC339" s="400"/>
      <c r="BD339" s="400" t="s">
        <v>934</v>
      </c>
      <c r="BE339" s="516">
        <f t="shared" si="183"/>
        <v>333</v>
      </c>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c r="CV339" s="376"/>
      <c r="CW339" s="376"/>
      <c r="CX339" s="376"/>
      <c r="CY339" s="376"/>
      <c r="CZ339" s="376"/>
      <c r="DA339" s="376"/>
      <c r="DB339" s="376"/>
      <c r="DC339" s="376"/>
      <c r="DD339" s="376"/>
      <c r="DE339" s="376"/>
      <c r="DF339" s="376"/>
      <c r="DG339" s="376"/>
      <c r="DH339" s="376"/>
      <c r="DI339" s="376"/>
      <c r="DJ339" s="376"/>
      <c r="DK339" s="376"/>
      <c r="DL339" s="376"/>
      <c r="DM339" s="376"/>
      <c r="DN339" s="376"/>
      <c r="DO339" s="376"/>
      <c r="DP339" s="376"/>
      <c r="DQ339" s="376"/>
      <c r="DR339" s="376"/>
      <c r="DS339" s="376"/>
      <c r="DT339" s="376"/>
      <c r="DU339" s="376"/>
      <c r="DV339" s="376"/>
      <c r="DW339" s="376"/>
      <c r="DX339" s="376"/>
      <c r="DY339" s="376"/>
      <c r="DZ339" s="376"/>
      <c r="EA339" s="376"/>
    </row>
    <row r="340" spans="14:131" s="367" customFormat="1">
      <c r="N340" s="376"/>
      <c r="O340" s="376"/>
      <c r="P340" s="376"/>
      <c r="Q340" s="376"/>
      <c r="R340" s="376"/>
      <c r="S340" s="376"/>
      <c r="T340" s="376"/>
      <c r="U340" s="376"/>
      <c r="V340" s="376"/>
      <c r="W340" s="376"/>
      <c r="X340" s="376"/>
      <c r="Y340" s="376"/>
      <c r="Z340" s="376"/>
      <c r="AA340" s="376"/>
      <c r="AB340" s="376"/>
      <c r="AC340" s="376"/>
      <c r="AD340" s="376"/>
      <c r="AE340" s="376"/>
      <c r="AF340" s="376"/>
      <c r="AG340" s="376"/>
      <c r="AH340" s="376"/>
      <c r="AI340" s="376"/>
      <c r="AJ340" s="376"/>
      <c r="AK340" s="376"/>
      <c r="AL340" s="376"/>
      <c r="AM340" s="376"/>
      <c r="AN340" s="376"/>
      <c r="AO340" s="376"/>
      <c r="AP340" s="376"/>
      <c r="AQ340" s="376"/>
      <c r="AR340" s="376"/>
      <c r="AS340" s="376"/>
      <c r="AT340" s="376"/>
      <c r="AU340" s="376"/>
      <c r="AV340" s="376"/>
      <c r="AW340" s="401"/>
      <c r="AX340" s="401"/>
      <c r="AY340" s="595" t="s">
        <v>1272</v>
      </c>
      <c r="AZ340" s="582" t="s">
        <v>932</v>
      </c>
      <c r="BA340" s="400" t="s">
        <v>999</v>
      </c>
      <c r="BB340" s="400"/>
      <c r="BC340" s="400"/>
      <c r="BD340" s="400" t="s">
        <v>935</v>
      </c>
      <c r="BE340" s="516">
        <f t="shared" si="183"/>
        <v>334</v>
      </c>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c r="CV340" s="376"/>
      <c r="CW340" s="376"/>
      <c r="CX340" s="376"/>
      <c r="CY340" s="376"/>
      <c r="CZ340" s="376"/>
      <c r="DA340" s="376"/>
      <c r="DB340" s="376"/>
      <c r="DC340" s="376"/>
      <c r="DD340" s="376"/>
      <c r="DE340" s="376"/>
      <c r="DF340" s="376"/>
      <c r="DG340" s="376"/>
      <c r="DH340" s="376"/>
      <c r="DI340" s="376"/>
      <c r="DJ340" s="376"/>
      <c r="DK340" s="376"/>
      <c r="DL340" s="376"/>
      <c r="DM340" s="376"/>
      <c r="DN340" s="376"/>
      <c r="DO340" s="376"/>
      <c r="DP340" s="376"/>
      <c r="DQ340" s="376"/>
      <c r="DR340" s="376"/>
      <c r="DS340" s="376"/>
      <c r="DT340" s="376"/>
      <c r="DU340" s="376"/>
      <c r="DV340" s="376"/>
      <c r="DW340" s="376"/>
      <c r="DX340" s="376"/>
      <c r="DY340" s="376"/>
      <c r="DZ340" s="376"/>
      <c r="EA340" s="376"/>
    </row>
    <row r="341" spans="14:131" s="367" customFormat="1">
      <c r="N341" s="376"/>
      <c r="O341" s="376"/>
      <c r="P341" s="376"/>
      <c r="Q341" s="376"/>
      <c r="R341" s="376"/>
      <c r="S341" s="376"/>
      <c r="T341" s="376"/>
      <c r="U341" s="376"/>
      <c r="V341" s="376"/>
      <c r="W341" s="376"/>
      <c r="X341" s="376"/>
      <c r="Y341" s="376"/>
      <c r="Z341" s="376"/>
      <c r="AA341" s="376"/>
      <c r="AB341" s="376"/>
      <c r="AC341" s="376"/>
      <c r="AD341" s="376"/>
      <c r="AE341" s="376"/>
      <c r="AF341" s="376"/>
      <c r="AG341" s="376"/>
      <c r="AH341" s="376"/>
      <c r="AI341" s="376"/>
      <c r="AJ341" s="376"/>
      <c r="AK341" s="376"/>
      <c r="AL341" s="376"/>
      <c r="AM341" s="376"/>
      <c r="AN341" s="376"/>
      <c r="AO341" s="376"/>
      <c r="AP341" s="376"/>
      <c r="AQ341" s="376"/>
      <c r="AR341" s="376"/>
      <c r="AS341" s="376"/>
      <c r="AT341" s="376"/>
      <c r="AU341" s="376"/>
      <c r="AV341" s="376"/>
      <c r="AW341" s="401"/>
      <c r="AX341" s="401"/>
      <c r="AY341" s="595" t="s">
        <v>502</v>
      </c>
      <c r="AZ341" s="582" t="s">
        <v>382</v>
      </c>
      <c r="BA341" s="400" t="s">
        <v>1000</v>
      </c>
      <c r="BB341" s="400"/>
      <c r="BC341" s="400"/>
      <c r="BD341" s="400" t="s">
        <v>938</v>
      </c>
      <c r="BE341" s="516">
        <f t="shared" si="183"/>
        <v>335</v>
      </c>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c r="CV341" s="376"/>
      <c r="CW341" s="376"/>
      <c r="CX341" s="376"/>
      <c r="CY341" s="376"/>
      <c r="CZ341" s="376"/>
      <c r="DA341" s="376"/>
      <c r="DB341" s="376"/>
      <c r="DC341" s="376"/>
      <c r="DD341" s="376"/>
      <c r="DE341" s="376"/>
      <c r="DF341" s="376"/>
      <c r="DG341" s="376"/>
      <c r="DH341" s="376"/>
      <c r="DI341" s="376"/>
      <c r="DJ341" s="376"/>
      <c r="DK341" s="376"/>
      <c r="DL341" s="376"/>
      <c r="DM341" s="376"/>
      <c r="DN341" s="376"/>
      <c r="DO341" s="376"/>
      <c r="DP341" s="376"/>
      <c r="DQ341" s="376"/>
      <c r="DR341" s="376"/>
      <c r="DS341" s="376"/>
      <c r="DT341" s="376"/>
      <c r="DU341" s="376"/>
      <c r="DV341" s="376"/>
      <c r="DW341" s="376"/>
      <c r="DX341" s="376"/>
      <c r="DY341" s="376"/>
      <c r="DZ341" s="376"/>
      <c r="EA341" s="376"/>
    </row>
    <row r="342" spans="14:131" s="367" customFormat="1">
      <c r="N342" s="376"/>
      <c r="O342" s="376"/>
      <c r="P342" s="376"/>
      <c r="Q342" s="376"/>
      <c r="R342" s="376"/>
      <c r="S342" s="376"/>
      <c r="T342" s="376"/>
      <c r="U342" s="376"/>
      <c r="V342" s="376"/>
      <c r="W342" s="376"/>
      <c r="X342" s="376"/>
      <c r="Y342" s="376"/>
      <c r="Z342" s="376"/>
      <c r="AA342" s="376"/>
      <c r="AB342" s="376"/>
      <c r="AC342" s="376"/>
      <c r="AD342" s="376"/>
      <c r="AE342" s="376"/>
      <c r="AF342" s="376"/>
      <c r="AG342" s="376"/>
      <c r="AH342" s="376"/>
      <c r="AI342" s="376"/>
      <c r="AJ342" s="376"/>
      <c r="AK342" s="376"/>
      <c r="AL342" s="376"/>
      <c r="AM342" s="376"/>
      <c r="AN342" s="376"/>
      <c r="AO342" s="376"/>
      <c r="AP342" s="376"/>
      <c r="AQ342" s="376"/>
      <c r="AR342" s="376"/>
      <c r="AS342" s="376"/>
      <c r="AT342" s="376"/>
      <c r="AU342" s="376"/>
      <c r="AV342" s="376"/>
      <c r="AW342" s="401"/>
      <c r="AX342" s="401"/>
      <c r="AY342" s="595" t="s">
        <v>1281</v>
      </c>
      <c r="AZ342" s="582" t="s">
        <v>934</v>
      </c>
      <c r="BA342" s="400" t="s">
        <v>1001</v>
      </c>
      <c r="BB342" s="400"/>
      <c r="BC342" s="400"/>
      <c r="BD342" s="400" t="s">
        <v>940</v>
      </c>
      <c r="BE342" s="516">
        <f t="shared" si="183"/>
        <v>336</v>
      </c>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c r="CV342" s="376"/>
      <c r="CW342" s="376"/>
      <c r="CX342" s="376"/>
      <c r="CY342" s="376"/>
      <c r="CZ342" s="376"/>
      <c r="DA342" s="376"/>
      <c r="DB342" s="376"/>
      <c r="DC342" s="376"/>
      <c r="DD342" s="376"/>
      <c r="DE342" s="376"/>
      <c r="DF342" s="376"/>
      <c r="DG342" s="376"/>
      <c r="DH342" s="376"/>
      <c r="DI342" s="376"/>
      <c r="DJ342" s="376"/>
      <c r="DK342" s="376"/>
      <c r="DL342" s="376"/>
      <c r="DM342" s="376"/>
      <c r="DN342" s="376"/>
      <c r="DO342" s="376"/>
      <c r="DP342" s="376"/>
      <c r="DQ342" s="376"/>
      <c r="DR342" s="376"/>
      <c r="DS342" s="376"/>
      <c r="DT342" s="376"/>
      <c r="DU342" s="376"/>
      <c r="DV342" s="376"/>
      <c r="DW342" s="376"/>
      <c r="DX342" s="376"/>
      <c r="DY342" s="376"/>
      <c r="DZ342" s="376"/>
      <c r="EA342" s="376"/>
    </row>
    <row r="343" spans="14:131" s="367" customFormat="1">
      <c r="N343" s="376"/>
      <c r="O343" s="376"/>
      <c r="P343" s="376"/>
      <c r="Q343" s="376"/>
      <c r="R343" s="376"/>
      <c r="S343" s="376"/>
      <c r="T343" s="376"/>
      <c r="U343" s="376"/>
      <c r="V343" s="376"/>
      <c r="W343" s="376"/>
      <c r="X343" s="376"/>
      <c r="Y343" s="376"/>
      <c r="Z343" s="376"/>
      <c r="AA343" s="376"/>
      <c r="AB343" s="376"/>
      <c r="AC343" s="376"/>
      <c r="AD343" s="376"/>
      <c r="AE343" s="376"/>
      <c r="AF343" s="376"/>
      <c r="AG343" s="376"/>
      <c r="AH343" s="376"/>
      <c r="AI343" s="376"/>
      <c r="AJ343" s="376"/>
      <c r="AK343" s="376"/>
      <c r="AL343" s="376"/>
      <c r="AM343" s="376"/>
      <c r="AN343" s="376"/>
      <c r="AO343" s="376"/>
      <c r="AP343" s="376"/>
      <c r="AQ343" s="376"/>
      <c r="AR343" s="376"/>
      <c r="AS343" s="376"/>
      <c r="AT343" s="376"/>
      <c r="AU343" s="376"/>
      <c r="AV343" s="376"/>
      <c r="AW343" s="401"/>
      <c r="AX343" s="401"/>
      <c r="AY343" s="595" t="s">
        <v>1282</v>
      </c>
      <c r="AZ343" s="582" t="s">
        <v>935</v>
      </c>
      <c r="BA343" s="400" t="s">
        <v>1002</v>
      </c>
      <c r="BB343" s="400"/>
      <c r="BC343" s="400"/>
      <c r="BD343" s="400" t="s">
        <v>942</v>
      </c>
      <c r="BE343" s="516">
        <f t="shared" si="183"/>
        <v>337</v>
      </c>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c r="CV343" s="376"/>
      <c r="CW343" s="376"/>
      <c r="CX343" s="376"/>
      <c r="CY343" s="376"/>
      <c r="CZ343" s="376"/>
      <c r="DA343" s="376"/>
      <c r="DB343" s="376"/>
      <c r="DC343" s="376"/>
      <c r="DD343" s="376"/>
      <c r="DE343" s="376"/>
      <c r="DF343" s="376"/>
      <c r="DG343" s="376"/>
      <c r="DH343" s="376"/>
      <c r="DI343" s="376"/>
      <c r="DJ343" s="376"/>
      <c r="DK343" s="376"/>
      <c r="DL343" s="376"/>
      <c r="DM343" s="376"/>
      <c r="DN343" s="376"/>
      <c r="DO343" s="376"/>
      <c r="DP343" s="376"/>
      <c r="DQ343" s="376"/>
      <c r="DR343" s="376"/>
      <c r="DS343" s="376"/>
      <c r="DT343" s="376"/>
      <c r="DU343" s="376"/>
      <c r="DV343" s="376"/>
      <c r="DW343" s="376"/>
      <c r="DX343" s="376"/>
      <c r="DY343" s="376"/>
      <c r="DZ343" s="376"/>
      <c r="EA343" s="376"/>
    </row>
    <row r="344" spans="14:131" s="367" customFormat="1">
      <c r="N344" s="376"/>
      <c r="O344" s="376"/>
      <c r="P344" s="376"/>
      <c r="Q344" s="376"/>
      <c r="R344" s="376"/>
      <c r="S344" s="376"/>
      <c r="T344" s="376"/>
      <c r="U344" s="376"/>
      <c r="V344" s="376"/>
      <c r="W344" s="376"/>
      <c r="X344" s="376"/>
      <c r="Y344" s="376"/>
      <c r="Z344" s="376"/>
      <c r="AA344" s="376"/>
      <c r="AB344" s="376"/>
      <c r="AC344" s="376"/>
      <c r="AD344" s="376"/>
      <c r="AE344" s="376"/>
      <c r="AF344" s="376"/>
      <c r="AG344" s="376"/>
      <c r="AH344" s="376"/>
      <c r="AI344" s="376"/>
      <c r="AJ344" s="376"/>
      <c r="AK344" s="376"/>
      <c r="AL344" s="376"/>
      <c r="AM344" s="376"/>
      <c r="AN344" s="376"/>
      <c r="AO344" s="376"/>
      <c r="AP344" s="376"/>
      <c r="AQ344" s="376"/>
      <c r="AR344" s="376"/>
      <c r="AS344" s="376"/>
      <c r="AT344" s="376"/>
      <c r="AU344" s="376"/>
      <c r="AV344" s="376"/>
      <c r="AW344" s="401"/>
      <c r="AX344" s="401"/>
      <c r="AY344" s="595" t="s">
        <v>1285</v>
      </c>
      <c r="AZ344" s="582" t="s">
        <v>938</v>
      </c>
      <c r="BA344" s="400" t="s">
        <v>1004</v>
      </c>
      <c r="BB344" s="400"/>
      <c r="BC344" s="400"/>
      <c r="BD344" s="400" t="s">
        <v>945</v>
      </c>
      <c r="BE344" s="516">
        <f t="shared" si="183"/>
        <v>338</v>
      </c>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c r="CV344" s="376"/>
      <c r="CW344" s="376"/>
      <c r="CX344" s="376"/>
      <c r="CY344" s="376"/>
      <c r="CZ344" s="376"/>
      <c r="DA344" s="376"/>
      <c r="DB344" s="376"/>
      <c r="DC344" s="376"/>
      <c r="DD344" s="376"/>
      <c r="DE344" s="376"/>
      <c r="DF344" s="376"/>
      <c r="DG344" s="376"/>
      <c r="DH344" s="376"/>
      <c r="DI344" s="376"/>
      <c r="DJ344" s="376"/>
      <c r="DK344" s="376"/>
      <c r="DL344" s="376"/>
      <c r="DM344" s="376"/>
      <c r="DN344" s="376"/>
      <c r="DO344" s="376"/>
      <c r="DP344" s="376"/>
      <c r="DQ344" s="376"/>
      <c r="DR344" s="376"/>
      <c r="DS344" s="376"/>
      <c r="DT344" s="376"/>
      <c r="DU344" s="376"/>
      <c r="DV344" s="376"/>
      <c r="DW344" s="376"/>
      <c r="DX344" s="376"/>
      <c r="DY344" s="376"/>
      <c r="DZ344" s="376"/>
      <c r="EA344" s="376"/>
    </row>
    <row r="345" spans="14:131" s="367" customFormat="1">
      <c r="N345" s="376"/>
      <c r="O345" s="376"/>
      <c r="P345" s="376"/>
      <c r="Q345" s="376"/>
      <c r="R345" s="376"/>
      <c r="S345" s="376"/>
      <c r="T345" s="376"/>
      <c r="U345" s="376"/>
      <c r="V345" s="376"/>
      <c r="W345" s="376"/>
      <c r="X345" s="376"/>
      <c r="Y345" s="376"/>
      <c r="Z345" s="376"/>
      <c r="AA345" s="376"/>
      <c r="AB345" s="376"/>
      <c r="AC345" s="376"/>
      <c r="AD345" s="376"/>
      <c r="AE345" s="376"/>
      <c r="AF345" s="376"/>
      <c r="AG345" s="376"/>
      <c r="AH345" s="376"/>
      <c r="AI345" s="376"/>
      <c r="AJ345" s="376"/>
      <c r="AK345" s="376"/>
      <c r="AL345" s="376"/>
      <c r="AM345" s="376"/>
      <c r="AN345" s="376"/>
      <c r="AO345" s="376"/>
      <c r="AP345" s="376"/>
      <c r="AQ345" s="376"/>
      <c r="AR345" s="376"/>
      <c r="AS345" s="376"/>
      <c r="AT345" s="376"/>
      <c r="AU345" s="376"/>
      <c r="AV345" s="376"/>
      <c r="AW345" s="401"/>
      <c r="AX345" s="401"/>
      <c r="AY345" s="595" t="s">
        <v>1286</v>
      </c>
      <c r="AZ345" s="582" t="s">
        <v>940</v>
      </c>
      <c r="BA345" s="400" t="s">
        <v>1005</v>
      </c>
      <c r="BB345" s="400"/>
      <c r="BC345" s="400"/>
      <c r="BD345" s="400" t="s">
        <v>947</v>
      </c>
      <c r="BE345" s="516">
        <f t="shared" si="183"/>
        <v>339</v>
      </c>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c r="CV345" s="376"/>
      <c r="CW345" s="376"/>
      <c r="CX345" s="376"/>
      <c r="CY345" s="376"/>
      <c r="CZ345" s="376"/>
      <c r="DA345" s="376"/>
      <c r="DB345" s="376"/>
      <c r="DC345" s="376"/>
      <c r="DD345" s="376"/>
      <c r="DE345" s="376"/>
      <c r="DF345" s="376"/>
      <c r="DG345" s="376"/>
      <c r="DH345" s="376"/>
      <c r="DI345" s="376"/>
      <c r="DJ345" s="376"/>
      <c r="DK345" s="376"/>
      <c r="DL345" s="376"/>
      <c r="DM345" s="376"/>
      <c r="DN345" s="376"/>
      <c r="DO345" s="376"/>
      <c r="DP345" s="376"/>
      <c r="DQ345" s="376"/>
      <c r="DR345" s="376"/>
      <c r="DS345" s="376"/>
      <c r="DT345" s="376"/>
      <c r="DU345" s="376"/>
      <c r="DV345" s="376"/>
      <c r="DW345" s="376"/>
      <c r="DX345" s="376"/>
      <c r="DY345" s="376"/>
      <c r="DZ345" s="376"/>
      <c r="EA345" s="376"/>
    </row>
    <row r="346" spans="14:131" s="367" customFormat="1">
      <c r="N346" s="376"/>
      <c r="O346" s="376"/>
      <c r="P346" s="376"/>
      <c r="Q346" s="376"/>
      <c r="R346" s="376"/>
      <c r="S346" s="376"/>
      <c r="T346" s="376"/>
      <c r="U346" s="376"/>
      <c r="V346" s="376"/>
      <c r="W346" s="376"/>
      <c r="X346" s="376"/>
      <c r="Y346" s="376"/>
      <c r="Z346" s="376"/>
      <c r="AA346" s="376"/>
      <c r="AB346" s="376"/>
      <c r="AC346" s="376"/>
      <c r="AD346" s="376"/>
      <c r="AE346" s="376"/>
      <c r="AF346" s="376"/>
      <c r="AG346" s="376"/>
      <c r="AH346" s="376"/>
      <c r="AI346" s="376"/>
      <c r="AJ346" s="376"/>
      <c r="AK346" s="376"/>
      <c r="AL346" s="376"/>
      <c r="AM346" s="376"/>
      <c r="AN346" s="376"/>
      <c r="AO346" s="376"/>
      <c r="AP346" s="376"/>
      <c r="AQ346" s="376"/>
      <c r="AR346" s="376"/>
      <c r="AS346" s="376"/>
      <c r="AT346" s="376"/>
      <c r="AU346" s="376"/>
      <c r="AV346" s="376"/>
      <c r="AW346" s="401"/>
      <c r="AX346" s="401"/>
      <c r="AY346" s="595" t="s">
        <v>1289</v>
      </c>
      <c r="AZ346" s="582" t="s">
        <v>942</v>
      </c>
      <c r="BA346" s="400" t="s">
        <v>1007</v>
      </c>
      <c r="BB346" s="400"/>
      <c r="BC346" s="400"/>
      <c r="BD346" s="400" t="s">
        <v>949</v>
      </c>
      <c r="BE346" s="516">
        <f t="shared" si="183"/>
        <v>340</v>
      </c>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c r="CV346" s="376"/>
      <c r="CW346" s="376"/>
      <c r="CX346" s="376"/>
      <c r="CY346" s="376"/>
      <c r="CZ346" s="376"/>
      <c r="DA346" s="376"/>
      <c r="DB346" s="376"/>
      <c r="DC346" s="376"/>
      <c r="DD346" s="376"/>
      <c r="DE346" s="376"/>
      <c r="DF346" s="376"/>
      <c r="DG346" s="376"/>
      <c r="DH346" s="376"/>
      <c r="DI346" s="376"/>
      <c r="DJ346" s="376"/>
      <c r="DK346" s="376"/>
      <c r="DL346" s="376"/>
      <c r="DM346" s="376"/>
      <c r="DN346" s="376"/>
      <c r="DO346" s="376"/>
      <c r="DP346" s="376"/>
      <c r="DQ346" s="376"/>
      <c r="DR346" s="376"/>
      <c r="DS346" s="376"/>
      <c r="DT346" s="376"/>
      <c r="DU346" s="376"/>
      <c r="DV346" s="376"/>
      <c r="DW346" s="376"/>
      <c r="DX346" s="376"/>
      <c r="DY346" s="376"/>
      <c r="DZ346" s="376"/>
      <c r="EA346" s="376"/>
    </row>
    <row r="347" spans="14:131" s="367" customFormat="1">
      <c r="N347" s="376"/>
      <c r="O347" s="376"/>
      <c r="P347" s="376"/>
      <c r="Q347" s="376"/>
      <c r="R347" s="376"/>
      <c r="S347" s="376"/>
      <c r="T347" s="376"/>
      <c r="U347" s="376"/>
      <c r="V347" s="376"/>
      <c r="W347" s="376"/>
      <c r="X347" s="376"/>
      <c r="Y347" s="376"/>
      <c r="Z347" s="376"/>
      <c r="AA347" s="376"/>
      <c r="AB347" s="376"/>
      <c r="AC347" s="376"/>
      <c r="AD347" s="376"/>
      <c r="AE347" s="376"/>
      <c r="AF347" s="376"/>
      <c r="AG347" s="376"/>
      <c r="AH347" s="376"/>
      <c r="AI347" s="376"/>
      <c r="AJ347" s="376"/>
      <c r="AK347" s="376"/>
      <c r="AL347" s="376"/>
      <c r="AM347" s="376"/>
      <c r="AN347" s="376"/>
      <c r="AO347" s="376"/>
      <c r="AP347" s="376"/>
      <c r="AQ347" s="376"/>
      <c r="AR347" s="376"/>
      <c r="AS347" s="376"/>
      <c r="AT347" s="376"/>
      <c r="AU347" s="376"/>
      <c r="AV347" s="376"/>
      <c r="AW347" s="401"/>
      <c r="AX347" s="401"/>
      <c r="AY347" s="595" t="s">
        <v>1290</v>
      </c>
      <c r="AZ347" s="582" t="s">
        <v>945</v>
      </c>
      <c r="BA347" s="400" t="s">
        <v>402</v>
      </c>
      <c r="BB347" s="400"/>
      <c r="BC347" s="400"/>
      <c r="BD347" s="400" t="s">
        <v>954</v>
      </c>
      <c r="BE347" s="516">
        <f t="shared" ref="BE347:BE370" si="184">+MATCH(BD$10:BD$548,AZ$10:AZ$540,0)</f>
        <v>341</v>
      </c>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c r="CV347" s="376"/>
      <c r="CW347" s="376"/>
      <c r="CX347" s="376"/>
      <c r="CY347" s="376"/>
      <c r="CZ347" s="376"/>
      <c r="DA347" s="376"/>
      <c r="DB347" s="376"/>
      <c r="DC347" s="376"/>
      <c r="DD347" s="376"/>
      <c r="DE347" s="376"/>
      <c r="DF347" s="376"/>
      <c r="DG347" s="376"/>
      <c r="DH347" s="376"/>
      <c r="DI347" s="376"/>
      <c r="DJ347" s="376"/>
      <c r="DK347" s="376"/>
      <c r="DL347" s="376"/>
      <c r="DM347" s="376"/>
      <c r="DN347" s="376"/>
      <c r="DO347" s="376"/>
      <c r="DP347" s="376"/>
      <c r="DQ347" s="376"/>
      <c r="DR347" s="376"/>
      <c r="DS347" s="376"/>
      <c r="DT347" s="376"/>
      <c r="DU347" s="376"/>
      <c r="DV347" s="376"/>
      <c r="DW347" s="376"/>
      <c r="DX347" s="376"/>
      <c r="DY347" s="376"/>
      <c r="DZ347" s="376"/>
      <c r="EA347" s="376"/>
    </row>
    <row r="348" spans="14:131" s="367" customFormat="1">
      <c r="N348" s="376"/>
      <c r="O348" s="376"/>
      <c r="P348" s="376"/>
      <c r="Q348" s="376"/>
      <c r="R348" s="376"/>
      <c r="S348" s="376"/>
      <c r="T348" s="376"/>
      <c r="U348" s="376"/>
      <c r="V348" s="376"/>
      <c r="W348" s="376"/>
      <c r="X348" s="376"/>
      <c r="Y348" s="376"/>
      <c r="Z348" s="376"/>
      <c r="AA348" s="376"/>
      <c r="AB348" s="376"/>
      <c r="AC348" s="376"/>
      <c r="AD348" s="376"/>
      <c r="AE348" s="376"/>
      <c r="AF348" s="376"/>
      <c r="AG348" s="376"/>
      <c r="AH348" s="376"/>
      <c r="AI348" s="376"/>
      <c r="AJ348" s="376"/>
      <c r="AK348" s="376"/>
      <c r="AL348" s="376"/>
      <c r="AM348" s="376"/>
      <c r="AN348" s="376"/>
      <c r="AO348" s="376"/>
      <c r="AP348" s="376"/>
      <c r="AQ348" s="376"/>
      <c r="AR348" s="376"/>
      <c r="AS348" s="376"/>
      <c r="AT348" s="376"/>
      <c r="AU348" s="376"/>
      <c r="AV348" s="376"/>
      <c r="AW348" s="401"/>
      <c r="AX348" s="401"/>
      <c r="AY348" s="595" t="s">
        <v>1291</v>
      </c>
      <c r="AZ348" s="582" t="s">
        <v>947</v>
      </c>
      <c r="BA348" s="400" t="s">
        <v>1008</v>
      </c>
      <c r="BB348" s="400"/>
      <c r="BC348" s="400"/>
      <c r="BD348" s="400" t="s">
        <v>959</v>
      </c>
      <c r="BE348" s="516">
        <f t="shared" si="184"/>
        <v>342</v>
      </c>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c r="CV348" s="376"/>
      <c r="CW348" s="376"/>
      <c r="CX348" s="376"/>
      <c r="CY348" s="376"/>
      <c r="CZ348" s="376"/>
      <c r="DA348" s="376"/>
      <c r="DB348" s="376"/>
      <c r="DC348" s="376"/>
      <c r="DD348" s="376"/>
      <c r="DE348" s="376"/>
      <c r="DF348" s="376"/>
      <c r="DG348" s="376"/>
      <c r="DH348" s="376"/>
      <c r="DI348" s="376"/>
      <c r="DJ348" s="376"/>
      <c r="DK348" s="376"/>
      <c r="DL348" s="376"/>
      <c r="DM348" s="376"/>
      <c r="DN348" s="376"/>
      <c r="DO348" s="376"/>
      <c r="DP348" s="376"/>
      <c r="DQ348" s="376"/>
      <c r="DR348" s="376"/>
      <c r="DS348" s="376"/>
      <c r="DT348" s="376"/>
      <c r="DU348" s="376"/>
      <c r="DV348" s="376"/>
      <c r="DW348" s="376"/>
      <c r="DX348" s="376"/>
      <c r="DY348" s="376"/>
      <c r="DZ348" s="376"/>
      <c r="EA348" s="376"/>
    </row>
    <row r="349" spans="14:131" s="367" customFormat="1">
      <c r="N349" s="376"/>
      <c r="O349" s="376"/>
      <c r="P349" s="376"/>
      <c r="Q349" s="376"/>
      <c r="R349" s="376"/>
      <c r="S349" s="376"/>
      <c r="T349" s="376"/>
      <c r="U349" s="376"/>
      <c r="V349" s="376"/>
      <c r="W349" s="376"/>
      <c r="X349" s="376"/>
      <c r="Y349" s="376"/>
      <c r="Z349" s="376"/>
      <c r="AA349" s="376"/>
      <c r="AB349" s="376"/>
      <c r="AC349" s="376"/>
      <c r="AD349" s="376"/>
      <c r="AE349" s="376"/>
      <c r="AF349" s="376"/>
      <c r="AG349" s="376"/>
      <c r="AH349" s="376"/>
      <c r="AI349" s="376"/>
      <c r="AJ349" s="376"/>
      <c r="AK349" s="376"/>
      <c r="AL349" s="376"/>
      <c r="AM349" s="376"/>
      <c r="AN349" s="376"/>
      <c r="AO349" s="376"/>
      <c r="AP349" s="376"/>
      <c r="AQ349" s="376"/>
      <c r="AR349" s="376"/>
      <c r="AS349" s="376"/>
      <c r="AT349" s="376"/>
      <c r="AU349" s="376"/>
      <c r="AV349" s="376"/>
      <c r="AW349" s="401"/>
      <c r="AX349" s="401"/>
      <c r="AY349" s="595" t="s">
        <v>1293</v>
      </c>
      <c r="AZ349" s="582" t="s">
        <v>949</v>
      </c>
      <c r="BA349" s="400" t="s">
        <v>1012</v>
      </c>
      <c r="BB349" s="400"/>
      <c r="BC349" s="400"/>
      <c r="BD349" s="400" t="s">
        <v>961</v>
      </c>
      <c r="BE349" s="516">
        <f t="shared" si="184"/>
        <v>343</v>
      </c>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c r="CV349" s="376"/>
      <c r="CW349" s="376"/>
      <c r="CX349" s="376"/>
      <c r="CY349" s="376"/>
      <c r="CZ349" s="376"/>
      <c r="DA349" s="376"/>
      <c r="DB349" s="376"/>
      <c r="DC349" s="376"/>
      <c r="DD349" s="376"/>
      <c r="DE349" s="376"/>
      <c r="DF349" s="376"/>
      <c r="DG349" s="376"/>
      <c r="DH349" s="376"/>
      <c r="DI349" s="376"/>
      <c r="DJ349" s="376"/>
      <c r="DK349" s="376"/>
      <c r="DL349" s="376"/>
      <c r="DM349" s="376"/>
      <c r="DN349" s="376"/>
      <c r="DO349" s="376"/>
      <c r="DP349" s="376"/>
      <c r="DQ349" s="376"/>
      <c r="DR349" s="376"/>
      <c r="DS349" s="376"/>
      <c r="DT349" s="376"/>
      <c r="DU349" s="376"/>
      <c r="DV349" s="376"/>
      <c r="DW349" s="376"/>
      <c r="DX349" s="376"/>
      <c r="DY349" s="376"/>
      <c r="DZ349" s="376"/>
      <c r="EA349" s="376"/>
    </row>
    <row r="350" spans="14:131" s="367" customFormat="1">
      <c r="N350" s="376"/>
      <c r="O350" s="376"/>
      <c r="P350" s="376"/>
      <c r="Q350" s="376"/>
      <c r="R350" s="376"/>
      <c r="S350" s="376"/>
      <c r="T350" s="376"/>
      <c r="U350" s="376"/>
      <c r="V350" s="376"/>
      <c r="W350" s="376"/>
      <c r="X350" s="376"/>
      <c r="Y350" s="376"/>
      <c r="Z350" s="376"/>
      <c r="AA350" s="376"/>
      <c r="AB350" s="376"/>
      <c r="AC350" s="376"/>
      <c r="AD350" s="376"/>
      <c r="AE350" s="376"/>
      <c r="AF350" s="376"/>
      <c r="AG350" s="376"/>
      <c r="AH350" s="376"/>
      <c r="AI350" s="376"/>
      <c r="AJ350" s="376"/>
      <c r="AK350" s="376"/>
      <c r="AL350" s="376"/>
      <c r="AM350" s="376"/>
      <c r="AN350" s="376"/>
      <c r="AO350" s="376"/>
      <c r="AP350" s="376"/>
      <c r="AQ350" s="376"/>
      <c r="AR350" s="376"/>
      <c r="AS350" s="376"/>
      <c r="AT350" s="376"/>
      <c r="AU350" s="376"/>
      <c r="AV350" s="376"/>
      <c r="AW350" s="401"/>
      <c r="AX350" s="401"/>
      <c r="AY350" s="595" t="s">
        <v>1296</v>
      </c>
      <c r="AZ350" s="582" t="s">
        <v>954</v>
      </c>
      <c r="BA350" s="400" t="s">
        <v>1013</v>
      </c>
      <c r="BB350" s="400"/>
      <c r="BC350" s="400"/>
      <c r="BD350" s="400" t="s">
        <v>963</v>
      </c>
      <c r="BE350" s="516">
        <f t="shared" si="184"/>
        <v>344</v>
      </c>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c r="CV350" s="376"/>
      <c r="CW350" s="376"/>
      <c r="CX350" s="376"/>
      <c r="CY350" s="376"/>
      <c r="CZ350" s="376"/>
      <c r="DA350" s="376"/>
      <c r="DB350" s="376"/>
      <c r="DC350" s="376"/>
      <c r="DD350" s="376"/>
      <c r="DE350" s="376"/>
      <c r="DF350" s="376"/>
      <c r="DG350" s="376"/>
      <c r="DH350" s="376"/>
      <c r="DI350" s="376"/>
      <c r="DJ350" s="376"/>
      <c r="DK350" s="376"/>
      <c r="DL350" s="376"/>
      <c r="DM350" s="376"/>
      <c r="DN350" s="376"/>
      <c r="DO350" s="376"/>
      <c r="DP350" s="376"/>
      <c r="DQ350" s="376"/>
      <c r="DR350" s="376"/>
      <c r="DS350" s="376"/>
      <c r="DT350" s="376"/>
      <c r="DU350" s="376"/>
      <c r="DV350" s="376"/>
      <c r="DW350" s="376"/>
      <c r="DX350" s="376"/>
      <c r="DY350" s="376"/>
      <c r="DZ350" s="376"/>
      <c r="EA350" s="376"/>
    </row>
    <row r="351" spans="14:131" s="367" customFormat="1">
      <c r="N351" s="376"/>
      <c r="O351" s="376"/>
      <c r="P351" s="376"/>
      <c r="Q351" s="376"/>
      <c r="R351" s="376"/>
      <c r="S351" s="376"/>
      <c r="T351" s="376"/>
      <c r="U351" s="376"/>
      <c r="V351" s="376"/>
      <c r="W351" s="376"/>
      <c r="X351" s="376"/>
      <c r="Y351" s="376"/>
      <c r="Z351" s="376"/>
      <c r="AA351" s="376"/>
      <c r="AB351" s="376"/>
      <c r="AC351" s="376"/>
      <c r="AD351" s="376"/>
      <c r="AE351" s="376"/>
      <c r="AF351" s="376"/>
      <c r="AG351" s="376"/>
      <c r="AH351" s="376"/>
      <c r="AI351" s="376"/>
      <c r="AJ351" s="376"/>
      <c r="AK351" s="376"/>
      <c r="AL351" s="376"/>
      <c r="AM351" s="376"/>
      <c r="AN351" s="376"/>
      <c r="AO351" s="376"/>
      <c r="AP351" s="376"/>
      <c r="AQ351" s="376"/>
      <c r="AR351" s="376"/>
      <c r="AS351" s="376"/>
      <c r="AT351" s="376"/>
      <c r="AU351" s="376"/>
      <c r="AV351" s="376"/>
      <c r="AW351" s="401"/>
      <c r="AX351" s="401"/>
      <c r="AY351" s="595" t="s">
        <v>1297</v>
      </c>
      <c r="AZ351" s="582" t="s">
        <v>959</v>
      </c>
      <c r="BA351" s="400" t="s">
        <v>1015</v>
      </c>
      <c r="BB351" s="400"/>
      <c r="BC351" s="400"/>
      <c r="BD351" s="400" t="s">
        <v>1641</v>
      </c>
      <c r="BE351" s="516" t="e">
        <f t="shared" si="184"/>
        <v>#N/A</v>
      </c>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c r="CV351" s="376"/>
      <c r="CW351" s="376"/>
      <c r="CX351" s="376"/>
      <c r="CY351" s="376"/>
      <c r="CZ351" s="376"/>
      <c r="DA351" s="376"/>
      <c r="DB351" s="376"/>
      <c r="DC351" s="376"/>
      <c r="DD351" s="376"/>
      <c r="DE351" s="376"/>
      <c r="DF351" s="376"/>
      <c r="DG351" s="376"/>
      <c r="DH351" s="376"/>
      <c r="DI351" s="376"/>
      <c r="DJ351" s="376"/>
      <c r="DK351" s="376"/>
      <c r="DL351" s="376"/>
      <c r="DM351" s="376"/>
      <c r="DN351" s="376"/>
      <c r="DO351" s="376"/>
      <c r="DP351" s="376"/>
      <c r="DQ351" s="376"/>
      <c r="DR351" s="376"/>
      <c r="DS351" s="376"/>
      <c r="DT351" s="376"/>
      <c r="DU351" s="376"/>
      <c r="DV351" s="376"/>
      <c r="DW351" s="376"/>
      <c r="DX351" s="376"/>
      <c r="DY351" s="376"/>
      <c r="DZ351" s="376"/>
      <c r="EA351" s="376"/>
    </row>
    <row r="352" spans="14:131" s="367" customFormat="1">
      <c r="N352" s="376"/>
      <c r="O352" s="376"/>
      <c r="P352" s="376"/>
      <c r="Q352" s="376"/>
      <c r="R352" s="376"/>
      <c r="S352" s="376"/>
      <c r="T352" s="376"/>
      <c r="U352" s="376"/>
      <c r="V352" s="376"/>
      <c r="W352" s="376"/>
      <c r="X352" s="376"/>
      <c r="Y352" s="376"/>
      <c r="Z352" s="376"/>
      <c r="AA352" s="376"/>
      <c r="AB352" s="376"/>
      <c r="AC352" s="376"/>
      <c r="AD352" s="376"/>
      <c r="AE352" s="376"/>
      <c r="AF352" s="376"/>
      <c r="AG352" s="376"/>
      <c r="AH352" s="376"/>
      <c r="AI352" s="376"/>
      <c r="AJ352" s="376"/>
      <c r="AK352" s="376"/>
      <c r="AL352" s="376"/>
      <c r="AM352" s="376"/>
      <c r="AN352" s="376"/>
      <c r="AO352" s="376"/>
      <c r="AP352" s="376"/>
      <c r="AQ352" s="376"/>
      <c r="AR352" s="376"/>
      <c r="AS352" s="376"/>
      <c r="AT352" s="376"/>
      <c r="AU352" s="376"/>
      <c r="AV352" s="376"/>
      <c r="AW352" s="401"/>
      <c r="AX352" s="401"/>
      <c r="AY352" s="595" t="s">
        <v>1300</v>
      </c>
      <c r="AZ352" s="582" t="s">
        <v>961</v>
      </c>
      <c r="BA352" s="400" t="s">
        <v>1016</v>
      </c>
      <c r="BB352" s="400"/>
      <c r="BC352" s="400"/>
      <c r="BD352" s="400" t="s">
        <v>967</v>
      </c>
      <c r="BE352" s="516">
        <f t="shared" si="184"/>
        <v>345</v>
      </c>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c r="CV352" s="376"/>
      <c r="CW352" s="376"/>
      <c r="CX352" s="376"/>
      <c r="CY352" s="376"/>
      <c r="CZ352" s="376"/>
      <c r="DA352" s="376"/>
      <c r="DB352" s="376"/>
      <c r="DC352" s="376"/>
      <c r="DD352" s="376"/>
      <c r="DE352" s="376"/>
      <c r="DF352" s="376"/>
      <c r="DG352" s="376"/>
      <c r="DH352" s="376"/>
      <c r="DI352" s="376"/>
      <c r="DJ352" s="376"/>
      <c r="DK352" s="376"/>
      <c r="DL352" s="376"/>
      <c r="DM352" s="376"/>
      <c r="DN352" s="376"/>
      <c r="DO352" s="376"/>
      <c r="DP352" s="376"/>
      <c r="DQ352" s="376"/>
      <c r="DR352" s="376"/>
      <c r="DS352" s="376"/>
      <c r="DT352" s="376"/>
      <c r="DU352" s="376"/>
      <c r="DV352" s="376"/>
      <c r="DW352" s="376"/>
      <c r="DX352" s="376"/>
      <c r="DY352" s="376"/>
      <c r="DZ352" s="376"/>
      <c r="EA352" s="376"/>
    </row>
    <row r="353" spans="14:131" s="367" customFormat="1">
      <c r="N353" s="376"/>
      <c r="O353" s="376"/>
      <c r="P353" s="376"/>
      <c r="Q353" s="376"/>
      <c r="R353" s="376"/>
      <c r="S353" s="376"/>
      <c r="T353" s="376"/>
      <c r="U353" s="376"/>
      <c r="V353" s="376"/>
      <c r="W353" s="376"/>
      <c r="X353" s="376"/>
      <c r="Y353" s="376"/>
      <c r="Z353" s="376"/>
      <c r="AA353" s="376"/>
      <c r="AB353" s="376"/>
      <c r="AC353" s="376"/>
      <c r="AD353" s="376"/>
      <c r="AE353" s="376"/>
      <c r="AF353" s="376"/>
      <c r="AG353" s="376"/>
      <c r="AH353" s="376"/>
      <c r="AI353" s="376"/>
      <c r="AJ353" s="376"/>
      <c r="AK353" s="376"/>
      <c r="AL353" s="376"/>
      <c r="AM353" s="376"/>
      <c r="AN353" s="376"/>
      <c r="AO353" s="376"/>
      <c r="AP353" s="376"/>
      <c r="AQ353" s="376"/>
      <c r="AR353" s="376"/>
      <c r="AS353" s="376"/>
      <c r="AT353" s="376"/>
      <c r="AU353" s="376"/>
      <c r="AV353" s="376"/>
      <c r="AW353" s="401"/>
      <c r="AX353" s="401"/>
      <c r="AY353" s="595" t="s">
        <v>1301</v>
      </c>
      <c r="AZ353" s="582" t="s">
        <v>963</v>
      </c>
      <c r="BA353" s="400" t="s">
        <v>1018</v>
      </c>
      <c r="BB353" s="400"/>
      <c r="BC353" s="400"/>
      <c r="BD353" s="400" t="s">
        <v>968</v>
      </c>
      <c r="BE353" s="516">
        <f t="shared" si="184"/>
        <v>346</v>
      </c>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c r="CV353" s="376"/>
      <c r="CW353" s="376"/>
      <c r="CX353" s="376"/>
      <c r="CY353" s="376"/>
      <c r="CZ353" s="376"/>
      <c r="DA353" s="376"/>
      <c r="DB353" s="376"/>
      <c r="DC353" s="376"/>
      <c r="DD353" s="376"/>
      <c r="DE353" s="376"/>
      <c r="DF353" s="376"/>
      <c r="DG353" s="376"/>
      <c r="DH353" s="376"/>
      <c r="DI353" s="376"/>
      <c r="DJ353" s="376"/>
      <c r="DK353" s="376"/>
      <c r="DL353" s="376"/>
      <c r="DM353" s="376"/>
      <c r="DN353" s="376"/>
      <c r="DO353" s="376"/>
      <c r="DP353" s="376"/>
      <c r="DQ353" s="376"/>
      <c r="DR353" s="376"/>
      <c r="DS353" s="376"/>
      <c r="DT353" s="376"/>
      <c r="DU353" s="376"/>
      <c r="DV353" s="376"/>
      <c r="DW353" s="376"/>
      <c r="DX353" s="376"/>
      <c r="DY353" s="376"/>
      <c r="DZ353" s="376"/>
      <c r="EA353" s="376"/>
    </row>
    <row r="354" spans="14:131" s="367" customFormat="1">
      <c r="N354" s="376"/>
      <c r="O354" s="376"/>
      <c r="P354" s="376"/>
      <c r="Q354" s="376"/>
      <c r="R354" s="376"/>
      <c r="S354" s="376"/>
      <c r="T354" s="376"/>
      <c r="U354" s="376"/>
      <c r="V354" s="376"/>
      <c r="W354" s="376"/>
      <c r="X354" s="376"/>
      <c r="Y354" s="376"/>
      <c r="Z354" s="376"/>
      <c r="AA354" s="376"/>
      <c r="AB354" s="376"/>
      <c r="AC354" s="376"/>
      <c r="AD354" s="376"/>
      <c r="AE354" s="376"/>
      <c r="AF354" s="376"/>
      <c r="AG354" s="376"/>
      <c r="AH354" s="376"/>
      <c r="AI354" s="376"/>
      <c r="AJ354" s="376"/>
      <c r="AK354" s="376"/>
      <c r="AL354" s="376"/>
      <c r="AM354" s="376"/>
      <c r="AN354" s="376"/>
      <c r="AO354" s="376"/>
      <c r="AP354" s="376"/>
      <c r="AQ354" s="376"/>
      <c r="AR354" s="376"/>
      <c r="AS354" s="376"/>
      <c r="AT354" s="376"/>
      <c r="AU354" s="376"/>
      <c r="AV354" s="376"/>
      <c r="AW354" s="401"/>
      <c r="AX354" s="401"/>
      <c r="AY354" s="595" t="s">
        <v>1305</v>
      </c>
      <c r="AZ354" s="582" t="s">
        <v>967</v>
      </c>
      <c r="BA354" s="400" t="s">
        <v>1019</v>
      </c>
      <c r="BB354" s="400"/>
      <c r="BC354" s="400"/>
      <c r="BD354" s="400" t="s">
        <v>1642</v>
      </c>
      <c r="BE354" s="516">
        <f t="shared" si="184"/>
        <v>347</v>
      </c>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c r="CV354" s="376"/>
      <c r="CW354" s="376"/>
      <c r="CX354" s="376"/>
      <c r="CY354" s="376"/>
      <c r="CZ354" s="376"/>
      <c r="DA354" s="376"/>
      <c r="DB354" s="376"/>
      <c r="DC354" s="376"/>
      <c r="DD354" s="376"/>
      <c r="DE354" s="376"/>
      <c r="DF354" s="376"/>
      <c r="DG354" s="376"/>
      <c r="DH354" s="376"/>
      <c r="DI354" s="376"/>
      <c r="DJ354" s="376"/>
      <c r="DK354" s="376"/>
      <c r="DL354" s="376"/>
      <c r="DM354" s="376"/>
      <c r="DN354" s="376"/>
      <c r="DO354" s="376"/>
      <c r="DP354" s="376"/>
      <c r="DQ354" s="376"/>
      <c r="DR354" s="376"/>
      <c r="DS354" s="376"/>
      <c r="DT354" s="376"/>
      <c r="DU354" s="376"/>
      <c r="DV354" s="376"/>
      <c r="DW354" s="376"/>
      <c r="DX354" s="376"/>
      <c r="DY354" s="376"/>
      <c r="DZ354" s="376"/>
      <c r="EA354" s="376"/>
    </row>
    <row r="355" spans="14:131" s="367" customFormat="1">
      <c r="N355" s="376"/>
      <c r="O355" s="376"/>
      <c r="P355" s="376"/>
      <c r="Q355" s="376"/>
      <c r="R355" s="376"/>
      <c r="S355" s="376"/>
      <c r="T355" s="376"/>
      <c r="U355" s="376"/>
      <c r="V355" s="376"/>
      <c r="W355" s="376"/>
      <c r="X355" s="376"/>
      <c r="Y355" s="376"/>
      <c r="Z355" s="376"/>
      <c r="AA355" s="376"/>
      <c r="AB355" s="376"/>
      <c r="AC355" s="376"/>
      <c r="AD355" s="376"/>
      <c r="AE355" s="376"/>
      <c r="AF355" s="376"/>
      <c r="AG355" s="376"/>
      <c r="AH355" s="376"/>
      <c r="AI355" s="376"/>
      <c r="AJ355" s="376"/>
      <c r="AK355" s="376"/>
      <c r="AL355" s="376"/>
      <c r="AM355" s="376"/>
      <c r="AN355" s="376"/>
      <c r="AO355" s="376"/>
      <c r="AP355" s="376"/>
      <c r="AQ355" s="376"/>
      <c r="AR355" s="376"/>
      <c r="AS355" s="376"/>
      <c r="AT355" s="376"/>
      <c r="AU355" s="376"/>
      <c r="AV355" s="376"/>
      <c r="AW355" s="401"/>
      <c r="AX355" s="401"/>
      <c r="AY355" s="595" t="s">
        <v>1308</v>
      </c>
      <c r="AZ355" s="582" t="s">
        <v>968</v>
      </c>
      <c r="BA355" s="400" t="s">
        <v>1020</v>
      </c>
      <c r="BB355" s="400"/>
      <c r="BC355" s="400"/>
      <c r="BD355" s="400" t="s">
        <v>971</v>
      </c>
      <c r="BE355" s="516">
        <f t="shared" si="184"/>
        <v>348</v>
      </c>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c r="CV355" s="376"/>
      <c r="CW355" s="376"/>
      <c r="CX355" s="376"/>
      <c r="CY355" s="376"/>
      <c r="CZ355" s="376"/>
      <c r="DA355" s="376"/>
      <c r="DB355" s="376"/>
      <c r="DC355" s="376"/>
      <c r="DD355" s="376"/>
      <c r="DE355" s="376"/>
      <c r="DF355" s="376"/>
      <c r="DG355" s="376"/>
      <c r="DH355" s="376"/>
      <c r="DI355" s="376"/>
      <c r="DJ355" s="376"/>
      <c r="DK355" s="376"/>
      <c r="DL355" s="376"/>
      <c r="DM355" s="376"/>
      <c r="DN355" s="376"/>
      <c r="DO355" s="376"/>
      <c r="DP355" s="376"/>
      <c r="DQ355" s="376"/>
      <c r="DR355" s="376"/>
      <c r="DS355" s="376"/>
      <c r="DT355" s="376"/>
      <c r="DU355" s="376"/>
      <c r="DV355" s="376"/>
      <c r="DW355" s="376"/>
      <c r="DX355" s="376"/>
      <c r="DY355" s="376"/>
      <c r="DZ355" s="376"/>
      <c r="EA355" s="376"/>
    </row>
    <row r="356" spans="14:131" s="367" customFormat="1">
      <c r="N356" s="376"/>
      <c r="O356" s="376"/>
      <c r="P356" s="376"/>
      <c r="Q356" s="376"/>
      <c r="R356" s="376"/>
      <c r="S356" s="376"/>
      <c r="T356" s="376"/>
      <c r="U356" s="376"/>
      <c r="V356" s="376"/>
      <c r="W356" s="376"/>
      <c r="X356" s="376"/>
      <c r="Y356" s="376"/>
      <c r="Z356" s="376"/>
      <c r="AA356" s="376"/>
      <c r="AB356" s="376"/>
      <c r="AC356" s="376"/>
      <c r="AD356" s="376"/>
      <c r="AE356" s="376"/>
      <c r="AF356" s="376"/>
      <c r="AG356" s="376"/>
      <c r="AH356" s="376"/>
      <c r="AI356" s="376"/>
      <c r="AJ356" s="376"/>
      <c r="AK356" s="376"/>
      <c r="AL356" s="376"/>
      <c r="AM356" s="376"/>
      <c r="AN356" s="376"/>
      <c r="AO356" s="376"/>
      <c r="AP356" s="376"/>
      <c r="AQ356" s="376"/>
      <c r="AR356" s="376"/>
      <c r="AS356" s="376"/>
      <c r="AT356" s="376"/>
      <c r="AU356" s="376"/>
      <c r="AV356" s="376"/>
      <c r="AW356" s="401"/>
      <c r="AX356" s="401"/>
      <c r="AY356" s="595" t="s">
        <v>1310</v>
      </c>
      <c r="AZ356" s="582" t="s">
        <v>1642</v>
      </c>
      <c r="BA356" s="400" t="s">
        <v>1025</v>
      </c>
      <c r="BB356" s="400"/>
      <c r="BC356" s="400"/>
      <c r="BD356" s="400" t="s">
        <v>976</v>
      </c>
      <c r="BE356" s="516">
        <f t="shared" si="184"/>
        <v>349</v>
      </c>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c r="CV356" s="376"/>
      <c r="CW356" s="376"/>
      <c r="CX356" s="376"/>
      <c r="CY356" s="376"/>
      <c r="CZ356" s="376"/>
      <c r="DA356" s="376"/>
      <c r="DB356" s="376"/>
      <c r="DC356" s="376"/>
      <c r="DD356" s="376"/>
      <c r="DE356" s="376"/>
      <c r="DF356" s="376"/>
      <c r="DG356" s="376"/>
      <c r="DH356" s="376"/>
      <c r="DI356" s="376"/>
      <c r="DJ356" s="376"/>
      <c r="DK356" s="376"/>
      <c r="DL356" s="376"/>
      <c r="DM356" s="376"/>
      <c r="DN356" s="376"/>
      <c r="DO356" s="376"/>
      <c r="DP356" s="376"/>
      <c r="DQ356" s="376"/>
      <c r="DR356" s="376"/>
      <c r="DS356" s="376"/>
      <c r="DT356" s="376"/>
      <c r="DU356" s="376"/>
      <c r="DV356" s="376"/>
      <c r="DW356" s="376"/>
      <c r="DX356" s="376"/>
      <c r="DY356" s="376"/>
      <c r="DZ356" s="376"/>
      <c r="EA356" s="376"/>
    </row>
    <row r="357" spans="14:131" s="367" customFormat="1">
      <c r="N357" s="376"/>
      <c r="O357" s="376"/>
      <c r="P357" s="376"/>
      <c r="Q357" s="376"/>
      <c r="R357" s="376"/>
      <c r="S357" s="376"/>
      <c r="T357" s="376"/>
      <c r="U357" s="376"/>
      <c r="V357" s="376"/>
      <c r="W357" s="376"/>
      <c r="X357" s="376"/>
      <c r="Y357" s="376"/>
      <c r="Z357" s="376"/>
      <c r="AA357" s="376"/>
      <c r="AB357" s="376"/>
      <c r="AC357" s="376"/>
      <c r="AD357" s="376"/>
      <c r="AE357" s="376"/>
      <c r="AF357" s="376"/>
      <c r="AG357" s="376"/>
      <c r="AH357" s="376"/>
      <c r="AI357" s="376"/>
      <c r="AJ357" s="376"/>
      <c r="AK357" s="376"/>
      <c r="AL357" s="376"/>
      <c r="AM357" s="376"/>
      <c r="AN357" s="376"/>
      <c r="AO357" s="376"/>
      <c r="AP357" s="376"/>
      <c r="AQ357" s="376"/>
      <c r="AR357" s="376"/>
      <c r="AS357" s="376"/>
      <c r="AT357" s="376"/>
      <c r="AU357" s="376"/>
      <c r="AV357" s="376"/>
      <c r="AW357" s="401"/>
      <c r="AX357" s="401"/>
      <c r="AY357" s="595" t="s">
        <v>1312</v>
      </c>
      <c r="AZ357" s="582" t="s">
        <v>971</v>
      </c>
      <c r="BA357" s="400" t="s">
        <v>1026</v>
      </c>
      <c r="BB357" s="400"/>
      <c r="BC357" s="400"/>
      <c r="BD357" s="400" t="s">
        <v>978</v>
      </c>
      <c r="BE357" s="516">
        <f t="shared" si="184"/>
        <v>350</v>
      </c>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c r="CV357" s="376"/>
      <c r="CW357" s="376"/>
      <c r="CX357" s="376"/>
      <c r="CY357" s="376"/>
      <c r="CZ357" s="376"/>
      <c r="DA357" s="376"/>
      <c r="DB357" s="376"/>
      <c r="DC357" s="376"/>
      <c r="DD357" s="376"/>
      <c r="DE357" s="376"/>
      <c r="DF357" s="376"/>
      <c r="DG357" s="376"/>
      <c r="DH357" s="376"/>
      <c r="DI357" s="376"/>
      <c r="DJ357" s="376"/>
      <c r="DK357" s="376"/>
      <c r="DL357" s="376"/>
      <c r="DM357" s="376"/>
      <c r="DN357" s="376"/>
      <c r="DO357" s="376"/>
      <c r="DP357" s="376"/>
      <c r="DQ357" s="376"/>
      <c r="DR357" s="376"/>
      <c r="DS357" s="376"/>
      <c r="DT357" s="376"/>
      <c r="DU357" s="376"/>
      <c r="DV357" s="376"/>
      <c r="DW357" s="376"/>
      <c r="DX357" s="376"/>
      <c r="DY357" s="376"/>
      <c r="DZ357" s="376"/>
      <c r="EA357" s="376"/>
    </row>
    <row r="358" spans="14:131" s="367" customFormat="1">
      <c r="N358" s="376"/>
      <c r="O358" s="376"/>
      <c r="P358" s="376"/>
      <c r="Q358" s="376"/>
      <c r="R358" s="376"/>
      <c r="S358" s="376"/>
      <c r="T358" s="376"/>
      <c r="U358" s="376"/>
      <c r="V358" s="376"/>
      <c r="W358" s="376"/>
      <c r="X358" s="376"/>
      <c r="Y358" s="376"/>
      <c r="Z358" s="376"/>
      <c r="AA358" s="376"/>
      <c r="AB358" s="376"/>
      <c r="AC358" s="376"/>
      <c r="AD358" s="376"/>
      <c r="AE358" s="376"/>
      <c r="AF358" s="376"/>
      <c r="AG358" s="376"/>
      <c r="AH358" s="376"/>
      <c r="AI358" s="376"/>
      <c r="AJ358" s="376"/>
      <c r="AK358" s="376"/>
      <c r="AL358" s="376"/>
      <c r="AM358" s="376"/>
      <c r="AN358" s="376"/>
      <c r="AO358" s="376"/>
      <c r="AP358" s="376"/>
      <c r="AQ358" s="376"/>
      <c r="AR358" s="376"/>
      <c r="AS358" s="376"/>
      <c r="AT358" s="376"/>
      <c r="AU358" s="376"/>
      <c r="AV358" s="376"/>
      <c r="AW358" s="401"/>
      <c r="AX358" s="401"/>
      <c r="AY358" s="595" t="s">
        <v>1313</v>
      </c>
      <c r="AZ358" s="582" t="s">
        <v>976</v>
      </c>
      <c r="BA358" s="400" t="s">
        <v>1027</v>
      </c>
      <c r="BB358" s="400"/>
      <c r="BC358" s="400"/>
      <c r="BD358" s="400" t="s">
        <v>979</v>
      </c>
      <c r="BE358" s="516">
        <f t="shared" si="184"/>
        <v>351</v>
      </c>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c r="CV358" s="376"/>
      <c r="CW358" s="376"/>
      <c r="CX358" s="376"/>
      <c r="CY358" s="376"/>
      <c r="CZ358" s="376"/>
      <c r="DA358" s="376"/>
      <c r="DB358" s="376"/>
      <c r="DC358" s="376"/>
      <c r="DD358" s="376"/>
      <c r="DE358" s="376"/>
      <c r="DF358" s="376"/>
      <c r="DG358" s="376"/>
      <c r="DH358" s="376"/>
      <c r="DI358" s="376"/>
      <c r="DJ358" s="376"/>
      <c r="DK358" s="376"/>
      <c r="DL358" s="376"/>
      <c r="DM358" s="376"/>
      <c r="DN358" s="376"/>
      <c r="DO358" s="376"/>
      <c r="DP358" s="376"/>
      <c r="DQ358" s="376"/>
      <c r="DR358" s="376"/>
      <c r="DS358" s="376"/>
      <c r="DT358" s="376"/>
      <c r="DU358" s="376"/>
      <c r="DV358" s="376"/>
      <c r="DW358" s="376"/>
      <c r="DX358" s="376"/>
      <c r="DY358" s="376"/>
      <c r="DZ358" s="376"/>
      <c r="EA358" s="376"/>
    </row>
    <row r="359" spans="14:131" s="367" customFormat="1">
      <c r="N359" s="376"/>
      <c r="O359" s="376"/>
      <c r="P359" s="376"/>
      <c r="Q359" s="376"/>
      <c r="R359" s="376"/>
      <c r="S359" s="376"/>
      <c r="T359" s="376"/>
      <c r="U359" s="376"/>
      <c r="V359" s="376"/>
      <c r="W359" s="376"/>
      <c r="X359" s="376"/>
      <c r="Y359" s="376"/>
      <c r="Z359" s="376"/>
      <c r="AA359" s="376"/>
      <c r="AB359" s="376"/>
      <c r="AC359" s="376"/>
      <c r="AD359" s="376"/>
      <c r="AE359" s="376"/>
      <c r="AF359" s="376"/>
      <c r="AG359" s="376"/>
      <c r="AH359" s="376"/>
      <c r="AI359" s="376"/>
      <c r="AJ359" s="376"/>
      <c r="AK359" s="376"/>
      <c r="AL359" s="376"/>
      <c r="AM359" s="376"/>
      <c r="AN359" s="376"/>
      <c r="AO359" s="376"/>
      <c r="AP359" s="376"/>
      <c r="AQ359" s="376"/>
      <c r="AR359" s="376"/>
      <c r="AS359" s="376"/>
      <c r="AT359" s="376"/>
      <c r="AU359" s="376"/>
      <c r="AV359" s="376"/>
      <c r="AW359" s="401"/>
      <c r="AX359" s="401"/>
      <c r="AY359" s="595" t="s">
        <v>1314</v>
      </c>
      <c r="AZ359" s="582" t="s">
        <v>978</v>
      </c>
      <c r="BA359" s="400" t="s">
        <v>1033</v>
      </c>
      <c r="BB359" s="400"/>
      <c r="BC359" s="400"/>
      <c r="BD359" s="400" t="s">
        <v>980</v>
      </c>
      <c r="BE359" s="516">
        <f t="shared" si="184"/>
        <v>352</v>
      </c>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c r="CV359" s="376"/>
      <c r="CW359" s="376"/>
      <c r="CX359" s="376"/>
      <c r="CY359" s="376"/>
      <c r="CZ359" s="376"/>
      <c r="DA359" s="376"/>
      <c r="DB359" s="376"/>
      <c r="DC359" s="376"/>
      <c r="DD359" s="376"/>
      <c r="DE359" s="376"/>
      <c r="DF359" s="376"/>
      <c r="DG359" s="376"/>
      <c r="DH359" s="376"/>
      <c r="DI359" s="376"/>
      <c r="DJ359" s="376"/>
      <c r="DK359" s="376"/>
      <c r="DL359" s="376"/>
      <c r="DM359" s="376"/>
      <c r="DN359" s="376"/>
      <c r="DO359" s="376"/>
      <c r="DP359" s="376"/>
      <c r="DQ359" s="376"/>
      <c r="DR359" s="376"/>
      <c r="DS359" s="376"/>
      <c r="DT359" s="376"/>
      <c r="DU359" s="376"/>
      <c r="DV359" s="376"/>
      <c r="DW359" s="376"/>
      <c r="DX359" s="376"/>
      <c r="DY359" s="376"/>
      <c r="DZ359" s="376"/>
      <c r="EA359" s="376"/>
    </row>
    <row r="360" spans="14:131" s="367" customFormat="1">
      <c r="N360" s="376"/>
      <c r="O360" s="376"/>
      <c r="P360" s="376"/>
      <c r="Q360" s="376"/>
      <c r="R360" s="376"/>
      <c r="S360" s="376"/>
      <c r="T360" s="376"/>
      <c r="U360" s="376"/>
      <c r="V360" s="376"/>
      <c r="W360" s="376"/>
      <c r="X360" s="376"/>
      <c r="Y360" s="376"/>
      <c r="Z360" s="376"/>
      <c r="AA360" s="376"/>
      <c r="AB360" s="376"/>
      <c r="AC360" s="376"/>
      <c r="AD360" s="376"/>
      <c r="AE360" s="376"/>
      <c r="AF360" s="376"/>
      <c r="AG360" s="376"/>
      <c r="AH360" s="376"/>
      <c r="AI360" s="376"/>
      <c r="AJ360" s="376"/>
      <c r="AK360" s="376"/>
      <c r="AL360" s="376"/>
      <c r="AM360" s="376"/>
      <c r="AN360" s="376"/>
      <c r="AO360" s="376"/>
      <c r="AP360" s="376"/>
      <c r="AQ360" s="376"/>
      <c r="AR360" s="376"/>
      <c r="AS360" s="376"/>
      <c r="AT360" s="376"/>
      <c r="AU360" s="376"/>
      <c r="AV360" s="376"/>
      <c r="AW360" s="401"/>
      <c r="AX360" s="401"/>
      <c r="AY360" s="595" t="s">
        <v>1316</v>
      </c>
      <c r="AZ360" s="582" t="s">
        <v>979</v>
      </c>
      <c r="BA360" s="400" t="s">
        <v>1036</v>
      </c>
      <c r="BB360" s="400"/>
      <c r="BC360" s="400"/>
      <c r="BD360" s="400" t="s">
        <v>981</v>
      </c>
      <c r="BE360" s="516">
        <f t="shared" si="184"/>
        <v>353</v>
      </c>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c r="CV360" s="376"/>
      <c r="CW360" s="376"/>
      <c r="CX360" s="376"/>
      <c r="CY360" s="376"/>
      <c r="CZ360" s="376"/>
      <c r="DA360" s="376"/>
      <c r="DB360" s="376"/>
      <c r="DC360" s="376"/>
      <c r="DD360" s="376"/>
      <c r="DE360" s="376"/>
      <c r="DF360" s="376"/>
      <c r="DG360" s="376"/>
      <c r="DH360" s="376"/>
      <c r="DI360" s="376"/>
      <c r="DJ360" s="376"/>
      <c r="DK360" s="376"/>
      <c r="DL360" s="376"/>
      <c r="DM360" s="376"/>
      <c r="DN360" s="376"/>
      <c r="DO360" s="376"/>
      <c r="DP360" s="376"/>
      <c r="DQ360" s="376"/>
      <c r="DR360" s="376"/>
      <c r="DS360" s="376"/>
      <c r="DT360" s="376"/>
      <c r="DU360" s="376"/>
      <c r="DV360" s="376"/>
      <c r="DW360" s="376"/>
      <c r="DX360" s="376"/>
      <c r="DY360" s="376"/>
      <c r="DZ360" s="376"/>
      <c r="EA360" s="376"/>
    </row>
    <row r="361" spans="14:131" s="367" customFormat="1">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401"/>
      <c r="AX361" s="401"/>
      <c r="AY361" s="595" t="s">
        <v>1317</v>
      </c>
      <c r="AZ361" s="582" t="s">
        <v>980</v>
      </c>
      <c r="BA361" s="400" t="s">
        <v>1037</v>
      </c>
      <c r="BB361" s="400"/>
      <c r="BC361" s="400"/>
      <c r="BD361" s="400" t="s">
        <v>983</v>
      </c>
      <c r="BE361" s="516" t="e">
        <f t="shared" si="184"/>
        <v>#N/A</v>
      </c>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c r="CV361" s="376"/>
      <c r="CW361" s="376"/>
      <c r="CX361" s="376"/>
      <c r="CY361" s="376"/>
      <c r="CZ361" s="376"/>
      <c r="DA361" s="376"/>
      <c r="DB361" s="376"/>
      <c r="DC361" s="376"/>
      <c r="DD361" s="376"/>
      <c r="DE361" s="376"/>
      <c r="DF361" s="376"/>
      <c r="DG361" s="376"/>
      <c r="DH361" s="376"/>
      <c r="DI361" s="376"/>
      <c r="DJ361" s="376"/>
      <c r="DK361" s="376"/>
      <c r="DL361" s="376"/>
      <c r="DM361" s="376"/>
      <c r="DN361" s="376"/>
      <c r="DO361" s="376"/>
      <c r="DP361" s="376"/>
      <c r="DQ361" s="376"/>
      <c r="DR361" s="376"/>
      <c r="DS361" s="376"/>
      <c r="DT361" s="376"/>
      <c r="DU361" s="376"/>
      <c r="DV361" s="376"/>
      <c r="DW361" s="376"/>
      <c r="DX361" s="376"/>
      <c r="DY361" s="376"/>
      <c r="DZ361" s="376"/>
      <c r="EA361" s="376"/>
    </row>
    <row r="362" spans="14:131" s="367" customFormat="1">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401"/>
      <c r="AX362" s="401"/>
      <c r="AY362" s="595" t="s">
        <v>1321</v>
      </c>
      <c r="AZ362" s="582" t="s">
        <v>981</v>
      </c>
      <c r="BA362" s="400" t="s">
        <v>1039</v>
      </c>
      <c r="BB362" s="400"/>
      <c r="BC362" s="400"/>
      <c r="BD362" s="400" t="s">
        <v>396</v>
      </c>
      <c r="BE362" s="516">
        <f t="shared" si="184"/>
        <v>354</v>
      </c>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c r="CV362" s="376"/>
      <c r="CW362" s="376"/>
      <c r="CX362" s="376"/>
      <c r="CY362" s="376"/>
      <c r="CZ362" s="376"/>
      <c r="DA362" s="376"/>
      <c r="DB362" s="376"/>
      <c r="DC362" s="376"/>
      <c r="DD362" s="376"/>
      <c r="DE362" s="376"/>
      <c r="DF362" s="376"/>
      <c r="DG362" s="376"/>
      <c r="DH362" s="376"/>
      <c r="DI362" s="376"/>
      <c r="DJ362" s="376"/>
      <c r="DK362" s="376"/>
      <c r="DL362" s="376"/>
      <c r="DM362" s="376"/>
      <c r="DN362" s="376"/>
      <c r="DO362" s="376"/>
      <c r="DP362" s="376"/>
      <c r="DQ362" s="376"/>
      <c r="DR362" s="376"/>
      <c r="DS362" s="376"/>
      <c r="DT362" s="376"/>
      <c r="DU362" s="376"/>
      <c r="DV362" s="376"/>
      <c r="DW362" s="376"/>
      <c r="DX362" s="376"/>
      <c r="DY362" s="376"/>
      <c r="DZ362" s="376"/>
      <c r="EA362" s="376"/>
    </row>
    <row r="363" spans="14:131" s="367" customFormat="1">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401"/>
      <c r="AX363" s="401"/>
      <c r="AY363" s="595" t="s">
        <v>1329</v>
      </c>
      <c r="AZ363" s="582" t="s">
        <v>396</v>
      </c>
      <c r="BA363" s="400" t="s">
        <v>1047</v>
      </c>
      <c r="BB363" s="400"/>
      <c r="BC363" s="400"/>
      <c r="BD363" s="400" t="s">
        <v>985</v>
      </c>
      <c r="BE363" s="516">
        <f t="shared" si="184"/>
        <v>355</v>
      </c>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c r="CV363" s="376"/>
      <c r="CW363" s="376"/>
      <c r="CX363" s="376"/>
      <c r="CY363" s="376"/>
      <c r="CZ363" s="376"/>
      <c r="DA363" s="376"/>
      <c r="DB363" s="376"/>
      <c r="DC363" s="376"/>
      <c r="DD363" s="376"/>
      <c r="DE363" s="376"/>
      <c r="DF363" s="376"/>
      <c r="DG363" s="376"/>
      <c r="DH363" s="376"/>
      <c r="DI363" s="376"/>
      <c r="DJ363" s="376"/>
      <c r="DK363" s="376"/>
      <c r="DL363" s="376"/>
      <c r="DM363" s="376"/>
      <c r="DN363" s="376"/>
      <c r="DO363" s="376"/>
      <c r="DP363" s="376"/>
      <c r="DQ363" s="376"/>
      <c r="DR363" s="376"/>
      <c r="DS363" s="376"/>
      <c r="DT363" s="376"/>
      <c r="DU363" s="376"/>
      <c r="DV363" s="376"/>
      <c r="DW363" s="376"/>
      <c r="DX363" s="376"/>
      <c r="DY363" s="376"/>
      <c r="DZ363" s="376"/>
      <c r="EA363" s="376"/>
    </row>
    <row r="364" spans="14:131" s="367" customFormat="1">
      <c r="N364" s="376"/>
      <c r="O364" s="376"/>
      <c r="P364" s="376"/>
      <c r="Q364" s="376"/>
      <c r="R364" s="376"/>
      <c r="S364" s="376"/>
      <c r="T364" s="376"/>
      <c r="U364" s="376"/>
      <c r="V364" s="376"/>
      <c r="W364" s="376"/>
      <c r="X364" s="376"/>
      <c r="Y364" s="376"/>
      <c r="Z364" s="376"/>
      <c r="AA364" s="376"/>
      <c r="AB364" s="376"/>
      <c r="AC364" s="376"/>
      <c r="AD364" s="376"/>
      <c r="AE364" s="376"/>
      <c r="AF364" s="376"/>
      <c r="AG364" s="376"/>
      <c r="AH364" s="376"/>
      <c r="AI364" s="376"/>
      <c r="AJ364" s="376"/>
      <c r="AK364" s="376"/>
      <c r="AL364" s="376"/>
      <c r="AM364" s="376"/>
      <c r="AN364" s="376"/>
      <c r="AO364" s="376"/>
      <c r="AP364" s="376"/>
      <c r="AQ364" s="376"/>
      <c r="AR364" s="376"/>
      <c r="AS364" s="376"/>
      <c r="AT364" s="376"/>
      <c r="AU364" s="376"/>
      <c r="AV364" s="376"/>
      <c r="AW364" s="401"/>
      <c r="AX364" s="401"/>
      <c r="AY364" s="595" t="s">
        <v>1330</v>
      </c>
      <c r="AZ364" s="582" t="s">
        <v>985</v>
      </c>
      <c r="BA364" s="400" t="s">
        <v>1048</v>
      </c>
      <c r="BB364" s="400"/>
      <c r="BC364" s="400"/>
      <c r="BD364" s="400" t="s">
        <v>989</v>
      </c>
      <c r="BE364" s="516">
        <f t="shared" si="184"/>
        <v>356</v>
      </c>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c r="CV364" s="376"/>
      <c r="CW364" s="376"/>
      <c r="CX364" s="376"/>
      <c r="CY364" s="376"/>
      <c r="CZ364" s="376"/>
      <c r="DA364" s="376"/>
      <c r="DB364" s="376"/>
      <c r="DC364" s="376"/>
      <c r="DD364" s="376"/>
      <c r="DE364" s="376"/>
      <c r="DF364" s="376"/>
      <c r="DG364" s="376"/>
      <c r="DH364" s="376"/>
      <c r="DI364" s="376"/>
      <c r="DJ364" s="376"/>
      <c r="DK364" s="376"/>
      <c r="DL364" s="376"/>
      <c r="DM364" s="376"/>
      <c r="DN364" s="376"/>
      <c r="DO364" s="376"/>
      <c r="DP364" s="376"/>
      <c r="DQ364" s="376"/>
      <c r="DR364" s="376"/>
      <c r="DS364" s="376"/>
      <c r="DT364" s="376"/>
      <c r="DU364" s="376"/>
      <c r="DV364" s="376"/>
      <c r="DW364" s="376"/>
      <c r="DX364" s="376"/>
      <c r="DY364" s="376"/>
      <c r="DZ364" s="376"/>
      <c r="EA364" s="376"/>
    </row>
    <row r="365" spans="14:131" s="367" customFormat="1">
      <c r="N365" s="376"/>
      <c r="O365" s="376"/>
      <c r="P365" s="376"/>
      <c r="Q365" s="376"/>
      <c r="R365" s="376"/>
      <c r="S365" s="376"/>
      <c r="T365" s="376"/>
      <c r="U365" s="376"/>
      <c r="V365" s="376"/>
      <c r="W365" s="376"/>
      <c r="X365" s="376"/>
      <c r="Y365" s="376"/>
      <c r="Z365" s="376"/>
      <c r="AA365" s="376"/>
      <c r="AB365" s="376"/>
      <c r="AC365" s="376"/>
      <c r="AD365" s="376"/>
      <c r="AE365" s="376"/>
      <c r="AF365" s="376"/>
      <c r="AG365" s="376"/>
      <c r="AH365" s="376"/>
      <c r="AI365" s="376"/>
      <c r="AJ365" s="376"/>
      <c r="AK365" s="376"/>
      <c r="AL365" s="376"/>
      <c r="AM365" s="376"/>
      <c r="AN365" s="376"/>
      <c r="AO365" s="376"/>
      <c r="AP365" s="376"/>
      <c r="AQ365" s="376"/>
      <c r="AR365" s="376"/>
      <c r="AS365" s="376"/>
      <c r="AT365" s="376"/>
      <c r="AU365" s="376"/>
      <c r="AV365" s="376"/>
      <c r="AW365" s="401"/>
      <c r="AX365" s="401"/>
      <c r="AY365" s="595" t="s">
        <v>1341</v>
      </c>
      <c r="AZ365" s="582" t="s">
        <v>989</v>
      </c>
      <c r="BA365" s="400" t="s">
        <v>1049</v>
      </c>
      <c r="BB365" s="400"/>
      <c r="BC365" s="400"/>
      <c r="BD365" s="400" t="s">
        <v>990</v>
      </c>
      <c r="BE365" s="516">
        <f t="shared" si="184"/>
        <v>357</v>
      </c>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c r="CV365" s="376"/>
      <c r="CW365" s="376"/>
      <c r="CX365" s="376"/>
      <c r="CY365" s="376"/>
      <c r="CZ365" s="376"/>
      <c r="DA365" s="376"/>
      <c r="DB365" s="376"/>
      <c r="DC365" s="376"/>
      <c r="DD365" s="376"/>
      <c r="DE365" s="376"/>
      <c r="DF365" s="376"/>
      <c r="DG365" s="376"/>
      <c r="DH365" s="376"/>
      <c r="DI365" s="376"/>
      <c r="DJ365" s="376"/>
      <c r="DK365" s="376"/>
      <c r="DL365" s="376"/>
      <c r="DM365" s="376"/>
      <c r="DN365" s="376"/>
      <c r="DO365" s="376"/>
      <c r="DP365" s="376"/>
      <c r="DQ365" s="376"/>
      <c r="DR365" s="376"/>
      <c r="DS365" s="376"/>
      <c r="DT365" s="376"/>
      <c r="DU365" s="376"/>
      <c r="DV365" s="376"/>
      <c r="DW365" s="376"/>
      <c r="DX365" s="376"/>
      <c r="DY365" s="376"/>
      <c r="DZ365" s="376"/>
      <c r="EA365" s="376"/>
    </row>
    <row r="366" spans="14:131" s="367" customFormat="1">
      <c r="N366" s="376"/>
      <c r="O366" s="376"/>
      <c r="P366" s="376"/>
      <c r="Q366" s="376"/>
      <c r="R366" s="376"/>
      <c r="S366" s="376"/>
      <c r="T366" s="376"/>
      <c r="U366" s="376"/>
      <c r="V366" s="376"/>
      <c r="W366" s="376"/>
      <c r="X366" s="376"/>
      <c r="Y366" s="376"/>
      <c r="Z366" s="376"/>
      <c r="AA366" s="376"/>
      <c r="AB366" s="376"/>
      <c r="AC366" s="376"/>
      <c r="AD366" s="376"/>
      <c r="AE366" s="376"/>
      <c r="AF366" s="376"/>
      <c r="AG366" s="376"/>
      <c r="AH366" s="376"/>
      <c r="AI366" s="376"/>
      <c r="AJ366" s="376"/>
      <c r="AK366" s="376"/>
      <c r="AL366" s="376"/>
      <c r="AM366" s="376"/>
      <c r="AN366" s="376"/>
      <c r="AO366" s="376"/>
      <c r="AP366" s="376"/>
      <c r="AQ366" s="376"/>
      <c r="AR366" s="376"/>
      <c r="AS366" s="376"/>
      <c r="AT366" s="376"/>
      <c r="AU366" s="376"/>
      <c r="AV366" s="376"/>
      <c r="AW366" s="401"/>
      <c r="AX366" s="401"/>
      <c r="AY366" s="595" t="s">
        <v>1344</v>
      </c>
      <c r="AZ366" s="582" t="s">
        <v>990</v>
      </c>
      <c r="BA366" s="400" t="s">
        <v>1051</v>
      </c>
      <c r="BB366" s="400"/>
      <c r="BC366" s="400"/>
      <c r="BD366" s="400" t="s">
        <v>995</v>
      </c>
      <c r="BE366" s="516">
        <f t="shared" si="184"/>
        <v>358</v>
      </c>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c r="CV366" s="376"/>
      <c r="CW366" s="376"/>
      <c r="CX366" s="376"/>
      <c r="CY366" s="376"/>
      <c r="CZ366" s="376"/>
      <c r="DA366" s="376"/>
      <c r="DB366" s="376"/>
      <c r="DC366" s="376"/>
      <c r="DD366" s="376"/>
      <c r="DE366" s="376"/>
      <c r="DF366" s="376"/>
      <c r="DG366" s="376"/>
      <c r="DH366" s="376"/>
      <c r="DI366" s="376"/>
      <c r="DJ366" s="376"/>
      <c r="DK366" s="376"/>
      <c r="DL366" s="376"/>
      <c r="DM366" s="376"/>
      <c r="DN366" s="376"/>
      <c r="DO366" s="376"/>
      <c r="DP366" s="376"/>
      <c r="DQ366" s="376"/>
      <c r="DR366" s="376"/>
      <c r="DS366" s="376"/>
      <c r="DT366" s="376"/>
      <c r="DU366" s="376"/>
      <c r="DV366" s="376"/>
      <c r="DW366" s="376"/>
      <c r="DX366" s="376"/>
      <c r="DY366" s="376"/>
      <c r="DZ366" s="376"/>
      <c r="EA366" s="376"/>
    </row>
    <row r="367" spans="14:131" s="367" customFormat="1">
      <c r="N367" s="376"/>
      <c r="O367" s="376"/>
      <c r="P367" s="376"/>
      <c r="Q367" s="376"/>
      <c r="R367" s="376"/>
      <c r="S367" s="376"/>
      <c r="T367" s="376"/>
      <c r="U367" s="376"/>
      <c r="V367" s="376"/>
      <c r="W367" s="376"/>
      <c r="X367" s="376"/>
      <c r="Y367" s="376"/>
      <c r="Z367" s="376"/>
      <c r="AA367" s="376"/>
      <c r="AB367" s="376"/>
      <c r="AC367" s="376"/>
      <c r="AD367" s="376"/>
      <c r="AE367" s="376"/>
      <c r="AF367" s="376"/>
      <c r="AG367" s="376"/>
      <c r="AH367" s="376"/>
      <c r="AI367" s="376"/>
      <c r="AJ367" s="376"/>
      <c r="AK367" s="376"/>
      <c r="AL367" s="376"/>
      <c r="AM367" s="376"/>
      <c r="AN367" s="376"/>
      <c r="AO367" s="376"/>
      <c r="AP367" s="376"/>
      <c r="AQ367" s="376"/>
      <c r="AR367" s="376"/>
      <c r="AS367" s="376"/>
      <c r="AT367" s="376"/>
      <c r="AU367" s="376"/>
      <c r="AV367" s="376"/>
      <c r="AW367" s="401"/>
      <c r="AX367" s="401"/>
      <c r="AY367" s="595"/>
      <c r="AZ367" s="582" t="s">
        <v>995</v>
      </c>
      <c r="BA367" s="400" t="s">
        <v>1054</v>
      </c>
      <c r="BB367" s="400"/>
      <c r="BC367" s="400"/>
      <c r="BD367" s="400" t="s">
        <v>997</v>
      </c>
      <c r="BE367" s="516">
        <f t="shared" si="184"/>
        <v>359</v>
      </c>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c r="CV367" s="376"/>
      <c r="CW367" s="376"/>
      <c r="CX367" s="376"/>
      <c r="CY367" s="376"/>
      <c r="CZ367" s="376"/>
      <c r="DA367" s="376"/>
      <c r="DB367" s="376"/>
      <c r="DC367" s="376"/>
      <c r="DD367" s="376"/>
      <c r="DE367" s="376"/>
      <c r="DF367" s="376"/>
      <c r="DG367" s="376"/>
      <c r="DH367" s="376"/>
      <c r="DI367" s="376"/>
      <c r="DJ367" s="376"/>
      <c r="DK367" s="376"/>
      <c r="DL367" s="376"/>
      <c r="DM367" s="376"/>
      <c r="DN367" s="376"/>
      <c r="DO367" s="376"/>
      <c r="DP367" s="376"/>
      <c r="DQ367" s="376"/>
      <c r="DR367" s="376"/>
      <c r="DS367" s="376"/>
      <c r="DT367" s="376"/>
      <c r="DU367" s="376"/>
      <c r="DV367" s="376"/>
      <c r="DW367" s="376"/>
      <c r="DX367" s="376"/>
      <c r="DY367" s="376"/>
      <c r="DZ367" s="376"/>
      <c r="EA367" s="376"/>
    </row>
    <row r="368" spans="14:131" s="367" customFormat="1">
      <c r="N368" s="376"/>
      <c r="O368" s="376"/>
      <c r="P368" s="376"/>
      <c r="Q368" s="376"/>
      <c r="R368" s="376"/>
      <c r="S368" s="376"/>
      <c r="T368" s="376"/>
      <c r="U368" s="376"/>
      <c r="V368" s="376"/>
      <c r="W368" s="376"/>
      <c r="X368" s="376"/>
      <c r="Y368" s="376"/>
      <c r="Z368" s="376"/>
      <c r="AA368" s="376"/>
      <c r="AB368" s="376"/>
      <c r="AC368" s="376"/>
      <c r="AD368" s="376"/>
      <c r="AE368" s="376"/>
      <c r="AF368" s="376"/>
      <c r="AG368" s="376"/>
      <c r="AH368" s="376"/>
      <c r="AI368" s="376"/>
      <c r="AJ368" s="376"/>
      <c r="AK368" s="376"/>
      <c r="AL368" s="376"/>
      <c r="AM368" s="376"/>
      <c r="AN368" s="376"/>
      <c r="AO368" s="376"/>
      <c r="AP368" s="376"/>
      <c r="AQ368" s="376"/>
      <c r="AR368" s="376"/>
      <c r="AS368" s="376"/>
      <c r="AT368" s="376"/>
      <c r="AU368" s="376"/>
      <c r="AV368" s="376"/>
      <c r="AW368" s="401"/>
      <c r="AX368" s="401"/>
      <c r="AY368" s="595"/>
      <c r="AZ368" s="582" t="s">
        <v>997</v>
      </c>
      <c r="BA368" s="400" t="s">
        <v>1058</v>
      </c>
      <c r="BB368" s="400"/>
      <c r="BC368" s="400"/>
      <c r="BD368" s="400" t="s">
        <v>998</v>
      </c>
      <c r="BE368" s="516" t="e">
        <f t="shared" si="184"/>
        <v>#N/A</v>
      </c>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c r="CV368" s="376"/>
      <c r="CW368" s="376"/>
      <c r="CX368" s="376"/>
      <c r="CY368" s="376"/>
      <c r="CZ368" s="376"/>
      <c r="DA368" s="376"/>
      <c r="DB368" s="376"/>
      <c r="DC368" s="376"/>
      <c r="DD368" s="376"/>
      <c r="DE368" s="376"/>
      <c r="DF368" s="376"/>
      <c r="DG368" s="376"/>
      <c r="DH368" s="376"/>
      <c r="DI368" s="376"/>
      <c r="DJ368" s="376"/>
      <c r="DK368" s="376"/>
      <c r="DL368" s="376"/>
      <c r="DM368" s="376"/>
      <c r="DN368" s="376"/>
      <c r="DO368" s="376"/>
      <c r="DP368" s="376"/>
      <c r="DQ368" s="376"/>
      <c r="DR368" s="376"/>
      <c r="DS368" s="376"/>
      <c r="DT368" s="376"/>
      <c r="DU368" s="376"/>
      <c r="DV368" s="376"/>
      <c r="DW368" s="376"/>
      <c r="DX368" s="376"/>
      <c r="DY368" s="376"/>
      <c r="DZ368" s="376"/>
      <c r="EA368" s="376"/>
    </row>
    <row r="369" spans="14:131" s="367" customFormat="1">
      <c r="N369" s="376"/>
      <c r="O369" s="376"/>
      <c r="P369" s="376"/>
      <c r="Q369" s="376"/>
      <c r="R369" s="376"/>
      <c r="S369" s="376"/>
      <c r="T369" s="376"/>
      <c r="U369" s="376"/>
      <c r="V369" s="376"/>
      <c r="W369" s="376"/>
      <c r="X369" s="376"/>
      <c r="Y369" s="376"/>
      <c r="Z369" s="376"/>
      <c r="AA369" s="376"/>
      <c r="AB369" s="376"/>
      <c r="AC369" s="376"/>
      <c r="AD369" s="376"/>
      <c r="AE369" s="376"/>
      <c r="AF369" s="376"/>
      <c r="AG369" s="376"/>
      <c r="AH369" s="376"/>
      <c r="AI369" s="376"/>
      <c r="AJ369" s="376"/>
      <c r="AK369" s="376"/>
      <c r="AL369" s="376"/>
      <c r="AM369" s="376"/>
      <c r="AN369" s="376"/>
      <c r="AO369" s="376"/>
      <c r="AP369" s="376"/>
      <c r="AQ369" s="376"/>
      <c r="AR369" s="376"/>
      <c r="AS369" s="376"/>
      <c r="AT369" s="376"/>
      <c r="AU369" s="376"/>
      <c r="AV369" s="376"/>
      <c r="AW369" s="401"/>
      <c r="AX369" s="401"/>
      <c r="AY369" s="595"/>
      <c r="AZ369" s="582" t="s">
        <v>999</v>
      </c>
      <c r="BA369" s="400" t="s">
        <v>1061</v>
      </c>
      <c r="BB369" s="400"/>
      <c r="BC369" s="400"/>
      <c r="BD369" s="400" t="s">
        <v>999</v>
      </c>
      <c r="BE369" s="516">
        <f t="shared" si="184"/>
        <v>360</v>
      </c>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c r="CV369" s="376"/>
      <c r="CW369" s="376"/>
      <c r="CX369" s="376"/>
      <c r="CY369" s="376"/>
      <c r="CZ369" s="376"/>
      <c r="DA369" s="376"/>
      <c r="DB369" s="376"/>
      <c r="DC369" s="376"/>
      <c r="DD369" s="376"/>
      <c r="DE369" s="376"/>
      <c r="DF369" s="376"/>
      <c r="DG369" s="376"/>
      <c r="DH369" s="376"/>
      <c r="DI369" s="376"/>
      <c r="DJ369" s="376"/>
      <c r="DK369" s="376"/>
      <c r="DL369" s="376"/>
      <c r="DM369" s="376"/>
      <c r="DN369" s="376"/>
      <c r="DO369" s="376"/>
      <c r="DP369" s="376"/>
      <c r="DQ369" s="376"/>
      <c r="DR369" s="376"/>
      <c r="DS369" s="376"/>
      <c r="DT369" s="376"/>
      <c r="DU369" s="376"/>
      <c r="DV369" s="376"/>
      <c r="DW369" s="376"/>
      <c r="DX369" s="376"/>
      <c r="DY369" s="376"/>
      <c r="DZ369" s="376"/>
      <c r="EA369" s="376"/>
    </row>
    <row r="370" spans="14:131" s="367" customFormat="1">
      <c r="N370" s="376"/>
      <c r="O370" s="376"/>
      <c r="P370" s="376"/>
      <c r="Q370" s="376"/>
      <c r="R370" s="376"/>
      <c r="S370" s="376"/>
      <c r="T370" s="376"/>
      <c r="U370" s="376"/>
      <c r="V370" s="376"/>
      <c r="W370" s="376"/>
      <c r="X370" s="376"/>
      <c r="Y370" s="376"/>
      <c r="Z370" s="376"/>
      <c r="AA370" s="376"/>
      <c r="AB370" s="376"/>
      <c r="AC370" s="376"/>
      <c r="AD370" s="376"/>
      <c r="AE370" s="376"/>
      <c r="AF370" s="376"/>
      <c r="AG370" s="376"/>
      <c r="AH370" s="376"/>
      <c r="AI370" s="376"/>
      <c r="AJ370" s="376"/>
      <c r="AK370" s="376"/>
      <c r="AL370" s="376"/>
      <c r="AM370" s="376"/>
      <c r="AN370" s="376"/>
      <c r="AO370" s="376"/>
      <c r="AP370" s="376"/>
      <c r="AQ370" s="376"/>
      <c r="AR370" s="376"/>
      <c r="AS370" s="376"/>
      <c r="AT370" s="376"/>
      <c r="AU370" s="376"/>
      <c r="AV370" s="376"/>
      <c r="AW370" s="401"/>
      <c r="AX370" s="401"/>
      <c r="AY370" s="595"/>
      <c r="AZ370" s="582" t="s">
        <v>1000</v>
      </c>
      <c r="BA370" s="400" t="s">
        <v>1064</v>
      </c>
      <c r="BB370" s="400"/>
      <c r="BC370" s="400"/>
      <c r="BD370" s="400" t="s">
        <v>1000</v>
      </c>
      <c r="BE370" s="516">
        <f t="shared" si="184"/>
        <v>361</v>
      </c>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c r="CV370" s="376"/>
      <c r="CW370" s="376"/>
      <c r="CX370" s="376"/>
      <c r="CY370" s="376"/>
      <c r="CZ370" s="376"/>
      <c r="DA370" s="376"/>
      <c r="DB370" s="376"/>
      <c r="DC370" s="376"/>
      <c r="DD370" s="376"/>
      <c r="DE370" s="376"/>
      <c r="DF370" s="376"/>
      <c r="DG370" s="376"/>
      <c r="DH370" s="376"/>
      <c r="DI370" s="376"/>
      <c r="DJ370" s="376"/>
      <c r="DK370" s="376"/>
      <c r="DL370" s="376"/>
      <c r="DM370" s="376"/>
      <c r="DN370" s="376"/>
      <c r="DO370" s="376"/>
      <c r="DP370" s="376"/>
      <c r="DQ370" s="376"/>
      <c r="DR370" s="376"/>
      <c r="DS370" s="376"/>
      <c r="DT370" s="376"/>
      <c r="DU370" s="376"/>
      <c r="DV370" s="376"/>
      <c r="DW370" s="376"/>
      <c r="DX370" s="376"/>
      <c r="DY370" s="376"/>
      <c r="DZ370" s="376"/>
      <c r="EA370" s="376"/>
    </row>
    <row r="371" spans="14:131" s="367" customFormat="1">
      <c r="N371" s="376"/>
      <c r="O371" s="376"/>
      <c r="P371" s="376"/>
      <c r="Q371" s="376"/>
      <c r="R371" s="376"/>
      <c r="S371" s="376"/>
      <c r="T371" s="376"/>
      <c r="U371" s="376"/>
      <c r="V371" s="376"/>
      <c r="W371" s="376"/>
      <c r="X371" s="376"/>
      <c r="Y371" s="376"/>
      <c r="Z371" s="376"/>
      <c r="AA371" s="376"/>
      <c r="AB371" s="376"/>
      <c r="AC371" s="376"/>
      <c r="AD371" s="376"/>
      <c r="AE371" s="376"/>
      <c r="AF371" s="376"/>
      <c r="AG371" s="376"/>
      <c r="AH371" s="376"/>
      <c r="AI371" s="376"/>
      <c r="AJ371" s="376"/>
      <c r="AK371" s="376"/>
      <c r="AL371" s="376"/>
      <c r="AM371" s="376"/>
      <c r="AN371" s="376"/>
      <c r="AO371" s="376"/>
      <c r="AP371" s="376"/>
      <c r="AQ371" s="376"/>
      <c r="AR371" s="376"/>
      <c r="AS371" s="376"/>
      <c r="AT371" s="376"/>
      <c r="AU371" s="376"/>
      <c r="AV371" s="376"/>
      <c r="AW371" s="401"/>
      <c r="AX371" s="401"/>
      <c r="AY371" s="595"/>
      <c r="AZ371" s="582" t="s">
        <v>1001</v>
      </c>
      <c r="BA371" s="400" t="s">
        <v>1065</v>
      </c>
      <c r="BB371" s="400"/>
      <c r="BC371" s="400"/>
      <c r="BD371" s="400" t="s">
        <v>1001</v>
      </c>
      <c r="BE371" s="51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c r="CV371" s="376"/>
      <c r="CW371" s="376"/>
      <c r="CX371" s="376"/>
      <c r="CY371" s="376"/>
      <c r="CZ371" s="376"/>
      <c r="DA371" s="376"/>
      <c r="DB371" s="376"/>
      <c r="DC371" s="376"/>
      <c r="DD371" s="376"/>
      <c r="DE371" s="376"/>
      <c r="DF371" s="376"/>
      <c r="DG371" s="376"/>
      <c r="DH371" s="376"/>
      <c r="DI371" s="376"/>
      <c r="DJ371" s="376"/>
      <c r="DK371" s="376"/>
      <c r="DL371" s="376"/>
      <c r="DM371" s="376"/>
      <c r="DN371" s="376"/>
      <c r="DO371" s="376"/>
      <c r="DP371" s="376"/>
      <c r="DQ371" s="376"/>
      <c r="DR371" s="376"/>
      <c r="DS371" s="376"/>
      <c r="DT371" s="376"/>
      <c r="DU371" s="376"/>
      <c r="DV371" s="376"/>
      <c r="DW371" s="376"/>
      <c r="DX371" s="376"/>
      <c r="DY371" s="376"/>
      <c r="DZ371" s="376"/>
      <c r="EA371" s="376"/>
    </row>
    <row r="372" spans="14:131" s="367" customFormat="1">
      <c r="N372" s="376"/>
      <c r="O372" s="376"/>
      <c r="P372" s="376"/>
      <c r="Q372" s="376"/>
      <c r="R372" s="376"/>
      <c r="S372" s="376"/>
      <c r="T372" s="376"/>
      <c r="U372" s="376"/>
      <c r="V372" s="376"/>
      <c r="W372" s="376"/>
      <c r="X372" s="376"/>
      <c r="Y372" s="376"/>
      <c r="Z372" s="376"/>
      <c r="AA372" s="376"/>
      <c r="AB372" s="376"/>
      <c r="AC372" s="376"/>
      <c r="AD372" s="376"/>
      <c r="AE372" s="376"/>
      <c r="AF372" s="376"/>
      <c r="AG372" s="376"/>
      <c r="AH372" s="376"/>
      <c r="AI372" s="376"/>
      <c r="AJ372" s="376"/>
      <c r="AK372" s="376"/>
      <c r="AL372" s="376"/>
      <c r="AM372" s="376"/>
      <c r="AN372" s="376"/>
      <c r="AO372" s="376"/>
      <c r="AP372" s="376"/>
      <c r="AQ372" s="376"/>
      <c r="AR372" s="376"/>
      <c r="AS372" s="376"/>
      <c r="AT372" s="376"/>
      <c r="AU372" s="376"/>
      <c r="AV372" s="376"/>
      <c r="AW372" s="401"/>
      <c r="AX372" s="401"/>
      <c r="AY372" s="401"/>
      <c r="AZ372" s="582" t="s">
        <v>1002</v>
      </c>
      <c r="BA372" s="400" t="s">
        <v>1066</v>
      </c>
      <c r="BB372" s="400"/>
      <c r="BC372" s="400"/>
      <c r="BD372" s="400" t="s">
        <v>1002</v>
      </c>
      <c r="BE372" s="51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c r="CV372" s="376"/>
      <c r="CW372" s="376"/>
      <c r="CX372" s="376"/>
      <c r="CY372" s="376"/>
      <c r="CZ372" s="376"/>
      <c r="DA372" s="376"/>
      <c r="DB372" s="376"/>
      <c r="DC372" s="376"/>
      <c r="DD372" s="376"/>
      <c r="DE372" s="376"/>
      <c r="DF372" s="376"/>
      <c r="DG372" s="376"/>
      <c r="DH372" s="376"/>
      <c r="DI372" s="376"/>
      <c r="DJ372" s="376"/>
      <c r="DK372" s="376"/>
      <c r="DL372" s="376"/>
      <c r="DM372" s="376"/>
      <c r="DN372" s="376"/>
      <c r="DO372" s="376"/>
      <c r="DP372" s="376"/>
      <c r="DQ372" s="376"/>
      <c r="DR372" s="376"/>
      <c r="DS372" s="376"/>
      <c r="DT372" s="376"/>
      <c r="DU372" s="376"/>
      <c r="DV372" s="376"/>
      <c r="DW372" s="376"/>
      <c r="DX372" s="376"/>
      <c r="DY372" s="376"/>
      <c r="DZ372" s="376"/>
      <c r="EA372" s="376"/>
    </row>
    <row r="373" spans="14:131" s="367" customFormat="1">
      <c r="N373" s="376"/>
      <c r="O373" s="376"/>
      <c r="P373" s="376"/>
      <c r="Q373" s="376"/>
      <c r="R373" s="376"/>
      <c r="S373" s="376"/>
      <c r="T373" s="376"/>
      <c r="U373" s="376"/>
      <c r="V373" s="376"/>
      <c r="W373" s="376"/>
      <c r="X373" s="376"/>
      <c r="Y373" s="376"/>
      <c r="Z373" s="376"/>
      <c r="AA373" s="376"/>
      <c r="AB373" s="376"/>
      <c r="AC373" s="376"/>
      <c r="AD373" s="376"/>
      <c r="AE373" s="376"/>
      <c r="AF373" s="376"/>
      <c r="AG373" s="376"/>
      <c r="AH373" s="376"/>
      <c r="AI373" s="376"/>
      <c r="AJ373" s="376"/>
      <c r="AK373" s="376"/>
      <c r="AL373" s="376"/>
      <c r="AM373" s="376"/>
      <c r="AN373" s="376"/>
      <c r="AO373" s="376"/>
      <c r="AP373" s="376"/>
      <c r="AQ373" s="376"/>
      <c r="AR373" s="376"/>
      <c r="AS373" s="376"/>
      <c r="AT373" s="376"/>
      <c r="AU373" s="376"/>
      <c r="AV373" s="376"/>
      <c r="AW373" s="401"/>
      <c r="AX373" s="401"/>
      <c r="AY373" s="401"/>
      <c r="AZ373" s="582" t="s">
        <v>1004</v>
      </c>
      <c r="BA373" s="400" t="s">
        <v>1643</v>
      </c>
      <c r="BB373" s="400"/>
      <c r="BC373" s="400"/>
      <c r="BD373" s="400" t="s">
        <v>1004</v>
      </c>
      <c r="BE373" s="51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c r="CV373" s="376"/>
      <c r="CW373" s="376"/>
      <c r="CX373" s="376"/>
      <c r="CY373" s="376"/>
      <c r="CZ373" s="376"/>
      <c r="DA373" s="376"/>
      <c r="DB373" s="376"/>
      <c r="DC373" s="376"/>
      <c r="DD373" s="376"/>
      <c r="DE373" s="376"/>
      <c r="DF373" s="376"/>
      <c r="DG373" s="376"/>
      <c r="DH373" s="376"/>
      <c r="DI373" s="376"/>
      <c r="DJ373" s="376"/>
      <c r="DK373" s="376"/>
      <c r="DL373" s="376"/>
      <c r="DM373" s="376"/>
      <c r="DN373" s="376"/>
      <c r="DO373" s="376"/>
      <c r="DP373" s="376"/>
      <c r="DQ373" s="376"/>
      <c r="DR373" s="376"/>
      <c r="DS373" s="376"/>
      <c r="DT373" s="376"/>
      <c r="DU373" s="376"/>
      <c r="DV373" s="376"/>
      <c r="DW373" s="376"/>
      <c r="DX373" s="376"/>
      <c r="DY373" s="376"/>
      <c r="DZ373" s="376"/>
      <c r="EA373" s="376"/>
    </row>
    <row r="374" spans="14:131" s="367" customFormat="1">
      <c r="N374" s="376"/>
      <c r="O374" s="376"/>
      <c r="P374" s="376"/>
      <c r="Q374" s="376"/>
      <c r="R374" s="376"/>
      <c r="S374" s="376"/>
      <c r="T374" s="376"/>
      <c r="U374" s="376"/>
      <c r="V374" s="376"/>
      <c r="W374" s="376"/>
      <c r="X374" s="376"/>
      <c r="Y374" s="376"/>
      <c r="Z374" s="376"/>
      <c r="AA374" s="376"/>
      <c r="AB374" s="376"/>
      <c r="AC374" s="376"/>
      <c r="AD374" s="376"/>
      <c r="AE374" s="376"/>
      <c r="AF374" s="376"/>
      <c r="AG374" s="376"/>
      <c r="AH374" s="376"/>
      <c r="AI374" s="376"/>
      <c r="AJ374" s="376"/>
      <c r="AK374" s="376"/>
      <c r="AL374" s="376"/>
      <c r="AM374" s="376"/>
      <c r="AN374" s="376"/>
      <c r="AO374" s="376"/>
      <c r="AP374" s="376"/>
      <c r="AQ374" s="376"/>
      <c r="AR374" s="376"/>
      <c r="AS374" s="376"/>
      <c r="AT374" s="376"/>
      <c r="AU374" s="376"/>
      <c r="AV374" s="376"/>
      <c r="AW374" s="401"/>
      <c r="AX374" s="401"/>
      <c r="AY374" s="401"/>
      <c r="AZ374" s="582" t="s">
        <v>1005</v>
      </c>
      <c r="BA374" s="400" t="s">
        <v>1072</v>
      </c>
      <c r="BB374" s="400"/>
      <c r="BC374" s="400"/>
      <c r="BD374" s="400" t="s">
        <v>1005</v>
      </c>
      <c r="BE374" s="51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c r="CV374" s="376"/>
      <c r="CW374" s="376"/>
      <c r="CX374" s="376"/>
      <c r="CY374" s="376"/>
      <c r="CZ374" s="376"/>
      <c r="DA374" s="376"/>
      <c r="DB374" s="376"/>
      <c r="DC374" s="376"/>
      <c r="DD374" s="376"/>
      <c r="DE374" s="376"/>
      <c r="DF374" s="376"/>
      <c r="DG374" s="376"/>
      <c r="DH374" s="376"/>
      <c r="DI374" s="376"/>
      <c r="DJ374" s="376"/>
      <c r="DK374" s="376"/>
      <c r="DL374" s="376"/>
      <c r="DM374" s="376"/>
      <c r="DN374" s="376"/>
      <c r="DO374" s="376"/>
      <c r="DP374" s="376"/>
      <c r="DQ374" s="376"/>
      <c r="DR374" s="376"/>
      <c r="DS374" s="376"/>
      <c r="DT374" s="376"/>
      <c r="DU374" s="376"/>
      <c r="DV374" s="376"/>
      <c r="DW374" s="376"/>
      <c r="DX374" s="376"/>
      <c r="DY374" s="376"/>
      <c r="DZ374" s="376"/>
      <c r="EA374" s="376"/>
    </row>
    <row r="375" spans="14:131" s="367" customFormat="1">
      <c r="N375" s="376"/>
      <c r="O375" s="376"/>
      <c r="P375" s="376"/>
      <c r="Q375" s="376"/>
      <c r="R375" s="376"/>
      <c r="S375" s="376"/>
      <c r="T375" s="376"/>
      <c r="U375" s="376"/>
      <c r="V375" s="376"/>
      <c r="W375" s="376"/>
      <c r="X375" s="376"/>
      <c r="Y375" s="376"/>
      <c r="Z375" s="376"/>
      <c r="AA375" s="376"/>
      <c r="AB375" s="376"/>
      <c r="AC375" s="376"/>
      <c r="AD375" s="376"/>
      <c r="AE375" s="376"/>
      <c r="AF375" s="376"/>
      <c r="AG375" s="376"/>
      <c r="AH375" s="376"/>
      <c r="AI375" s="376"/>
      <c r="AJ375" s="376"/>
      <c r="AK375" s="376"/>
      <c r="AL375" s="376"/>
      <c r="AM375" s="376"/>
      <c r="AN375" s="376"/>
      <c r="AO375" s="376"/>
      <c r="AP375" s="376"/>
      <c r="AQ375" s="376"/>
      <c r="AR375" s="376"/>
      <c r="AS375" s="376"/>
      <c r="AT375" s="376"/>
      <c r="AU375" s="376"/>
      <c r="AV375" s="376"/>
      <c r="AW375" s="401"/>
      <c r="AX375" s="401"/>
      <c r="AY375" s="401"/>
      <c r="AZ375" s="582" t="s">
        <v>1007</v>
      </c>
      <c r="BA375" s="400" t="s">
        <v>1074</v>
      </c>
      <c r="BB375" s="400"/>
      <c r="BC375" s="400"/>
      <c r="BD375" s="400" t="s">
        <v>1007</v>
      </c>
      <c r="BE375" s="51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c r="CV375" s="376"/>
      <c r="CW375" s="376"/>
      <c r="CX375" s="376"/>
      <c r="CY375" s="376"/>
      <c r="CZ375" s="376"/>
      <c r="DA375" s="376"/>
      <c r="DB375" s="376"/>
      <c r="DC375" s="376"/>
      <c r="DD375" s="376"/>
      <c r="DE375" s="376"/>
      <c r="DF375" s="376"/>
      <c r="DG375" s="376"/>
      <c r="DH375" s="376"/>
      <c r="DI375" s="376"/>
      <c r="DJ375" s="376"/>
      <c r="DK375" s="376"/>
      <c r="DL375" s="376"/>
      <c r="DM375" s="376"/>
      <c r="DN375" s="376"/>
      <c r="DO375" s="376"/>
      <c r="DP375" s="376"/>
      <c r="DQ375" s="376"/>
      <c r="DR375" s="376"/>
      <c r="DS375" s="376"/>
      <c r="DT375" s="376"/>
      <c r="DU375" s="376"/>
      <c r="DV375" s="376"/>
      <c r="DW375" s="376"/>
      <c r="DX375" s="376"/>
      <c r="DY375" s="376"/>
      <c r="DZ375" s="376"/>
      <c r="EA375" s="376"/>
    </row>
    <row r="376" spans="14:131" s="367" customFormat="1">
      <c r="N376" s="376"/>
      <c r="O376" s="376"/>
      <c r="P376" s="376"/>
      <c r="Q376" s="376"/>
      <c r="R376" s="376"/>
      <c r="S376" s="376"/>
      <c r="T376" s="376"/>
      <c r="U376" s="376"/>
      <c r="V376" s="376"/>
      <c r="W376" s="376"/>
      <c r="X376" s="376"/>
      <c r="Y376" s="376"/>
      <c r="Z376" s="376"/>
      <c r="AA376" s="376"/>
      <c r="AB376" s="376"/>
      <c r="AC376" s="376"/>
      <c r="AD376" s="376"/>
      <c r="AE376" s="376"/>
      <c r="AF376" s="376"/>
      <c r="AG376" s="376"/>
      <c r="AH376" s="376"/>
      <c r="AI376" s="376"/>
      <c r="AJ376" s="376"/>
      <c r="AK376" s="376"/>
      <c r="AL376" s="376"/>
      <c r="AM376" s="376"/>
      <c r="AN376" s="376"/>
      <c r="AO376" s="376"/>
      <c r="AP376" s="376"/>
      <c r="AQ376" s="376"/>
      <c r="AR376" s="376"/>
      <c r="AS376" s="376"/>
      <c r="AT376" s="376"/>
      <c r="AU376" s="376"/>
      <c r="AV376" s="376"/>
      <c r="AW376" s="628"/>
      <c r="AX376" s="628"/>
      <c r="AY376" s="628"/>
      <c r="AZ376" s="582" t="s">
        <v>402</v>
      </c>
      <c r="BA376" s="400" t="s">
        <v>1078</v>
      </c>
      <c r="BB376" s="400"/>
      <c r="BC376" s="400"/>
      <c r="BD376" s="400" t="s">
        <v>402</v>
      </c>
      <c r="BE376" s="51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c r="CV376" s="376"/>
      <c r="CW376" s="376"/>
      <c r="CX376" s="376"/>
      <c r="CY376" s="376"/>
      <c r="CZ376" s="376"/>
      <c r="DA376" s="376"/>
      <c r="DB376" s="376"/>
      <c r="DC376" s="376"/>
      <c r="DD376" s="376"/>
      <c r="DE376" s="376"/>
      <c r="DF376" s="376"/>
      <c r="DG376" s="376"/>
      <c r="DH376" s="376"/>
      <c r="DI376" s="376"/>
      <c r="DJ376" s="376"/>
      <c r="DK376" s="376"/>
      <c r="DL376" s="376"/>
      <c r="DM376" s="376"/>
      <c r="DN376" s="376"/>
      <c r="DO376" s="376"/>
      <c r="DP376" s="376"/>
      <c r="DQ376" s="376"/>
      <c r="DR376" s="376"/>
      <c r="DS376" s="376"/>
      <c r="DT376" s="376"/>
      <c r="DU376" s="376"/>
      <c r="DV376" s="376"/>
      <c r="DW376" s="376"/>
      <c r="DX376" s="376"/>
      <c r="DY376" s="376"/>
      <c r="DZ376" s="376"/>
      <c r="EA376" s="376"/>
    </row>
    <row r="377" spans="14:131" s="367" customFormat="1">
      <c r="N377" s="376"/>
      <c r="O377" s="376"/>
      <c r="P377" s="376"/>
      <c r="Q377" s="376"/>
      <c r="R377" s="376"/>
      <c r="S377" s="376"/>
      <c r="T377" s="376"/>
      <c r="U377" s="376"/>
      <c r="V377" s="376"/>
      <c r="W377" s="376"/>
      <c r="X377" s="376"/>
      <c r="Y377" s="376"/>
      <c r="Z377" s="376"/>
      <c r="AA377" s="376"/>
      <c r="AB377" s="376"/>
      <c r="AC377" s="376"/>
      <c r="AD377" s="376"/>
      <c r="AE377" s="376"/>
      <c r="AF377" s="376"/>
      <c r="AG377" s="376"/>
      <c r="AH377" s="376"/>
      <c r="AI377" s="376"/>
      <c r="AJ377" s="376"/>
      <c r="AK377" s="376"/>
      <c r="AL377" s="376"/>
      <c r="AM377" s="376"/>
      <c r="AN377" s="376"/>
      <c r="AO377" s="376"/>
      <c r="AP377" s="376"/>
      <c r="AQ377" s="376"/>
      <c r="AR377" s="376"/>
      <c r="AS377" s="376"/>
      <c r="AT377" s="376"/>
      <c r="AU377" s="376"/>
      <c r="AV377" s="376"/>
      <c r="AW377" s="628"/>
      <c r="AX377" s="628"/>
      <c r="AY377" s="628"/>
      <c r="AZ377" s="582" t="s">
        <v>1008</v>
      </c>
      <c r="BA377" s="400" t="s">
        <v>1079</v>
      </c>
      <c r="BB377" s="400"/>
      <c r="BC377" s="400"/>
      <c r="BD377" s="400" t="s">
        <v>1008</v>
      </c>
      <c r="BE377" s="51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c r="CV377" s="376"/>
      <c r="CW377" s="376"/>
      <c r="CX377" s="376"/>
      <c r="CY377" s="376"/>
      <c r="CZ377" s="376"/>
      <c r="DA377" s="376"/>
      <c r="DB377" s="376"/>
      <c r="DC377" s="376"/>
      <c r="DD377" s="376"/>
      <c r="DE377" s="376"/>
      <c r="DF377" s="376"/>
      <c r="DG377" s="376"/>
      <c r="DH377" s="376"/>
      <c r="DI377" s="376"/>
      <c r="DJ377" s="376"/>
      <c r="DK377" s="376"/>
      <c r="DL377" s="376"/>
      <c r="DM377" s="376"/>
      <c r="DN377" s="376"/>
      <c r="DO377" s="376"/>
      <c r="DP377" s="376"/>
      <c r="DQ377" s="376"/>
      <c r="DR377" s="376"/>
      <c r="DS377" s="376"/>
      <c r="DT377" s="376"/>
      <c r="DU377" s="376"/>
      <c r="DV377" s="376"/>
      <c r="DW377" s="376"/>
      <c r="DX377" s="376"/>
      <c r="DY377" s="376"/>
      <c r="DZ377" s="376"/>
      <c r="EA377" s="376"/>
    </row>
    <row r="378" spans="14:131" s="367" customFormat="1">
      <c r="N378" s="376"/>
      <c r="O378" s="376"/>
      <c r="P378" s="376"/>
      <c r="Q378" s="376"/>
      <c r="R378" s="376"/>
      <c r="S378" s="376"/>
      <c r="T378" s="376"/>
      <c r="U378" s="376"/>
      <c r="V378" s="376"/>
      <c r="W378" s="376"/>
      <c r="X378" s="376"/>
      <c r="Y378" s="376"/>
      <c r="Z378" s="376"/>
      <c r="AA378" s="376"/>
      <c r="AB378" s="376"/>
      <c r="AC378" s="376"/>
      <c r="AD378" s="376"/>
      <c r="AE378" s="376"/>
      <c r="AF378" s="376"/>
      <c r="AG378" s="376"/>
      <c r="AH378" s="376"/>
      <c r="AI378" s="376"/>
      <c r="AJ378" s="376"/>
      <c r="AK378" s="376"/>
      <c r="AL378" s="376"/>
      <c r="AM378" s="376"/>
      <c r="AN378" s="376"/>
      <c r="AO378" s="376"/>
      <c r="AP378" s="376"/>
      <c r="AQ378" s="376"/>
      <c r="AR378" s="376"/>
      <c r="AS378" s="376"/>
      <c r="AT378" s="376"/>
      <c r="AU378" s="376"/>
      <c r="AV378" s="376"/>
      <c r="AW378" s="628"/>
      <c r="AX378" s="628"/>
      <c r="AY378" s="628"/>
      <c r="AZ378" s="582" t="s">
        <v>1012</v>
      </c>
      <c r="BA378" s="400" t="s">
        <v>1082</v>
      </c>
      <c r="BB378" s="400"/>
      <c r="BC378" s="400"/>
      <c r="BD378" s="400" t="s">
        <v>1012</v>
      </c>
      <c r="BE378" s="51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c r="CV378" s="376"/>
      <c r="CW378" s="376"/>
      <c r="CX378" s="376"/>
      <c r="CY378" s="376"/>
      <c r="CZ378" s="376"/>
      <c r="DA378" s="376"/>
      <c r="DB378" s="376"/>
      <c r="DC378" s="376"/>
      <c r="DD378" s="376"/>
      <c r="DE378" s="376"/>
      <c r="DF378" s="376"/>
      <c r="DG378" s="376"/>
      <c r="DH378" s="376"/>
      <c r="DI378" s="376"/>
      <c r="DJ378" s="376"/>
      <c r="DK378" s="376"/>
      <c r="DL378" s="376"/>
      <c r="DM378" s="376"/>
      <c r="DN378" s="376"/>
      <c r="DO378" s="376"/>
      <c r="DP378" s="376"/>
      <c r="DQ378" s="376"/>
      <c r="DR378" s="376"/>
      <c r="DS378" s="376"/>
      <c r="DT378" s="376"/>
      <c r="DU378" s="376"/>
      <c r="DV378" s="376"/>
      <c r="DW378" s="376"/>
      <c r="DX378" s="376"/>
      <c r="DY378" s="376"/>
      <c r="DZ378" s="376"/>
      <c r="EA378" s="376"/>
    </row>
    <row r="379" spans="14:131" s="367" customFormat="1">
      <c r="N379" s="376"/>
      <c r="O379" s="376"/>
      <c r="P379" s="376"/>
      <c r="Q379" s="376"/>
      <c r="R379" s="376"/>
      <c r="S379" s="376"/>
      <c r="T379" s="376"/>
      <c r="U379" s="376"/>
      <c r="V379" s="376"/>
      <c r="W379" s="376"/>
      <c r="X379" s="376"/>
      <c r="Y379" s="376"/>
      <c r="Z379" s="376"/>
      <c r="AA379" s="376"/>
      <c r="AB379" s="376"/>
      <c r="AC379" s="376"/>
      <c r="AD379" s="376"/>
      <c r="AE379" s="376"/>
      <c r="AF379" s="376"/>
      <c r="AG379" s="376"/>
      <c r="AH379" s="376"/>
      <c r="AI379" s="376"/>
      <c r="AJ379" s="376"/>
      <c r="AK379" s="376"/>
      <c r="AL379" s="376"/>
      <c r="AM379" s="376"/>
      <c r="AN379" s="376"/>
      <c r="AO379" s="376"/>
      <c r="AP379" s="376"/>
      <c r="AQ379" s="376"/>
      <c r="AR379" s="376"/>
      <c r="AS379" s="376"/>
      <c r="AT379" s="376"/>
      <c r="AU379" s="376"/>
      <c r="AV379" s="376"/>
      <c r="AW379" s="628"/>
      <c r="AX379" s="628"/>
      <c r="AY379" s="628"/>
      <c r="AZ379" s="582" t="s">
        <v>1013</v>
      </c>
      <c r="BA379" s="400" t="s">
        <v>1083</v>
      </c>
      <c r="BB379" s="400"/>
      <c r="BC379" s="400"/>
      <c r="BD379" s="400" t="s">
        <v>1013</v>
      </c>
      <c r="BE379" s="51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c r="CV379" s="376"/>
      <c r="CW379" s="376"/>
      <c r="CX379" s="376"/>
      <c r="CY379" s="376"/>
      <c r="CZ379" s="376"/>
      <c r="DA379" s="376"/>
      <c r="DB379" s="376"/>
      <c r="DC379" s="376"/>
      <c r="DD379" s="376"/>
      <c r="DE379" s="376"/>
      <c r="DF379" s="376"/>
      <c r="DG379" s="376"/>
      <c r="DH379" s="376"/>
      <c r="DI379" s="376"/>
      <c r="DJ379" s="376"/>
      <c r="DK379" s="376"/>
      <c r="DL379" s="376"/>
      <c r="DM379" s="376"/>
      <c r="DN379" s="376"/>
      <c r="DO379" s="376"/>
      <c r="DP379" s="376"/>
      <c r="DQ379" s="376"/>
      <c r="DR379" s="376"/>
      <c r="DS379" s="376"/>
      <c r="DT379" s="376"/>
      <c r="DU379" s="376"/>
      <c r="DV379" s="376"/>
      <c r="DW379" s="376"/>
      <c r="DX379" s="376"/>
      <c r="DY379" s="376"/>
      <c r="DZ379" s="376"/>
      <c r="EA379" s="376"/>
    </row>
    <row r="380" spans="14:131" s="367" customFormat="1">
      <c r="N380" s="376"/>
      <c r="O380" s="376"/>
      <c r="P380" s="376"/>
      <c r="Q380" s="376"/>
      <c r="R380" s="376"/>
      <c r="S380" s="376"/>
      <c r="T380" s="376"/>
      <c r="U380" s="376"/>
      <c r="V380" s="376"/>
      <c r="W380" s="376"/>
      <c r="X380" s="376"/>
      <c r="Y380" s="376"/>
      <c r="Z380" s="376"/>
      <c r="AA380" s="376"/>
      <c r="AB380" s="376"/>
      <c r="AC380" s="376"/>
      <c r="AD380" s="376"/>
      <c r="AE380" s="376"/>
      <c r="AF380" s="376"/>
      <c r="AG380" s="376"/>
      <c r="AH380" s="376"/>
      <c r="AI380" s="376"/>
      <c r="AJ380" s="376"/>
      <c r="AK380" s="376"/>
      <c r="AL380" s="376"/>
      <c r="AM380" s="376"/>
      <c r="AN380" s="376"/>
      <c r="AO380" s="376"/>
      <c r="AP380" s="376"/>
      <c r="AQ380" s="376"/>
      <c r="AR380" s="376"/>
      <c r="AS380" s="376"/>
      <c r="AT380" s="376"/>
      <c r="AU380" s="376"/>
      <c r="AV380" s="376"/>
      <c r="AW380" s="628"/>
      <c r="AX380" s="628"/>
      <c r="AY380" s="628"/>
      <c r="AZ380" s="582" t="s">
        <v>1015</v>
      </c>
      <c r="BA380" s="400" t="s">
        <v>1084</v>
      </c>
      <c r="BB380" s="400"/>
      <c r="BC380" s="400"/>
      <c r="BD380" s="400" t="s">
        <v>1015</v>
      </c>
      <c r="BE380" s="51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c r="CV380" s="376"/>
      <c r="CW380" s="376"/>
      <c r="CX380" s="376"/>
      <c r="CY380" s="376"/>
      <c r="CZ380" s="376"/>
      <c r="DA380" s="376"/>
      <c r="DB380" s="376"/>
      <c r="DC380" s="376"/>
      <c r="DD380" s="376"/>
      <c r="DE380" s="376"/>
      <c r="DF380" s="376"/>
      <c r="DG380" s="376"/>
      <c r="DH380" s="376"/>
      <c r="DI380" s="376"/>
      <c r="DJ380" s="376"/>
      <c r="DK380" s="376"/>
      <c r="DL380" s="376"/>
      <c r="DM380" s="376"/>
      <c r="DN380" s="376"/>
      <c r="DO380" s="376"/>
      <c r="DP380" s="376"/>
      <c r="DQ380" s="376"/>
      <c r="DR380" s="376"/>
      <c r="DS380" s="376"/>
      <c r="DT380" s="376"/>
      <c r="DU380" s="376"/>
      <c r="DV380" s="376"/>
      <c r="DW380" s="376"/>
      <c r="DX380" s="376"/>
      <c r="DY380" s="376"/>
      <c r="DZ380" s="376"/>
      <c r="EA380" s="376"/>
    </row>
    <row r="381" spans="14:131" s="367" customFormat="1">
      <c r="N381" s="376"/>
      <c r="O381" s="376"/>
      <c r="P381" s="376"/>
      <c r="Q381" s="376"/>
      <c r="R381" s="376"/>
      <c r="S381" s="376"/>
      <c r="T381" s="376"/>
      <c r="U381" s="376"/>
      <c r="V381" s="376"/>
      <c r="W381" s="376"/>
      <c r="X381" s="376"/>
      <c r="Y381" s="376"/>
      <c r="Z381" s="376"/>
      <c r="AA381" s="376"/>
      <c r="AB381" s="376"/>
      <c r="AC381" s="376"/>
      <c r="AD381" s="376"/>
      <c r="AE381" s="376"/>
      <c r="AF381" s="376"/>
      <c r="AG381" s="376"/>
      <c r="AH381" s="376"/>
      <c r="AI381" s="376"/>
      <c r="AJ381" s="376"/>
      <c r="AK381" s="376"/>
      <c r="AL381" s="376"/>
      <c r="AM381" s="376"/>
      <c r="AN381" s="376"/>
      <c r="AO381" s="376"/>
      <c r="AP381" s="376"/>
      <c r="AQ381" s="376"/>
      <c r="AR381" s="376"/>
      <c r="AS381" s="376"/>
      <c r="AT381" s="376"/>
      <c r="AU381" s="376"/>
      <c r="AV381" s="376"/>
      <c r="AW381" s="628"/>
      <c r="AX381" s="628"/>
      <c r="AY381" s="628"/>
      <c r="AZ381" s="582" t="s">
        <v>1016</v>
      </c>
      <c r="BA381" s="400" t="s">
        <v>1086</v>
      </c>
      <c r="BB381" s="400"/>
      <c r="BC381" s="400"/>
      <c r="BD381" s="400" t="s">
        <v>1016</v>
      </c>
      <c r="BE381" s="51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c r="CV381" s="376"/>
      <c r="CW381" s="376"/>
      <c r="CX381" s="376"/>
      <c r="CY381" s="376"/>
      <c r="CZ381" s="376"/>
      <c r="DA381" s="376"/>
      <c r="DB381" s="376"/>
      <c r="DC381" s="376"/>
      <c r="DD381" s="376"/>
      <c r="DE381" s="376"/>
      <c r="DF381" s="376"/>
      <c r="DG381" s="376"/>
      <c r="DH381" s="376"/>
      <c r="DI381" s="376"/>
      <c r="DJ381" s="376"/>
      <c r="DK381" s="376"/>
      <c r="DL381" s="376"/>
      <c r="DM381" s="376"/>
      <c r="DN381" s="376"/>
      <c r="DO381" s="376"/>
      <c r="DP381" s="376"/>
      <c r="DQ381" s="376"/>
      <c r="DR381" s="376"/>
      <c r="DS381" s="376"/>
      <c r="DT381" s="376"/>
      <c r="DU381" s="376"/>
      <c r="DV381" s="376"/>
      <c r="DW381" s="376"/>
      <c r="DX381" s="376"/>
      <c r="DY381" s="376"/>
      <c r="DZ381" s="376"/>
      <c r="EA381" s="376"/>
    </row>
    <row r="382" spans="14:131" s="367" customFormat="1">
      <c r="N382" s="376"/>
      <c r="O382" s="376"/>
      <c r="P382" s="376"/>
      <c r="Q382" s="376"/>
      <c r="R382" s="376"/>
      <c r="S382" s="376"/>
      <c r="T382" s="376"/>
      <c r="U382" s="376"/>
      <c r="V382" s="376"/>
      <c r="W382" s="376"/>
      <c r="X382" s="376"/>
      <c r="Y382" s="376"/>
      <c r="Z382" s="376"/>
      <c r="AA382" s="376"/>
      <c r="AB382" s="376"/>
      <c r="AC382" s="376"/>
      <c r="AD382" s="376"/>
      <c r="AE382" s="376"/>
      <c r="AF382" s="376"/>
      <c r="AG382" s="376"/>
      <c r="AH382" s="376"/>
      <c r="AI382" s="376"/>
      <c r="AJ382" s="376"/>
      <c r="AK382" s="376"/>
      <c r="AL382" s="376"/>
      <c r="AM382" s="376"/>
      <c r="AN382" s="376"/>
      <c r="AO382" s="376"/>
      <c r="AP382" s="376"/>
      <c r="AQ382" s="376"/>
      <c r="AR382" s="376"/>
      <c r="AS382" s="376"/>
      <c r="AT382" s="376"/>
      <c r="AU382" s="376"/>
      <c r="AV382" s="376"/>
      <c r="AW382" s="628"/>
      <c r="AX382" s="628"/>
      <c r="AY382" s="628"/>
      <c r="AZ382" s="582" t="s">
        <v>1018</v>
      </c>
      <c r="BA382" s="400" t="s">
        <v>1087</v>
      </c>
      <c r="BB382" s="400"/>
      <c r="BC382" s="400"/>
      <c r="BD382" s="400" t="s">
        <v>1018</v>
      </c>
      <c r="BE382" s="51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c r="CV382" s="376"/>
      <c r="CW382" s="376"/>
      <c r="CX382" s="376"/>
      <c r="CY382" s="376"/>
      <c r="CZ382" s="376"/>
      <c r="DA382" s="376"/>
      <c r="DB382" s="376"/>
      <c r="DC382" s="376"/>
      <c r="DD382" s="376"/>
      <c r="DE382" s="376"/>
      <c r="DF382" s="376"/>
      <c r="DG382" s="376"/>
      <c r="DH382" s="376"/>
      <c r="DI382" s="376"/>
      <c r="DJ382" s="376"/>
      <c r="DK382" s="376"/>
      <c r="DL382" s="376"/>
      <c r="DM382" s="376"/>
      <c r="DN382" s="376"/>
      <c r="DO382" s="376"/>
      <c r="DP382" s="376"/>
      <c r="DQ382" s="376"/>
      <c r="DR382" s="376"/>
      <c r="DS382" s="376"/>
      <c r="DT382" s="376"/>
      <c r="DU382" s="376"/>
      <c r="DV382" s="376"/>
      <c r="DW382" s="376"/>
      <c r="DX382" s="376"/>
      <c r="DY382" s="376"/>
      <c r="DZ382" s="376"/>
      <c r="EA382" s="376"/>
    </row>
    <row r="383" spans="14:131" s="367" customFormat="1">
      <c r="N383" s="376"/>
      <c r="O383" s="376"/>
      <c r="P383" s="376"/>
      <c r="Q383" s="376"/>
      <c r="R383" s="376"/>
      <c r="S383" s="376"/>
      <c r="T383" s="376"/>
      <c r="U383" s="376"/>
      <c r="V383" s="376"/>
      <c r="W383" s="376"/>
      <c r="X383" s="376"/>
      <c r="Y383" s="376"/>
      <c r="Z383" s="376"/>
      <c r="AA383" s="376"/>
      <c r="AB383" s="376"/>
      <c r="AC383" s="376"/>
      <c r="AD383" s="376"/>
      <c r="AE383" s="376"/>
      <c r="AF383" s="376"/>
      <c r="AG383" s="376"/>
      <c r="AH383" s="376"/>
      <c r="AI383" s="376"/>
      <c r="AJ383" s="376"/>
      <c r="AK383" s="376"/>
      <c r="AL383" s="376"/>
      <c r="AM383" s="376"/>
      <c r="AN383" s="376"/>
      <c r="AO383" s="376"/>
      <c r="AP383" s="376"/>
      <c r="AQ383" s="376"/>
      <c r="AR383" s="376"/>
      <c r="AS383" s="376"/>
      <c r="AT383" s="376"/>
      <c r="AU383" s="376"/>
      <c r="AV383" s="376"/>
      <c r="AW383" s="628"/>
      <c r="AX383" s="628"/>
      <c r="AY383" s="628"/>
      <c r="AZ383" s="582" t="s">
        <v>1019</v>
      </c>
      <c r="BA383" s="400" t="s">
        <v>1645</v>
      </c>
      <c r="BB383" s="400"/>
      <c r="BC383" s="400"/>
      <c r="BD383" s="400" t="s">
        <v>1019</v>
      </c>
      <c r="BE383" s="51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c r="CV383" s="376"/>
      <c r="CW383" s="376"/>
      <c r="CX383" s="376"/>
      <c r="CY383" s="376"/>
      <c r="CZ383" s="376"/>
      <c r="DA383" s="376"/>
      <c r="DB383" s="376"/>
      <c r="DC383" s="376"/>
      <c r="DD383" s="376"/>
      <c r="DE383" s="376"/>
      <c r="DF383" s="376"/>
      <c r="DG383" s="376"/>
      <c r="DH383" s="376"/>
      <c r="DI383" s="376"/>
      <c r="DJ383" s="376"/>
      <c r="DK383" s="376"/>
      <c r="DL383" s="376"/>
      <c r="DM383" s="376"/>
      <c r="DN383" s="376"/>
      <c r="DO383" s="376"/>
      <c r="DP383" s="376"/>
      <c r="DQ383" s="376"/>
      <c r="DR383" s="376"/>
      <c r="DS383" s="376"/>
      <c r="DT383" s="376"/>
      <c r="DU383" s="376"/>
      <c r="DV383" s="376"/>
      <c r="DW383" s="376"/>
      <c r="DX383" s="376"/>
      <c r="DY383" s="376"/>
      <c r="DZ383" s="376"/>
      <c r="EA383" s="376"/>
    </row>
    <row r="384" spans="14:131" s="367" customFormat="1">
      <c r="N384" s="376"/>
      <c r="O384" s="376"/>
      <c r="P384" s="376"/>
      <c r="Q384" s="376"/>
      <c r="R384" s="376"/>
      <c r="S384" s="376"/>
      <c r="T384" s="376"/>
      <c r="U384" s="376"/>
      <c r="V384" s="376"/>
      <c r="W384" s="376"/>
      <c r="X384" s="376"/>
      <c r="Y384" s="376"/>
      <c r="Z384" s="376"/>
      <c r="AA384" s="376"/>
      <c r="AB384" s="376"/>
      <c r="AC384" s="376"/>
      <c r="AD384" s="376"/>
      <c r="AE384" s="376"/>
      <c r="AF384" s="376"/>
      <c r="AG384" s="376"/>
      <c r="AH384" s="376"/>
      <c r="AI384" s="376"/>
      <c r="AJ384" s="376"/>
      <c r="AK384" s="376"/>
      <c r="AL384" s="376"/>
      <c r="AM384" s="376"/>
      <c r="AN384" s="376"/>
      <c r="AO384" s="376"/>
      <c r="AP384" s="376"/>
      <c r="AQ384" s="376"/>
      <c r="AR384" s="376"/>
      <c r="AS384" s="376"/>
      <c r="AT384" s="376"/>
      <c r="AU384" s="376"/>
      <c r="AV384" s="376"/>
      <c r="AW384" s="628"/>
      <c r="AX384" s="628"/>
      <c r="AY384" s="628"/>
      <c r="AZ384" s="582" t="s">
        <v>1020</v>
      </c>
      <c r="BA384" s="400" t="s">
        <v>1089</v>
      </c>
      <c r="BB384" s="400"/>
      <c r="BC384" s="400"/>
      <c r="BD384" s="400" t="s">
        <v>1020</v>
      </c>
      <c r="BE384" s="51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c r="CV384" s="376"/>
      <c r="CW384" s="376"/>
      <c r="CX384" s="376"/>
      <c r="CY384" s="376"/>
      <c r="CZ384" s="376"/>
      <c r="DA384" s="376"/>
      <c r="DB384" s="376"/>
      <c r="DC384" s="376"/>
      <c r="DD384" s="376"/>
      <c r="DE384" s="376"/>
      <c r="DF384" s="376"/>
      <c r="DG384" s="376"/>
      <c r="DH384" s="376"/>
      <c r="DI384" s="376"/>
      <c r="DJ384" s="376"/>
      <c r="DK384" s="376"/>
      <c r="DL384" s="376"/>
      <c r="DM384" s="376"/>
      <c r="DN384" s="376"/>
      <c r="DO384" s="376"/>
      <c r="DP384" s="376"/>
      <c r="DQ384" s="376"/>
      <c r="DR384" s="376"/>
      <c r="DS384" s="376"/>
      <c r="DT384" s="376"/>
      <c r="DU384" s="376"/>
      <c r="DV384" s="376"/>
      <c r="DW384" s="376"/>
      <c r="DX384" s="376"/>
      <c r="DY384" s="376"/>
      <c r="DZ384" s="376"/>
      <c r="EA384" s="376"/>
    </row>
    <row r="385" spans="14:131" s="367" customFormat="1">
      <c r="N385" s="376"/>
      <c r="O385" s="376"/>
      <c r="P385" s="376"/>
      <c r="Q385" s="376"/>
      <c r="R385" s="376"/>
      <c r="S385" s="376"/>
      <c r="T385" s="376"/>
      <c r="U385" s="376"/>
      <c r="V385" s="376"/>
      <c r="W385" s="376"/>
      <c r="X385" s="376"/>
      <c r="Y385" s="376"/>
      <c r="Z385" s="376"/>
      <c r="AA385" s="376"/>
      <c r="AB385" s="376"/>
      <c r="AC385" s="376"/>
      <c r="AD385" s="376"/>
      <c r="AE385" s="376"/>
      <c r="AF385" s="376"/>
      <c r="AG385" s="376"/>
      <c r="AH385" s="376"/>
      <c r="AI385" s="376"/>
      <c r="AJ385" s="376"/>
      <c r="AK385" s="376"/>
      <c r="AL385" s="376"/>
      <c r="AM385" s="376"/>
      <c r="AN385" s="376"/>
      <c r="AO385" s="376"/>
      <c r="AP385" s="376"/>
      <c r="AQ385" s="376"/>
      <c r="AR385" s="376"/>
      <c r="AS385" s="376"/>
      <c r="AT385" s="376"/>
      <c r="AU385" s="376"/>
      <c r="AV385" s="376"/>
      <c r="AW385" s="400"/>
      <c r="AX385" s="400"/>
      <c r="AY385" s="400"/>
      <c r="AZ385" s="582" t="s">
        <v>1025</v>
      </c>
      <c r="BA385" s="400" t="s">
        <v>1090</v>
      </c>
      <c r="BB385" s="400"/>
      <c r="BC385" s="400"/>
      <c r="BD385" s="400" t="s">
        <v>1025</v>
      </c>
      <c r="BE385" s="51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c r="CV385" s="376"/>
      <c r="CW385" s="376"/>
      <c r="CX385" s="376"/>
      <c r="CY385" s="376"/>
      <c r="CZ385" s="376"/>
      <c r="DA385" s="376"/>
      <c r="DB385" s="376"/>
      <c r="DC385" s="376"/>
      <c r="DD385" s="376"/>
      <c r="DE385" s="376"/>
      <c r="DF385" s="376"/>
      <c r="DG385" s="376"/>
      <c r="DH385" s="376"/>
      <c r="DI385" s="376"/>
      <c r="DJ385" s="376"/>
      <c r="DK385" s="376"/>
      <c r="DL385" s="376"/>
      <c r="DM385" s="376"/>
      <c r="DN385" s="376"/>
      <c r="DO385" s="376"/>
      <c r="DP385" s="376"/>
      <c r="DQ385" s="376"/>
      <c r="DR385" s="376"/>
      <c r="DS385" s="376"/>
      <c r="DT385" s="376"/>
      <c r="DU385" s="376"/>
      <c r="DV385" s="376"/>
      <c r="DW385" s="376"/>
      <c r="DX385" s="376"/>
      <c r="DY385" s="376"/>
      <c r="DZ385" s="376"/>
      <c r="EA385" s="376"/>
    </row>
    <row r="386" spans="14:131" s="367" customFormat="1">
      <c r="N386" s="376"/>
      <c r="O386" s="376"/>
      <c r="P386" s="376"/>
      <c r="Q386" s="376"/>
      <c r="R386" s="376"/>
      <c r="S386" s="376"/>
      <c r="T386" s="376"/>
      <c r="U386" s="376"/>
      <c r="V386" s="376"/>
      <c r="W386" s="376"/>
      <c r="X386" s="376"/>
      <c r="Y386" s="376"/>
      <c r="Z386" s="376"/>
      <c r="AA386" s="376"/>
      <c r="AB386" s="376"/>
      <c r="AC386" s="376"/>
      <c r="AD386" s="376"/>
      <c r="AE386" s="376"/>
      <c r="AF386" s="376"/>
      <c r="AG386" s="376"/>
      <c r="AH386" s="376"/>
      <c r="AI386" s="376"/>
      <c r="AJ386" s="376"/>
      <c r="AK386" s="376"/>
      <c r="AL386" s="376"/>
      <c r="AM386" s="376"/>
      <c r="AN386" s="376"/>
      <c r="AO386" s="376"/>
      <c r="AP386" s="376"/>
      <c r="AQ386" s="376"/>
      <c r="AR386" s="376"/>
      <c r="AS386" s="376"/>
      <c r="AT386" s="376"/>
      <c r="AU386" s="376"/>
      <c r="AV386" s="376"/>
      <c r="AW386" s="400"/>
      <c r="AX386" s="400"/>
      <c r="AY386" s="400"/>
      <c r="AZ386" s="582" t="s">
        <v>1026</v>
      </c>
      <c r="BA386" s="400" t="s">
        <v>1091</v>
      </c>
      <c r="BB386" s="400"/>
      <c r="BC386" s="400"/>
      <c r="BD386" s="400" t="s">
        <v>1026</v>
      </c>
      <c r="BE386" s="51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c r="CV386" s="376"/>
      <c r="CW386" s="376"/>
      <c r="CX386" s="376"/>
      <c r="CY386" s="376"/>
      <c r="CZ386" s="376"/>
      <c r="DA386" s="376"/>
      <c r="DB386" s="376"/>
      <c r="DC386" s="376"/>
      <c r="DD386" s="376"/>
      <c r="DE386" s="376"/>
      <c r="DF386" s="376"/>
      <c r="DG386" s="376"/>
      <c r="DH386" s="376"/>
      <c r="DI386" s="376"/>
      <c r="DJ386" s="376"/>
      <c r="DK386" s="376"/>
      <c r="DL386" s="376"/>
      <c r="DM386" s="376"/>
      <c r="DN386" s="376"/>
      <c r="DO386" s="376"/>
      <c r="DP386" s="376"/>
      <c r="DQ386" s="376"/>
      <c r="DR386" s="376"/>
      <c r="DS386" s="376"/>
      <c r="DT386" s="376"/>
      <c r="DU386" s="376"/>
      <c r="DV386" s="376"/>
      <c r="DW386" s="376"/>
      <c r="DX386" s="376"/>
      <c r="DY386" s="376"/>
      <c r="DZ386" s="376"/>
      <c r="EA386" s="376"/>
    </row>
    <row r="387" spans="14:131" s="367" customFormat="1">
      <c r="N387" s="376"/>
      <c r="O387" s="376"/>
      <c r="P387" s="376"/>
      <c r="Q387" s="376"/>
      <c r="R387" s="376"/>
      <c r="S387" s="376"/>
      <c r="T387" s="376"/>
      <c r="U387" s="376"/>
      <c r="V387" s="376"/>
      <c r="W387" s="376"/>
      <c r="X387" s="376"/>
      <c r="Y387" s="376"/>
      <c r="Z387" s="376"/>
      <c r="AA387" s="376"/>
      <c r="AB387" s="376"/>
      <c r="AC387" s="376"/>
      <c r="AD387" s="376"/>
      <c r="AE387" s="376"/>
      <c r="AF387" s="376"/>
      <c r="AG387" s="376"/>
      <c r="AH387" s="376"/>
      <c r="AI387" s="376"/>
      <c r="AJ387" s="376"/>
      <c r="AK387" s="376"/>
      <c r="AL387" s="376"/>
      <c r="AM387" s="376"/>
      <c r="AN387" s="376"/>
      <c r="AO387" s="376"/>
      <c r="AP387" s="376"/>
      <c r="AQ387" s="376"/>
      <c r="AR387" s="376"/>
      <c r="AS387" s="376"/>
      <c r="AT387" s="376"/>
      <c r="AU387" s="376"/>
      <c r="AV387" s="376"/>
      <c r="AW387" s="400"/>
      <c r="AX387" s="400"/>
      <c r="AY387" s="400"/>
      <c r="AZ387" s="582" t="s">
        <v>1027</v>
      </c>
      <c r="BA387" s="400" t="s">
        <v>1092</v>
      </c>
      <c r="BB387" s="400"/>
      <c r="BC387" s="400"/>
      <c r="BD387" s="400" t="s">
        <v>1027</v>
      </c>
      <c r="BE387" s="51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c r="CV387" s="376"/>
      <c r="CW387" s="376"/>
      <c r="CX387" s="376"/>
      <c r="CY387" s="376"/>
      <c r="CZ387" s="376"/>
      <c r="DA387" s="376"/>
      <c r="DB387" s="376"/>
      <c r="DC387" s="376"/>
      <c r="DD387" s="376"/>
      <c r="DE387" s="376"/>
      <c r="DF387" s="376"/>
      <c r="DG387" s="376"/>
      <c r="DH387" s="376"/>
      <c r="DI387" s="376"/>
      <c r="DJ387" s="376"/>
      <c r="DK387" s="376"/>
      <c r="DL387" s="376"/>
      <c r="DM387" s="376"/>
      <c r="DN387" s="376"/>
      <c r="DO387" s="376"/>
      <c r="DP387" s="376"/>
      <c r="DQ387" s="376"/>
      <c r="DR387" s="376"/>
      <c r="DS387" s="376"/>
      <c r="DT387" s="376"/>
      <c r="DU387" s="376"/>
      <c r="DV387" s="376"/>
      <c r="DW387" s="376"/>
      <c r="DX387" s="376"/>
      <c r="DY387" s="376"/>
      <c r="DZ387" s="376"/>
      <c r="EA387" s="376"/>
    </row>
    <row r="388" spans="14:131" s="367" customFormat="1">
      <c r="N388" s="376"/>
      <c r="O388" s="376"/>
      <c r="P388" s="376"/>
      <c r="Q388" s="376"/>
      <c r="R388" s="376"/>
      <c r="S388" s="376"/>
      <c r="T388" s="376"/>
      <c r="U388" s="376"/>
      <c r="V388" s="376"/>
      <c r="W388" s="376"/>
      <c r="X388" s="376"/>
      <c r="Y388" s="376"/>
      <c r="Z388" s="376"/>
      <c r="AA388" s="376"/>
      <c r="AB388" s="376"/>
      <c r="AC388" s="376"/>
      <c r="AD388" s="376"/>
      <c r="AE388" s="376"/>
      <c r="AF388" s="376"/>
      <c r="AG388" s="376"/>
      <c r="AH388" s="376"/>
      <c r="AI388" s="376"/>
      <c r="AJ388" s="376"/>
      <c r="AK388" s="376"/>
      <c r="AL388" s="376"/>
      <c r="AM388" s="376"/>
      <c r="AN388" s="376"/>
      <c r="AO388" s="376"/>
      <c r="AP388" s="376"/>
      <c r="AQ388" s="376"/>
      <c r="AR388" s="376"/>
      <c r="AS388" s="376"/>
      <c r="AT388" s="376"/>
      <c r="AU388" s="376"/>
      <c r="AV388" s="376"/>
      <c r="AW388" s="400"/>
      <c r="AX388" s="400"/>
      <c r="AY388" s="400"/>
      <c r="AZ388" s="582" t="s">
        <v>1033</v>
      </c>
      <c r="BA388" s="400" t="s">
        <v>1093</v>
      </c>
      <c r="BB388" s="400"/>
      <c r="BC388" s="400"/>
      <c r="BD388" s="400" t="s">
        <v>1033</v>
      </c>
      <c r="BE388" s="51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c r="CV388" s="376"/>
      <c r="CW388" s="376"/>
      <c r="CX388" s="376"/>
      <c r="CY388" s="376"/>
      <c r="CZ388" s="376"/>
      <c r="DA388" s="376"/>
      <c r="DB388" s="376"/>
      <c r="DC388" s="376"/>
      <c r="DD388" s="376"/>
      <c r="DE388" s="376"/>
      <c r="DF388" s="376"/>
      <c r="DG388" s="376"/>
      <c r="DH388" s="376"/>
      <c r="DI388" s="376"/>
      <c r="DJ388" s="376"/>
      <c r="DK388" s="376"/>
      <c r="DL388" s="376"/>
      <c r="DM388" s="376"/>
      <c r="DN388" s="376"/>
      <c r="DO388" s="376"/>
      <c r="DP388" s="376"/>
      <c r="DQ388" s="376"/>
      <c r="DR388" s="376"/>
      <c r="DS388" s="376"/>
      <c r="DT388" s="376"/>
      <c r="DU388" s="376"/>
      <c r="DV388" s="376"/>
      <c r="DW388" s="376"/>
      <c r="DX388" s="376"/>
      <c r="DY388" s="376"/>
      <c r="DZ388" s="376"/>
      <c r="EA388" s="376"/>
    </row>
    <row r="389" spans="14:131" s="367" customFormat="1">
      <c r="N389" s="376"/>
      <c r="O389" s="376"/>
      <c r="P389" s="376"/>
      <c r="Q389" s="376"/>
      <c r="R389" s="376"/>
      <c r="S389" s="376"/>
      <c r="T389" s="376"/>
      <c r="U389" s="376"/>
      <c r="V389" s="376"/>
      <c r="W389" s="376"/>
      <c r="X389" s="376"/>
      <c r="Y389" s="376"/>
      <c r="Z389" s="376"/>
      <c r="AA389" s="376"/>
      <c r="AB389" s="376"/>
      <c r="AC389" s="376"/>
      <c r="AD389" s="376"/>
      <c r="AE389" s="376"/>
      <c r="AF389" s="376"/>
      <c r="AG389" s="376"/>
      <c r="AH389" s="376"/>
      <c r="AI389" s="376"/>
      <c r="AJ389" s="376"/>
      <c r="AK389" s="376"/>
      <c r="AL389" s="376"/>
      <c r="AM389" s="376"/>
      <c r="AN389" s="376"/>
      <c r="AO389" s="376"/>
      <c r="AP389" s="376"/>
      <c r="AQ389" s="376"/>
      <c r="AR389" s="376"/>
      <c r="AS389" s="376"/>
      <c r="AT389" s="376"/>
      <c r="AU389" s="376"/>
      <c r="AV389" s="376"/>
      <c r="AW389" s="400"/>
      <c r="AX389" s="400"/>
      <c r="AY389" s="400"/>
      <c r="AZ389" s="582" t="s">
        <v>1036</v>
      </c>
      <c r="BA389" s="400" t="s">
        <v>1095</v>
      </c>
      <c r="BB389" s="400"/>
      <c r="BC389" s="400"/>
      <c r="BD389" s="400" t="s">
        <v>1036</v>
      </c>
      <c r="BE389" s="51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c r="CV389" s="376"/>
      <c r="CW389" s="376"/>
      <c r="CX389" s="376"/>
      <c r="CY389" s="376"/>
      <c r="CZ389" s="376"/>
      <c r="DA389" s="376"/>
      <c r="DB389" s="376"/>
      <c r="DC389" s="376"/>
      <c r="DD389" s="376"/>
      <c r="DE389" s="376"/>
      <c r="DF389" s="376"/>
      <c r="DG389" s="376"/>
      <c r="DH389" s="376"/>
      <c r="DI389" s="376"/>
      <c r="DJ389" s="376"/>
      <c r="DK389" s="376"/>
      <c r="DL389" s="376"/>
      <c r="DM389" s="376"/>
      <c r="DN389" s="376"/>
      <c r="DO389" s="376"/>
      <c r="DP389" s="376"/>
      <c r="DQ389" s="376"/>
      <c r="DR389" s="376"/>
      <c r="DS389" s="376"/>
      <c r="DT389" s="376"/>
      <c r="DU389" s="376"/>
      <c r="DV389" s="376"/>
      <c r="DW389" s="376"/>
      <c r="DX389" s="376"/>
      <c r="DY389" s="376"/>
      <c r="DZ389" s="376"/>
      <c r="EA389" s="376"/>
    </row>
    <row r="390" spans="14:131" s="367" customFormat="1">
      <c r="N390" s="376"/>
      <c r="O390" s="376"/>
      <c r="P390" s="376"/>
      <c r="Q390" s="376"/>
      <c r="R390" s="376"/>
      <c r="S390" s="376"/>
      <c r="T390" s="376"/>
      <c r="U390" s="376"/>
      <c r="V390" s="376"/>
      <c r="W390" s="376"/>
      <c r="X390" s="376"/>
      <c r="Y390" s="376"/>
      <c r="Z390" s="376"/>
      <c r="AA390" s="376"/>
      <c r="AB390" s="376"/>
      <c r="AC390" s="376"/>
      <c r="AD390" s="376"/>
      <c r="AE390" s="376"/>
      <c r="AF390" s="376"/>
      <c r="AG390" s="376"/>
      <c r="AH390" s="376"/>
      <c r="AI390" s="376"/>
      <c r="AJ390" s="376"/>
      <c r="AK390" s="376"/>
      <c r="AL390" s="376"/>
      <c r="AM390" s="376"/>
      <c r="AN390" s="376"/>
      <c r="AO390" s="376"/>
      <c r="AP390" s="376"/>
      <c r="AQ390" s="376"/>
      <c r="AR390" s="376"/>
      <c r="AS390" s="376"/>
      <c r="AT390" s="376"/>
      <c r="AU390" s="376"/>
      <c r="AV390" s="376"/>
      <c r="AW390" s="400"/>
      <c r="AX390" s="400"/>
      <c r="AY390" s="400"/>
      <c r="AZ390" s="582" t="s">
        <v>1037</v>
      </c>
      <c r="BA390" s="400" t="s">
        <v>1097</v>
      </c>
      <c r="BB390" s="400"/>
      <c r="BC390" s="400"/>
      <c r="BD390" s="400" t="s">
        <v>1037</v>
      </c>
      <c r="BE390" s="51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c r="CV390" s="376"/>
      <c r="CW390" s="376"/>
      <c r="CX390" s="376"/>
      <c r="CY390" s="376"/>
      <c r="CZ390" s="376"/>
      <c r="DA390" s="376"/>
      <c r="DB390" s="376"/>
      <c r="DC390" s="376"/>
      <c r="DD390" s="376"/>
      <c r="DE390" s="376"/>
      <c r="DF390" s="376"/>
      <c r="DG390" s="376"/>
      <c r="DH390" s="376"/>
      <c r="DI390" s="376"/>
      <c r="DJ390" s="376"/>
      <c r="DK390" s="376"/>
      <c r="DL390" s="376"/>
      <c r="DM390" s="376"/>
      <c r="DN390" s="376"/>
      <c r="DO390" s="376"/>
      <c r="DP390" s="376"/>
      <c r="DQ390" s="376"/>
      <c r="DR390" s="376"/>
      <c r="DS390" s="376"/>
      <c r="DT390" s="376"/>
      <c r="DU390" s="376"/>
      <c r="DV390" s="376"/>
      <c r="DW390" s="376"/>
      <c r="DX390" s="376"/>
      <c r="DY390" s="376"/>
      <c r="DZ390" s="376"/>
      <c r="EA390" s="376"/>
    </row>
    <row r="391" spans="14:131" s="367" customFormat="1">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76"/>
      <c r="AM391" s="376"/>
      <c r="AN391" s="376"/>
      <c r="AO391" s="376"/>
      <c r="AP391" s="376"/>
      <c r="AQ391" s="376"/>
      <c r="AR391" s="376"/>
      <c r="AS391" s="376"/>
      <c r="AT391" s="376"/>
      <c r="AU391" s="376"/>
      <c r="AV391" s="376"/>
      <c r="AW391" s="400"/>
      <c r="AX391" s="400"/>
      <c r="AY391" s="400"/>
      <c r="AZ391" s="582" t="s">
        <v>1039</v>
      </c>
      <c r="BA391" s="400" t="s">
        <v>1099</v>
      </c>
      <c r="BB391" s="400"/>
      <c r="BC391" s="400"/>
      <c r="BD391" s="400" t="s">
        <v>1039</v>
      </c>
      <c r="BE391" s="51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c r="CV391" s="376"/>
      <c r="CW391" s="376"/>
      <c r="CX391" s="376"/>
      <c r="CY391" s="376"/>
      <c r="CZ391" s="376"/>
      <c r="DA391" s="376"/>
      <c r="DB391" s="376"/>
      <c r="DC391" s="376"/>
      <c r="DD391" s="376"/>
      <c r="DE391" s="376"/>
      <c r="DF391" s="376"/>
      <c r="DG391" s="376"/>
      <c r="DH391" s="376"/>
      <c r="DI391" s="376"/>
      <c r="DJ391" s="376"/>
      <c r="DK391" s="376"/>
      <c r="DL391" s="376"/>
      <c r="DM391" s="376"/>
      <c r="DN391" s="376"/>
      <c r="DO391" s="376"/>
      <c r="DP391" s="376"/>
      <c r="DQ391" s="376"/>
      <c r="DR391" s="376"/>
      <c r="DS391" s="376"/>
      <c r="DT391" s="376"/>
      <c r="DU391" s="376"/>
      <c r="DV391" s="376"/>
      <c r="DW391" s="376"/>
      <c r="DX391" s="376"/>
      <c r="DY391" s="376"/>
      <c r="DZ391" s="376"/>
      <c r="EA391" s="376"/>
    </row>
    <row r="392" spans="14:131" s="367" customFormat="1">
      <c r="N392" s="376"/>
      <c r="O392" s="376"/>
      <c r="P392" s="376"/>
      <c r="Q392" s="376"/>
      <c r="R392" s="376"/>
      <c r="S392" s="376"/>
      <c r="T392" s="376"/>
      <c r="U392" s="376"/>
      <c r="V392" s="376"/>
      <c r="W392" s="376"/>
      <c r="X392" s="376"/>
      <c r="Y392" s="376"/>
      <c r="Z392" s="376"/>
      <c r="AA392" s="376"/>
      <c r="AB392" s="376"/>
      <c r="AC392" s="376"/>
      <c r="AD392" s="376"/>
      <c r="AE392" s="376"/>
      <c r="AF392" s="376"/>
      <c r="AG392" s="376"/>
      <c r="AH392" s="376"/>
      <c r="AI392" s="376"/>
      <c r="AJ392" s="376"/>
      <c r="AK392" s="376"/>
      <c r="AL392" s="376"/>
      <c r="AM392" s="376"/>
      <c r="AN392" s="376"/>
      <c r="AO392" s="376"/>
      <c r="AP392" s="376"/>
      <c r="AQ392" s="376"/>
      <c r="AR392" s="376"/>
      <c r="AS392" s="376"/>
      <c r="AT392" s="376"/>
      <c r="AU392" s="376"/>
      <c r="AV392" s="376"/>
      <c r="AW392" s="400"/>
      <c r="AX392" s="400"/>
      <c r="AY392" s="400"/>
      <c r="AZ392" s="582" t="s">
        <v>1047</v>
      </c>
      <c r="BA392" s="400" t="s">
        <v>1101</v>
      </c>
      <c r="BB392" s="400"/>
      <c r="BC392" s="400"/>
      <c r="BD392" s="400" t="s">
        <v>1047</v>
      </c>
      <c r="BE392" s="51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c r="CV392" s="376"/>
      <c r="CW392" s="376"/>
      <c r="CX392" s="376"/>
      <c r="CY392" s="376"/>
      <c r="CZ392" s="376"/>
      <c r="DA392" s="376"/>
      <c r="DB392" s="376"/>
      <c r="DC392" s="376"/>
      <c r="DD392" s="376"/>
      <c r="DE392" s="376"/>
      <c r="DF392" s="376"/>
      <c r="DG392" s="376"/>
      <c r="DH392" s="376"/>
      <c r="DI392" s="376"/>
      <c r="DJ392" s="376"/>
      <c r="DK392" s="376"/>
      <c r="DL392" s="376"/>
      <c r="DM392" s="376"/>
      <c r="DN392" s="376"/>
      <c r="DO392" s="376"/>
      <c r="DP392" s="376"/>
      <c r="DQ392" s="376"/>
      <c r="DR392" s="376"/>
      <c r="DS392" s="376"/>
      <c r="DT392" s="376"/>
      <c r="DU392" s="376"/>
      <c r="DV392" s="376"/>
      <c r="DW392" s="376"/>
      <c r="DX392" s="376"/>
      <c r="DY392" s="376"/>
      <c r="DZ392" s="376"/>
      <c r="EA392" s="376"/>
    </row>
    <row r="393" spans="14:131" s="367" customFormat="1">
      <c r="N393" s="376"/>
      <c r="O393" s="376"/>
      <c r="P393" s="376"/>
      <c r="Q393" s="376"/>
      <c r="R393" s="376"/>
      <c r="S393" s="376"/>
      <c r="T393" s="376"/>
      <c r="U393" s="376"/>
      <c r="V393" s="376"/>
      <c r="W393" s="376"/>
      <c r="X393" s="376"/>
      <c r="Y393" s="376"/>
      <c r="Z393" s="376"/>
      <c r="AA393" s="376"/>
      <c r="AB393" s="376"/>
      <c r="AC393" s="376"/>
      <c r="AD393" s="376"/>
      <c r="AE393" s="376"/>
      <c r="AF393" s="376"/>
      <c r="AG393" s="376"/>
      <c r="AH393" s="376"/>
      <c r="AI393" s="376"/>
      <c r="AJ393" s="376"/>
      <c r="AK393" s="376"/>
      <c r="AL393" s="376"/>
      <c r="AM393" s="376"/>
      <c r="AN393" s="376"/>
      <c r="AO393" s="376"/>
      <c r="AP393" s="376"/>
      <c r="AQ393" s="376"/>
      <c r="AR393" s="376"/>
      <c r="AS393" s="376"/>
      <c r="AT393" s="376"/>
      <c r="AU393" s="376"/>
      <c r="AV393" s="376"/>
      <c r="AW393" s="400"/>
      <c r="AX393" s="400"/>
      <c r="AY393" s="400"/>
      <c r="AZ393" s="582" t="s">
        <v>1048</v>
      </c>
      <c r="BA393" s="400" t="s">
        <v>1102</v>
      </c>
      <c r="BB393" s="400"/>
      <c r="BC393" s="400"/>
      <c r="BD393" s="400" t="s">
        <v>1048</v>
      </c>
      <c r="BE393" s="51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c r="CV393" s="376"/>
      <c r="CW393" s="376"/>
      <c r="CX393" s="376"/>
      <c r="CY393" s="376"/>
      <c r="CZ393" s="376"/>
      <c r="DA393" s="376"/>
      <c r="DB393" s="376"/>
      <c r="DC393" s="376"/>
      <c r="DD393" s="376"/>
      <c r="DE393" s="376"/>
      <c r="DF393" s="376"/>
      <c r="DG393" s="376"/>
      <c r="DH393" s="376"/>
      <c r="DI393" s="376"/>
      <c r="DJ393" s="376"/>
      <c r="DK393" s="376"/>
      <c r="DL393" s="376"/>
      <c r="DM393" s="376"/>
      <c r="DN393" s="376"/>
      <c r="DO393" s="376"/>
      <c r="DP393" s="376"/>
      <c r="DQ393" s="376"/>
      <c r="DR393" s="376"/>
      <c r="DS393" s="376"/>
      <c r="DT393" s="376"/>
      <c r="DU393" s="376"/>
      <c r="DV393" s="376"/>
      <c r="DW393" s="376"/>
      <c r="DX393" s="376"/>
      <c r="DY393" s="376"/>
      <c r="DZ393" s="376"/>
      <c r="EA393" s="376"/>
    </row>
    <row r="394" spans="14:131" s="367" customFormat="1">
      <c r="N394" s="376"/>
      <c r="O394" s="376"/>
      <c r="P394" s="376"/>
      <c r="Q394" s="376"/>
      <c r="R394" s="376"/>
      <c r="S394" s="376"/>
      <c r="T394" s="376"/>
      <c r="U394" s="376"/>
      <c r="V394" s="376"/>
      <c r="W394" s="376"/>
      <c r="X394" s="376"/>
      <c r="Y394" s="376"/>
      <c r="Z394" s="376"/>
      <c r="AA394" s="376"/>
      <c r="AB394" s="376"/>
      <c r="AC394" s="376"/>
      <c r="AD394" s="376"/>
      <c r="AE394" s="376"/>
      <c r="AF394" s="376"/>
      <c r="AG394" s="376"/>
      <c r="AH394" s="376"/>
      <c r="AI394" s="376"/>
      <c r="AJ394" s="376"/>
      <c r="AK394" s="376"/>
      <c r="AL394" s="376"/>
      <c r="AM394" s="376"/>
      <c r="AN394" s="376"/>
      <c r="AO394" s="376"/>
      <c r="AP394" s="376"/>
      <c r="AQ394" s="376"/>
      <c r="AR394" s="376"/>
      <c r="AS394" s="376"/>
      <c r="AT394" s="376"/>
      <c r="AU394" s="376"/>
      <c r="AV394" s="376"/>
      <c r="AW394" s="400"/>
      <c r="AX394" s="400"/>
      <c r="AY394" s="400"/>
      <c r="AZ394" s="582" t="s">
        <v>1050</v>
      </c>
      <c r="BA394" s="400" t="s">
        <v>432</v>
      </c>
      <c r="BB394" s="400"/>
      <c r="BC394" s="400"/>
      <c r="BD394" s="400" t="s">
        <v>1049</v>
      </c>
      <c r="BE394" s="51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c r="CV394" s="376"/>
      <c r="CW394" s="376"/>
      <c r="CX394" s="376"/>
      <c r="CY394" s="376"/>
      <c r="CZ394" s="376"/>
      <c r="DA394" s="376"/>
      <c r="DB394" s="376"/>
      <c r="DC394" s="376"/>
      <c r="DD394" s="376"/>
      <c r="DE394" s="376"/>
      <c r="DF394" s="376"/>
      <c r="DG394" s="376"/>
      <c r="DH394" s="376"/>
      <c r="DI394" s="376"/>
      <c r="DJ394" s="376"/>
      <c r="DK394" s="376"/>
      <c r="DL394" s="376"/>
      <c r="DM394" s="376"/>
      <c r="DN394" s="376"/>
      <c r="DO394" s="376"/>
      <c r="DP394" s="376"/>
      <c r="DQ394" s="376"/>
      <c r="DR394" s="376"/>
      <c r="DS394" s="376"/>
      <c r="DT394" s="376"/>
      <c r="DU394" s="376"/>
      <c r="DV394" s="376"/>
      <c r="DW394" s="376"/>
      <c r="DX394" s="376"/>
      <c r="DY394" s="376"/>
      <c r="DZ394" s="376"/>
      <c r="EA394" s="376"/>
    </row>
    <row r="395" spans="14:131" s="367" customFormat="1">
      <c r="N395" s="376"/>
      <c r="O395" s="376"/>
      <c r="P395" s="376"/>
      <c r="Q395" s="376"/>
      <c r="R395" s="376"/>
      <c r="S395" s="376"/>
      <c r="T395" s="376"/>
      <c r="U395" s="376"/>
      <c r="V395" s="376"/>
      <c r="W395" s="376"/>
      <c r="X395" s="376"/>
      <c r="Y395" s="376"/>
      <c r="Z395" s="376"/>
      <c r="AA395" s="376"/>
      <c r="AB395" s="376"/>
      <c r="AC395" s="376"/>
      <c r="AD395" s="376"/>
      <c r="AE395" s="376"/>
      <c r="AF395" s="376"/>
      <c r="AG395" s="376"/>
      <c r="AH395" s="376"/>
      <c r="AI395" s="376"/>
      <c r="AJ395" s="376"/>
      <c r="AK395" s="376"/>
      <c r="AL395" s="376"/>
      <c r="AM395" s="376"/>
      <c r="AN395" s="376"/>
      <c r="AO395" s="376"/>
      <c r="AP395" s="376"/>
      <c r="AQ395" s="376"/>
      <c r="AR395" s="376"/>
      <c r="AS395" s="376"/>
      <c r="AT395" s="376"/>
      <c r="AU395" s="376"/>
      <c r="AV395" s="376"/>
      <c r="AW395" s="400"/>
      <c r="AX395" s="400"/>
      <c r="AY395" s="400"/>
      <c r="AZ395" s="582" t="s">
        <v>1051</v>
      </c>
      <c r="BA395" s="400" t="s">
        <v>1105</v>
      </c>
      <c r="BB395" s="400"/>
      <c r="BC395" s="400"/>
      <c r="BD395" s="400" t="s">
        <v>1050</v>
      </c>
      <c r="BE395" s="51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c r="CV395" s="376"/>
      <c r="CW395" s="376"/>
      <c r="CX395" s="376"/>
      <c r="CY395" s="376"/>
      <c r="CZ395" s="376"/>
      <c r="DA395" s="376"/>
      <c r="DB395" s="376"/>
      <c r="DC395" s="376"/>
      <c r="DD395" s="376"/>
      <c r="DE395" s="376"/>
      <c r="DF395" s="376"/>
      <c r="DG395" s="376"/>
      <c r="DH395" s="376"/>
      <c r="DI395" s="376"/>
      <c r="DJ395" s="376"/>
      <c r="DK395" s="376"/>
      <c r="DL395" s="376"/>
      <c r="DM395" s="376"/>
      <c r="DN395" s="376"/>
      <c r="DO395" s="376"/>
      <c r="DP395" s="376"/>
      <c r="DQ395" s="376"/>
      <c r="DR395" s="376"/>
      <c r="DS395" s="376"/>
      <c r="DT395" s="376"/>
      <c r="DU395" s="376"/>
      <c r="DV395" s="376"/>
      <c r="DW395" s="376"/>
      <c r="DX395" s="376"/>
      <c r="DY395" s="376"/>
      <c r="DZ395" s="376"/>
      <c r="EA395" s="376"/>
    </row>
    <row r="396" spans="14:131" s="367" customFormat="1">
      <c r="N396" s="376"/>
      <c r="O396" s="376"/>
      <c r="P396" s="376"/>
      <c r="Q396" s="376"/>
      <c r="R396" s="376"/>
      <c r="S396" s="376"/>
      <c r="T396" s="376"/>
      <c r="U396" s="376"/>
      <c r="V396" s="376"/>
      <c r="W396" s="376"/>
      <c r="X396" s="376"/>
      <c r="Y396" s="376"/>
      <c r="Z396" s="376"/>
      <c r="AA396" s="376"/>
      <c r="AB396" s="376"/>
      <c r="AC396" s="376"/>
      <c r="AD396" s="376"/>
      <c r="AE396" s="376"/>
      <c r="AF396" s="376"/>
      <c r="AG396" s="376"/>
      <c r="AH396" s="376"/>
      <c r="AI396" s="376"/>
      <c r="AJ396" s="376"/>
      <c r="AK396" s="376"/>
      <c r="AL396" s="376"/>
      <c r="AM396" s="376"/>
      <c r="AN396" s="376"/>
      <c r="AO396" s="376"/>
      <c r="AP396" s="376"/>
      <c r="AQ396" s="376"/>
      <c r="AR396" s="376"/>
      <c r="AS396" s="376"/>
      <c r="AT396" s="376"/>
      <c r="AU396" s="376"/>
      <c r="AV396" s="376"/>
      <c r="AW396" s="400"/>
      <c r="AX396" s="400"/>
      <c r="AY396" s="400"/>
      <c r="AZ396" s="582" t="s">
        <v>1054</v>
      </c>
      <c r="BA396" s="400" t="s">
        <v>1109</v>
      </c>
      <c r="BB396" s="400"/>
      <c r="BC396" s="400"/>
      <c r="BD396" s="400" t="s">
        <v>1051</v>
      </c>
      <c r="BE396" s="51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c r="CV396" s="376"/>
      <c r="CW396" s="376"/>
      <c r="CX396" s="376"/>
      <c r="CY396" s="376"/>
      <c r="CZ396" s="376"/>
      <c r="DA396" s="376"/>
      <c r="DB396" s="376"/>
      <c r="DC396" s="376"/>
      <c r="DD396" s="376"/>
      <c r="DE396" s="376"/>
      <c r="DF396" s="376"/>
      <c r="DG396" s="376"/>
      <c r="DH396" s="376"/>
      <c r="DI396" s="376"/>
      <c r="DJ396" s="376"/>
      <c r="DK396" s="376"/>
      <c r="DL396" s="376"/>
      <c r="DM396" s="376"/>
      <c r="DN396" s="376"/>
      <c r="DO396" s="376"/>
      <c r="DP396" s="376"/>
      <c r="DQ396" s="376"/>
      <c r="DR396" s="376"/>
      <c r="DS396" s="376"/>
      <c r="DT396" s="376"/>
      <c r="DU396" s="376"/>
      <c r="DV396" s="376"/>
      <c r="DW396" s="376"/>
      <c r="DX396" s="376"/>
      <c r="DY396" s="376"/>
      <c r="DZ396" s="376"/>
      <c r="EA396" s="376"/>
    </row>
    <row r="397" spans="14:131" s="367" customFormat="1">
      <c r="N397" s="376"/>
      <c r="O397" s="376"/>
      <c r="P397" s="376"/>
      <c r="Q397" s="376"/>
      <c r="R397" s="376"/>
      <c r="S397" s="376"/>
      <c r="T397" s="376"/>
      <c r="U397" s="376"/>
      <c r="V397" s="376"/>
      <c r="W397" s="376"/>
      <c r="X397" s="376"/>
      <c r="Y397" s="376"/>
      <c r="Z397" s="376"/>
      <c r="AA397" s="376"/>
      <c r="AB397" s="376"/>
      <c r="AC397" s="376"/>
      <c r="AD397" s="376"/>
      <c r="AE397" s="376"/>
      <c r="AF397" s="376"/>
      <c r="AG397" s="376"/>
      <c r="AH397" s="376"/>
      <c r="AI397" s="376"/>
      <c r="AJ397" s="376"/>
      <c r="AK397" s="376"/>
      <c r="AL397" s="376"/>
      <c r="AM397" s="376"/>
      <c r="AN397" s="376"/>
      <c r="AO397" s="376"/>
      <c r="AP397" s="376"/>
      <c r="AQ397" s="376"/>
      <c r="AR397" s="376"/>
      <c r="AS397" s="376"/>
      <c r="AT397" s="376"/>
      <c r="AU397" s="376"/>
      <c r="AV397" s="376"/>
      <c r="AW397" s="400"/>
      <c r="AX397" s="400"/>
      <c r="AY397" s="400"/>
      <c r="AZ397" s="582" t="s">
        <v>1058</v>
      </c>
      <c r="BA397" s="400" t="s">
        <v>1110</v>
      </c>
      <c r="BB397" s="400"/>
      <c r="BC397" s="400"/>
      <c r="BD397" s="400" t="s">
        <v>1054</v>
      </c>
      <c r="BE397" s="51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c r="CV397" s="376"/>
      <c r="CW397" s="376"/>
      <c r="CX397" s="376"/>
      <c r="CY397" s="376"/>
      <c r="CZ397" s="376"/>
      <c r="DA397" s="376"/>
      <c r="DB397" s="376"/>
      <c r="DC397" s="376"/>
      <c r="DD397" s="376"/>
      <c r="DE397" s="376"/>
      <c r="DF397" s="376"/>
      <c r="DG397" s="376"/>
      <c r="DH397" s="376"/>
      <c r="DI397" s="376"/>
      <c r="DJ397" s="376"/>
      <c r="DK397" s="376"/>
      <c r="DL397" s="376"/>
      <c r="DM397" s="376"/>
      <c r="DN397" s="376"/>
      <c r="DO397" s="376"/>
      <c r="DP397" s="376"/>
      <c r="DQ397" s="376"/>
      <c r="DR397" s="376"/>
      <c r="DS397" s="376"/>
      <c r="DT397" s="376"/>
      <c r="DU397" s="376"/>
      <c r="DV397" s="376"/>
      <c r="DW397" s="376"/>
      <c r="DX397" s="376"/>
      <c r="DY397" s="376"/>
      <c r="DZ397" s="376"/>
      <c r="EA397" s="376"/>
    </row>
    <row r="398" spans="14:131" s="367" customFormat="1">
      <c r="N398" s="376"/>
      <c r="O398" s="376"/>
      <c r="P398" s="376"/>
      <c r="Q398" s="376"/>
      <c r="R398" s="376"/>
      <c r="S398" s="376"/>
      <c r="T398" s="376"/>
      <c r="U398" s="376"/>
      <c r="V398" s="376"/>
      <c r="W398" s="376"/>
      <c r="X398" s="376"/>
      <c r="Y398" s="376"/>
      <c r="Z398" s="376"/>
      <c r="AA398" s="376"/>
      <c r="AB398" s="376"/>
      <c r="AC398" s="376"/>
      <c r="AD398" s="376"/>
      <c r="AE398" s="376"/>
      <c r="AF398" s="376"/>
      <c r="AG398" s="376"/>
      <c r="AH398" s="376"/>
      <c r="AI398" s="376"/>
      <c r="AJ398" s="376"/>
      <c r="AK398" s="376"/>
      <c r="AL398" s="376"/>
      <c r="AM398" s="376"/>
      <c r="AN398" s="376"/>
      <c r="AO398" s="376"/>
      <c r="AP398" s="376"/>
      <c r="AQ398" s="376"/>
      <c r="AR398" s="376"/>
      <c r="AS398" s="376"/>
      <c r="AT398" s="376"/>
      <c r="AU398" s="376"/>
      <c r="AV398" s="376"/>
      <c r="AW398" s="400"/>
      <c r="AX398" s="400"/>
      <c r="AY398" s="400"/>
      <c r="AZ398" s="582" t="s">
        <v>1059</v>
      </c>
      <c r="BA398" s="400" t="s">
        <v>1111</v>
      </c>
      <c r="BB398" s="400"/>
      <c r="BC398" s="400"/>
      <c r="BD398" s="400" t="s">
        <v>1058</v>
      </c>
      <c r="BE398" s="51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c r="CV398" s="376"/>
      <c r="CW398" s="376"/>
      <c r="CX398" s="376"/>
      <c r="CY398" s="376"/>
      <c r="CZ398" s="376"/>
      <c r="DA398" s="376"/>
      <c r="DB398" s="376"/>
      <c r="DC398" s="376"/>
      <c r="DD398" s="376"/>
      <c r="DE398" s="376"/>
      <c r="DF398" s="376"/>
      <c r="DG398" s="376"/>
      <c r="DH398" s="376"/>
      <c r="DI398" s="376"/>
      <c r="DJ398" s="376"/>
      <c r="DK398" s="376"/>
      <c r="DL398" s="376"/>
      <c r="DM398" s="376"/>
      <c r="DN398" s="376"/>
      <c r="DO398" s="376"/>
      <c r="DP398" s="376"/>
      <c r="DQ398" s="376"/>
      <c r="DR398" s="376"/>
      <c r="DS398" s="376"/>
      <c r="DT398" s="376"/>
      <c r="DU398" s="376"/>
      <c r="DV398" s="376"/>
      <c r="DW398" s="376"/>
      <c r="DX398" s="376"/>
      <c r="DY398" s="376"/>
      <c r="DZ398" s="376"/>
      <c r="EA398" s="376"/>
    </row>
    <row r="399" spans="14:131" s="367" customFormat="1">
      <c r="N399" s="376"/>
      <c r="O399" s="376"/>
      <c r="P399" s="376"/>
      <c r="Q399" s="376"/>
      <c r="R399" s="376"/>
      <c r="S399" s="376"/>
      <c r="T399" s="376"/>
      <c r="U399" s="376"/>
      <c r="V399" s="376"/>
      <c r="W399" s="376"/>
      <c r="X399" s="376"/>
      <c r="Y399" s="376"/>
      <c r="Z399" s="376"/>
      <c r="AA399" s="376"/>
      <c r="AB399" s="376"/>
      <c r="AC399" s="376"/>
      <c r="AD399" s="376"/>
      <c r="AE399" s="376"/>
      <c r="AF399" s="376"/>
      <c r="AG399" s="376"/>
      <c r="AH399" s="376"/>
      <c r="AI399" s="376"/>
      <c r="AJ399" s="376"/>
      <c r="AK399" s="376"/>
      <c r="AL399" s="376"/>
      <c r="AM399" s="376"/>
      <c r="AN399" s="376"/>
      <c r="AO399" s="376"/>
      <c r="AP399" s="376"/>
      <c r="AQ399" s="376"/>
      <c r="AR399" s="376"/>
      <c r="AS399" s="376"/>
      <c r="AT399" s="376"/>
      <c r="AU399" s="376"/>
      <c r="AV399" s="376"/>
      <c r="AW399" s="400"/>
      <c r="AX399" s="400"/>
      <c r="AY399" s="400"/>
      <c r="AZ399" s="582" t="s">
        <v>1061</v>
      </c>
      <c r="BA399" s="400" t="s">
        <v>1115</v>
      </c>
      <c r="BB399" s="400"/>
      <c r="BC399" s="400"/>
      <c r="BD399" s="400" t="s">
        <v>1059</v>
      </c>
      <c r="BE399" s="51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c r="CV399" s="376"/>
      <c r="CW399" s="376"/>
      <c r="CX399" s="376"/>
      <c r="CY399" s="376"/>
      <c r="CZ399" s="376"/>
      <c r="DA399" s="376"/>
      <c r="DB399" s="376"/>
      <c r="DC399" s="376"/>
      <c r="DD399" s="376"/>
      <c r="DE399" s="376"/>
      <c r="DF399" s="376"/>
      <c r="DG399" s="376"/>
      <c r="DH399" s="376"/>
      <c r="DI399" s="376"/>
      <c r="DJ399" s="376"/>
      <c r="DK399" s="376"/>
      <c r="DL399" s="376"/>
      <c r="DM399" s="376"/>
      <c r="DN399" s="376"/>
      <c r="DO399" s="376"/>
      <c r="DP399" s="376"/>
      <c r="DQ399" s="376"/>
      <c r="DR399" s="376"/>
      <c r="DS399" s="376"/>
      <c r="DT399" s="376"/>
      <c r="DU399" s="376"/>
      <c r="DV399" s="376"/>
      <c r="DW399" s="376"/>
      <c r="DX399" s="376"/>
      <c r="DY399" s="376"/>
      <c r="DZ399" s="376"/>
      <c r="EA399" s="376"/>
    </row>
    <row r="400" spans="14:131" s="367" customFormat="1">
      <c r="N400" s="376"/>
      <c r="O400" s="376"/>
      <c r="P400" s="376"/>
      <c r="Q400" s="376"/>
      <c r="R400" s="376"/>
      <c r="S400" s="376"/>
      <c r="T400" s="376"/>
      <c r="U400" s="376"/>
      <c r="V400" s="376"/>
      <c r="W400" s="376"/>
      <c r="X400" s="376"/>
      <c r="Y400" s="376"/>
      <c r="Z400" s="376"/>
      <c r="AA400" s="376"/>
      <c r="AB400" s="376"/>
      <c r="AC400" s="376"/>
      <c r="AD400" s="376"/>
      <c r="AE400" s="376"/>
      <c r="AF400" s="376"/>
      <c r="AG400" s="376"/>
      <c r="AH400" s="376"/>
      <c r="AI400" s="376"/>
      <c r="AJ400" s="376"/>
      <c r="AK400" s="376"/>
      <c r="AL400" s="376"/>
      <c r="AM400" s="376"/>
      <c r="AN400" s="376"/>
      <c r="AO400" s="376"/>
      <c r="AP400" s="376"/>
      <c r="AQ400" s="376"/>
      <c r="AR400" s="376"/>
      <c r="AS400" s="376"/>
      <c r="AT400" s="376"/>
      <c r="AU400" s="376"/>
      <c r="AV400" s="376"/>
      <c r="AW400" s="400"/>
      <c r="AX400" s="400"/>
      <c r="AY400" s="400"/>
      <c r="AZ400" s="582" t="s">
        <v>1064</v>
      </c>
      <c r="BA400" s="400" t="s">
        <v>1117</v>
      </c>
      <c r="BB400" s="400"/>
      <c r="BC400" s="400"/>
      <c r="BD400" s="400" t="s">
        <v>1061</v>
      </c>
      <c r="BE400" s="51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c r="CV400" s="376"/>
      <c r="CW400" s="376"/>
      <c r="CX400" s="376"/>
      <c r="CY400" s="376"/>
      <c r="CZ400" s="376"/>
      <c r="DA400" s="376"/>
      <c r="DB400" s="376"/>
      <c r="DC400" s="376"/>
      <c r="DD400" s="376"/>
      <c r="DE400" s="376"/>
      <c r="DF400" s="376"/>
      <c r="DG400" s="376"/>
      <c r="DH400" s="376"/>
      <c r="DI400" s="376"/>
      <c r="DJ400" s="376"/>
      <c r="DK400" s="376"/>
      <c r="DL400" s="376"/>
      <c r="DM400" s="376"/>
      <c r="DN400" s="376"/>
      <c r="DO400" s="376"/>
      <c r="DP400" s="376"/>
      <c r="DQ400" s="376"/>
      <c r="DR400" s="376"/>
      <c r="DS400" s="376"/>
      <c r="DT400" s="376"/>
      <c r="DU400" s="376"/>
      <c r="DV400" s="376"/>
      <c r="DW400" s="376"/>
      <c r="DX400" s="376"/>
      <c r="DY400" s="376"/>
      <c r="DZ400" s="376"/>
      <c r="EA400" s="376"/>
    </row>
    <row r="401" spans="14:131" s="367" customFormat="1">
      <c r="N401" s="376"/>
      <c r="O401" s="376"/>
      <c r="P401" s="376"/>
      <c r="Q401" s="376"/>
      <c r="R401" s="376"/>
      <c r="S401" s="376"/>
      <c r="T401" s="376"/>
      <c r="U401" s="376"/>
      <c r="V401" s="376"/>
      <c r="W401" s="376"/>
      <c r="X401" s="376"/>
      <c r="Y401" s="376"/>
      <c r="Z401" s="376"/>
      <c r="AA401" s="376"/>
      <c r="AB401" s="376"/>
      <c r="AC401" s="376"/>
      <c r="AD401" s="376"/>
      <c r="AE401" s="376"/>
      <c r="AF401" s="376"/>
      <c r="AG401" s="376"/>
      <c r="AH401" s="376"/>
      <c r="AI401" s="376"/>
      <c r="AJ401" s="376"/>
      <c r="AK401" s="376"/>
      <c r="AL401" s="376"/>
      <c r="AM401" s="376"/>
      <c r="AN401" s="376"/>
      <c r="AO401" s="376"/>
      <c r="AP401" s="376"/>
      <c r="AQ401" s="376"/>
      <c r="AR401" s="376"/>
      <c r="AS401" s="376"/>
      <c r="AT401" s="376"/>
      <c r="AU401" s="376"/>
      <c r="AV401" s="376"/>
      <c r="AW401" s="400"/>
      <c r="AX401" s="400"/>
      <c r="AY401" s="400"/>
      <c r="AZ401" s="582" t="s">
        <v>1065</v>
      </c>
      <c r="BA401" s="400" t="s">
        <v>1118</v>
      </c>
      <c r="BB401" s="400"/>
      <c r="BC401" s="400"/>
      <c r="BD401" s="400" t="s">
        <v>1064</v>
      </c>
      <c r="BE401" s="51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c r="CV401" s="376"/>
      <c r="CW401" s="376"/>
      <c r="CX401" s="376"/>
      <c r="CY401" s="376"/>
      <c r="CZ401" s="376"/>
      <c r="DA401" s="376"/>
      <c r="DB401" s="376"/>
      <c r="DC401" s="376"/>
      <c r="DD401" s="376"/>
      <c r="DE401" s="376"/>
      <c r="DF401" s="376"/>
      <c r="DG401" s="376"/>
      <c r="DH401" s="376"/>
      <c r="DI401" s="376"/>
      <c r="DJ401" s="376"/>
      <c r="DK401" s="376"/>
      <c r="DL401" s="376"/>
      <c r="DM401" s="376"/>
      <c r="DN401" s="376"/>
      <c r="DO401" s="376"/>
      <c r="DP401" s="376"/>
      <c r="DQ401" s="376"/>
      <c r="DR401" s="376"/>
      <c r="DS401" s="376"/>
      <c r="DT401" s="376"/>
      <c r="DU401" s="376"/>
      <c r="DV401" s="376"/>
      <c r="DW401" s="376"/>
      <c r="DX401" s="376"/>
      <c r="DY401" s="376"/>
      <c r="DZ401" s="376"/>
      <c r="EA401" s="376"/>
    </row>
    <row r="402" spans="14:131" s="367" customFormat="1">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c r="AJ402" s="376"/>
      <c r="AK402" s="376"/>
      <c r="AL402" s="376"/>
      <c r="AM402" s="376"/>
      <c r="AN402" s="376"/>
      <c r="AO402" s="376"/>
      <c r="AP402" s="376"/>
      <c r="AQ402" s="376"/>
      <c r="AR402" s="376"/>
      <c r="AS402" s="376"/>
      <c r="AT402" s="376"/>
      <c r="AU402" s="376"/>
      <c r="AV402" s="376"/>
      <c r="AW402" s="400"/>
      <c r="AX402" s="400"/>
      <c r="AY402" s="400"/>
      <c r="AZ402" s="582" t="s">
        <v>1066</v>
      </c>
      <c r="BA402" s="400" t="s">
        <v>1121</v>
      </c>
      <c r="BB402" s="400"/>
      <c r="BC402" s="400"/>
      <c r="BD402" s="400" t="s">
        <v>1065</v>
      </c>
      <c r="BE402" s="51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c r="CV402" s="376"/>
      <c r="CW402" s="376"/>
      <c r="CX402" s="376"/>
      <c r="CY402" s="376"/>
      <c r="CZ402" s="376"/>
      <c r="DA402" s="376"/>
      <c r="DB402" s="376"/>
      <c r="DC402" s="376"/>
      <c r="DD402" s="376"/>
      <c r="DE402" s="376"/>
      <c r="DF402" s="376"/>
      <c r="DG402" s="376"/>
      <c r="DH402" s="376"/>
      <c r="DI402" s="376"/>
      <c r="DJ402" s="376"/>
      <c r="DK402" s="376"/>
      <c r="DL402" s="376"/>
      <c r="DM402" s="376"/>
      <c r="DN402" s="376"/>
      <c r="DO402" s="376"/>
      <c r="DP402" s="376"/>
      <c r="DQ402" s="376"/>
      <c r="DR402" s="376"/>
      <c r="DS402" s="376"/>
      <c r="DT402" s="376"/>
      <c r="DU402" s="376"/>
      <c r="DV402" s="376"/>
      <c r="DW402" s="376"/>
      <c r="DX402" s="376"/>
      <c r="DY402" s="376"/>
      <c r="DZ402" s="376"/>
      <c r="EA402" s="376"/>
    </row>
    <row r="403" spans="14:131" s="367" customFormat="1">
      <c r="N403" s="376"/>
      <c r="O403" s="376"/>
      <c r="P403" s="376"/>
      <c r="Q403" s="376"/>
      <c r="R403" s="376"/>
      <c r="S403" s="376"/>
      <c r="T403" s="376"/>
      <c r="U403" s="376"/>
      <c r="V403" s="376"/>
      <c r="W403" s="376"/>
      <c r="X403" s="376"/>
      <c r="Y403" s="376"/>
      <c r="Z403" s="376"/>
      <c r="AA403" s="376"/>
      <c r="AB403" s="376"/>
      <c r="AC403" s="376"/>
      <c r="AD403" s="376"/>
      <c r="AE403" s="376"/>
      <c r="AF403" s="376"/>
      <c r="AG403" s="376"/>
      <c r="AH403" s="376"/>
      <c r="AI403" s="376"/>
      <c r="AJ403" s="376"/>
      <c r="AK403" s="376"/>
      <c r="AL403" s="376"/>
      <c r="AM403" s="376"/>
      <c r="AN403" s="376"/>
      <c r="AO403" s="376"/>
      <c r="AP403" s="376"/>
      <c r="AQ403" s="376"/>
      <c r="AR403" s="376"/>
      <c r="AS403" s="376"/>
      <c r="AT403" s="376"/>
      <c r="AU403" s="376"/>
      <c r="AV403" s="376"/>
      <c r="AW403" s="400"/>
      <c r="AX403" s="400"/>
      <c r="AY403" s="400"/>
      <c r="AZ403" s="582" t="s">
        <v>1643</v>
      </c>
      <c r="BA403" s="400" t="s">
        <v>1123</v>
      </c>
      <c r="BB403" s="400"/>
      <c r="BC403" s="400"/>
      <c r="BD403" s="400" t="s">
        <v>1066</v>
      </c>
      <c r="BE403" s="51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c r="CV403" s="376"/>
      <c r="CW403" s="376"/>
      <c r="CX403" s="376"/>
      <c r="CY403" s="376"/>
      <c r="CZ403" s="376"/>
      <c r="DA403" s="376"/>
      <c r="DB403" s="376"/>
      <c r="DC403" s="376"/>
      <c r="DD403" s="376"/>
      <c r="DE403" s="376"/>
      <c r="DF403" s="376"/>
      <c r="DG403" s="376"/>
      <c r="DH403" s="376"/>
      <c r="DI403" s="376"/>
      <c r="DJ403" s="376"/>
      <c r="DK403" s="376"/>
      <c r="DL403" s="376"/>
      <c r="DM403" s="376"/>
      <c r="DN403" s="376"/>
      <c r="DO403" s="376"/>
      <c r="DP403" s="376"/>
      <c r="DQ403" s="376"/>
      <c r="DR403" s="376"/>
      <c r="DS403" s="376"/>
      <c r="DT403" s="376"/>
      <c r="DU403" s="376"/>
      <c r="DV403" s="376"/>
      <c r="DW403" s="376"/>
      <c r="DX403" s="376"/>
      <c r="DY403" s="376"/>
      <c r="DZ403" s="376"/>
      <c r="EA403" s="376"/>
    </row>
    <row r="404" spans="14:131" s="367" customFormat="1">
      <c r="N404" s="376"/>
      <c r="O404" s="376"/>
      <c r="P404" s="376"/>
      <c r="Q404" s="376"/>
      <c r="R404" s="376"/>
      <c r="S404" s="376"/>
      <c r="T404" s="376"/>
      <c r="U404" s="376"/>
      <c r="V404" s="376"/>
      <c r="W404" s="376"/>
      <c r="X404" s="376"/>
      <c r="Y404" s="376"/>
      <c r="Z404" s="376"/>
      <c r="AA404" s="376"/>
      <c r="AB404" s="376"/>
      <c r="AC404" s="376"/>
      <c r="AD404" s="376"/>
      <c r="AE404" s="376"/>
      <c r="AF404" s="376"/>
      <c r="AG404" s="376"/>
      <c r="AH404" s="376"/>
      <c r="AI404" s="376"/>
      <c r="AJ404" s="376"/>
      <c r="AK404" s="376"/>
      <c r="AL404" s="376"/>
      <c r="AM404" s="376"/>
      <c r="AN404" s="376"/>
      <c r="AO404" s="376"/>
      <c r="AP404" s="376"/>
      <c r="AQ404" s="376"/>
      <c r="AR404" s="376"/>
      <c r="AS404" s="376"/>
      <c r="AT404" s="376"/>
      <c r="AU404" s="376"/>
      <c r="AV404" s="376"/>
      <c r="AW404" s="400"/>
      <c r="AX404" s="400"/>
      <c r="AY404" s="400"/>
      <c r="AZ404" s="582" t="s">
        <v>1072</v>
      </c>
      <c r="BA404" s="400" t="s">
        <v>1125</v>
      </c>
      <c r="BB404" s="400"/>
      <c r="BC404" s="400"/>
      <c r="BD404" s="400" t="s">
        <v>1643</v>
      </c>
      <c r="BE404" s="51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c r="CV404" s="376"/>
      <c r="CW404" s="376"/>
      <c r="CX404" s="376"/>
      <c r="CY404" s="376"/>
      <c r="CZ404" s="376"/>
      <c r="DA404" s="376"/>
      <c r="DB404" s="376"/>
      <c r="DC404" s="376"/>
      <c r="DD404" s="376"/>
      <c r="DE404" s="376"/>
      <c r="DF404" s="376"/>
      <c r="DG404" s="376"/>
      <c r="DH404" s="376"/>
      <c r="DI404" s="376"/>
      <c r="DJ404" s="376"/>
      <c r="DK404" s="376"/>
      <c r="DL404" s="376"/>
      <c r="DM404" s="376"/>
      <c r="DN404" s="376"/>
      <c r="DO404" s="376"/>
      <c r="DP404" s="376"/>
      <c r="DQ404" s="376"/>
      <c r="DR404" s="376"/>
      <c r="DS404" s="376"/>
      <c r="DT404" s="376"/>
      <c r="DU404" s="376"/>
      <c r="DV404" s="376"/>
      <c r="DW404" s="376"/>
      <c r="DX404" s="376"/>
      <c r="DY404" s="376"/>
      <c r="DZ404" s="376"/>
      <c r="EA404" s="376"/>
    </row>
    <row r="405" spans="14:131" s="367" customFormat="1">
      <c r="N405" s="376"/>
      <c r="O405" s="376"/>
      <c r="P405" s="376"/>
      <c r="Q405" s="376"/>
      <c r="R405" s="376"/>
      <c r="S405" s="376"/>
      <c r="T405" s="376"/>
      <c r="U405" s="376"/>
      <c r="V405" s="376"/>
      <c r="W405" s="376"/>
      <c r="X405" s="376"/>
      <c r="Y405" s="376"/>
      <c r="Z405" s="376"/>
      <c r="AA405" s="376"/>
      <c r="AB405" s="376"/>
      <c r="AC405" s="376"/>
      <c r="AD405" s="376"/>
      <c r="AE405" s="376"/>
      <c r="AF405" s="376"/>
      <c r="AG405" s="376"/>
      <c r="AH405" s="376"/>
      <c r="AI405" s="376"/>
      <c r="AJ405" s="376"/>
      <c r="AK405" s="376"/>
      <c r="AL405" s="376"/>
      <c r="AM405" s="376"/>
      <c r="AN405" s="376"/>
      <c r="AO405" s="376"/>
      <c r="AP405" s="376"/>
      <c r="AQ405" s="376"/>
      <c r="AR405" s="376"/>
      <c r="AS405" s="376"/>
      <c r="AT405" s="376"/>
      <c r="AU405" s="376"/>
      <c r="AV405" s="376"/>
      <c r="AW405" s="400"/>
      <c r="AX405" s="400"/>
      <c r="AY405" s="400"/>
      <c r="AZ405" s="582" t="s">
        <v>1074</v>
      </c>
      <c r="BA405" s="400" t="s">
        <v>1126</v>
      </c>
      <c r="BB405" s="400"/>
      <c r="BC405" s="400"/>
      <c r="BD405" s="400" t="s">
        <v>1072</v>
      </c>
      <c r="BE405" s="51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c r="CV405" s="376"/>
      <c r="CW405" s="376"/>
      <c r="CX405" s="376"/>
      <c r="CY405" s="376"/>
      <c r="CZ405" s="376"/>
      <c r="DA405" s="376"/>
      <c r="DB405" s="376"/>
      <c r="DC405" s="376"/>
      <c r="DD405" s="376"/>
      <c r="DE405" s="376"/>
      <c r="DF405" s="376"/>
      <c r="DG405" s="376"/>
      <c r="DH405" s="376"/>
      <c r="DI405" s="376"/>
      <c r="DJ405" s="376"/>
      <c r="DK405" s="376"/>
      <c r="DL405" s="376"/>
      <c r="DM405" s="376"/>
      <c r="DN405" s="376"/>
      <c r="DO405" s="376"/>
      <c r="DP405" s="376"/>
      <c r="DQ405" s="376"/>
      <c r="DR405" s="376"/>
      <c r="DS405" s="376"/>
      <c r="DT405" s="376"/>
      <c r="DU405" s="376"/>
      <c r="DV405" s="376"/>
      <c r="DW405" s="376"/>
      <c r="DX405" s="376"/>
      <c r="DY405" s="376"/>
      <c r="DZ405" s="376"/>
      <c r="EA405" s="376"/>
    </row>
    <row r="406" spans="14:131" s="367" customFormat="1">
      <c r="N406" s="376"/>
      <c r="O406" s="376"/>
      <c r="P406" s="376"/>
      <c r="Q406" s="376"/>
      <c r="R406" s="376"/>
      <c r="S406" s="376"/>
      <c r="T406" s="376"/>
      <c r="U406" s="376"/>
      <c r="V406" s="376"/>
      <c r="W406" s="376"/>
      <c r="X406" s="376"/>
      <c r="Y406" s="376"/>
      <c r="Z406" s="376"/>
      <c r="AA406" s="376"/>
      <c r="AB406" s="376"/>
      <c r="AC406" s="376"/>
      <c r="AD406" s="376"/>
      <c r="AE406" s="376"/>
      <c r="AF406" s="376"/>
      <c r="AG406" s="376"/>
      <c r="AH406" s="376"/>
      <c r="AI406" s="376"/>
      <c r="AJ406" s="376"/>
      <c r="AK406" s="376"/>
      <c r="AL406" s="376"/>
      <c r="AM406" s="376"/>
      <c r="AN406" s="376"/>
      <c r="AO406" s="376"/>
      <c r="AP406" s="376"/>
      <c r="AQ406" s="376"/>
      <c r="AR406" s="376"/>
      <c r="AS406" s="376"/>
      <c r="AT406" s="376"/>
      <c r="AU406" s="376"/>
      <c r="AV406" s="376"/>
      <c r="AW406" s="400"/>
      <c r="AX406" s="400"/>
      <c r="AY406" s="400"/>
      <c r="AZ406" s="582" t="s">
        <v>1644</v>
      </c>
      <c r="BA406" s="400" t="s">
        <v>1127</v>
      </c>
      <c r="BB406" s="400"/>
      <c r="BC406" s="400"/>
      <c r="BD406" s="400" t="s">
        <v>1074</v>
      </c>
      <c r="BE406" s="51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c r="CV406" s="376"/>
      <c r="CW406" s="376"/>
      <c r="CX406" s="376"/>
      <c r="CY406" s="376"/>
      <c r="CZ406" s="376"/>
      <c r="DA406" s="376"/>
      <c r="DB406" s="376"/>
      <c r="DC406" s="376"/>
      <c r="DD406" s="376"/>
      <c r="DE406" s="376"/>
      <c r="DF406" s="376"/>
      <c r="DG406" s="376"/>
      <c r="DH406" s="376"/>
      <c r="DI406" s="376"/>
      <c r="DJ406" s="376"/>
      <c r="DK406" s="376"/>
      <c r="DL406" s="376"/>
      <c r="DM406" s="376"/>
      <c r="DN406" s="376"/>
      <c r="DO406" s="376"/>
      <c r="DP406" s="376"/>
      <c r="DQ406" s="376"/>
      <c r="DR406" s="376"/>
      <c r="DS406" s="376"/>
      <c r="DT406" s="376"/>
      <c r="DU406" s="376"/>
      <c r="DV406" s="376"/>
      <c r="DW406" s="376"/>
      <c r="DX406" s="376"/>
      <c r="DY406" s="376"/>
      <c r="DZ406" s="376"/>
      <c r="EA406" s="376"/>
    </row>
    <row r="407" spans="14:131" s="367" customFormat="1">
      <c r="N407" s="376"/>
      <c r="O407" s="376"/>
      <c r="P407" s="376"/>
      <c r="Q407" s="376"/>
      <c r="R407" s="376"/>
      <c r="S407" s="376"/>
      <c r="T407" s="376"/>
      <c r="U407" s="376"/>
      <c r="V407" s="376"/>
      <c r="W407" s="376"/>
      <c r="X407" s="376"/>
      <c r="Y407" s="376"/>
      <c r="Z407" s="376"/>
      <c r="AA407" s="376"/>
      <c r="AB407" s="376"/>
      <c r="AC407" s="376"/>
      <c r="AD407" s="376"/>
      <c r="AE407" s="376"/>
      <c r="AF407" s="376"/>
      <c r="AG407" s="376"/>
      <c r="AH407" s="376"/>
      <c r="AI407" s="376"/>
      <c r="AJ407" s="376"/>
      <c r="AK407" s="376"/>
      <c r="AL407" s="376"/>
      <c r="AM407" s="376"/>
      <c r="AN407" s="376"/>
      <c r="AO407" s="376"/>
      <c r="AP407" s="376"/>
      <c r="AQ407" s="376"/>
      <c r="AR407" s="376"/>
      <c r="AS407" s="376"/>
      <c r="AT407" s="376"/>
      <c r="AU407" s="376"/>
      <c r="AV407" s="376"/>
      <c r="AW407" s="400"/>
      <c r="AX407" s="400"/>
      <c r="AY407" s="400"/>
      <c r="AZ407" s="582" t="s">
        <v>1078</v>
      </c>
      <c r="BA407" s="400" t="s">
        <v>1128</v>
      </c>
      <c r="BB407" s="400"/>
      <c r="BC407" s="400"/>
      <c r="BD407" s="400" t="s">
        <v>1644</v>
      </c>
      <c r="BE407" s="51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c r="CV407" s="376"/>
      <c r="CW407" s="376"/>
      <c r="CX407" s="376"/>
      <c r="CY407" s="376"/>
      <c r="CZ407" s="376"/>
      <c r="DA407" s="376"/>
      <c r="DB407" s="376"/>
      <c r="DC407" s="376"/>
      <c r="DD407" s="376"/>
      <c r="DE407" s="376"/>
      <c r="DF407" s="376"/>
      <c r="DG407" s="376"/>
      <c r="DH407" s="376"/>
      <c r="DI407" s="376"/>
      <c r="DJ407" s="376"/>
      <c r="DK407" s="376"/>
      <c r="DL407" s="376"/>
      <c r="DM407" s="376"/>
      <c r="DN407" s="376"/>
      <c r="DO407" s="376"/>
      <c r="DP407" s="376"/>
      <c r="DQ407" s="376"/>
      <c r="DR407" s="376"/>
      <c r="DS407" s="376"/>
      <c r="DT407" s="376"/>
      <c r="DU407" s="376"/>
      <c r="DV407" s="376"/>
      <c r="DW407" s="376"/>
      <c r="DX407" s="376"/>
      <c r="DY407" s="376"/>
      <c r="DZ407" s="376"/>
      <c r="EA407" s="376"/>
    </row>
    <row r="408" spans="14:131" s="367" customFormat="1">
      <c r="N408" s="376"/>
      <c r="O408" s="376"/>
      <c r="P408" s="376"/>
      <c r="Q408" s="376"/>
      <c r="R408" s="376"/>
      <c r="S408" s="376"/>
      <c r="T408" s="376"/>
      <c r="U408" s="376"/>
      <c r="V408" s="376"/>
      <c r="W408" s="376"/>
      <c r="X408" s="376"/>
      <c r="Y408" s="376"/>
      <c r="Z408" s="376"/>
      <c r="AA408" s="376"/>
      <c r="AB408" s="376"/>
      <c r="AC408" s="376"/>
      <c r="AD408" s="376"/>
      <c r="AE408" s="376"/>
      <c r="AF408" s="376"/>
      <c r="AG408" s="376"/>
      <c r="AH408" s="376"/>
      <c r="AI408" s="376"/>
      <c r="AJ408" s="376"/>
      <c r="AK408" s="376"/>
      <c r="AL408" s="376"/>
      <c r="AM408" s="376"/>
      <c r="AN408" s="376"/>
      <c r="AO408" s="376"/>
      <c r="AP408" s="376"/>
      <c r="AQ408" s="376"/>
      <c r="AR408" s="376"/>
      <c r="AS408" s="376"/>
      <c r="AT408" s="376"/>
      <c r="AU408" s="376"/>
      <c r="AV408" s="376"/>
      <c r="AW408" s="400"/>
      <c r="AX408" s="400"/>
      <c r="AY408" s="400"/>
      <c r="AZ408" s="582" t="s">
        <v>1079</v>
      </c>
      <c r="BA408" s="400" t="s">
        <v>1129</v>
      </c>
      <c r="BB408" s="400"/>
      <c r="BC408" s="400"/>
      <c r="BD408" s="400" t="s">
        <v>1078</v>
      </c>
      <c r="BE408" s="51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c r="CV408" s="376"/>
      <c r="CW408" s="376"/>
      <c r="CX408" s="376"/>
      <c r="CY408" s="376"/>
      <c r="CZ408" s="376"/>
      <c r="DA408" s="376"/>
      <c r="DB408" s="376"/>
      <c r="DC408" s="376"/>
      <c r="DD408" s="376"/>
      <c r="DE408" s="376"/>
      <c r="DF408" s="376"/>
      <c r="DG408" s="376"/>
      <c r="DH408" s="376"/>
      <c r="DI408" s="376"/>
      <c r="DJ408" s="376"/>
      <c r="DK408" s="376"/>
      <c r="DL408" s="376"/>
      <c r="DM408" s="376"/>
      <c r="DN408" s="376"/>
      <c r="DO408" s="376"/>
      <c r="DP408" s="376"/>
      <c r="DQ408" s="376"/>
      <c r="DR408" s="376"/>
      <c r="DS408" s="376"/>
      <c r="DT408" s="376"/>
      <c r="DU408" s="376"/>
      <c r="DV408" s="376"/>
      <c r="DW408" s="376"/>
      <c r="DX408" s="376"/>
      <c r="DY408" s="376"/>
      <c r="DZ408" s="376"/>
      <c r="EA408" s="376"/>
    </row>
    <row r="409" spans="14:131" s="367" customFormat="1">
      <c r="N409" s="376"/>
      <c r="O409" s="376"/>
      <c r="P409" s="376"/>
      <c r="Q409" s="376"/>
      <c r="R409" s="376"/>
      <c r="S409" s="376"/>
      <c r="T409" s="376"/>
      <c r="U409" s="376"/>
      <c r="V409" s="376"/>
      <c r="W409" s="376"/>
      <c r="X409" s="376"/>
      <c r="Y409" s="376"/>
      <c r="Z409" s="376"/>
      <c r="AA409" s="376"/>
      <c r="AB409" s="376"/>
      <c r="AC409" s="376"/>
      <c r="AD409" s="376"/>
      <c r="AE409" s="376"/>
      <c r="AF409" s="376"/>
      <c r="AG409" s="376"/>
      <c r="AH409" s="376"/>
      <c r="AI409" s="376"/>
      <c r="AJ409" s="376"/>
      <c r="AK409" s="376"/>
      <c r="AL409" s="376"/>
      <c r="AM409" s="376"/>
      <c r="AN409" s="376"/>
      <c r="AO409" s="376"/>
      <c r="AP409" s="376"/>
      <c r="AQ409" s="376"/>
      <c r="AR409" s="376"/>
      <c r="AS409" s="376"/>
      <c r="AT409" s="376"/>
      <c r="AU409" s="376"/>
      <c r="AV409" s="376"/>
      <c r="AW409" s="400"/>
      <c r="AX409" s="400"/>
      <c r="AY409" s="400"/>
      <c r="AZ409" s="582" t="s">
        <v>1082</v>
      </c>
      <c r="BA409" s="400" t="s">
        <v>1130</v>
      </c>
      <c r="BB409" s="400"/>
      <c r="BC409" s="400"/>
      <c r="BD409" s="400" t="s">
        <v>1079</v>
      </c>
      <c r="BE409" s="51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c r="CV409" s="376"/>
      <c r="CW409" s="376"/>
      <c r="CX409" s="376"/>
      <c r="CY409" s="376"/>
      <c r="CZ409" s="376"/>
      <c r="DA409" s="376"/>
      <c r="DB409" s="376"/>
      <c r="DC409" s="376"/>
      <c r="DD409" s="376"/>
      <c r="DE409" s="376"/>
      <c r="DF409" s="376"/>
      <c r="DG409" s="376"/>
      <c r="DH409" s="376"/>
      <c r="DI409" s="376"/>
      <c r="DJ409" s="376"/>
      <c r="DK409" s="376"/>
      <c r="DL409" s="376"/>
      <c r="DM409" s="376"/>
      <c r="DN409" s="376"/>
      <c r="DO409" s="376"/>
      <c r="DP409" s="376"/>
      <c r="DQ409" s="376"/>
      <c r="DR409" s="376"/>
      <c r="DS409" s="376"/>
      <c r="DT409" s="376"/>
      <c r="DU409" s="376"/>
      <c r="DV409" s="376"/>
      <c r="DW409" s="376"/>
      <c r="DX409" s="376"/>
      <c r="DY409" s="376"/>
      <c r="DZ409" s="376"/>
      <c r="EA409" s="376"/>
    </row>
    <row r="410" spans="14:131" s="367" customFormat="1">
      <c r="N410" s="376"/>
      <c r="O410" s="376"/>
      <c r="P410" s="376"/>
      <c r="Q410" s="376"/>
      <c r="R410" s="376"/>
      <c r="S410" s="376"/>
      <c r="T410" s="376"/>
      <c r="U410" s="376"/>
      <c r="V410" s="376"/>
      <c r="W410" s="376"/>
      <c r="X410" s="376"/>
      <c r="Y410" s="376"/>
      <c r="Z410" s="376"/>
      <c r="AA410" s="376"/>
      <c r="AB410" s="376"/>
      <c r="AC410" s="376"/>
      <c r="AD410" s="376"/>
      <c r="AE410" s="376"/>
      <c r="AF410" s="376"/>
      <c r="AG410" s="376"/>
      <c r="AH410" s="376"/>
      <c r="AI410" s="376"/>
      <c r="AJ410" s="376"/>
      <c r="AK410" s="376"/>
      <c r="AL410" s="376"/>
      <c r="AM410" s="376"/>
      <c r="AN410" s="376"/>
      <c r="AO410" s="376"/>
      <c r="AP410" s="376"/>
      <c r="AQ410" s="376"/>
      <c r="AR410" s="376"/>
      <c r="AS410" s="376"/>
      <c r="AT410" s="376"/>
      <c r="AU410" s="376"/>
      <c r="AV410" s="376"/>
      <c r="AW410" s="400"/>
      <c r="AX410" s="400"/>
      <c r="AY410" s="400"/>
      <c r="AZ410" s="582" t="s">
        <v>1083</v>
      </c>
      <c r="BA410" s="400" t="s">
        <v>1134</v>
      </c>
      <c r="BB410" s="400"/>
      <c r="BC410" s="400"/>
      <c r="BD410" s="400" t="s">
        <v>1082</v>
      </c>
      <c r="BE410" s="51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c r="CV410" s="376"/>
      <c r="CW410" s="376"/>
      <c r="CX410" s="376"/>
      <c r="CY410" s="376"/>
      <c r="CZ410" s="376"/>
      <c r="DA410" s="376"/>
      <c r="DB410" s="376"/>
      <c r="DC410" s="376"/>
      <c r="DD410" s="376"/>
      <c r="DE410" s="376"/>
      <c r="DF410" s="376"/>
      <c r="DG410" s="376"/>
      <c r="DH410" s="376"/>
      <c r="DI410" s="376"/>
      <c r="DJ410" s="376"/>
      <c r="DK410" s="376"/>
      <c r="DL410" s="376"/>
      <c r="DM410" s="376"/>
      <c r="DN410" s="376"/>
      <c r="DO410" s="376"/>
      <c r="DP410" s="376"/>
      <c r="DQ410" s="376"/>
      <c r="DR410" s="376"/>
      <c r="DS410" s="376"/>
      <c r="DT410" s="376"/>
      <c r="DU410" s="376"/>
      <c r="DV410" s="376"/>
      <c r="DW410" s="376"/>
      <c r="DX410" s="376"/>
      <c r="DY410" s="376"/>
      <c r="DZ410" s="376"/>
      <c r="EA410" s="376"/>
    </row>
    <row r="411" spans="14:131" s="367" customFormat="1">
      <c r="N411" s="376"/>
      <c r="O411" s="376"/>
      <c r="P411" s="376"/>
      <c r="Q411" s="376"/>
      <c r="R411" s="376"/>
      <c r="S411" s="376"/>
      <c r="T411" s="376"/>
      <c r="U411" s="376"/>
      <c r="V411" s="376"/>
      <c r="W411" s="376"/>
      <c r="X411" s="376"/>
      <c r="Y411" s="376"/>
      <c r="Z411" s="376"/>
      <c r="AA411" s="376"/>
      <c r="AB411" s="376"/>
      <c r="AC411" s="376"/>
      <c r="AD411" s="376"/>
      <c r="AE411" s="376"/>
      <c r="AF411" s="376"/>
      <c r="AG411" s="376"/>
      <c r="AH411" s="376"/>
      <c r="AI411" s="376"/>
      <c r="AJ411" s="376"/>
      <c r="AK411" s="376"/>
      <c r="AL411" s="376"/>
      <c r="AM411" s="376"/>
      <c r="AN411" s="376"/>
      <c r="AO411" s="376"/>
      <c r="AP411" s="376"/>
      <c r="AQ411" s="376"/>
      <c r="AR411" s="376"/>
      <c r="AS411" s="376"/>
      <c r="AT411" s="376"/>
      <c r="AU411" s="376"/>
      <c r="AV411" s="376"/>
      <c r="AW411" s="400"/>
      <c r="AX411" s="400"/>
      <c r="AY411" s="400"/>
      <c r="AZ411" s="582" t="s">
        <v>1084</v>
      </c>
      <c r="BA411" s="400" t="s">
        <v>1135</v>
      </c>
      <c r="BB411" s="400"/>
      <c r="BC411" s="400"/>
      <c r="BD411" s="400" t="s">
        <v>1083</v>
      </c>
      <c r="BE411" s="51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c r="CV411" s="376"/>
      <c r="CW411" s="376"/>
      <c r="CX411" s="376"/>
      <c r="CY411" s="376"/>
      <c r="CZ411" s="376"/>
      <c r="DA411" s="376"/>
      <c r="DB411" s="376"/>
      <c r="DC411" s="376"/>
      <c r="DD411" s="376"/>
      <c r="DE411" s="376"/>
      <c r="DF411" s="376"/>
      <c r="DG411" s="376"/>
      <c r="DH411" s="376"/>
      <c r="DI411" s="376"/>
      <c r="DJ411" s="376"/>
      <c r="DK411" s="376"/>
      <c r="DL411" s="376"/>
      <c r="DM411" s="376"/>
      <c r="DN411" s="376"/>
      <c r="DO411" s="376"/>
      <c r="DP411" s="376"/>
      <c r="DQ411" s="376"/>
      <c r="DR411" s="376"/>
      <c r="DS411" s="376"/>
      <c r="DT411" s="376"/>
      <c r="DU411" s="376"/>
      <c r="DV411" s="376"/>
      <c r="DW411" s="376"/>
      <c r="DX411" s="376"/>
      <c r="DY411" s="376"/>
      <c r="DZ411" s="376"/>
      <c r="EA411" s="376"/>
    </row>
    <row r="412" spans="14:131" s="367" customFormat="1">
      <c r="N412" s="376"/>
      <c r="O412" s="376"/>
      <c r="P412" s="376"/>
      <c r="Q412" s="376"/>
      <c r="R412" s="376"/>
      <c r="S412" s="376"/>
      <c r="T412" s="376"/>
      <c r="U412" s="376"/>
      <c r="V412" s="376"/>
      <c r="W412" s="376"/>
      <c r="X412" s="376"/>
      <c r="Y412" s="376"/>
      <c r="Z412" s="376"/>
      <c r="AA412" s="376"/>
      <c r="AB412" s="376"/>
      <c r="AC412" s="376"/>
      <c r="AD412" s="376"/>
      <c r="AE412" s="376"/>
      <c r="AF412" s="376"/>
      <c r="AG412" s="376"/>
      <c r="AH412" s="376"/>
      <c r="AI412" s="376"/>
      <c r="AJ412" s="376"/>
      <c r="AK412" s="376"/>
      <c r="AL412" s="376"/>
      <c r="AM412" s="376"/>
      <c r="AN412" s="376"/>
      <c r="AO412" s="376"/>
      <c r="AP412" s="376"/>
      <c r="AQ412" s="376"/>
      <c r="AR412" s="376"/>
      <c r="AS412" s="376"/>
      <c r="AT412" s="376"/>
      <c r="AU412" s="376"/>
      <c r="AV412" s="376"/>
      <c r="AW412" s="400"/>
      <c r="AX412" s="400"/>
      <c r="AY412" s="400"/>
      <c r="AZ412" s="582" t="s">
        <v>1086</v>
      </c>
      <c r="BA412" s="400" t="s">
        <v>1136</v>
      </c>
      <c r="BB412" s="400"/>
      <c r="BC412" s="400"/>
      <c r="BD412" s="400" t="s">
        <v>1084</v>
      </c>
      <c r="BE412" s="51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c r="CV412" s="376"/>
      <c r="CW412" s="376"/>
      <c r="CX412" s="376"/>
      <c r="CY412" s="376"/>
      <c r="CZ412" s="376"/>
      <c r="DA412" s="376"/>
      <c r="DB412" s="376"/>
      <c r="DC412" s="376"/>
      <c r="DD412" s="376"/>
      <c r="DE412" s="376"/>
      <c r="DF412" s="376"/>
      <c r="DG412" s="376"/>
      <c r="DH412" s="376"/>
      <c r="DI412" s="376"/>
      <c r="DJ412" s="376"/>
      <c r="DK412" s="376"/>
      <c r="DL412" s="376"/>
      <c r="DM412" s="376"/>
      <c r="DN412" s="376"/>
      <c r="DO412" s="376"/>
      <c r="DP412" s="376"/>
      <c r="DQ412" s="376"/>
      <c r="DR412" s="376"/>
      <c r="DS412" s="376"/>
      <c r="DT412" s="376"/>
      <c r="DU412" s="376"/>
      <c r="DV412" s="376"/>
      <c r="DW412" s="376"/>
      <c r="DX412" s="376"/>
      <c r="DY412" s="376"/>
      <c r="DZ412" s="376"/>
      <c r="EA412" s="376"/>
    </row>
    <row r="413" spans="14:131" s="367" customFormat="1">
      <c r="N413" s="376"/>
      <c r="O413" s="376"/>
      <c r="P413" s="376"/>
      <c r="Q413" s="376"/>
      <c r="R413" s="376"/>
      <c r="S413" s="376"/>
      <c r="T413" s="376"/>
      <c r="U413" s="376"/>
      <c r="V413" s="376"/>
      <c r="W413" s="376"/>
      <c r="X413" s="376"/>
      <c r="Y413" s="376"/>
      <c r="Z413" s="376"/>
      <c r="AA413" s="376"/>
      <c r="AB413" s="376"/>
      <c r="AC413" s="376"/>
      <c r="AD413" s="376"/>
      <c r="AE413" s="376"/>
      <c r="AF413" s="376"/>
      <c r="AG413" s="376"/>
      <c r="AH413" s="376"/>
      <c r="AI413" s="376"/>
      <c r="AJ413" s="376"/>
      <c r="AK413" s="376"/>
      <c r="AL413" s="376"/>
      <c r="AM413" s="376"/>
      <c r="AN413" s="376"/>
      <c r="AO413" s="376"/>
      <c r="AP413" s="376"/>
      <c r="AQ413" s="376"/>
      <c r="AR413" s="376"/>
      <c r="AS413" s="376"/>
      <c r="AT413" s="376"/>
      <c r="AU413" s="376"/>
      <c r="AV413" s="376"/>
      <c r="AW413" s="400"/>
      <c r="AX413" s="400"/>
      <c r="AY413" s="400"/>
      <c r="AZ413" s="582" t="s">
        <v>1087</v>
      </c>
      <c r="BA413" s="400" t="s">
        <v>1137</v>
      </c>
      <c r="BB413" s="400"/>
      <c r="BC413" s="400"/>
      <c r="BD413" s="400" t="s">
        <v>1085</v>
      </c>
      <c r="BE413" s="51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c r="CV413" s="376"/>
      <c r="CW413" s="376"/>
      <c r="CX413" s="376"/>
      <c r="CY413" s="376"/>
      <c r="CZ413" s="376"/>
      <c r="DA413" s="376"/>
      <c r="DB413" s="376"/>
      <c r="DC413" s="376"/>
      <c r="DD413" s="376"/>
      <c r="DE413" s="376"/>
      <c r="DF413" s="376"/>
      <c r="DG413" s="376"/>
      <c r="DH413" s="376"/>
      <c r="DI413" s="376"/>
      <c r="DJ413" s="376"/>
      <c r="DK413" s="376"/>
      <c r="DL413" s="376"/>
      <c r="DM413" s="376"/>
      <c r="DN413" s="376"/>
      <c r="DO413" s="376"/>
      <c r="DP413" s="376"/>
      <c r="DQ413" s="376"/>
      <c r="DR413" s="376"/>
      <c r="DS413" s="376"/>
      <c r="DT413" s="376"/>
      <c r="DU413" s="376"/>
      <c r="DV413" s="376"/>
      <c r="DW413" s="376"/>
      <c r="DX413" s="376"/>
      <c r="DY413" s="376"/>
      <c r="DZ413" s="376"/>
      <c r="EA413" s="376"/>
    </row>
    <row r="414" spans="14:131" s="367" customFormat="1">
      <c r="N414" s="376"/>
      <c r="O414" s="376"/>
      <c r="P414" s="376"/>
      <c r="Q414" s="376"/>
      <c r="R414" s="376"/>
      <c r="S414" s="376"/>
      <c r="T414" s="376"/>
      <c r="U414" s="376"/>
      <c r="V414" s="376"/>
      <c r="W414" s="376"/>
      <c r="X414" s="376"/>
      <c r="Y414" s="376"/>
      <c r="Z414" s="376"/>
      <c r="AA414" s="376"/>
      <c r="AB414" s="376"/>
      <c r="AC414" s="376"/>
      <c r="AD414" s="376"/>
      <c r="AE414" s="376"/>
      <c r="AF414" s="376"/>
      <c r="AG414" s="376"/>
      <c r="AH414" s="376"/>
      <c r="AI414" s="376"/>
      <c r="AJ414" s="376"/>
      <c r="AK414" s="376"/>
      <c r="AL414" s="376"/>
      <c r="AM414" s="376"/>
      <c r="AN414" s="376"/>
      <c r="AO414" s="376"/>
      <c r="AP414" s="376"/>
      <c r="AQ414" s="376"/>
      <c r="AR414" s="376"/>
      <c r="AS414" s="376"/>
      <c r="AT414" s="376"/>
      <c r="AU414" s="376"/>
      <c r="AV414" s="376"/>
      <c r="AW414" s="400"/>
      <c r="AX414" s="400"/>
      <c r="AY414" s="400"/>
      <c r="AZ414" s="582" t="s">
        <v>1089</v>
      </c>
      <c r="BA414" s="400" t="s">
        <v>1138</v>
      </c>
      <c r="BB414" s="400"/>
      <c r="BC414" s="400"/>
      <c r="BD414" s="400" t="s">
        <v>1086</v>
      </c>
      <c r="BE414" s="51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c r="CV414" s="376"/>
      <c r="CW414" s="376"/>
      <c r="CX414" s="376"/>
      <c r="CY414" s="376"/>
      <c r="CZ414" s="376"/>
      <c r="DA414" s="376"/>
      <c r="DB414" s="376"/>
      <c r="DC414" s="376"/>
      <c r="DD414" s="376"/>
      <c r="DE414" s="376"/>
      <c r="DF414" s="376"/>
      <c r="DG414" s="376"/>
      <c r="DH414" s="376"/>
      <c r="DI414" s="376"/>
      <c r="DJ414" s="376"/>
      <c r="DK414" s="376"/>
      <c r="DL414" s="376"/>
      <c r="DM414" s="376"/>
      <c r="DN414" s="376"/>
      <c r="DO414" s="376"/>
      <c r="DP414" s="376"/>
      <c r="DQ414" s="376"/>
      <c r="DR414" s="376"/>
      <c r="DS414" s="376"/>
      <c r="DT414" s="376"/>
      <c r="DU414" s="376"/>
      <c r="DV414" s="376"/>
      <c r="DW414" s="376"/>
      <c r="DX414" s="376"/>
      <c r="DY414" s="376"/>
      <c r="DZ414" s="376"/>
      <c r="EA414" s="376"/>
    </row>
    <row r="415" spans="14:131" s="367" customFormat="1">
      <c r="N415" s="376"/>
      <c r="O415" s="376"/>
      <c r="P415" s="376"/>
      <c r="Q415" s="376"/>
      <c r="R415" s="376"/>
      <c r="S415" s="376"/>
      <c r="T415" s="376"/>
      <c r="U415" s="376"/>
      <c r="V415" s="376"/>
      <c r="W415" s="376"/>
      <c r="X415" s="376"/>
      <c r="Y415" s="376"/>
      <c r="Z415" s="376"/>
      <c r="AA415" s="376"/>
      <c r="AB415" s="376"/>
      <c r="AC415" s="376"/>
      <c r="AD415" s="376"/>
      <c r="AE415" s="376"/>
      <c r="AF415" s="376"/>
      <c r="AG415" s="376"/>
      <c r="AH415" s="376"/>
      <c r="AI415" s="376"/>
      <c r="AJ415" s="376"/>
      <c r="AK415" s="376"/>
      <c r="AL415" s="376"/>
      <c r="AM415" s="376"/>
      <c r="AN415" s="376"/>
      <c r="AO415" s="376"/>
      <c r="AP415" s="376"/>
      <c r="AQ415" s="376"/>
      <c r="AR415" s="376"/>
      <c r="AS415" s="376"/>
      <c r="AT415" s="376"/>
      <c r="AU415" s="376"/>
      <c r="AV415" s="376"/>
      <c r="AW415" s="400"/>
      <c r="AX415" s="400"/>
      <c r="AY415" s="400"/>
      <c r="AZ415" s="582" t="s">
        <v>1090</v>
      </c>
      <c r="BA415" s="400" t="s">
        <v>1144</v>
      </c>
      <c r="BB415" s="400"/>
      <c r="BC415" s="400"/>
      <c r="BD415" s="400" t="s">
        <v>1087</v>
      </c>
      <c r="BE415" s="51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c r="CV415" s="376"/>
      <c r="CW415" s="376"/>
      <c r="CX415" s="376"/>
      <c r="CY415" s="376"/>
      <c r="CZ415" s="376"/>
      <c r="DA415" s="376"/>
      <c r="DB415" s="376"/>
      <c r="DC415" s="376"/>
      <c r="DD415" s="376"/>
      <c r="DE415" s="376"/>
      <c r="DF415" s="376"/>
      <c r="DG415" s="376"/>
      <c r="DH415" s="376"/>
      <c r="DI415" s="376"/>
      <c r="DJ415" s="376"/>
      <c r="DK415" s="376"/>
      <c r="DL415" s="376"/>
      <c r="DM415" s="376"/>
      <c r="DN415" s="376"/>
      <c r="DO415" s="376"/>
      <c r="DP415" s="376"/>
      <c r="DQ415" s="376"/>
      <c r="DR415" s="376"/>
      <c r="DS415" s="376"/>
      <c r="DT415" s="376"/>
      <c r="DU415" s="376"/>
      <c r="DV415" s="376"/>
      <c r="DW415" s="376"/>
      <c r="DX415" s="376"/>
      <c r="DY415" s="376"/>
      <c r="DZ415" s="376"/>
      <c r="EA415" s="376"/>
    </row>
    <row r="416" spans="14:131" s="367" customFormat="1">
      <c r="N416" s="376"/>
      <c r="O416" s="376"/>
      <c r="P416" s="376"/>
      <c r="Q416" s="376"/>
      <c r="R416" s="376"/>
      <c r="S416" s="376"/>
      <c r="T416" s="376"/>
      <c r="U416" s="376"/>
      <c r="V416" s="376"/>
      <c r="W416" s="376"/>
      <c r="X416" s="376"/>
      <c r="Y416" s="376"/>
      <c r="Z416" s="376"/>
      <c r="AA416" s="376"/>
      <c r="AB416" s="376"/>
      <c r="AC416" s="376"/>
      <c r="AD416" s="376"/>
      <c r="AE416" s="376"/>
      <c r="AF416" s="376"/>
      <c r="AG416" s="376"/>
      <c r="AH416" s="376"/>
      <c r="AI416" s="376"/>
      <c r="AJ416" s="376"/>
      <c r="AK416" s="376"/>
      <c r="AL416" s="376"/>
      <c r="AM416" s="376"/>
      <c r="AN416" s="376"/>
      <c r="AO416" s="376"/>
      <c r="AP416" s="376"/>
      <c r="AQ416" s="376"/>
      <c r="AR416" s="376"/>
      <c r="AS416" s="376"/>
      <c r="AT416" s="376"/>
      <c r="AU416" s="376"/>
      <c r="AV416" s="376"/>
      <c r="AW416" s="400"/>
      <c r="AX416" s="400"/>
      <c r="AY416" s="400"/>
      <c r="AZ416" s="582" t="s">
        <v>1091</v>
      </c>
      <c r="BA416" s="400" t="s">
        <v>1146</v>
      </c>
      <c r="BB416" s="400"/>
      <c r="BC416" s="400"/>
      <c r="BD416" s="400" t="s">
        <v>1645</v>
      </c>
      <c r="BE416" s="51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c r="CV416" s="376"/>
      <c r="CW416" s="376"/>
      <c r="CX416" s="376"/>
      <c r="CY416" s="376"/>
      <c r="CZ416" s="376"/>
      <c r="DA416" s="376"/>
      <c r="DB416" s="376"/>
      <c r="DC416" s="376"/>
      <c r="DD416" s="376"/>
      <c r="DE416" s="376"/>
      <c r="DF416" s="376"/>
      <c r="DG416" s="376"/>
      <c r="DH416" s="376"/>
      <c r="DI416" s="376"/>
      <c r="DJ416" s="376"/>
      <c r="DK416" s="376"/>
      <c r="DL416" s="376"/>
      <c r="DM416" s="376"/>
      <c r="DN416" s="376"/>
      <c r="DO416" s="376"/>
      <c r="DP416" s="376"/>
      <c r="DQ416" s="376"/>
      <c r="DR416" s="376"/>
      <c r="DS416" s="376"/>
      <c r="DT416" s="376"/>
      <c r="DU416" s="376"/>
      <c r="DV416" s="376"/>
      <c r="DW416" s="376"/>
      <c r="DX416" s="376"/>
      <c r="DY416" s="376"/>
      <c r="DZ416" s="376"/>
      <c r="EA416" s="376"/>
    </row>
    <row r="417" spans="14:131" s="367" customFormat="1">
      <c r="N417" s="376"/>
      <c r="O417" s="376"/>
      <c r="P417" s="376"/>
      <c r="Q417" s="376"/>
      <c r="R417" s="376"/>
      <c r="S417" s="376"/>
      <c r="T417" s="376"/>
      <c r="U417" s="376"/>
      <c r="V417" s="376"/>
      <c r="W417" s="376"/>
      <c r="X417" s="376"/>
      <c r="Y417" s="376"/>
      <c r="Z417" s="376"/>
      <c r="AA417" s="376"/>
      <c r="AB417" s="376"/>
      <c r="AC417" s="376"/>
      <c r="AD417" s="376"/>
      <c r="AE417" s="376"/>
      <c r="AF417" s="376"/>
      <c r="AG417" s="376"/>
      <c r="AH417" s="376"/>
      <c r="AI417" s="376"/>
      <c r="AJ417" s="376"/>
      <c r="AK417" s="376"/>
      <c r="AL417" s="376"/>
      <c r="AM417" s="376"/>
      <c r="AN417" s="376"/>
      <c r="AO417" s="376"/>
      <c r="AP417" s="376"/>
      <c r="AQ417" s="376"/>
      <c r="AR417" s="376"/>
      <c r="AS417" s="376"/>
      <c r="AT417" s="376"/>
      <c r="AU417" s="376"/>
      <c r="AV417" s="376"/>
      <c r="AW417" s="400"/>
      <c r="AX417" s="400"/>
      <c r="AY417" s="400"/>
      <c r="AZ417" s="582" t="s">
        <v>1092</v>
      </c>
      <c r="BA417" s="400" t="s">
        <v>1147</v>
      </c>
      <c r="BB417" s="400"/>
      <c r="BC417" s="400"/>
      <c r="BD417" s="400" t="s">
        <v>1089</v>
      </c>
      <c r="BE417" s="51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c r="CV417" s="376"/>
      <c r="CW417" s="376"/>
      <c r="CX417" s="376"/>
      <c r="CY417" s="376"/>
      <c r="CZ417" s="376"/>
      <c r="DA417" s="376"/>
      <c r="DB417" s="376"/>
      <c r="DC417" s="376"/>
      <c r="DD417" s="376"/>
      <c r="DE417" s="376"/>
      <c r="DF417" s="376"/>
      <c r="DG417" s="376"/>
      <c r="DH417" s="376"/>
      <c r="DI417" s="376"/>
      <c r="DJ417" s="376"/>
      <c r="DK417" s="376"/>
      <c r="DL417" s="376"/>
      <c r="DM417" s="376"/>
      <c r="DN417" s="376"/>
      <c r="DO417" s="376"/>
      <c r="DP417" s="376"/>
      <c r="DQ417" s="376"/>
      <c r="DR417" s="376"/>
      <c r="DS417" s="376"/>
      <c r="DT417" s="376"/>
      <c r="DU417" s="376"/>
      <c r="DV417" s="376"/>
      <c r="DW417" s="376"/>
      <c r="DX417" s="376"/>
      <c r="DY417" s="376"/>
      <c r="DZ417" s="376"/>
      <c r="EA417" s="376"/>
    </row>
    <row r="418" spans="14:131" s="367" customFormat="1">
      <c r="N418" s="376"/>
      <c r="O418" s="376"/>
      <c r="P418" s="376"/>
      <c r="Q418" s="376"/>
      <c r="R418" s="376"/>
      <c r="S418" s="376"/>
      <c r="T418" s="376"/>
      <c r="U418" s="376"/>
      <c r="V418" s="376"/>
      <c r="W418" s="376"/>
      <c r="X418" s="376"/>
      <c r="Y418" s="376"/>
      <c r="Z418" s="376"/>
      <c r="AA418" s="376"/>
      <c r="AB418" s="376"/>
      <c r="AC418" s="376"/>
      <c r="AD418" s="376"/>
      <c r="AE418" s="376"/>
      <c r="AF418" s="376"/>
      <c r="AG418" s="376"/>
      <c r="AH418" s="376"/>
      <c r="AI418" s="376"/>
      <c r="AJ418" s="376"/>
      <c r="AK418" s="376"/>
      <c r="AL418" s="376"/>
      <c r="AM418" s="376"/>
      <c r="AN418" s="376"/>
      <c r="AO418" s="376"/>
      <c r="AP418" s="376"/>
      <c r="AQ418" s="376"/>
      <c r="AR418" s="376"/>
      <c r="AS418" s="376"/>
      <c r="AT418" s="376"/>
      <c r="AU418" s="376"/>
      <c r="AV418" s="376"/>
      <c r="AW418" s="400"/>
      <c r="AX418" s="400"/>
      <c r="AY418" s="400"/>
      <c r="AZ418" s="582" t="s">
        <v>1093</v>
      </c>
      <c r="BA418" s="400" t="s">
        <v>1148</v>
      </c>
      <c r="BB418" s="400"/>
      <c r="BC418" s="400"/>
      <c r="BD418" s="400" t="s">
        <v>1090</v>
      </c>
      <c r="BE418" s="51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c r="CV418" s="376"/>
      <c r="CW418" s="376"/>
      <c r="CX418" s="376"/>
      <c r="CY418" s="376"/>
      <c r="CZ418" s="376"/>
      <c r="DA418" s="376"/>
      <c r="DB418" s="376"/>
      <c r="DC418" s="376"/>
      <c r="DD418" s="376"/>
      <c r="DE418" s="376"/>
      <c r="DF418" s="376"/>
      <c r="DG418" s="376"/>
      <c r="DH418" s="376"/>
      <c r="DI418" s="376"/>
      <c r="DJ418" s="376"/>
      <c r="DK418" s="376"/>
      <c r="DL418" s="376"/>
      <c r="DM418" s="376"/>
      <c r="DN418" s="376"/>
      <c r="DO418" s="376"/>
      <c r="DP418" s="376"/>
      <c r="DQ418" s="376"/>
      <c r="DR418" s="376"/>
      <c r="DS418" s="376"/>
      <c r="DT418" s="376"/>
      <c r="DU418" s="376"/>
      <c r="DV418" s="376"/>
      <c r="DW418" s="376"/>
      <c r="DX418" s="376"/>
      <c r="DY418" s="376"/>
      <c r="DZ418" s="376"/>
      <c r="EA418" s="376"/>
    </row>
    <row r="419" spans="14:131" s="367" customFormat="1">
      <c r="N419" s="376"/>
      <c r="O419" s="376"/>
      <c r="P419" s="376"/>
      <c r="Q419" s="376"/>
      <c r="R419" s="376"/>
      <c r="S419" s="376"/>
      <c r="T419" s="376"/>
      <c r="U419" s="376"/>
      <c r="V419" s="376"/>
      <c r="W419" s="376"/>
      <c r="X419" s="376"/>
      <c r="Y419" s="376"/>
      <c r="Z419" s="376"/>
      <c r="AA419" s="376"/>
      <c r="AB419" s="376"/>
      <c r="AC419" s="376"/>
      <c r="AD419" s="376"/>
      <c r="AE419" s="376"/>
      <c r="AF419" s="376"/>
      <c r="AG419" s="376"/>
      <c r="AH419" s="376"/>
      <c r="AI419" s="376"/>
      <c r="AJ419" s="376"/>
      <c r="AK419" s="376"/>
      <c r="AL419" s="376"/>
      <c r="AM419" s="376"/>
      <c r="AN419" s="376"/>
      <c r="AO419" s="376"/>
      <c r="AP419" s="376"/>
      <c r="AQ419" s="376"/>
      <c r="AR419" s="376"/>
      <c r="AS419" s="376"/>
      <c r="AT419" s="376"/>
      <c r="AU419" s="376"/>
      <c r="AV419" s="376"/>
      <c r="AW419" s="400"/>
      <c r="AX419" s="400"/>
      <c r="AY419" s="400"/>
      <c r="AZ419" s="582" t="s">
        <v>1095</v>
      </c>
      <c r="BA419" s="400" t="s">
        <v>1149</v>
      </c>
      <c r="BB419" s="400"/>
      <c r="BC419" s="400"/>
      <c r="BD419" s="400" t="s">
        <v>1091</v>
      </c>
      <c r="BE419" s="51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c r="CV419" s="376"/>
      <c r="CW419" s="376"/>
      <c r="CX419" s="376"/>
      <c r="CY419" s="376"/>
      <c r="CZ419" s="376"/>
      <c r="DA419" s="376"/>
      <c r="DB419" s="376"/>
      <c r="DC419" s="376"/>
      <c r="DD419" s="376"/>
      <c r="DE419" s="376"/>
      <c r="DF419" s="376"/>
      <c r="DG419" s="376"/>
      <c r="DH419" s="376"/>
      <c r="DI419" s="376"/>
      <c r="DJ419" s="376"/>
      <c r="DK419" s="376"/>
      <c r="DL419" s="376"/>
      <c r="DM419" s="376"/>
      <c r="DN419" s="376"/>
      <c r="DO419" s="376"/>
      <c r="DP419" s="376"/>
      <c r="DQ419" s="376"/>
      <c r="DR419" s="376"/>
      <c r="DS419" s="376"/>
      <c r="DT419" s="376"/>
      <c r="DU419" s="376"/>
      <c r="DV419" s="376"/>
      <c r="DW419" s="376"/>
      <c r="DX419" s="376"/>
      <c r="DY419" s="376"/>
      <c r="DZ419" s="376"/>
      <c r="EA419" s="376"/>
    </row>
    <row r="420" spans="14:131" s="367" customFormat="1">
      <c r="N420" s="376"/>
      <c r="O420" s="376"/>
      <c r="P420" s="376"/>
      <c r="Q420" s="376"/>
      <c r="R420" s="376"/>
      <c r="S420" s="376"/>
      <c r="T420" s="376"/>
      <c r="U420" s="376"/>
      <c r="V420" s="376"/>
      <c r="W420" s="376"/>
      <c r="X420" s="376"/>
      <c r="Y420" s="376"/>
      <c r="Z420" s="376"/>
      <c r="AA420" s="376"/>
      <c r="AB420" s="376"/>
      <c r="AC420" s="376"/>
      <c r="AD420" s="376"/>
      <c r="AE420" s="376"/>
      <c r="AF420" s="376"/>
      <c r="AG420" s="376"/>
      <c r="AH420" s="376"/>
      <c r="AI420" s="376"/>
      <c r="AJ420" s="376"/>
      <c r="AK420" s="376"/>
      <c r="AL420" s="376"/>
      <c r="AM420" s="376"/>
      <c r="AN420" s="376"/>
      <c r="AO420" s="376"/>
      <c r="AP420" s="376"/>
      <c r="AQ420" s="376"/>
      <c r="AR420" s="376"/>
      <c r="AS420" s="376"/>
      <c r="AT420" s="376"/>
      <c r="AU420" s="376"/>
      <c r="AV420" s="376"/>
      <c r="AW420" s="400"/>
      <c r="AX420" s="400"/>
      <c r="AY420" s="400"/>
      <c r="AZ420" s="582" t="s">
        <v>1097</v>
      </c>
      <c r="BA420" s="400" t="s">
        <v>1150</v>
      </c>
      <c r="BB420" s="400"/>
      <c r="BC420" s="400"/>
      <c r="BD420" s="400" t="s">
        <v>1092</v>
      </c>
      <c r="BE420" s="51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c r="CV420" s="376"/>
      <c r="CW420" s="376"/>
      <c r="CX420" s="376"/>
      <c r="CY420" s="376"/>
      <c r="CZ420" s="376"/>
      <c r="DA420" s="376"/>
      <c r="DB420" s="376"/>
      <c r="DC420" s="376"/>
      <c r="DD420" s="376"/>
      <c r="DE420" s="376"/>
      <c r="DF420" s="376"/>
      <c r="DG420" s="376"/>
      <c r="DH420" s="376"/>
      <c r="DI420" s="376"/>
      <c r="DJ420" s="376"/>
      <c r="DK420" s="376"/>
      <c r="DL420" s="376"/>
      <c r="DM420" s="376"/>
      <c r="DN420" s="376"/>
      <c r="DO420" s="376"/>
      <c r="DP420" s="376"/>
      <c r="DQ420" s="376"/>
      <c r="DR420" s="376"/>
      <c r="DS420" s="376"/>
      <c r="DT420" s="376"/>
      <c r="DU420" s="376"/>
      <c r="DV420" s="376"/>
      <c r="DW420" s="376"/>
      <c r="DX420" s="376"/>
      <c r="DY420" s="376"/>
      <c r="DZ420" s="376"/>
      <c r="EA420" s="376"/>
    </row>
    <row r="421" spans="14:131" s="367" customFormat="1">
      <c r="N421" s="376"/>
      <c r="O421" s="376"/>
      <c r="P421" s="376"/>
      <c r="Q421" s="376"/>
      <c r="R421" s="376"/>
      <c r="S421" s="376"/>
      <c r="T421" s="376"/>
      <c r="U421" s="376"/>
      <c r="V421" s="376"/>
      <c r="W421" s="376"/>
      <c r="X421" s="376"/>
      <c r="Y421" s="376"/>
      <c r="Z421" s="376"/>
      <c r="AA421" s="376"/>
      <c r="AB421" s="376"/>
      <c r="AC421" s="376"/>
      <c r="AD421" s="376"/>
      <c r="AE421" s="376"/>
      <c r="AF421" s="376"/>
      <c r="AG421" s="376"/>
      <c r="AH421" s="376"/>
      <c r="AI421" s="376"/>
      <c r="AJ421" s="376"/>
      <c r="AK421" s="376"/>
      <c r="AL421" s="376"/>
      <c r="AM421" s="376"/>
      <c r="AN421" s="376"/>
      <c r="AO421" s="376"/>
      <c r="AP421" s="376"/>
      <c r="AQ421" s="376"/>
      <c r="AR421" s="376"/>
      <c r="AS421" s="376"/>
      <c r="AT421" s="376"/>
      <c r="AU421" s="376"/>
      <c r="AV421" s="376"/>
      <c r="AW421" s="400"/>
      <c r="AX421" s="400"/>
      <c r="AY421" s="400"/>
      <c r="AZ421" s="582" t="s">
        <v>1099</v>
      </c>
      <c r="BA421" s="400" t="s">
        <v>1152</v>
      </c>
      <c r="BB421" s="400"/>
      <c r="BC421" s="400"/>
      <c r="BD421" s="400" t="s">
        <v>1093</v>
      </c>
      <c r="BE421" s="51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c r="CV421" s="376"/>
      <c r="CW421" s="376"/>
      <c r="CX421" s="376"/>
      <c r="CY421" s="376"/>
      <c r="CZ421" s="376"/>
      <c r="DA421" s="376"/>
      <c r="DB421" s="376"/>
      <c r="DC421" s="376"/>
      <c r="DD421" s="376"/>
      <c r="DE421" s="376"/>
      <c r="DF421" s="376"/>
      <c r="DG421" s="376"/>
      <c r="DH421" s="376"/>
      <c r="DI421" s="376"/>
      <c r="DJ421" s="376"/>
      <c r="DK421" s="376"/>
      <c r="DL421" s="376"/>
      <c r="DM421" s="376"/>
      <c r="DN421" s="376"/>
      <c r="DO421" s="376"/>
      <c r="DP421" s="376"/>
      <c r="DQ421" s="376"/>
      <c r="DR421" s="376"/>
      <c r="DS421" s="376"/>
      <c r="DT421" s="376"/>
      <c r="DU421" s="376"/>
      <c r="DV421" s="376"/>
      <c r="DW421" s="376"/>
      <c r="DX421" s="376"/>
      <c r="DY421" s="376"/>
      <c r="DZ421" s="376"/>
      <c r="EA421" s="376"/>
    </row>
    <row r="422" spans="14:131" s="367" customFormat="1">
      <c r="N422" s="376"/>
      <c r="O422" s="376"/>
      <c r="P422" s="376"/>
      <c r="Q422" s="376"/>
      <c r="R422" s="376"/>
      <c r="S422" s="376"/>
      <c r="T422" s="376"/>
      <c r="U422" s="376"/>
      <c r="V422" s="376"/>
      <c r="W422" s="376"/>
      <c r="X422" s="376"/>
      <c r="Y422" s="376"/>
      <c r="Z422" s="376"/>
      <c r="AA422" s="376"/>
      <c r="AB422" s="376"/>
      <c r="AC422" s="376"/>
      <c r="AD422" s="376"/>
      <c r="AE422" s="376"/>
      <c r="AF422" s="376"/>
      <c r="AG422" s="376"/>
      <c r="AH422" s="376"/>
      <c r="AI422" s="376"/>
      <c r="AJ422" s="376"/>
      <c r="AK422" s="376"/>
      <c r="AL422" s="376"/>
      <c r="AM422" s="376"/>
      <c r="AN422" s="376"/>
      <c r="AO422" s="376"/>
      <c r="AP422" s="376"/>
      <c r="AQ422" s="376"/>
      <c r="AR422" s="376"/>
      <c r="AS422" s="376"/>
      <c r="AT422" s="376"/>
      <c r="AU422" s="376"/>
      <c r="AV422" s="376"/>
      <c r="AW422" s="400"/>
      <c r="AX422" s="400"/>
      <c r="AY422" s="400"/>
      <c r="AZ422" s="582" t="s">
        <v>1101</v>
      </c>
      <c r="BA422" s="400" t="s">
        <v>1154</v>
      </c>
      <c r="BB422" s="400"/>
      <c r="BC422" s="400"/>
      <c r="BD422" s="400" t="s">
        <v>1095</v>
      </c>
      <c r="BE422" s="51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c r="CV422" s="376"/>
      <c r="CW422" s="376"/>
      <c r="CX422" s="376"/>
      <c r="CY422" s="376"/>
      <c r="CZ422" s="376"/>
      <c r="DA422" s="376"/>
      <c r="DB422" s="376"/>
      <c r="DC422" s="376"/>
      <c r="DD422" s="376"/>
      <c r="DE422" s="376"/>
      <c r="DF422" s="376"/>
      <c r="DG422" s="376"/>
      <c r="DH422" s="376"/>
      <c r="DI422" s="376"/>
      <c r="DJ422" s="376"/>
      <c r="DK422" s="376"/>
      <c r="DL422" s="376"/>
      <c r="DM422" s="376"/>
      <c r="DN422" s="376"/>
      <c r="DO422" s="376"/>
      <c r="DP422" s="376"/>
      <c r="DQ422" s="376"/>
      <c r="DR422" s="376"/>
      <c r="DS422" s="376"/>
      <c r="DT422" s="376"/>
      <c r="DU422" s="376"/>
      <c r="DV422" s="376"/>
      <c r="DW422" s="376"/>
      <c r="DX422" s="376"/>
      <c r="DY422" s="376"/>
      <c r="DZ422" s="376"/>
      <c r="EA422" s="376"/>
    </row>
    <row r="423" spans="14:131" s="367" customFormat="1">
      <c r="N423" s="376"/>
      <c r="O423" s="376"/>
      <c r="P423" s="376"/>
      <c r="Q423" s="376"/>
      <c r="R423" s="376"/>
      <c r="S423" s="376"/>
      <c r="T423" s="376"/>
      <c r="U423" s="376"/>
      <c r="V423" s="376"/>
      <c r="W423" s="376"/>
      <c r="X423" s="376"/>
      <c r="Y423" s="376"/>
      <c r="Z423" s="376"/>
      <c r="AA423" s="376"/>
      <c r="AB423" s="376"/>
      <c r="AC423" s="376"/>
      <c r="AD423" s="376"/>
      <c r="AE423" s="376"/>
      <c r="AF423" s="376"/>
      <c r="AG423" s="376"/>
      <c r="AH423" s="376"/>
      <c r="AI423" s="376"/>
      <c r="AJ423" s="376"/>
      <c r="AK423" s="376"/>
      <c r="AL423" s="376"/>
      <c r="AM423" s="376"/>
      <c r="AN423" s="376"/>
      <c r="AO423" s="376"/>
      <c r="AP423" s="376"/>
      <c r="AQ423" s="376"/>
      <c r="AR423" s="376"/>
      <c r="AS423" s="376"/>
      <c r="AT423" s="376"/>
      <c r="AU423" s="376"/>
      <c r="AV423" s="376"/>
      <c r="AW423" s="400"/>
      <c r="AX423" s="400"/>
      <c r="AY423" s="400"/>
      <c r="AZ423" s="582" t="s">
        <v>1102</v>
      </c>
      <c r="BA423" s="400" t="s">
        <v>1156</v>
      </c>
      <c r="BB423" s="400"/>
      <c r="BC423" s="400"/>
      <c r="BD423" s="400" t="s">
        <v>1097</v>
      </c>
      <c r="BE423" s="51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c r="CV423" s="376"/>
      <c r="CW423" s="376"/>
      <c r="CX423" s="376"/>
      <c r="CY423" s="376"/>
      <c r="CZ423" s="376"/>
      <c r="DA423" s="376"/>
      <c r="DB423" s="376"/>
      <c r="DC423" s="376"/>
      <c r="DD423" s="376"/>
      <c r="DE423" s="376"/>
      <c r="DF423" s="376"/>
      <c r="DG423" s="376"/>
      <c r="DH423" s="376"/>
      <c r="DI423" s="376"/>
      <c r="DJ423" s="376"/>
      <c r="DK423" s="376"/>
      <c r="DL423" s="376"/>
      <c r="DM423" s="376"/>
      <c r="DN423" s="376"/>
      <c r="DO423" s="376"/>
      <c r="DP423" s="376"/>
      <c r="DQ423" s="376"/>
      <c r="DR423" s="376"/>
      <c r="DS423" s="376"/>
      <c r="DT423" s="376"/>
      <c r="DU423" s="376"/>
      <c r="DV423" s="376"/>
      <c r="DW423" s="376"/>
      <c r="DX423" s="376"/>
      <c r="DY423" s="376"/>
      <c r="DZ423" s="376"/>
      <c r="EA423" s="376"/>
    </row>
    <row r="424" spans="14:131" s="367" customFormat="1">
      <c r="N424" s="376"/>
      <c r="O424" s="376"/>
      <c r="P424" s="376"/>
      <c r="Q424" s="376"/>
      <c r="R424" s="376"/>
      <c r="S424" s="376"/>
      <c r="T424" s="376"/>
      <c r="U424" s="376"/>
      <c r="V424" s="376"/>
      <c r="W424" s="376"/>
      <c r="X424" s="376"/>
      <c r="Y424" s="376"/>
      <c r="Z424" s="376"/>
      <c r="AA424" s="376"/>
      <c r="AB424" s="376"/>
      <c r="AC424" s="376"/>
      <c r="AD424" s="376"/>
      <c r="AE424" s="376"/>
      <c r="AF424" s="376"/>
      <c r="AG424" s="376"/>
      <c r="AH424" s="376"/>
      <c r="AI424" s="376"/>
      <c r="AJ424" s="376"/>
      <c r="AK424" s="376"/>
      <c r="AL424" s="376"/>
      <c r="AM424" s="376"/>
      <c r="AN424" s="376"/>
      <c r="AO424" s="376"/>
      <c r="AP424" s="376"/>
      <c r="AQ424" s="376"/>
      <c r="AR424" s="376"/>
      <c r="AS424" s="376"/>
      <c r="AT424" s="376"/>
      <c r="AU424" s="376"/>
      <c r="AV424" s="376"/>
      <c r="AW424" s="400"/>
      <c r="AX424" s="400"/>
      <c r="AY424" s="400"/>
      <c r="AZ424" s="582" t="s">
        <v>432</v>
      </c>
      <c r="BA424" s="400" t="s">
        <v>1159</v>
      </c>
      <c r="BB424" s="400"/>
      <c r="BC424" s="400"/>
      <c r="BD424" s="400" t="s">
        <v>1099</v>
      </c>
      <c r="BE424" s="51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c r="CV424" s="376"/>
      <c r="CW424" s="376"/>
      <c r="CX424" s="376"/>
      <c r="CY424" s="376"/>
      <c r="CZ424" s="376"/>
      <c r="DA424" s="376"/>
      <c r="DB424" s="376"/>
      <c r="DC424" s="376"/>
      <c r="DD424" s="376"/>
      <c r="DE424" s="376"/>
      <c r="DF424" s="376"/>
      <c r="DG424" s="376"/>
      <c r="DH424" s="376"/>
      <c r="DI424" s="376"/>
      <c r="DJ424" s="376"/>
      <c r="DK424" s="376"/>
      <c r="DL424" s="376"/>
      <c r="DM424" s="376"/>
      <c r="DN424" s="376"/>
      <c r="DO424" s="376"/>
      <c r="DP424" s="376"/>
      <c r="DQ424" s="376"/>
      <c r="DR424" s="376"/>
      <c r="DS424" s="376"/>
      <c r="DT424" s="376"/>
      <c r="DU424" s="376"/>
      <c r="DV424" s="376"/>
      <c r="DW424" s="376"/>
      <c r="DX424" s="376"/>
      <c r="DY424" s="376"/>
      <c r="DZ424" s="376"/>
      <c r="EA424" s="376"/>
    </row>
    <row r="425" spans="14:131" s="367" customFormat="1">
      <c r="N425" s="376"/>
      <c r="O425" s="376"/>
      <c r="P425" s="376"/>
      <c r="Q425" s="376"/>
      <c r="R425" s="376"/>
      <c r="S425" s="376"/>
      <c r="T425" s="376"/>
      <c r="U425" s="376"/>
      <c r="V425" s="376"/>
      <c r="W425" s="376"/>
      <c r="X425" s="376"/>
      <c r="Y425" s="376"/>
      <c r="Z425" s="376"/>
      <c r="AA425" s="376"/>
      <c r="AB425" s="376"/>
      <c r="AC425" s="376"/>
      <c r="AD425" s="376"/>
      <c r="AE425" s="376"/>
      <c r="AF425" s="376"/>
      <c r="AG425" s="376"/>
      <c r="AH425" s="376"/>
      <c r="AI425" s="376"/>
      <c r="AJ425" s="376"/>
      <c r="AK425" s="376"/>
      <c r="AL425" s="376"/>
      <c r="AM425" s="376"/>
      <c r="AN425" s="376"/>
      <c r="AO425" s="376"/>
      <c r="AP425" s="376"/>
      <c r="AQ425" s="376"/>
      <c r="AR425" s="376"/>
      <c r="AS425" s="376"/>
      <c r="AT425" s="376"/>
      <c r="AU425" s="376"/>
      <c r="AV425" s="376"/>
      <c r="AW425" s="400"/>
      <c r="AX425" s="400"/>
      <c r="AY425" s="400"/>
      <c r="AZ425" s="582" t="s">
        <v>1105</v>
      </c>
      <c r="BA425" s="400" t="s">
        <v>1160</v>
      </c>
      <c r="BB425" s="400"/>
      <c r="BC425" s="400"/>
      <c r="BD425" s="400" t="s">
        <v>1101</v>
      </c>
      <c r="BE425" s="51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c r="CV425" s="376"/>
      <c r="CW425" s="376"/>
      <c r="CX425" s="376"/>
      <c r="CY425" s="376"/>
      <c r="CZ425" s="376"/>
      <c r="DA425" s="376"/>
      <c r="DB425" s="376"/>
      <c r="DC425" s="376"/>
      <c r="DD425" s="376"/>
      <c r="DE425" s="376"/>
      <c r="DF425" s="376"/>
      <c r="DG425" s="376"/>
      <c r="DH425" s="376"/>
      <c r="DI425" s="376"/>
      <c r="DJ425" s="376"/>
      <c r="DK425" s="376"/>
      <c r="DL425" s="376"/>
      <c r="DM425" s="376"/>
      <c r="DN425" s="376"/>
      <c r="DO425" s="376"/>
      <c r="DP425" s="376"/>
      <c r="DQ425" s="376"/>
      <c r="DR425" s="376"/>
      <c r="DS425" s="376"/>
      <c r="DT425" s="376"/>
      <c r="DU425" s="376"/>
      <c r="DV425" s="376"/>
      <c r="DW425" s="376"/>
      <c r="DX425" s="376"/>
      <c r="DY425" s="376"/>
      <c r="DZ425" s="376"/>
      <c r="EA425" s="376"/>
    </row>
    <row r="426" spans="14:131" s="367" customFormat="1">
      <c r="N426" s="376"/>
      <c r="O426" s="376"/>
      <c r="P426" s="376"/>
      <c r="Q426" s="376"/>
      <c r="R426" s="376"/>
      <c r="S426" s="376"/>
      <c r="T426" s="376"/>
      <c r="U426" s="376"/>
      <c r="V426" s="376"/>
      <c r="W426" s="376"/>
      <c r="X426" s="376"/>
      <c r="Y426" s="376"/>
      <c r="Z426" s="376"/>
      <c r="AA426" s="376"/>
      <c r="AB426" s="376"/>
      <c r="AC426" s="376"/>
      <c r="AD426" s="376"/>
      <c r="AE426" s="376"/>
      <c r="AF426" s="376"/>
      <c r="AG426" s="376"/>
      <c r="AH426" s="376"/>
      <c r="AI426" s="376"/>
      <c r="AJ426" s="376"/>
      <c r="AK426" s="376"/>
      <c r="AL426" s="376"/>
      <c r="AM426" s="376"/>
      <c r="AN426" s="376"/>
      <c r="AO426" s="376"/>
      <c r="AP426" s="376"/>
      <c r="AQ426" s="376"/>
      <c r="AR426" s="376"/>
      <c r="AS426" s="376"/>
      <c r="AT426" s="376"/>
      <c r="AU426" s="376"/>
      <c r="AV426" s="376"/>
      <c r="AW426" s="400"/>
      <c r="AX426" s="400"/>
      <c r="AY426" s="400"/>
      <c r="AZ426" s="582" t="s">
        <v>1109</v>
      </c>
      <c r="BA426" s="400" t="s">
        <v>1162</v>
      </c>
      <c r="BB426" s="400"/>
      <c r="BC426" s="400"/>
      <c r="BD426" s="400" t="s">
        <v>1102</v>
      </c>
      <c r="BE426" s="51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c r="CV426" s="376"/>
      <c r="CW426" s="376"/>
      <c r="CX426" s="376"/>
      <c r="CY426" s="376"/>
      <c r="CZ426" s="376"/>
      <c r="DA426" s="376"/>
      <c r="DB426" s="376"/>
      <c r="DC426" s="376"/>
      <c r="DD426" s="376"/>
      <c r="DE426" s="376"/>
      <c r="DF426" s="376"/>
      <c r="DG426" s="376"/>
      <c r="DH426" s="376"/>
      <c r="DI426" s="376"/>
      <c r="DJ426" s="376"/>
      <c r="DK426" s="376"/>
      <c r="DL426" s="376"/>
      <c r="DM426" s="376"/>
      <c r="DN426" s="376"/>
      <c r="DO426" s="376"/>
      <c r="DP426" s="376"/>
      <c r="DQ426" s="376"/>
      <c r="DR426" s="376"/>
      <c r="DS426" s="376"/>
      <c r="DT426" s="376"/>
      <c r="DU426" s="376"/>
      <c r="DV426" s="376"/>
      <c r="DW426" s="376"/>
      <c r="DX426" s="376"/>
      <c r="DY426" s="376"/>
      <c r="DZ426" s="376"/>
      <c r="EA426" s="376"/>
    </row>
    <row r="427" spans="14:131" s="367" customFormat="1">
      <c r="N427" s="376"/>
      <c r="O427" s="376"/>
      <c r="P427" s="376"/>
      <c r="Q427" s="376"/>
      <c r="R427" s="376"/>
      <c r="S427" s="376"/>
      <c r="T427" s="376"/>
      <c r="U427" s="376"/>
      <c r="V427" s="376"/>
      <c r="W427" s="376"/>
      <c r="X427" s="376"/>
      <c r="Y427" s="376"/>
      <c r="Z427" s="376"/>
      <c r="AA427" s="376"/>
      <c r="AB427" s="376"/>
      <c r="AC427" s="376"/>
      <c r="AD427" s="376"/>
      <c r="AE427" s="376"/>
      <c r="AF427" s="376"/>
      <c r="AG427" s="376"/>
      <c r="AH427" s="376"/>
      <c r="AI427" s="376"/>
      <c r="AJ427" s="376"/>
      <c r="AK427" s="376"/>
      <c r="AL427" s="376"/>
      <c r="AM427" s="376"/>
      <c r="AN427" s="376"/>
      <c r="AO427" s="376"/>
      <c r="AP427" s="376"/>
      <c r="AQ427" s="376"/>
      <c r="AR427" s="376"/>
      <c r="AS427" s="376"/>
      <c r="AT427" s="376"/>
      <c r="AU427" s="376"/>
      <c r="AV427" s="376"/>
      <c r="AW427" s="400"/>
      <c r="AX427" s="400"/>
      <c r="AY427" s="400"/>
      <c r="AZ427" s="582" t="s">
        <v>1110</v>
      </c>
      <c r="BA427" s="400" t="s">
        <v>1165</v>
      </c>
      <c r="BB427" s="400"/>
      <c r="BC427" s="400"/>
      <c r="BD427" s="400" t="s">
        <v>432</v>
      </c>
      <c r="BE427" s="51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c r="CV427" s="376"/>
      <c r="CW427" s="376"/>
      <c r="CX427" s="376"/>
      <c r="CY427" s="376"/>
      <c r="CZ427" s="376"/>
      <c r="DA427" s="376"/>
      <c r="DB427" s="376"/>
      <c r="DC427" s="376"/>
      <c r="DD427" s="376"/>
      <c r="DE427" s="376"/>
      <c r="DF427" s="376"/>
      <c r="DG427" s="376"/>
      <c r="DH427" s="376"/>
      <c r="DI427" s="376"/>
      <c r="DJ427" s="376"/>
      <c r="DK427" s="376"/>
      <c r="DL427" s="376"/>
      <c r="DM427" s="376"/>
      <c r="DN427" s="376"/>
      <c r="DO427" s="376"/>
      <c r="DP427" s="376"/>
      <c r="DQ427" s="376"/>
      <c r="DR427" s="376"/>
      <c r="DS427" s="376"/>
      <c r="DT427" s="376"/>
      <c r="DU427" s="376"/>
      <c r="DV427" s="376"/>
      <c r="DW427" s="376"/>
      <c r="DX427" s="376"/>
      <c r="DY427" s="376"/>
      <c r="DZ427" s="376"/>
      <c r="EA427" s="376"/>
    </row>
    <row r="428" spans="14:131" s="367" customFormat="1">
      <c r="N428" s="376"/>
      <c r="O428" s="376"/>
      <c r="P428" s="376"/>
      <c r="Q428" s="376"/>
      <c r="R428" s="376"/>
      <c r="S428" s="376"/>
      <c r="T428" s="376"/>
      <c r="U428" s="376"/>
      <c r="V428" s="376"/>
      <c r="W428" s="376"/>
      <c r="X428" s="376"/>
      <c r="Y428" s="376"/>
      <c r="Z428" s="376"/>
      <c r="AA428" s="376"/>
      <c r="AB428" s="376"/>
      <c r="AC428" s="376"/>
      <c r="AD428" s="376"/>
      <c r="AE428" s="376"/>
      <c r="AF428" s="376"/>
      <c r="AG428" s="376"/>
      <c r="AH428" s="376"/>
      <c r="AI428" s="376"/>
      <c r="AJ428" s="376"/>
      <c r="AK428" s="376"/>
      <c r="AL428" s="376"/>
      <c r="AM428" s="376"/>
      <c r="AN428" s="376"/>
      <c r="AO428" s="376"/>
      <c r="AP428" s="376"/>
      <c r="AQ428" s="376"/>
      <c r="AR428" s="376"/>
      <c r="AS428" s="376"/>
      <c r="AT428" s="376"/>
      <c r="AU428" s="376"/>
      <c r="AV428" s="376"/>
      <c r="AW428" s="400"/>
      <c r="AX428" s="400"/>
      <c r="AY428" s="400"/>
      <c r="AZ428" s="582" t="s">
        <v>1111</v>
      </c>
      <c r="BA428" s="400" t="s">
        <v>1166</v>
      </c>
      <c r="BB428" s="400"/>
      <c r="BC428" s="400"/>
      <c r="BD428" s="400" t="s">
        <v>1105</v>
      </c>
      <c r="BE428" s="51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c r="CV428" s="376"/>
      <c r="CW428" s="376"/>
      <c r="CX428" s="376"/>
      <c r="CY428" s="376"/>
      <c r="CZ428" s="376"/>
      <c r="DA428" s="376"/>
      <c r="DB428" s="376"/>
      <c r="DC428" s="376"/>
      <c r="DD428" s="376"/>
      <c r="DE428" s="376"/>
      <c r="DF428" s="376"/>
      <c r="DG428" s="376"/>
      <c r="DH428" s="376"/>
      <c r="DI428" s="376"/>
      <c r="DJ428" s="376"/>
      <c r="DK428" s="376"/>
      <c r="DL428" s="376"/>
      <c r="DM428" s="376"/>
      <c r="DN428" s="376"/>
      <c r="DO428" s="376"/>
      <c r="DP428" s="376"/>
      <c r="DQ428" s="376"/>
      <c r="DR428" s="376"/>
      <c r="DS428" s="376"/>
      <c r="DT428" s="376"/>
      <c r="DU428" s="376"/>
      <c r="DV428" s="376"/>
      <c r="DW428" s="376"/>
      <c r="DX428" s="376"/>
      <c r="DY428" s="376"/>
      <c r="DZ428" s="376"/>
      <c r="EA428" s="376"/>
    </row>
    <row r="429" spans="14:131" s="367" customFormat="1">
      <c r="N429" s="376"/>
      <c r="O429" s="376"/>
      <c r="P429" s="376"/>
      <c r="Q429" s="376"/>
      <c r="R429" s="376"/>
      <c r="S429" s="376"/>
      <c r="T429" s="376"/>
      <c r="U429" s="376"/>
      <c r="V429" s="376"/>
      <c r="W429" s="376"/>
      <c r="X429" s="376"/>
      <c r="Y429" s="376"/>
      <c r="Z429" s="376"/>
      <c r="AA429" s="376"/>
      <c r="AB429" s="376"/>
      <c r="AC429" s="376"/>
      <c r="AD429" s="376"/>
      <c r="AE429" s="376"/>
      <c r="AF429" s="376"/>
      <c r="AG429" s="376"/>
      <c r="AH429" s="376"/>
      <c r="AI429" s="376"/>
      <c r="AJ429" s="376"/>
      <c r="AK429" s="376"/>
      <c r="AL429" s="376"/>
      <c r="AM429" s="376"/>
      <c r="AN429" s="376"/>
      <c r="AO429" s="376"/>
      <c r="AP429" s="376"/>
      <c r="AQ429" s="376"/>
      <c r="AR429" s="376"/>
      <c r="AS429" s="376"/>
      <c r="AT429" s="376"/>
      <c r="AU429" s="376"/>
      <c r="AV429" s="376"/>
      <c r="AW429" s="400"/>
      <c r="AX429" s="400"/>
      <c r="AY429" s="400"/>
      <c r="AZ429" s="582" t="s">
        <v>1115</v>
      </c>
      <c r="BA429" s="400" t="s">
        <v>1169</v>
      </c>
      <c r="BB429" s="400"/>
      <c r="BC429" s="400"/>
      <c r="BD429" s="400" t="s">
        <v>1109</v>
      </c>
      <c r="BE429" s="51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c r="CV429" s="376"/>
      <c r="CW429" s="376"/>
      <c r="CX429" s="376"/>
      <c r="CY429" s="376"/>
      <c r="CZ429" s="376"/>
      <c r="DA429" s="376"/>
      <c r="DB429" s="376"/>
      <c r="DC429" s="376"/>
      <c r="DD429" s="376"/>
      <c r="DE429" s="376"/>
      <c r="DF429" s="376"/>
      <c r="DG429" s="376"/>
      <c r="DH429" s="376"/>
      <c r="DI429" s="376"/>
      <c r="DJ429" s="376"/>
      <c r="DK429" s="376"/>
      <c r="DL429" s="376"/>
      <c r="DM429" s="376"/>
      <c r="DN429" s="376"/>
      <c r="DO429" s="376"/>
      <c r="DP429" s="376"/>
      <c r="DQ429" s="376"/>
      <c r="DR429" s="376"/>
      <c r="DS429" s="376"/>
      <c r="DT429" s="376"/>
      <c r="DU429" s="376"/>
      <c r="DV429" s="376"/>
      <c r="DW429" s="376"/>
      <c r="DX429" s="376"/>
      <c r="DY429" s="376"/>
      <c r="DZ429" s="376"/>
      <c r="EA429" s="376"/>
    </row>
    <row r="430" spans="14:131" s="367" customFormat="1">
      <c r="N430" s="376"/>
      <c r="O430" s="376"/>
      <c r="P430" s="376"/>
      <c r="Q430" s="376"/>
      <c r="R430" s="376"/>
      <c r="S430" s="376"/>
      <c r="T430" s="376"/>
      <c r="U430" s="376"/>
      <c r="V430" s="376"/>
      <c r="W430" s="376"/>
      <c r="X430" s="376"/>
      <c r="Y430" s="376"/>
      <c r="Z430" s="376"/>
      <c r="AA430" s="376"/>
      <c r="AB430" s="376"/>
      <c r="AC430" s="376"/>
      <c r="AD430" s="376"/>
      <c r="AE430" s="376"/>
      <c r="AF430" s="376"/>
      <c r="AG430" s="376"/>
      <c r="AH430" s="376"/>
      <c r="AI430" s="376"/>
      <c r="AJ430" s="376"/>
      <c r="AK430" s="376"/>
      <c r="AL430" s="376"/>
      <c r="AM430" s="376"/>
      <c r="AN430" s="376"/>
      <c r="AO430" s="376"/>
      <c r="AP430" s="376"/>
      <c r="AQ430" s="376"/>
      <c r="AR430" s="376"/>
      <c r="AS430" s="376"/>
      <c r="AT430" s="376"/>
      <c r="AU430" s="376"/>
      <c r="AV430" s="376"/>
      <c r="AW430" s="400"/>
      <c r="AX430" s="400"/>
      <c r="AY430" s="400"/>
      <c r="AZ430" s="582" t="s">
        <v>1117</v>
      </c>
      <c r="BA430" s="400" t="s">
        <v>1171</v>
      </c>
      <c r="BB430" s="400"/>
      <c r="BC430" s="400"/>
      <c r="BD430" s="400" t="s">
        <v>1110</v>
      </c>
      <c r="BE430" s="51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c r="CV430" s="376"/>
      <c r="CW430" s="376"/>
      <c r="CX430" s="376"/>
      <c r="CY430" s="376"/>
      <c r="CZ430" s="376"/>
      <c r="DA430" s="376"/>
      <c r="DB430" s="376"/>
      <c r="DC430" s="376"/>
      <c r="DD430" s="376"/>
      <c r="DE430" s="376"/>
      <c r="DF430" s="376"/>
      <c r="DG430" s="376"/>
      <c r="DH430" s="376"/>
      <c r="DI430" s="376"/>
      <c r="DJ430" s="376"/>
      <c r="DK430" s="376"/>
      <c r="DL430" s="376"/>
      <c r="DM430" s="376"/>
      <c r="DN430" s="376"/>
      <c r="DO430" s="376"/>
      <c r="DP430" s="376"/>
      <c r="DQ430" s="376"/>
      <c r="DR430" s="376"/>
      <c r="DS430" s="376"/>
      <c r="DT430" s="376"/>
      <c r="DU430" s="376"/>
      <c r="DV430" s="376"/>
      <c r="DW430" s="376"/>
      <c r="DX430" s="376"/>
      <c r="DY430" s="376"/>
      <c r="DZ430" s="376"/>
      <c r="EA430" s="376"/>
    </row>
    <row r="431" spans="14:131" s="367" customFormat="1">
      <c r="N431" s="376"/>
      <c r="O431" s="376"/>
      <c r="P431" s="376"/>
      <c r="Q431" s="376"/>
      <c r="R431" s="376"/>
      <c r="S431" s="376"/>
      <c r="T431" s="376"/>
      <c r="U431" s="376"/>
      <c r="V431" s="376"/>
      <c r="W431" s="376"/>
      <c r="X431" s="376"/>
      <c r="Y431" s="376"/>
      <c r="Z431" s="376"/>
      <c r="AA431" s="376"/>
      <c r="AB431" s="376"/>
      <c r="AC431" s="376"/>
      <c r="AD431" s="376"/>
      <c r="AE431" s="376"/>
      <c r="AF431" s="376"/>
      <c r="AG431" s="376"/>
      <c r="AH431" s="376"/>
      <c r="AI431" s="376"/>
      <c r="AJ431" s="376"/>
      <c r="AK431" s="376"/>
      <c r="AL431" s="376"/>
      <c r="AM431" s="376"/>
      <c r="AN431" s="376"/>
      <c r="AO431" s="376"/>
      <c r="AP431" s="376"/>
      <c r="AQ431" s="376"/>
      <c r="AR431" s="376"/>
      <c r="AS431" s="376"/>
      <c r="AT431" s="376"/>
      <c r="AU431" s="376"/>
      <c r="AV431" s="376"/>
      <c r="AW431" s="400"/>
      <c r="AX431" s="400"/>
      <c r="AY431" s="400"/>
      <c r="AZ431" s="582" t="s">
        <v>1118</v>
      </c>
      <c r="BA431" s="400" t="s">
        <v>456</v>
      </c>
      <c r="BB431" s="400"/>
      <c r="BC431" s="400"/>
      <c r="BD431" s="400" t="s">
        <v>1111</v>
      </c>
      <c r="BE431" s="51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c r="CV431" s="376"/>
      <c r="CW431" s="376"/>
      <c r="CX431" s="376"/>
      <c r="CY431" s="376"/>
      <c r="CZ431" s="376"/>
      <c r="DA431" s="376"/>
      <c r="DB431" s="376"/>
      <c r="DC431" s="376"/>
      <c r="DD431" s="376"/>
      <c r="DE431" s="376"/>
      <c r="DF431" s="376"/>
      <c r="DG431" s="376"/>
      <c r="DH431" s="376"/>
      <c r="DI431" s="376"/>
      <c r="DJ431" s="376"/>
      <c r="DK431" s="376"/>
      <c r="DL431" s="376"/>
      <c r="DM431" s="376"/>
      <c r="DN431" s="376"/>
      <c r="DO431" s="376"/>
      <c r="DP431" s="376"/>
      <c r="DQ431" s="376"/>
      <c r="DR431" s="376"/>
      <c r="DS431" s="376"/>
      <c r="DT431" s="376"/>
      <c r="DU431" s="376"/>
      <c r="DV431" s="376"/>
      <c r="DW431" s="376"/>
      <c r="DX431" s="376"/>
      <c r="DY431" s="376"/>
      <c r="DZ431" s="376"/>
      <c r="EA431" s="376"/>
    </row>
    <row r="432" spans="14:131" s="367" customFormat="1">
      <c r="N432" s="376"/>
      <c r="O432" s="376"/>
      <c r="P432" s="376"/>
      <c r="Q432" s="376"/>
      <c r="R432" s="376"/>
      <c r="S432" s="376"/>
      <c r="T432" s="376"/>
      <c r="U432" s="376"/>
      <c r="V432" s="376"/>
      <c r="W432" s="376"/>
      <c r="X432" s="376"/>
      <c r="Y432" s="376"/>
      <c r="Z432" s="376"/>
      <c r="AA432" s="376"/>
      <c r="AB432" s="376"/>
      <c r="AC432" s="376"/>
      <c r="AD432" s="376"/>
      <c r="AE432" s="376"/>
      <c r="AF432" s="376"/>
      <c r="AG432" s="376"/>
      <c r="AH432" s="376"/>
      <c r="AI432" s="376"/>
      <c r="AJ432" s="376"/>
      <c r="AK432" s="376"/>
      <c r="AL432" s="376"/>
      <c r="AM432" s="376"/>
      <c r="AN432" s="376"/>
      <c r="AO432" s="376"/>
      <c r="AP432" s="376"/>
      <c r="AQ432" s="376"/>
      <c r="AR432" s="376"/>
      <c r="AS432" s="376"/>
      <c r="AT432" s="376"/>
      <c r="AU432" s="376"/>
      <c r="AV432" s="376"/>
      <c r="AW432" s="400"/>
      <c r="AX432" s="400"/>
      <c r="AY432" s="400"/>
      <c r="AZ432" s="582" t="s">
        <v>1121</v>
      </c>
      <c r="BA432" s="400" t="s">
        <v>1175</v>
      </c>
      <c r="BB432" s="400"/>
      <c r="BC432" s="400"/>
      <c r="BD432" s="400" t="s">
        <v>1115</v>
      </c>
      <c r="BE432" s="51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c r="CV432" s="376"/>
      <c r="CW432" s="376"/>
      <c r="CX432" s="376"/>
      <c r="CY432" s="376"/>
      <c r="CZ432" s="376"/>
      <c r="DA432" s="376"/>
      <c r="DB432" s="376"/>
      <c r="DC432" s="376"/>
      <c r="DD432" s="376"/>
      <c r="DE432" s="376"/>
      <c r="DF432" s="376"/>
      <c r="DG432" s="376"/>
      <c r="DH432" s="376"/>
      <c r="DI432" s="376"/>
      <c r="DJ432" s="376"/>
      <c r="DK432" s="376"/>
      <c r="DL432" s="376"/>
      <c r="DM432" s="376"/>
      <c r="DN432" s="376"/>
      <c r="DO432" s="376"/>
      <c r="DP432" s="376"/>
      <c r="DQ432" s="376"/>
      <c r="DR432" s="376"/>
      <c r="DS432" s="376"/>
      <c r="DT432" s="376"/>
      <c r="DU432" s="376"/>
      <c r="DV432" s="376"/>
      <c r="DW432" s="376"/>
      <c r="DX432" s="376"/>
      <c r="DY432" s="376"/>
      <c r="DZ432" s="376"/>
      <c r="EA432" s="376"/>
    </row>
    <row r="433" spans="14:131" s="367" customFormat="1">
      <c r="N433" s="376"/>
      <c r="O433" s="376"/>
      <c r="P433" s="376"/>
      <c r="Q433" s="376"/>
      <c r="R433" s="376"/>
      <c r="S433" s="376"/>
      <c r="T433" s="376"/>
      <c r="U433" s="376"/>
      <c r="V433" s="376"/>
      <c r="W433" s="376"/>
      <c r="X433" s="376"/>
      <c r="Y433" s="376"/>
      <c r="Z433" s="376"/>
      <c r="AA433" s="376"/>
      <c r="AB433" s="376"/>
      <c r="AC433" s="376"/>
      <c r="AD433" s="376"/>
      <c r="AE433" s="376"/>
      <c r="AF433" s="376"/>
      <c r="AG433" s="376"/>
      <c r="AH433" s="376"/>
      <c r="AI433" s="376"/>
      <c r="AJ433" s="376"/>
      <c r="AK433" s="376"/>
      <c r="AL433" s="376"/>
      <c r="AM433" s="376"/>
      <c r="AN433" s="376"/>
      <c r="AO433" s="376"/>
      <c r="AP433" s="376"/>
      <c r="AQ433" s="376"/>
      <c r="AR433" s="376"/>
      <c r="AS433" s="376"/>
      <c r="AT433" s="376"/>
      <c r="AU433" s="376"/>
      <c r="AV433" s="376"/>
      <c r="AW433" s="400"/>
      <c r="AX433" s="400"/>
      <c r="AY433" s="400"/>
      <c r="AZ433" s="582" t="s">
        <v>1123</v>
      </c>
      <c r="BA433" s="400" t="s">
        <v>1176</v>
      </c>
      <c r="BB433" s="400"/>
      <c r="BC433" s="400"/>
      <c r="BD433" s="400" t="s">
        <v>1117</v>
      </c>
      <c r="BE433" s="51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c r="CV433" s="376"/>
      <c r="CW433" s="376"/>
      <c r="CX433" s="376"/>
      <c r="CY433" s="376"/>
      <c r="CZ433" s="376"/>
      <c r="DA433" s="376"/>
      <c r="DB433" s="376"/>
      <c r="DC433" s="376"/>
      <c r="DD433" s="376"/>
      <c r="DE433" s="376"/>
      <c r="DF433" s="376"/>
      <c r="DG433" s="376"/>
      <c r="DH433" s="376"/>
      <c r="DI433" s="376"/>
      <c r="DJ433" s="376"/>
      <c r="DK433" s="376"/>
      <c r="DL433" s="376"/>
      <c r="DM433" s="376"/>
      <c r="DN433" s="376"/>
      <c r="DO433" s="376"/>
      <c r="DP433" s="376"/>
      <c r="DQ433" s="376"/>
      <c r="DR433" s="376"/>
      <c r="DS433" s="376"/>
      <c r="DT433" s="376"/>
      <c r="DU433" s="376"/>
      <c r="DV433" s="376"/>
      <c r="DW433" s="376"/>
      <c r="DX433" s="376"/>
      <c r="DY433" s="376"/>
      <c r="DZ433" s="376"/>
      <c r="EA433" s="376"/>
    </row>
    <row r="434" spans="14:131" s="367" customFormat="1">
      <c r="N434" s="376"/>
      <c r="O434" s="376"/>
      <c r="P434" s="376"/>
      <c r="Q434" s="376"/>
      <c r="R434" s="376"/>
      <c r="S434" s="376"/>
      <c r="T434" s="376"/>
      <c r="U434" s="376"/>
      <c r="V434" s="376"/>
      <c r="W434" s="376"/>
      <c r="X434" s="376"/>
      <c r="Y434" s="376"/>
      <c r="Z434" s="376"/>
      <c r="AA434" s="376"/>
      <c r="AB434" s="376"/>
      <c r="AC434" s="376"/>
      <c r="AD434" s="376"/>
      <c r="AE434" s="376"/>
      <c r="AF434" s="376"/>
      <c r="AG434" s="376"/>
      <c r="AH434" s="376"/>
      <c r="AI434" s="376"/>
      <c r="AJ434" s="376"/>
      <c r="AK434" s="376"/>
      <c r="AL434" s="376"/>
      <c r="AM434" s="376"/>
      <c r="AN434" s="376"/>
      <c r="AO434" s="376"/>
      <c r="AP434" s="376"/>
      <c r="AQ434" s="376"/>
      <c r="AR434" s="376"/>
      <c r="AS434" s="376"/>
      <c r="AT434" s="376"/>
      <c r="AU434" s="376"/>
      <c r="AV434" s="376"/>
      <c r="AW434" s="400"/>
      <c r="AX434" s="400"/>
      <c r="AY434" s="400"/>
      <c r="AZ434" s="582" t="s">
        <v>1125</v>
      </c>
      <c r="BA434" s="400" t="s">
        <v>1186</v>
      </c>
      <c r="BB434" s="400"/>
      <c r="BC434" s="400"/>
      <c r="BD434" s="400" t="s">
        <v>1118</v>
      </c>
      <c r="BE434" s="51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c r="CV434" s="376"/>
      <c r="CW434" s="376"/>
      <c r="CX434" s="376"/>
      <c r="CY434" s="376"/>
      <c r="CZ434" s="376"/>
      <c r="DA434" s="376"/>
      <c r="DB434" s="376"/>
      <c r="DC434" s="376"/>
      <c r="DD434" s="376"/>
      <c r="DE434" s="376"/>
      <c r="DF434" s="376"/>
      <c r="DG434" s="376"/>
      <c r="DH434" s="376"/>
      <c r="DI434" s="376"/>
      <c r="DJ434" s="376"/>
      <c r="DK434" s="376"/>
      <c r="DL434" s="376"/>
      <c r="DM434" s="376"/>
      <c r="DN434" s="376"/>
      <c r="DO434" s="376"/>
      <c r="DP434" s="376"/>
      <c r="DQ434" s="376"/>
      <c r="DR434" s="376"/>
      <c r="DS434" s="376"/>
      <c r="DT434" s="376"/>
      <c r="DU434" s="376"/>
      <c r="DV434" s="376"/>
      <c r="DW434" s="376"/>
      <c r="DX434" s="376"/>
      <c r="DY434" s="376"/>
      <c r="DZ434" s="376"/>
      <c r="EA434" s="376"/>
    </row>
    <row r="435" spans="14:131" s="367" customFormat="1">
      <c r="N435" s="376"/>
      <c r="O435" s="376"/>
      <c r="P435" s="376"/>
      <c r="Q435" s="376"/>
      <c r="R435" s="376"/>
      <c r="S435" s="376"/>
      <c r="T435" s="376"/>
      <c r="U435" s="376"/>
      <c r="V435" s="376"/>
      <c r="W435" s="376"/>
      <c r="X435" s="376"/>
      <c r="Y435" s="376"/>
      <c r="Z435" s="376"/>
      <c r="AA435" s="376"/>
      <c r="AB435" s="376"/>
      <c r="AC435" s="376"/>
      <c r="AD435" s="376"/>
      <c r="AE435" s="376"/>
      <c r="AF435" s="376"/>
      <c r="AG435" s="376"/>
      <c r="AH435" s="376"/>
      <c r="AI435" s="376"/>
      <c r="AJ435" s="376"/>
      <c r="AK435" s="376"/>
      <c r="AL435" s="376"/>
      <c r="AM435" s="376"/>
      <c r="AN435" s="376"/>
      <c r="AO435" s="376"/>
      <c r="AP435" s="376"/>
      <c r="AQ435" s="376"/>
      <c r="AR435" s="376"/>
      <c r="AS435" s="376"/>
      <c r="AT435" s="376"/>
      <c r="AU435" s="376"/>
      <c r="AV435" s="376"/>
      <c r="AW435" s="400"/>
      <c r="AX435" s="400"/>
      <c r="AY435" s="400"/>
      <c r="AZ435" s="582" t="s">
        <v>1126</v>
      </c>
      <c r="BA435" s="400" t="s">
        <v>1187</v>
      </c>
      <c r="BB435" s="400"/>
      <c r="BC435" s="400"/>
      <c r="BD435" s="400" t="s">
        <v>1121</v>
      </c>
      <c r="BE435" s="51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c r="CV435" s="376"/>
      <c r="CW435" s="376"/>
      <c r="CX435" s="376"/>
      <c r="CY435" s="376"/>
      <c r="CZ435" s="376"/>
      <c r="DA435" s="376"/>
      <c r="DB435" s="376"/>
      <c r="DC435" s="376"/>
      <c r="DD435" s="376"/>
      <c r="DE435" s="376"/>
      <c r="DF435" s="376"/>
      <c r="DG435" s="376"/>
      <c r="DH435" s="376"/>
      <c r="DI435" s="376"/>
      <c r="DJ435" s="376"/>
      <c r="DK435" s="376"/>
      <c r="DL435" s="376"/>
      <c r="DM435" s="376"/>
      <c r="DN435" s="376"/>
      <c r="DO435" s="376"/>
      <c r="DP435" s="376"/>
      <c r="DQ435" s="376"/>
      <c r="DR435" s="376"/>
      <c r="DS435" s="376"/>
      <c r="DT435" s="376"/>
      <c r="DU435" s="376"/>
      <c r="DV435" s="376"/>
      <c r="DW435" s="376"/>
      <c r="DX435" s="376"/>
      <c r="DY435" s="376"/>
      <c r="DZ435" s="376"/>
      <c r="EA435" s="376"/>
    </row>
    <row r="436" spans="14:131" s="367" customFormat="1">
      <c r="N436" s="376"/>
      <c r="O436" s="376"/>
      <c r="P436" s="376"/>
      <c r="Q436" s="376"/>
      <c r="R436" s="376"/>
      <c r="S436" s="376"/>
      <c r="T436" s="376"/>
      <c r="U436" s="376"/>
      <c r="V436" s="376"/>
      <c r="W436" s="376"/>
      <c r="X436" s="376"/>
      <c r="Y436" s="376"/>
      <c r="Z436" s="376"/>
      <c r="AA436" s="376"/>
      <c r="AB436" s="376"/>
      <c r="AC436" s="376"/>
      <c r="AD436" s="376"/>
      <c r="AE436" s="376"/>
      <c r="AF436" s="376"/>
      <c r="AG436" s="376"/>
      <c r="AH436" s="376"/>
      <c r="AI436" s="376"/>
      <c r="AJ436" s="376"/>
      <c r="AK436" s="376"/>
      <c r="AL436" s="376"/>
      <c r="AM436" s="376"/>
      <c r="AN436" s="376"/>
      <c r="AO436" s="376"/>
      <c r="AP436" s="376"/>
      <c r="AQ436" s="376"/>
      <c r="AR436" s="376"/>
      <c r="AS436" s="376"/>
      <c r="AT436" s="376"/>
      <c r="AU436" s="376"/>
      <c r="AV436" s="376"/>
      <c r="AW436" s="400"/>
      <c r="AX436" s="400"/>
      <c r="AY436" s="400"/>
      <c r="AZ436" s="582" t="s">
        <v>1127</v>
      </c>
      <c r="BA436" s="400" t="s">
        <v>1192</v>
      </c>
      <c r="BB436" s="400"/>
      <c r="BC436" s="400"/>
      <c r="BD436" s="400" t="s">
        <v>1123</v>
      </c>
      <c r="BE436" s="51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c r="CV436" s="376"/>
      <c r="CW436" s="376"/>
      <c r="CX436" s="376"/>
      <c r="CY436" s="376"/>
      <c r="CZ436" s="376"/>
      <c r="DA436" s="376"/>
      <c r="DB436" s="376"/>
      <c r="DC436" s="376"/>
      <c r="DD436" s="376"/>
      <c r="DE436" s="376"/>
      <c r="DF436" s="376"/>
      <c r="DG436" s="376"/>
      <c r="DH436" s="376"/>
      <c r="DI436" s="376"/>
      <c r="DJ436" s="376"/>
      <c r="DK436" s="376"/>
      <c r="DL436" s="376"/>
      <c r="DM436" s="376"/>
      <c r="DN436" s="376"/>
      <c r="DO436" s="376"/>
      <c r="DP436" s="376"/>
      <c r="DQ436" s="376"/>
      <c r="DR436" s="376"/>
      <c r="DS436" s="376"/>
      <c r="DT436" s="376"/>
      <c r="DU436" s="376"/>
      <c r="DV436" s="376"/>
      <c r="DW436" s="376"/>
      <c r="DX436" s="376"/>
      <c r="DY436" s="376"/>
      <c r="DZ436" s="376"/>
      <c r="EA436" s="376"/>
    </row>
    <row r="437" spans="14:131" s="367" customFormat="1">
      <c r="N437" s="376"/>
      <c r="O437" s="376"/>
      <c r="P437" s="376"/>
      <c r="Q437" s="376"/>
      <c r="R437" s="376"/>
      <c r="S437" s="376"/>
      <c r="T437" s="376"/>
      <c r="U437" s="376"/>
      <c r="V437" s="376"/>
      <c r="W437" s="376"/>
      <c r="X437" s="376"/>
      <c r="Y437" s="376"/>
      <c r="Z437" s="376"/>
      <c r="AA437" s="376"/>
      <c r="AB437" s="376"/>
      <c r="AC437" s="376"/>
      <c r="AD437" s="376"/>
      <c r="AE437" s="376"/>
      <c r="AF437" s="376"/>
      <c r="AG437" s="376"/>
      <c r="AH437" s="376"/>
      <c r="AI437" s="376"/>
      <c r="AJ437" s="376"/>
      <c r="AK437" s="376"/>
      <c r="AL437" s="376"/>
      <c r="AM437" s="376"/>
      <c r="AN437" s="376"/>
      <c r="AO437" s="376"/>
      <c r="AP437" s="376"/>
      <c r="AQ437" s="376"/>
      <c r="AR437" s="376"/>
      <c r="AS437" s="376"/>
      <c r="AT437" s="376"/>
      <c r="AU437" s="376"/>
      <c r="AV437" s="376"/>
      <c r="AW437" s="400"/>
      <c r="AX437" s="400"/>
      <c r="AY437" s="400"/>
      <c r="AZ437" s="582" t="s">
        <v>1128</v>
      </c>
      <c r="BA437" s="400" t="s">
        <v>1193</v>
      </c>
      <c r="BB437" s="400"/>
      <c r="BC437" s="400"/>
      <c r="BD437" s="400" t="s">
        <v>1125</v>
      </c>
      <c r="BE437" s="51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c r="CV437" s="376"/>
      <c r="CW437" s="376"/>
      <c r="CX437" s="376"/>
      <c r="CY437" s="376"/>
      <c r="CZ437" s="376"/>
      <c r="DA437" s="376"/>
      <c r="DB437" s="376"/>
      <c r="DC437" s="376"/>
      <c r="DD437" s="376"/>
      <c r="DE437" s="376"/>
      <c r="DF437" s="376"/>
      <c r="DG437" s="376"/>
      <c r="DH437" s="376"/>
      <c r="DI437" s="376"/>
      <c r="DJ437" s="376"/>
      <c r="DK437" s="376"/>
      <c r="DL437" s="376"/>
      <c r="DM437" s="376"/>
      <c r="DN437" s="376"/>
      <c r="DO437" s="376"/>
      <c r="DP437" s="376"/>
      <c r="DQ437" s="376"/>
      <c r="DR437" s="376"/>
      <c r="DS437" s="376"/>
      <c r="DT437" s="376"/>
      <c r="DU437" s="376"/>
      <c r="DV437" s="376"/>
      <c r="DW437" s="376"/>
      <c r="DX437" s="376"/>
      <c r="DY437" s="376"/>
      <c r="DZ437" s="376"/>
      <c r="EA437" s="376"/>
    </row>
    <row r="438" spans="14:131" s="367" customFormat="1">
      <c r="N438" s="376"/>
      <c r="O438" s="376"/>
      <c r="P438" s="376"/>
      <c r="Q438" s="376"/>
      <c r="R438" s="376"/>
      <c r="S438" s="376"/>
      <c r="T438" s="376"/>
      <c r="U438" s="376"/>
      <c r="V438" s="376"/>
      <c r="W438" s="376"/>
      <c r="X438" s="376"/>
      <c r="Y438" s="376"/>
      <c r="Z438" s="376"/>
      <c r="AA438" s="376"/>
      <c r="AB438" s="376"/>
      <c r="AC438" s="376"/>
      <c r="AD438" s="376"/>
      <c r="AE438" s="376"/>
      <c r="AF438" s="376"/>
      <c r="AG438" s="376"/>
      <c r="AH438" s="376"/>
      <c r="AI438" s="376"/>
      <c r="AJ438" s="376"/>
      <c r="AK438" s="376"/>
      <c r="AL438" s="376"/>
      <c r="AM438" s="376"/>
      <c r="AN438" s="376"/>
      <c r="AO438" s="376"/>
      <c r="AP438" s="376"/>
      <c r="AQ438" s="376"/>
      <c r="AR438" s="376"/>
      <c r="AS438" s="376"/>
      <c r="AT438" s="376"/>
      <c r="AU438" s="376"/>
      <c r="AV438" s="376"/>
      <c r="AW438" s="400"/>
      <c r="AX438" s="400"/>
      <c r="AY438" s="400"/>
      <c r="AZ438" s="582" t="s">
        <v>1129</v>
      </c>
      <c r="BA438" s="400" t="s">
        <v>1195</v>
      </c>
      <c r="BB438" s="400"/>
      <c r="BC438" s="400"/>
      <c r="BD438" s="400" t="s">
        <v>1126</v>
      </c>
      <c r="BE438" s="51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c r="CV438" s="376"/>
      <c r="CW438" s="376"/>
      <c r="CX438" s="376"/>
      <c r="CY438" s="376"/>
      <c r="CZ438" s="376"/>
      <c r="DA438" s="376"/>
      <c r="DB438" s="376"/>
      <c r="DC438" s="376"/>
      <c r="DD438" s="376"/>
      <c r="DE438" s="376"/>
      <c r="DF438" s="376"/>
      <c r="DG438" s="376"/>
      <c r="DH438" s="376"/>
      <c r="DI438" s="376"/>
      <c r="DJ438" s="376"/>
      <c r="DK438" s="376"/>
      <c r="DL438" s="376"/>
      <c r="DM438" s="376"/>
      <c r="DN438" s="376"/>
      <c r="DO438" s="376"/>
      <c r="DP438" s="376"/>
      <c r="DQ438" s="376"/>
      <c r="DR438" s="376"/>
      <c r="DS438" s="376"/>
      <c r="DT438" s="376"/>
      <c r="DU438" s="376"/>
      <c r="DV438" s="376"/>
      <c r="DW438" s="376"/>
      <c r="DX438" s="376"/>
      <c r="DY438" s="376"/>
      <c r="DZ438" s="376"/>
      <c r="EA438" s="376"/>
    </row>
    <row r="439" spans="14:131" s="367" customFormat="1">
      <c r="N439" s="376"/>
      <c r="O439" s="376"/>
      <c r="P439" s="376"/>
      <c r="Q439" s="376"/>
      <c r="R439" s="376"/>
      <c r="S439" s="376"/>
      <c r="T439" s="376"/>
      <c r="U439" s="376"/>
      <c r="V439" s="376"/>
      <c r="W439" s="376"/>
      <c r="X439" s="376"/>
      <c r="Y439" s="376"/>
      <c r="Z439" s="376"/>
      <c r="AA439" s="376"/>
      <c r="AB439" s="376"/>
      <c r="AC439" s="376"/>
      <c r="AD439" s="376"/>
      <c r="AE439" s="376"/>
      <c r="AF439" s="376"/>
      <c r="AG439" s="376"/>
      <c r="AH439" s="376"/>
      <c r="AI439" s="376"/>
      <c r="AJ439" s="376"/>
      <c r="AK439" s="376"/>
      <c r="AL439" s="376"/>
      <c r="AM439" s="376"/>
      <c r="AN439" s="376"/>
      <c r="AO439" s="376"/>
      <c r="AP439" s="376"/>
      <c r="AQ439" s="376"/>
      <c r="AR439" s="376"/>
      <c r="AS439" s="376"/>
      <c r="AT439" s="376"/>
      <c r="AU439" s="376"/>
      <c r="AV439" s="376"/>
      <c r="AW439" s="400"/>
      <c r="AX439" s="400"/>
      <c r="AY439" s="400"/>
      <c r="AZ439" s="582" t="s">
        <v>1130</v>
      </c>
      <c r="BA439" s="400" t="s">
        <v>1197</v>
      </c>
      <c r="BB439" s="400"/>
      <c r="BC439" s="400"/>
      <c r="BD439" s="400" t="s">
        <v>1127</v>
      </c>
      <c r="BE439" s="51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c r="CV439" s="376"/>
      <c r="CW439" s="376"/>
      <c r="CX439" s="376"/>
      <c r="CY439" s="376"/>
      <c r="CZ439" s="376"/>
      <c r="DA439" s="376"/>
      <c r="DB439" s="376"/>
      <c r="DC439" s="376"/>
      <c r="DD439" s="376"/>
      <c r="DE439" s="376"/>
      <c r="DF439" s="376"/>
      <c r="DG439" s="376"/>
      <c r="DH439" s="376"/>
      <c r="DI439" s="376"/>
      <c r="DJ439" s="376"/>
      <c r="DK439" s="376"/>
      <c r="DL439" s="376"/>
      <c r="DM439" s="376"/>
      <c r="DN439" s="376"/>
      <c r="DO439" s="376"/>
      <c r="DP439" s="376"/>
      <c r="DQ439" s="376"/>
      <c r="DR439" s="376"/>
      <c r="DS439" s="376"/>
      <c r="DT439" s="376"/>
      <c r="DU439" s="376"/>
      <c r="DV439" s="376"/>
      <c r="DW439" s="376"/>
      <c r="DX439" s="376"/>
      <c r="DY439" s="376"/>
      <c r="DZ439" s="376"/>
      <c r="EA439" s="376"/>
    </row>
    <row r="440" spans="14:131" s="367" customFormat="1">
      <c r="N440" s="376"/>
      <c r="O440" s="376"/>
      <c r="P440" s="376"/>
      <c r="Q440" s="376"/>
      <c r="R440" s="376"/>
      <c r="S440" s="376"/>
      <c r="T440" s="376"/>
      <c r="U440" s="376"/>
      <c r="V440" s="376"/>
      <c r="W440" s="376"/>
      <c r="X440" s="376"/>
      <c r="Y440" s="376"/>
      <c r="Z440" s="376"/>
      <c r="AA440" s="376"/>
      <c r="AB440" s="376"/>
      <c r="AC440" s="376"/>
      <c r="AD440" s="376"/>
      <c r="AE440" s="376"/>
      <c r="AF440" s="376"/>
      <c r="AG440" s="376"/>
      <c r="AH440" s="376"/>
      <c r="AI440" s="376"/>
      <c r="AJ440" s="376"/>
      <c r="AK440" s="376"/>
      <c r="AL440" s="376"/>
      <c r="AM440" s="376"/>
      <c r="AN440" s="376"/>
      <c r="AO440" s="376"/>
      <c r="AP440" s="376"/>
      <c r="AQ440" s="376"/>
      <c r="AR440" s="376"/>
      <c r="AS440" s="376"/>
      <c r="AT440" s="376"/>
      <c r="AU440" s="376"/>
      <c r="AV440" s="376"/>
      <c r="AW440" s="400"/>
      <c r="AX440" s="400"/>
      <c r="AY440" s="400"/>
      <c r="AZ440" s="582" t="s">
        <v>1646</v>
      </c>
      <c r="BA440" s="400" t="s">
        <v>1198</v>
      </c>
      <c r="BB440" s="400"/>
      <c r="BC440" s="400"/>
      <c r="BD440" s="400" t="s">
        <v>1128</v>
      </c>
      <c r="BE440" s="51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c r="CV440" s="376"/>
      <c r="CW440" s="376"/>
      <c r="CX440" s="376"/>
      <c r="CY440" s="376"/>
      <c r="CZ440" s="376"/>
      <c r="DA440" s="376"/>
      <c r="DB440" s="376"/>
      <c r="DC440" s="376"/>
      <c r="DD440" s="376"/>
      <c r="DE440" s="376"/>
      <c r="DF440" s="376"/>
      <c r="DG440" s="376"/>
      <c r="DH440" s="376"/>
      <c r="DI440" s="376"/>
      <c r="DJ440" s="376"/>
      <c r="DK440" s="376"/>
      <c r="DL440" s="376"/>
      <c r="DM440" s="376"/>
      <c r="DN440" s="376"/>
      <c r="DO440" s="376"/>
      <c r="DP440" s="376"/>
      <c r="DQ440" s="376"/>
      <c r="DR440" s="376"/>
      <c r="DS440" s="376"/>
      <c r="DT440" s="376"/>
      <c r="DU440" s="376"/>
      <c r="DV440" s="376"/>
      <c r="DW440" s="376"/>
      <c r="DX440" s="376"/>
      <c r="DY440" s="376"/>
      <c r="DZ440" s="376"/>
      <c r="EA440" s="376"/>
    </row>
    <row r="441" spans="14:131" s="367" customFormat="1">
      <c r="N441" s="376"/>
      <c r="O441" s="376"/>
      <c r="P441" s="376"/>
      <c r="Q441" s="376"/>
      <c r="R441" s="376"/>
      <c r="S441" s="376"/>
      <c r="T441" s="376"/>
      <c r="U441" s="376"/>
      <c r="V441" s="376"/>
      <c r="W441" s="376"/>
      <c r="X441" s="376"/>
      <c r="Y441" s="376"/>
      <c r="Z441" s="376"/>
      <c r="AA441" s="376"/>
      <c r="AB441" s="376"/>
      <c r="AC441" s="376"/>
      <c r="AD441" s="376"/>
      <c r="AE441" s="376"/>
      <c r="AF441" s="376"/>
      <c r="AG441" s="376"/>
      <c r="AH441" s="376"/>
      <c r="AI441" s="376"/>
      <c r="AJ441" s="376"/>
      <c r="AK441" s="376"/>
      <c r="AL441" s="376"/>
      <c r="AM441" s="376"/>
      <c r="AN441" s="376"/>
      <c r="AO441" s="376"/>
      <c r="AP441" s="376"/>
      <c r="AQ441" s="376"/>
      <c r="AR441" s="376"/>
      <c r="AS441" s="376"/>
      <c r="AT441" s="376"/>
      <c r="AU441" s="376"/>
      <c r="AV441" s="376"/>
      <c r="AW441" s="400"/>
      <c r="AX441" s="400"/>
      <c r="AY441" s="400"/>
      <c r="AZ441" s="582" t="s">
        <v>1133</v>
      </c>
      <c r="BA441" s="400" t="s">
        <v>1202</v>
      </c>
      <c r="BB441" s="400"/>
      <c r="BC441" s="400"/>
      <c r="BD441" s="400" t="s">
        <v>1129</v>
      </c>
      <c r="BE441" s="51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c r="CV441" s="376"/>
      <c r="CW441" s="376"/>
      <c r="CX441" s="376"/>
      <c r="CY441" s="376"/>
      <c r="CZ441" s="376"/>
      <c r="DA441" s="376"/>
      <c r="DB441" s="376"/>
      <c r="DC441" s="376"/>
      <c r="DD441" s="376"/>
      <c r="DE441" s="376"/>
      <c r="DF441" s="376"/>
      <c r="DG441" s="376"/>
      <c r="DH441" s="376"/>
      <c r="DI441" s="376"/>
      <c r="DJ441" s="376"/>
      <c r="DK441" s="376"/>
      <c r="DL441" s="376"/>
      <c r="DM441" s="376"/>
      <c r="DN441" s="376"/>
      <c r="DO441" s="376"/>
      <c r="DP441" s="376"/>
      <c r="DQ441" s="376"/>
      <c r="DR441" s="376"/>
      <c r="DS441" s="376"/>
      <c r="DT441" s="376"/>
      <c r="DU441" s="376"/>
      <c r="DV441" s="376"/>
      <c r="DW441" s="376"/>
      <c r="DX441" s="376"/>
      <c r="DY441" s="376"/>
      <c r="DZ441" s="376"/>
      <c r="EA441" s="376"/>
    </row>
    <row r="442" spans="14:131" s="367" customFormat="1">
      <c r="N442" s="376"/>
      <c r="O442" s="376"/>
      <c r="P442" s="376"/>
      <c r="Q442" s="376"/>
      <c r="R442" s="376"/>
      <c r="S442" s="376"/>
      <c r="T442" s="376"/>
      <c r="U442" s="376"/>
      <c r="V442" s="376"/>
      <c r="W442" s="376"/>
      <c r="X442" s="376"/>
      <c r="Y442" s="376"/>
      <c r="Z442" s="376"/>
      <c r="AA442" s="376"/>
      <c r="AB442" s="376"/>
      <c r="AC442" s="376"/>
      <c r="AD442" s="376"/>
      <c r="AE442" s="376"/>
      <c r="AF442" s="376"/>
      <c r="AG442" s="376"/>
      <c r="AH442" s="376"/>
      <c r="AI442" s="376"/>
      <c r="AJ442" s="376"/>
      <c r="AK442" s="376"/>
      <c r="AL442" s="376"/>
      <c r="AM442" s="376"/>
      <c r="AN442" s="376"/>
      <c r="AO442" s="376"/>
      <c r="AP442" s="376"/>
      <c r="AQ442" s="376"/>
      <c r="AR442" s="376"/>
      <c r="AS442" s="376"/>
      <c r="AT442" s="376"/>
      <c r="AU442" s="376"/>
      <c r="AV442" s="376"/>
      <c r="AW442" s="400"/>
      <c r="AX442" s="400"/>
      <c r="AY442" s="400"/>
      <c r="AZ442" s="582" t="s">
        <v>1135</v>
      </c>
      <c r="BA442" s="400" t="s">
        <v>1207</v>
      </c>
      <c r="BB442" s="400"/>
      <c r="BC442" s="400"/>
      <c r="BD442" s="400" t="s">
        <v>1130</v>
      </c>
      <c r="BE442" s="51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c r="CV442" s="376"/>
      <c r="CW442" s="376"/>
      <c r="CX442" s="376"/>
      <c r="CY442" s="376"/>
      <c r="CZ442" s="376"/>
      <c r="DA442" s="376"/>
      <c r="DB442" s="376"/>
      <c r="DC442" s="376"/>
      <c r="DD442" s="376"/>
      <c r="DE442" s="376"/>
      <c r="DF442" s="376"/>
      <c r="DG442" s="376"/>
      <c r="DH442" s="376"/>
      <c r="DI442" s="376"/>
      <c r="DJ442" s="376"/>
      <c r="DK442" s="376"/>
      <c r="DL442" s="376"/>
      <c r="DM442" s="376"/>
      <c r="DN442" s="376"/>
      <c r="DO442" s="376"/>
      <c r="DP442" s="376"/>
      <c r="DQ442" s="376"/>
      <c r="DR442" s="376"/>
      <c r="DS442" s="376"/>
      <c r="DT442" s="376"/>
      <c r="DU442" s="376"/>
      <c r="DV442" s="376"/>
      <c r="DW442" s="376"/>
      <c r="DX442" s="376"/>
      <c r="DY442" s="376"/>
      <c r="DZ442" s="376"/>
      <c r="EA442" s="376"/>
    </row>
    <row r="443" spans="14:131" s="367" customFormat="1">
      <c r="N443" s="376"/>
      <c r="O443" s="376"/>
      <c r="P443" s="376"/>
      <c r="Q443" s="376"/>
      <c r="R443" s="376"/>
      <c r="S443" s="376"/>
      <c r="T443" s="376"/>
      <c r="U443" s="376"/>
      <c r="V443" s="376"/>
      <c r="W443" s="376"/>
      <c r="X443" s="376"/>
      <c r="Y443" s="376"/>
      <c r="Z443" s="376"/>
      <c r="AA443" s="376"/>
      <c r="AB443" s="376"/>
      <c r="AC443" s="376"/>
      <c r="AD443" s="376"/>
      <c r="AE443" s="376"/>
      <c r="AF443" s="376"/>
      <c r="AG443" s="376"/>
      <c r="AH443" s="376"/>
      <c r="AI443" s="376"/>
      <c r="AJ443" s="376"/>
      <c r="AK443" s="376"/>
      <c r="AL443" s="376"/>
      <c r="AM443" s="376"/>
      <c r="AN443" s="376"/>
      <c r="AO443" s="376"/>
      <c r="AP443" s="376"/>
      <c r="AQ443" s="376"/>
      <c r="AR443" s="376"/>
      <c r="AS443" s="376"/>
      <c r="AT443" s="376"/>
      <c r="AU443" s="376"/>
      <c r="AV443" s="376"/>
      <c r="AW443" s="400"/>
      <c r="AX443" s="400"/>
      <c r="AY443" s="400"/>
      <c r="AZ443" s="582" t="s">
        <v>1136</v>
      </c>
      <c r="BA443" s="400" t="s">
        <v>1218</v>
      </c>
      <c r="BB443" s="400"/>
      <c r="BC443" s="400"/>
      <c r="BD443" s="400" t="s">
        <v>1646</v>
      </c>
      <c r="BE443" s="51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c r="CV443" s="376"/>
      <c r="CW443" s="376"/>
      <c r="CX443" s="376"/>
      <c r="CY443" s="376"/>
      <c r="CZ443" s="376"/>
      <c r="DA443" s="376"/>
      <c r="DB443" s="376"/>
      <c r="DC443" s="376"/>
      <c r="DD443" s="376"/>
      <c r="DE443" s="376"/>
      <c r="DF443" s="376"/>
      <c r="DG443" s="376"/>
      <c r="DH443" s="376"/>
      <c r="DI443" s="376"/>
      <c r="DJ443" s="376"/>
      <c r="DK443" s="376"/>
      <c r="DL443" s="376"/>
      <c r="DM443" s="376"/>
      <c r="DN443" s="376"/>
      <c r="DO443" s="376"/>
      <c r="DP443" s="376"/>
      <c r="DQ443" s="376"/>
      <c r="DR443" s="376"/>
      <c r="DS443" s="376"/>
      <c r="DT443" s="376"/>
      <c r="DU443" s="376"/>
      <c r="DV443" s="376"/>
      <c r="DW443" s="376"/>
      <c r="DX443" s="376"/>
      <c r="DY443" s="376"/>
      <c r="DZ443" s="376"/>
      <c r="EA443" s="376"/>
    </row>
    <row r="444" spans="14:131" s="367" customFormat="1">
      <c r="N444" s="376"/>
      <c r="O444" s="376"/>
      <c r="P444" s="376"/>
      <c r="Q444" s="376"/>
      <c r="R444" s="376"/>
      <c r="S444" s="376"/>
      <c r="T444" s="376"/>
      <c r="U444" s="376"/>
      <c r="V444" s="376"/>
      <c r="W444" s="376"/>
      <c r="X444" s="376"/>
      <c r="Y444" s="376"/>
      <c r="Z444" s="376"/>
      <c r="AA444" s="376"/>
      <c r="AB444" s="376"/>
      <c r="AC444" s="376"/>
      <c r="AD444" s="376"/>
      <c r="AE444" s="376"/>
      <c r="AF444" s="376"/>
      <c r="AG444" s="376"/>
      <c r="AH444" s="376"/>
      <c r="AI444" s="376"/>
      <c r="AJ444" s="376"/>
      <c r="AK444" s="376"/>
      <c r="AL444" s="376"/>
      <c r="AM444" s="376"/>
      <c r="AN444" s="376"/>
      <c r="AO444" s="376"/>
      <c r="AP444" s="376"/>
      <c r="AQ444" s="376"/>
      <c r="AR444" s="376"/>
      <c r="AS444" s="376"/>
      <c r="AT444" s="376"/>
      <c r="AU444" s="376"/>
      <c r="AV444" s="376"/>
      <c r="AW444" s="400"/>
      <c r="AX444" s="400"/>
      <c r="AY444" s="400"/>
      <c r="AZ444" s="582" t="s">
        <v>444</v>
      </c>
      <c r="BA444" s="400" t="s">
        <v>1220</v>
      </c>
      <c r="BB444" s="400"/>
      <c r="BC444" s="400"/>
      <c r="BD444" s="400" t="s">
        <v>1133</v>
      </c>
      <c r="BE444" s="51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c r="CV444" s="376"/>
      <c r="CW444" s="376"/>
      <c r="CX444" s="376"/>
      <c r="CY444" s="376"/>
      <c r="CZ444" s="376"/>
      <c r="DA444" s="376"/>
      <c r="DB444" s="376"/>
      <c r="DC444" s="376"/>
      <c r="DD444" s="376"/>
      <c r="DE444" s="376"/>
      <c r="DF444" s="376"/>
      <c r="DG444" s="376"/>
      <c r="DH444" s="376"/>
      <c r="DI444" s="376"/>
      <c r="DJ444" s="376"/>
      <c r="DK444" s="376"/>
      <c r="DL444" s="376"/>
      <c r="DM444" s="376"/>
      <c r="DN444" s="376"/>
      <c r="DO444" s="376"/>
      <c r="DP444" s="376"/>
      <c r="DQ444" s="376"/>
      <c r="DR444" s="376"/>
      <c r="DS444" s="376"/>
      <c r="DT444" s="376"/>
      <c r="DU444" s="376"/>
      <c r="DV444" s="376"/>
      <c r="DW444" s="376"/>
      <c r="DX444" s="376"/>
      <c r="DY444" s="376"/>
      <c r="DZ444" s="376"/>
      <c r="EA444" s="376"/>
    </row>
    <row r="445" spans="14:131" s="367" customFormat="1">
      <c r="N445" s="376"/>
      <c r="O445" s="376"/>
      <c r="P445" s="376"/>
      <c r="Q445" s="376"/>
      <c r="R445" s="376"/>
      <c r="S445" s="376"/>
      <c r="T445" s="376"/>
      <c r="U445" s="376"/>
      <c r="V445" s="376"/>
      <c r="W445" s="376"/>
      <c r="X445" s="376"/>
      <c r="Y445" s="376"/>
      <c r="Z445" s="376"/>
      <c r="AA445" s="376"/>
      <c r="AB445" s="376"/>
      <c r="AC445" s="376"/>
      <c r="AD445" s="376"/>
      <c r="AE445" s="376"/>
      <c r="AF445" s="376"/>
      <c r="AG445" s="376"/>
      <c r="AH445" s="376"/>
      <c r="AI445" s="376"/>
      <c r="AJ445" s="376"/>
      <c r="AK445" s="376"/>
      <c r="AL445" s="376"/>
      <c r="AM445" s="376"/>
      <c r="AN445" s="376"/>
      <c r="AO445" s="376"/>
      <c r="AP445" s="376"/>
      <c r="AQ445" s="376"/>
      <c r="AR445" s="376"/>
      <c r="AS445" s="376"/>
      <c r="AT445" s="376"/>
      <c r="AU445" s="376"/>
      <c r="AV445" s="376"/>
      <c r="AW445" s="400"/>
      <c r="AX445" s="400"/>
      <c r="AY445" s="400"/>
      <c r="AZ445" s="582" t="s">
        <v>1137</v>
      </c>
      <c r="BA445" s="400" t="s">
        <v>1222</v>
      </c>
      <c r="BB445" s="400"/>
      <c r="BC445" s="400"/>
      <c r="BD445" s="400" t="s">
        <v>1134</v>
      </c>
      <c r="BE445" s="51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c r="CV445" s="376"/>
      <c r="CW445" s="376"/>
      <c r="CX445" s="376"/>
      <c r="CY445" s="376"/>
      <c r="CZ445" s="376"/>
      <c r="DA445" s="376"/>
      <c r="DB445" s="376"/>
      <c r="DC445" s="376"/>
      <c r="DD445" s="376"/>
      <c r="DE445" s="376"/>
      <c r="DF445" s="376"/>
      <c r="DG445" s="376"/>
      <c r="DH445" s="376"/>
      <c r="DI445" s="376"/>
      <c r="DJ445" s="376"/>
      <c r="DK445" s="376"/>
      <c r="DL445" s="376"/>
      <c r="DM445" s="376"/>
      <c r="DN445" s="376"/>
      <c r="DO445" s="376"/>
      <c r="DP445" s="376"/>
      <c r="DQ445" s="376"/>
      <c r="DR445" s="376"/>
      <c r="DS445" s="376"/>
      <c r="DT445" s="376"/>
      <c r="DU445" s="376"/>
      <c r="DV445" s="376"/>
      <c r="DW445" s="376"/>
      <c r="DX445" s="376"/>
      <c r="DY445" s="376"/>
      <c r="DZ445" s="376"/>
      <c r="EA445" s="376"/>
    </row>
    <row r="446" spans="14:131" s="367" customFormat="1">
      <c r="N446" s="376"/>
      <c r="O446" s="376"/>
      <c r="P446" s="376"/>
      <c r="Q446" s="376"/>
      <c r="R446" s="376"/>
      <c r="S446" s="376"/>
      <c r="T446" s="376"/>
      <c r="U446" s="376"/>
      <c r="V446" s="376"/>
      <c r="W446" s="376"/>
      <c r="X446" s="376"/>
      <c r="Y446" s="376"/>
      <c r="Z446" s="376"/>
      <c r="AA446" s="376"/>
      <c r="AB446" s="376"/>
      <c r="AC446" s="376"/>
      <c r="AD446" s="376"/>
      <c r="AE446" s="376"/>
      <c r="AF446" s="376"/>
      <c r="AG446" s="376"/>
      <c r="AH446" s="376"/>
      <c r="AI446" s="376"/>
      <c r="AJ446" s="376"/>
      <c r="AK446" s="376"/>
      <c r="AL446" s="376"/>
      <c r="AM446" s="376"/>
      <c r="AN446" s="376"/>
      <c r="AO446" s="376"/>
      <c r="AP446" s="376"/>
      <c r="AQ446" s="376"/>
      <c r="AR446" s="376"/>
      <c r="AS446" s="376"/>
      <c r="AT446" s="376"/>
      <c r="AU446" s="376"/>
      <c r="AV446" s="376"/>
      <c r="AW446" s="400"/>
      <c r="AX446" s="400"/>
      <c r="AY446" s="400"/>
      <c r="AZ446" s="582" t="s">
        <v>1140</v>
      </c>
      <c r="BA446" s="400" t="s">
        <v>1223</v>
      </c>
      <c r="BB446" s="400"/>
      <c r="BC446" s="400"/>
      <c r="BD446" s="400" t="s">
        <v>1135</v>
      </c>
      <c r="BE446" s="51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c r="CV446" s="376"/>
      <c r="CW446" s="376"/>
      <c r="CX446" s="376"/>
      <c r="CY446" s="376"/>
      <c r="CZ446" s="376"/>
      <c r="DA446" s="376"/>
      <c r="DB446" s="376"/>
      <c r="DC446" s="376"/>
      <c r="DD446" s="376"/>
      <c r="DE446" s="376"/>
      <c r="DF446" s="376"/>
      <c r="DG446" s="376"/>
      <c r="DH446" s="376"/>
      <c r="DI446" s="376"/>
      <c r="DJ446" s="376"/>
      <c r="DK446" s="376"/>
      <c r="DL446" s="376"/>
      <c r="DM446" s="376"/>
      <c r="DN446" s="376"/>
      <c r="DO446" s="376"/>
      <c r="DP446" s="376"/>
      <c r="DQ446" s="376"/>
      <c r="DR446" s="376"/>
      <c r="DS446" s="376"/>
      <c r="DT446" s="376"/>
      <c r="DU446" s="376"/>
      <c r="DV446" s="376"/>
      <c r="DW446" s="376"/>
      <c r="DX446" s="376"/>
      <c r="DY446" s="376"/>
      <c r="DZ446" s="376"/>
      <c r="EA446" s="376"/>
    </row>
    <row r="447" spans="14:131" s="367" customFormat="1">
      <c r="N447" s="376"/>
      <c r="O447" s="376"/>
      <c r="P447" s="376"/>
      <c r="Q447" s="376"/>
      <c r="R447" s="376"/>
      <c r="S447" s="376"/>
      <c r="T447" s="376"/>
      <c r="U447" s="376"/>
      <c r="V447" s="376"/>
      <c r="W447" s="376"/>
      <c r="X447" s="376"/>
      <c r="Y447" s="376"/>
      <c r="Z447" s="376"/>
      <c r="AA447" s="376"/>
      <c r="AB447" s="376"/>
      <c r="AC447" s="376"/>
      <c r="AD447" s="376"/>
      <c r="AE447" s="376"/>
      <c r="AF447" s="376"/>
      <c r="AG447" s="376"/>
      <c r="AH447" s="376"/>
      <c r="AI447" s="376"/>
      <c r="AJ447" s="376"/>
      <c r="AK447" s="376"/>
      <c r="AL447" s="376"/>
      <c r="AM447" s="376"/>
      <c r="AN447" s="376"/>
      <c r="AO447" s="376"/>
      <c r="AP447" s="376"/>
      <c r="AQ447" s="376"/>
      <c r="AR447" s="376"/>
      <c r="AS447" s="376"/>
      <c r="AT447" s="376"/>
      <c r="AU447" s="376"/>
      <c r="AV447" s="376"/>
      <c r="AW447" s="400"/>
      <c r="AX447" s="400"/>
      <c r="AY447" s="400"/>
      <c r="AZ447" s="582" t="s">
        <v>1144</v>
      </c>
      <c r="BA447" s="400" t="s">
        <v>1228</v>
      </c>
      <c r="BB447" s="400"/>
      <c r="BC447" s="400"/>
      <c r="BD447" s="400" t="s">
        <v>1136</v>
      </c>
      <c r="BE447" s="51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c r="CV447" s="376"/>
      <c r="CW447" s="376"/>
      <c r="CX447" s="376"/>
      <c r="CY447" s="376"/>
      <c r="CZ447" s="376"/>
      <c r="DA447" s="376"/>
      <c r="DB447" s="376"/>
      <c r="DC447" s="376"/>
      <c r="DD447" s="376"/>
      <c r="DE447" s="376"/>
      <c r="DF447" s="376"/>
      <c r="DG447" s="376"/>
      <c r="DH447" s="376"/>
      <c r="DI447" s="376"/>
      <c r="DJ447" s="376"/>
      <c r="DK447" s="376"/>
      <c r="DL447" s="376"/>
      <c r="DM447" s="376"/>
      <c r="DN447" s="376"/>
      <c r="DO447" s="376"/>
      <c r="DP447" s="376"/>
      <c r="DQ447" s="376"/>
      <c r="DR447" s="376"/>
      <c r="DS447" s="376"/>
      <c r="DT447" s="376"/>
      <c r="DU447" s="376"/>
      <c r="DV447" s="376"/>
      <c r="DW447" s="376"/>
      <c r="DX447" s="376"/>
      <c r="DY447" s="376"/>
      <c r="DZ447" s="376"/>
      <c r="EA447" s="376"/>
    </row>
    <row r="448" spans="14:131" s="367" customFormat="1">
      <c r="N448" s="376"/>
      <c r="O448" s="376"/>
      <c r="P448" s="376"/>
      <c r="Q448" s="376"/>
      <c r="R448" s="376"/>
      <c r="S448" s="376"/>
      <c r="T448" s="376"/>
      <c r="U448" s="376"/>
      <c r="V448" s="376"/>
      <c r="W448" s="376"/>
      <c r="X448" s="376"/>
      <c r="Y448" s="376"/>
      <c r="Z448" s="376"/>
      <c r="AA448" s="376"/>
      <c r="AB448" s="376"/>
      <c r="AC448" s="376"/>
      <c r="AD448" s="376"/>
      <c r="AE448" s="376"/>
      <c r="AF448" s="376"/>
      <c r="AG448" s="376"/>
      <c r="AH448" s="376"/>
      <c r="AI448" s="376"/>
      <c r="AJ448" s="376"/>
      <c r="AK448" s="376"/>
      <c r="AL448" s="376"/>
      <c r="AM448" s="376"/>
      <c r="AN448" s="376"/>
      <c r="AO448" s="376"/>
      <c r="AP448" s="376"/>
      <c r="AQ448" s="376"/>
      <c r="AR448" s="376"/>
      <c r="AS448" s="376"/>
      <c r="AT448" s="376"/>
      <c r="AU448" s="376"/>
      <c r="AV448" s="376"/>
      <c r="AW448" s="400"/>
      <c r="AX448" s="400"/>
      <c r="AY448" s="400"/>
      <c r="AZ448" s="582" t="s">
        <v>1146</v>
      </c>
      <c r="BA448" s="400" t="s">
        <v>1228</v>
      </c>
      <c r="BB448" s="400"/>
      <c r="BC448" s="400"/>
      <c r="BD448" s="400" t="s">
        <v>444</v>
      </c>
      <c r="BE448" s="51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c r="CV448" s="376"/>
      <c r="CW448" s="376"/>
      <c r="CX448" s="376"/>
      <c r="CY448" s="376"/>
      <c r="CZ448" s="376"/>
      <c r="DA448" s="376"/>
      <c r="DB448" s="376"/>
      <c r="DC448" s="376"/>
      <c r="DD448" s="376"/>
      <c r="DE448" s="376"/>
      <c r="DF448" s="376"/>
      <c r="DG448" s="376"/>
      <c r="DH448" s="376"/>
      <c r="DI448" s="376"/>
      <c r="DJ448" s="376"/>
      <c r="DK448" s="376"/>
      <c r="DL448" s="376"/>
      <c r="DM448" s="376"/>
      <c r="DN448" s="376"/>
      <c r="DO448" s="376"/>
      <c r="DP448" s="376"/>
      <c r="DQ448" s="376"/>
      <c r="DR448" s="376"/>
      <c r="DS448" s="376"/>
      <c r="DT448" s="376"/>
      <c r="DU448" s="376"/>
      <c r="DV448" s="376"/>
      <c r="DW448" s="376"/>
      <c r="DX448" s="376"/>
      <c r="DY448" s="376"/>
      <c r="DZ448" s="376"/>
      <c r="EA448" s="376"/>
    </row>
    <row r="449" spans="14:131" s="367" customFormat="1">
      <c r="N449" s="376"/>
      <c r="O449" s="376"/>
      <c r="P449" s="376"/>
      <c r="Q449" s="376"/>
      <c r="R449" s="376"/>
      <c r="S449" s="376"/>
      <c r="T449" s="376"/>
      <c r="U449" s="376"/>
      <c r="V449" s="376"/>
      <c r="W449" s="376"/>
      <c r="X449" s="376"/>
      <c r="Y449" s="376"/>
      <c r="Z449" s="376"/>
      <c r="AA449" s="376"/>
      <c r="AB449" s="376"/>
      <c r="AC449" s="376"/>
      <c r="AD449" s="376"/>
      <c r="AE449" s="376"/>
      <c r="AF449" s="376"/>
      <c r="AG449" s="376"/>
      <c r="AH449" s="376"/>
      <c r="AI449" s="376"/>
      <c r="AJ449" s="376"/>
      <c r="AK449" s="376"/>
      <c r="AL449" s="376"/>
      <c r="AM449" s="376"/>
      <c r="AN449" s="376"/>
      <c r="AO449" s="376"/>
      <c r="AP449" s="376"/>
      <c r="AQ449" s="376"/>
      <c r="AR449" s="376"/>
      <c r="AS449" s="376"/>
      <c r="AT449" s="376"/>
      <c r="AU449" s="376"/>
      <c r="AV449" s="376"/>
      <c r="AW449" s="400"/>
      <c r="AX449" s="400"/>
      <c r="AY449" s="400"/>
      <c r="AZ449" s="582" t="s">
        <v>1147</v>
      </c>
      <c r="BA449" s="400" t="s">
        <v>476</v>
      </c>
      <c r="BB449" s="400"/>
      <c r="BC449" s="400"/>
      <c r="BD449" s="400" t="s">
        <v>1137</v>
      </c>
      <c r="BE449" s="51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c r="CV449" s="376"/>
      <c r="CW449" s="376"/>
      <c r="CX449" s="376"/>
      <c r="CY449" s="376"/>
      <c r="CZ449" s="376"/>
      <c r="DA449" s="376"/>
      <c r="DB449" s="376"/>
      <c r="DC449" s="376"/>
      <c r="DD449" s="376"/>
      <c r="DE449" s="376"/>
      <c r="DF449" s="376"/>
      <c r="DG449" s="376"/>
      <c r="DH449" s="376"/>
      <c r="DI449" s="376"/>
      <c r="DJ449" s="376"/>
      <c r="DK449" s="376"/>
      <c r="DL449" s="376"/>
      <c r="DM449" s="376"/>
      <c r="DN449" s="376"/>
      <c r="DO449" s="376"/>
      <c r="DP449" s="376"/>
      <c r="DQ449" s="376"/>
      <c r="DR449" s="376"/>
      <c r="DS449" s="376"/>
      <c r="DT449" s="376"/>
      <c r="DU449" s="376"/>
      <c r="DV449" s="376"/>
      <c r="DW449" s="376"/>
      <c r="DX449" s="376"/>
      <c r="DY449" s="376"/>
      <c r="DZ449" s="376"/>
      <c r="EA449" s="376"/>
    </row>
    <row r="450" spans="14:131" s="367" customFormat="1">
      <c r="N450" s="376"/>
      <c r="O450" s="376"/>
      <c r="P450" s="376"/>
      <c r="Q450" s="376"/>
      <c r="R450" s="376"/>
      <c r="S450" s="376"/>
      <c r="T450" s="376"/>
      <c r="U450" s="376"/>
      <c r="V450" s="376"/>
      <c r="W450" s="376"/>
      <c r="X450" s="376"/>
      <c r="Y450" s="376"/>
      <c r="Z450" s="376"/>
      <c r="AA450" s="376"/>
      <c r="AB450" s="376"/>
      <c r="AC450" s="376"/>
      <c r="AD450" s="376"/>
      <c r="AE450" s="376"/>
      <c r="AF450" s="376"/>
      <c r="AG450" s="376"/>
      <c r="AH450" s="376"/>
      <c r="AI450" s="376"/>
      <c r="AJ450" s="376"/>
      <c r="AK450" s="376"/>
      <c r="AL450" s="376"/>
      <c r="AM450" s="376"/>
      <c r="AN450" s="376"/>
      <c r="AO450" s="376"/>
      <c r="AP450" s="376"/>
      <c r="AQ450" s="376"/>
      <c r="AR450" s="376"/>
      <c r="AS450" s="376"/>
      <c r="AT450" s="376"/>
      <c r="AU450" s="376"/>
      <c r="AV450" s="376"/>
      <c r="AW450" s="400"/>
      <c r="AX450" s="400"/>
      <c r="AY450" s="400"/>
      <c r="AZ450" s="582" t="s">
        <v>1148</v>
      </c>
      <c r="BA450" s="400" t="s">
        <v>1231</v>
      </c>
      <c r="BB450" s="400"/>
      <c r="BC450" s="400"/>
      <c r="BD450" s="400" t="s">
        <v>1138</v>
      </c>
      <c r="BE450" s="51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c r="CV450" s="376"/>
      <c r="CW450" s="376"/>
      <c r="CX450" s="376"/>
      <c r="CY450" s="376"/>
      <c r="CZ450" s="376"/>
      <c r="DA450" s="376"/>
      <c r="DB450" s="376"/>
      <c r="DC450" s="376"/>
      <c r="DD450" s="376"/>
      <c r="DE450" s="376"/>
      <c r="DF450" s="376"/>
      <c r="DG450" s="376"/>
      <c r="DH450" s="376"/>
      <c r="DI450" s="376"/>
      <c r="DJ450" s="376"/>
      <c r="DK450" s="376"/>
      <c r="DL450" s="376"/>
      <c r="DM450" s="376"/>
      <c r="DN450" s="376"/>
      <c r="DO450" s="376"/>
      <c r="DP450" s="376"/>
      <c r="DQ450" s="376"/>
      <c r="DR450" s="376"/>
      <c r="DS450" s="376"/>
      <c r="DT450" s="376"/>
      <c r="DU450" s="376"/>
      <c r="DV450" s="376"/>
      <c r="DW450" s="376"/>
      <c r="DX450" s="376"/>
      <c r="DY450" s="376"/>
      <c r="DZ450" s="376"/>
      <c r="EA450" s="376"/>
    </row>
    <row r="451" spans="14:131" s="367" customFormat="1">
      <c r="N451" s="376"/>
      <c r="O451" s="376"/>
      <c r="P451" s="376"/>
      <c r="Q451" s="376"/>
      <c r="R451" s="376"/>
      <c r="S451" s="376"/>
      <c r="T451" s="376"/>
      <c r="U451" s="376"/>
      <c r="V451" s="376"/>
      <c r="W451" s="376"/>
      <c r="X451" s="376"/>
      <c r="Y451" s="376"/>
      <c r="Z451" s="376"/>
      <c r="AA451" s="376"/>
      <c r="AB451" s="376"/>
      <c r="AC451" s="376"/>
      <c r="AD451" s="376"/>
      <c r="AE451" s="376"/>
      <c r="AF451" s="376"/>
      <c r="AG451" s="376"/>
      <c r="AH451" s="376"/>
      <c r="AI451" s="376"/>
      <c r="AJ451" s="376"/>
      <c r="AK451" s="376"/>
      <c r="AL451" s="376"/>
      <c r="AM451" s="376"/>
      <c r="AN451" s="376"/>
      <c r="AO451" s="376"/>
      <c r="AP451" s="376"/>
      <c r="AQ451" s="376"/>
      <c r="AR451" s="376"/>
      <c r="AS451" s="376"/>
      <c r="AT451" s="376"/>
      <c r="AU451" s="376"/>
      <c r="AV451" s="376"/>
      <c r="AW451" s="400"/>
      <c r="AX451" s="400"/>
      <c r="AY451" s="400"/>
      <c r="AZ451" s="582" t="s">
        <v>1149</v>
      </c>
      <c r="BA451" s="400" t="s">
        <v>1234</v>
      </c>
      <c r="BB451" s="400"/>
      <c r="BC451" s="400"/>
      <c r="BD451" s="400" t="s">
        <v>1140</v>
      </c>
      <c r="BE451" s="51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c r="CV451" s="376"/>
      <c r="CW451" s="376"/>
      <c r="CX451" s="376"/>
      <c r="CY451" s="376"/>
      <c r="CZ451" s="376"/>
      <c r="DA451" s="376"/>
      <c r="DB451" s="376"/>
      <c r="DC451" s="376"/>
      <c r="DD451" s="376"/>
      <c r="DE451" s="376"/>
      <c r="DF451" s="376"/>
      <c r="DG451" s="376"/>
      <c r="DH451" s="376"/>
      <c r="DI451" s="376"/>
      <c r="DJ451" s="376"/>
      <c r="DK451" s="376"/>
      <c r="DL451" s="376"/>
      <c r="DM451" s="376"/>
      <c r="DN451" s="376"/>
      <c r="DO451" s="376"/>
      <c r="DP451" s="376"/>
      <c r="DQ451" s="376"/>
      <c r="DR451" s="376"/>
      <c r="DS451" s="376"/>
      <c r="DT451" s="376"/>
      <c r="DU451" s="376"/>
      <c r="DV451" s="376"/>
      <c r="DW451" s="376"/>
      <c r="DX451" s="376"/>
      <c r="DY451" s="376"/>
      <c r="DZ451" s="376"/>
      <c r="EA451" s="376"/>
    </row>
    <row r="452" spans="14:131" s="367" customFormat="1">
      <c r="N452" s="376"/>
      <c r="O452" s="376"/>
      <c r="P452" s="376"/>
      <c r="Q452" s="376"/>
      <c r="R452" s="376"/>
      <c r="S452" s="376"/>
      <c r="T452" s="376"/>
      <c r="U452" s="376"/>
      <c r="V452" s="376"/>
      <c r="W452" s="376"/>
      <c r="X452" s="376"/>
      <c r="Y452" s="376"/>
      <c r="Z452" s="376"/>
      <c r="AA452" s="376"/>
      <c r="AB452" s="376"/>
      <c r="AC452" s="376"/>
      <c r="AD452" s="376"/>
      <c r="AE452" s="376"/>
      <c r="AF452" s="376"/>
      <c r="AG452" s="376"/>
      <c r="AH452" s="376"/>
      <c r="AI452" s="376"/>
      <c r="AJ452" s="376"/>
      <c r="AK452" s="376"/>
      <c r="AL452" s="376"/>
      <c r="AM452" s="376"/>
      <c r="AN452" s="376"/>
      <c r="AO452" s="376"/>
      <c r="AP452" s="376"/>
      <c r="AQ452" s="376"/>
      <c r="AR452" s="376"/>
      <c r="AS452" s="376"/>
      <c r="AT452" s="376"/>
      <c r="AU452" s="376"/>
      <c r="AV452" s="376"/>
      <c r="AW452" s="400"/>
      <c r="AX452" s="400"/>
      <c r="AY452" s="400"/>
      <c r="AZ452" s="582" t="s">
        <v>1150</v>
      </c>
      <c r="BA452" s="400" t="s">
        <v>478</v>
      </c>
      <c r="BB452" s="400"/>
      <c r="BC452" s="400"/>
      <c r="BD452" s="400" t="s">
        <v>1144</v>
      </c>
      <c r="BE452" s="51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c r="CV452" s="376"/>
      <c r="CW452" s="376"/>
      <c r="CX452" s="376"/>
      <c r="CY452" s="376"/>
      <c r="CZ452" s="376"/>
      <c r="DA452" s="376"/>
      <c r="DB452" s="376"/>
      <c r="DC452" s="376"/>
      <c r="DD452" s="376"/>
      <c r="DE452" s="376"/>
      <c r="DF452" s="376"/>
      <c r="DG452" s="376"/>
      <c r="DH452" s="376"/>
      <c r="DI452" s="376"/>
      <c r="DJ452" s="376"/>
      <c r="DK452" s="376"/>
      <c r="DL452" s="376"/>
      <c r="DM452" s="376"/>
      <c r="DN452" s="376"/>
      <c r="DO452" s="376"/>
      <c r="DP452" s="376"/>
      <c r="DQ452" s="376"/>
      <c r="DR452" s="376"/>
      <c r="DS452" s="376"/>
      <c r="DT452" s="376"/>
      <c r="DU452" s="376"/>
      <c r="DV452" s="376"/>
      <c r="DW452" s="376"/>
      <c r="DX452" s="376"/>
      <c r="DY452" s="376"/>
      <c r="DZ452" s="376"/>
      <c r="EA452" s="376"/>
    </row>
    <row r="453" spans="14:131" s="367" customFormat="1">
      <c r="N453" s="376"/>
      <c r="O453" s="376"/>
      <c r="P453" s="376"/>
      <c r="Q453" s="376"/>
      <c r="R453" s="376"/>
      <c r="S453" s="376"/>
      <c r="T453" s="376"/>
      <c r="U453" s="376"/>
      <c r="V453" s="376"/>
      <c r="W453" s="376"/>
      <c r="X453" s="376"/>
      <c r="Y453" s="376"/>
      <c r="Z453" s="376"/>
      <c r="AA453" s="376"/>
      <c r="AB453" s="376"/>
      <c r="AC453" s="376"/>
      <c r="AD453" s="376"/>
      <c r="AE453" s="376"/>
      <c r="AF453" s="376"/>
      <c r="AG453" s="376"/>
      <c r="AH453" s="376"/>
      <c r="AI453" s="376"/>
      <c r="AJ453" s="376"/>
      <c r="AK453" s="376"/>
      <c r="AL453" s="376"/>
      <c r="AM453" s="376"/>
      <c r="AN453" s="376"/>
      <c r="AO453" s="376"/>
      <c r="AP453" s="376"/>
      <c r="AQ453" s="376"/>
      <c r="AR453" s="376"/>
      <c r="AS453" s="376"/>
      <c r="AT453" s="376"/>
      <c r="AU453" s="376"/>
      <c r="AV453" s="376"/>
      <c r="AW453" s="400"/>
      <c r="AX453" s="400"/>
      <c r="AY453" s="400"/>
      <c r="AZ453" s="582" t="s">
        <v>1152</v>
      </c>
      <c r="BA453" s="400" t="s">
        <v>1235</v>
      </c>
      <c r="BB453" s="400"/>
      <c r="BC453" s="400"/>
      <c r="BD453" s="400" t="s">
        <v>1146</v>
      </c>
      <c r="BE453" s="51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c r="CV453" s="376"/>
      <c r="CW453" s="376"/>
      <c r="CX453" s="376"/>
      <c r="CY453" s="376"/>
      <c r="CZ453" s="376"/>
      <c r="DA453" s="376"/>
      <c r="DB453" s="376"/>
      <c r="DC453" s="376"/>
      <c r="DD453" s="376"/>
      <c r="DE453" s="376"/>
      <c r="DF453" s="376"/>
      <c r="DG453" s="376"/>
      <c r="DH453" s="376"/>
      <c r="DI453" s="376"/>
      <c r="DJ453" s="376"/>
      <c r="DK453" s="376"/>
      <c r="DL453" s="376"/>
      <c r="DM453" s="376"/>
      <c r="DN453" s="376"/>
      <c r="DO453" s="376"/>
      <c r="DP453" s="376"/>
      <c r="DQ453" s="376"/>
      <c r="DR453" s="376"/>
      <c r="DS453" s="376"/>
      <c r="DT453" s="376"/>
      <c r="DU453" s="376"/>
      <c r="DV453" s="376"/>
      <c r="DW453" s="376"/>
      <c r="DX453" s="376"/>
      <c r="DY453" s="376"/>
      <c r="DZ453" s="376"/>
      <c r="EA453" s="376"/>
    </row>
    <row r="454" spans="14:131" s="367" customFormat="1">
      <c r="N454" s="376"/>
      <c r="O454" s="376"/>
      <c r="P454" s="376"/>
      <c r="Q454" s="376"/>
      <c r="R454" s="376"/>
      <c r="S454" s="376"/>
      <c r="T454" s="376"/>
      <c r="U454" s="376"/>
      <c r="V454" s="376"/>
      <c r="W454" s="376"/>
      <c r="X454" s="376"/>
      <c r="Y454" s="376"/>
      <c r="Z454" s="376"/>
      <c r="AA454" s="376"/>
      <c r="AB454" s="376"/>
      <c r="AC454" s="376"/>
      <c r="AD454" s="376"/>
      <c r="AE454" s="376"/>
      <c r="AF454" s="376"/>
      <c r="AG454" s="376"/>
      <c r="AH454" s="376"/>
      <c r="AI454" s="376"/>
      <c r="AJ454" s="376"/>
      <c r="AK454" s="376"/>
      <c r="AL454" s="376"/>
      <c r="AM454" s="376"/>
      <c r="AN454" s="376"/>
      <c r="AO454" s="376"/>
      <c r="AP454" s="376"/>
      <c r="AQ454" s="376"/>
      <c r="AR454" s="376"/>
      <c r="AS454" s="376"/>
      <c r="AT454" s="376"/>
      <c r="AU454" s="376"/>
      <c r="AV454" s="376"/>
      <c r="AW454" s="400"/>
      <c r="AX454" s="400"/>
      <c r="AY454" s="400"/>
      <c r="AZ454" s="582" t="s">
        <v>1154</v>
      </c>
      <c r="BA454" s="400" t="s">
        <v>1236</v>
      </c>
      <c r="BB454" s="400"/>
      <c r="BC454" s="400"/>
      <c r="BD454" s="400" t="s">
        <v>1147</v>
      </c>
      <c r="BE454" s="51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c r="CV454" s="376"/>
      <c r="CW454" s="376"/>
      <c r="CX454" s="376"/>
      <c r="CY454" s="376"/>
      <c r="CZ454" s="376"/>
      <c r="DA454" s="376"/>
      <c r="DB454" s="376"/>
      <c r="DC454" s="376"/>
      <c r="DD454" s="376"/>
      <c r="DE454" s="376"/>
      <c r="DF454" s="376"/>
      <c r="DG454" s="376"/>
      <c r="DH454" s="376"/>
      <c r="DI454" s="376"/>
      <c r="DJ454" s="376"/>
      <c r="DK454" s="376"/>
      <c r="DL454" s="376"/>
      <c r="DM454" s="376"/>
      <c r="DN454" s="376"/>
      <c r="DO454" s="376"/>
      <c r="DP454" s="376"/>
      <c r="DQ454" s="376"/>
      <c r="DR454" s="376"/>
      <c r="DS454" s="376"/>
      <c r="DT454" s="376"/>
      <c r="DU454" s="376"/>
      <c r="DV454" s="376"/>
      <c r="DW454" s="376"/>
      <c r="DX454" s="376"/>
      <c r="DY454" s="376"/>
      <c r="DZ454" s="376"/>
      <c r="EA454" s="376"/>
    </row>
    <row r="455" spans="14:131" s="367" customFormat="1">
      <c r="N455" s="376"/>
      <c r="O455" s="376"/>
      <c r="P455" s="376"/>
      <c r="Q455" s="376"/>
      <c r="R455" s="376"/>
      <c r="S455" s="376"/>
      <c r="T455" s="376"/>
      <c r="U455" s="376"/>
      <c r="V455" s="376"/>
      <c r="W455" s="376"/>
      <c r="X455" s="376"/>
      <c r="Y455" s="376"/>
      <c r="Z455" s="376"/>
      <c r="AA455" s="376"/>
      <c r="AB455" s="376"/>
      <c r="AC455" s="376"/>
      <c r="AD455" s="376"/>
      <c r="AE455" s="376"/>
      <c r="AF455" s="376"/>
      <c r="AG455" s="376"/>
      <c r="AH455" s="376"/>
      <c r="AI455" s="376"/>
      <c r="AJ455" s="376"/>
      <c r="AK455" s="376"/>
      <c r="AL455" s="376"/>
      <c r="AM455" s="376"/>
      <c r="AN455" s="376"/>
      <c r="AO455" s="376"/>
      <c r="AP455" s="376"/>
      <c r="AQ455" s="376"/>
      <c r="AR455" s="376"/>
      <c r="AS455" s="376"/>
      <c r="AT455" s="376"/>
      <c r="AU455" s="376"/>
      <c r="AV455" s="376"/>
      <c r="AW455" s="400"/>
      <c r="AX455" s="400"/>
      <c r="AY455" s="400"/>
      <c r="AZ455" s="582" t="s">
        <v>1156</v>
      </c>
      <c r="BA455" s="400" t="s">
        <v>1237</v>
      </c>
      <c r="BB455" s="400"/>
      <c r="BC455" s="400"/>
      <c r="BD455" s="400" t="s">
        <v>1148</v>
      </c>
      <c r="BE455" s="51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c r="CV455" s="376"/>
      <c r="CW455" s="376"/>
      <c r="CX455" s="376"/>
      <c r="CY455" s="376"/>
      <c r="CZ455" s="376"/>
      <c r="DA455" s="376"/>
      <c r="DB455" s="376"/>
      <c r="DC455" s="376"/>
      <c r="DD455" s="376"/>
      <c r="DE455" s="376"/>
      <c r="DF455" s="376"/>
      <c r="DG455" s="376"/>
      <c r="DH455" s="376"/>
      <c r="DI455" s="376"/>
      <c r="DJ455" s="376"/>
      <c r="DK455" s="376"/>
      <c r="DL455" s="376"/>
      <c r="DM455" s="376"/>
      <c r="DN455" s="376"/>
      <c r="DO455" s="376"/>
      <c r="DP455" s="376"/>
      <c r="DQ455" s="376"/>
      <c r="DR455" s="376"/>
      <c r="DS455" s="376"/>
      <c r="DT455" s="376"/>
      <c r="DU455" s="376"/>
      <c r="DV455" s="376"/>
      <c r="DW455" s="376"/>
      <c r="DX455" s="376"/>
      <c r="DY455" s="376"/>
      <c r="DZ455" s="376"/>
      <c r="EA455" s="376"/>
    </row>
    <row r="456" spans="14:131" s="367" customFormat="1">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c r="AJ456" s="376"/>
      <c r="AK456" s="376"/>
      <c r="AL456" s="376"/>
      <c r="AM456" s="376"/>
      <c r="AN456" s="376"/>
      <c r="AO456" s="376"/>
      <c r="AP456" s="376"/>
      <c r="AQ456" s="376"/>
      <c r="AR456" s="376"/>
      <c r="AS456" s="376"/>
      <c r="AT456" s="376"/>
      <c r="AU456" s="376"/>
      <c r="AV456" s="376"/>
      <c r="AW456" s="400"/>
      <c r="AX456" s="400"/>
      <c r="AY456" s="400"/>
      <c r="AZ456" s="582" t="s">
        <v>1159</v>
      </c>
      <c r="BA456" s="400" t="s">
        <v>1239</v>
      </c>
      <c r="BB456" s="400"/>
      <c r="BC456" s="400"/>
      <c r="BD456" s="400" t="s">
        <v>1149</v>
      </c>
      <c r="BE456" s="51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c r="CV456" s="376"/>
      <c r="CW456" s="376"/>
      <c r="CX456" s="376"/>
      <c r="CY456" s="376"/>
      <c r="CZ456" s="376"/>
      <c r="DA456" s="376"/>
      <c r="DB456" s="376"/>
      <c r="DC456" s="376"/>
      <c r="DD456" s="376"/>
      <c r="DE456" s="376"/>
      <c r="DF456" s="376"/>
      <c r="DG456" s="376"/>
      <c r="DH456" s="376"/>
      <c r="DI456" s="376"/>
      <c r="DJ456" s="376"/>
      <c r="DK456" s="376"/>
      <c r="DL456" s="376"/>
      <c r="DM456" s="376"/>
      <c r="DN456" s="376"/>
      <c r="DO456" s="376"/>
      <c r="DP456" s="376"/>
      <c r="DQ456" s="376"/>
      <c r="DR456" s="376"/>
      <c r="DS456" s="376"/>
      <c r="DT456" s="376"/>
      <c r="DU456" s="376"/>
      <c r="DV456" s="376"/>
      <c r="DW456" s="376"/>
      <c r="DX456" s="376"/>
      <c r="DY456" s="376"/>
      <c r="DZ456" s="376"/>
      <c r="EA456" s="376"/>
    </row>
    <row r="457" spans="14:131" s="367" customFormat="1">
      <c r="N457" s="376"/>
      <c r="O457" s="376"/>
      <c r="P457" s="376"/>
      <c r="Q457" s="376"/>
      <c r="R457" s="376"/>
      <c r="S457" s="376"/>
      <c r="T457" s="376"/>
      <c r="U457" s="376"/>
      <c r="V457" s="376"/>
      <c r="W457" s="376"/>
      <c r="X457" s="376"/>
      <c r="Y457" s="376"/>
      <c r="Z457" s="376"/>
      <c r="AA457" s="376"/>
      <c r="AB457" s="376"/>
      <c r="AC457" s="376"/>
      <c r="AD457" s="376"/>
      <c r="AE457" s="376"/>
      <c r="AF457" s="376"/>
      <c r="AG457" s="376"/>
      <c r="AH457" s="376"/>
      <c r="AI457" s="376"/>
      <c r="AJ457" s="376"/>
      <c r="AK457" s="376"/>
      <c r="AL457" s="376"/>
      <c r="AM457" s="376"/>
      <c r="AN457" s="376"/>
      <c r="AO457" s="376"/>
      <c r="AP457" s="376"/>
      <c r="AQ457" s="376"/>
      <c r="AR457" s="376"/>
      <c r="AS457" s="376"/>
      <c r="AT457" s="376"/>
      <c r="AU457" s="376"/>
      <c r="AV457" s="376"/>
      <c r="AW457" s="400"/>
      <c r="AX457" s="400"/>
      <c r="AY457" s="400"/>
      <c r="AZ457" s="582" t="s">
        <v>1160</v>
      </c>
      <c r="BA457" s="400" t="s">
        <v>1241</v>
      </c>
      <c r="BB457" s="400"/>
      <c r="BC457" s="400"/>
      <c r="BD457" s="400" t="s">
        <v>1150</v>
      </c>
      <c r="BE457" s="51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c r="CV457" s="376"/>
      <c r="CW457" s="376"/>
      <c r="CX457" s="376"/>
      <c r="CY457" s="376"/>
      <c r="CZ457" s="376"/>
      <c r="DA457" s="376"/>
      <c r="DB457" s="376"/>
      <c r="DC457" s="376"/>
      <c r="DD457" s="376"/>
      <c r="DE457" s="376"/>
      <c r="DF457" s="376"/>
      <c r="DG457" s="376"/>
      <c r="DH457" s="376"/>
      <c r="DI457" s="376"/>
      <c r="DJ457" s="376"/>
      <c r="DK457" s="376"/>
      <c r="DL457" s="376"/>
      <c r="DM457" s="376"/>
      <c r="DN457" s="376"/>
      <c r="DO457" s="376"/>
      <c r="DP457" s="376"/>
      <c r="DQ457" s="376"/>
      <c r="DR457" s="376"/>
      <c r="DS457" s="376"/>
      <c r="DT457" s="376"/>
      <c r="DU457" s="376"/>
      <c r="DV457" s="376"/>
      <c r="DW457" s="376"/>
      <c r="DX457" s="376"/>
      <c r="DY457" s="376"/>
      <c r="DZ457" s="376"/>
      <c r="EA457" s="376"/>
    </row>
    <row r="458" spans="14:131" s="367" customFormat="1">
      <c r="N458" s="376"/>
      <c r="O458" s="376"/>
      <c r="P458" s="376"/>
      <c r="Q458" s="376"/>
      <c r="R458" s="376"/>
      <c r="S458" s="376"/>
      <c r="T458" s="376"/>
      <c r="U458" s="376"/>
      <c r="V458" s="376"/>
      <c r="W458" s="376"/>
      <c r="X458" s="376"/>
      <c r="Y458" s="376"/>
      <c r="Z458" s="376"/>
      <c r="AA458" s="376"/>
      <c r="AB458" s="376"/>
      <c r="AC458" s="376"/>
      <c r="AD458" s="376"/>
      <c r="AE458" s="376"/>
      <c r="AF458" s="376"/>
      <c r="AG458" s="376"/>
      <c r="AH458" s="376"/>
      <c r="AI458" s="376"/>
      <c r="AJ458" s="376"/>
      <c r="AK458" s="376"/>
      <c r="AL458" s="376"/>
      <c r="AM458" s="376"/>
      <c r="AN458" s="376"/>
      <c r="AO458" s="376"/>
      <c r="AP458" s="376"/>
      <c r="AQ458" s="376"/>
      <c r="AR458" s="376"/>
      <c r="AS458" s="376"/>
      <c r="AT458" s="376"/>
      <c r="AU458" s="376"/>
      <c r="AV458" s="376"/>
      <c r="AW458" s="400"/>
      <c r="AX458" s="400"/>
      <c r="AY458" s="400"/>
      <c r="AZ458" s="582" t="s">
        <v>1162</v>
      </c>
      <c r="BA458" s="400" t="s">
        <v>1649</v>
      </c>
      <c r="BB458" s="400"/>
      <c r="BC458" s="400"/>
      <c r="BD458" s="400" t="s">
        <v>1152</v>
      </c>
      <c r="BE458" s="51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c r="CV458" s="376"/>
      <c r="CW458" s="376"/>
      <c r="CX458" s="376"/>
      <c r="CY458" s="376"/>
      <c r="CZ458" s="376"/>
      <c r="DA458" s="376"/>
      <c r="DB458" s="376"/>
      <c r="DC458" s="376"/>
      <c r="DD458" s="376"/>
      <c r="DE458" s="376"/>
      <c r="DF458" s="376"/>
      <c r="DG458" s="376"/>
      <c r="DH458" s="376"/>
      <c r="DI458" s="376"/>
      <c r="DJ458" s="376"/>
      <c r="DK458" s="376"/>
      <c r="DL458" s="376"/>
      <c r="DM458" s="376"/>
      <c r="DN458" s="376"/>
      <c r="DO458" s="376"/>
      <c r="DP458" s="376"/>
      <c r="DQ458" s="376"/>
      <c r="DR458" s="376"/>
      <c r="DS458" s="376"/>
      <c r="DT458" s="376"/>
      <c r="DU458" s="376"/>
      <c r="DV458" s="376"/>
      <c r="DW458" s="376"/>
      <c r="DX458" s="376"/>
      <c r="DY458" s="376"/>
      <c r="DZ458" s="376"/>
      <c r="EA458" s="376"/>
    </row>
    <row r="459" spans="14:131" s="367" customFormat="1">
      <c r="N459" s="376"/>
      <c r="O459" s="376"/>
      <c r="P459" s="376"/>
      <c r="Q459" s="376"/>
      <c r="R459" s="376"/>
      <c r="S459" s="376"/>
      <c r="T459" s="376"/>
      <c r="U459" s="376"/>
      <c r="V459" s="376"/>
      <c r="W459" s="376"/>
      <c r="X459" s="376"/>
      <c r="Y459" s="376"/>
      <c r="Z459" s="376"/>
      <c r="AA459" s="376"/>
      <c r="AB459" s="376"/>
      <c r="AC459" s="376"/>
      <c r="AD459" s="376"/>
      <c r="AE459" s="376"/>
      <c r="AF459" s="376"/>
      <c r="AG459" s="376"/>
      <c r="AH459" s="376"/>
      <c r="AI459" s="376"/>
      <c r="AJ459" s="376"/>
      <c r="AK459" s="376"/>
      <c r="AL459" s="376"/>
      <c r="AM459" s="376"/>
      <c r="AN459" s="376"/>
      <c r="AO459" s="376"/>
      <c r="AP459" s="376"/>
      <c r="AQ459" s="376"/>
      <c r="AR459" s="376"/>
      <c r="AS459" s="376"/>
      <c r="AT459" s="376"/>
      <c r="AU459" s="376"/>
      <c r="AV459" s="376"/>
      <c r="AW459" s="400"/>
      <c r="AX459" s="400"/>
      <c r="AY459" s="400"/>
      <c r="AZ459" s="582" t="s">
        <v>1165</v>
      </c>
      <c r="BA459" s="400" t="s">
        <v>1251</v>
      </c>
      <c r="BB459" s="400"/>
      <c r="BC459" s="400"/>
      <c r="BD459" s="400" t="s">
        <v>1154</v>
      </c>
      <c r="BE459" s="51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c r="CV459" s="376"/>
      <c r="CW459" s="376"/>
      <c r="CX459" s="376"/>
      <c r="CY459" s="376"/>
      <c r="CZ459" s="376"/>
      <c r="DA459" s="376"/>
      <c r="DB459" s="376"/>
      <c r="DC459" s="376"/>
      <c r="DD459" s="376"/>
      <c r="DE459" s="376"/>
      <c r="DF459" s="376"/>
      <c r="DG459" s="376"/>
      <c r="DH459" s="376"/>
      <c r="DI459" s="376"/>
      <c r="DJ459" s="376"/>
      <c r="DK459" s="376"/>
      <c r="DL459" s="376"/>
      <c r="DM459" s="376"/>
      <c r="DN459" s="376"/>
      <c r="DO459" s="376"/>
      <c r="DP459" s="376"/>
      <c r="DQ459" s="376"/>
      <c r="DR459" s="376"/>
      <c r="DS459" s="376"/>
      <c r="DT459" s="376"/>
      <c r="DU459" s="376"/>
      <c r="DV459" s="376"/>
      <c r="DW459" s="376"/>
      <c r="DX459" s="376"/>
      <c r="DY459" s="376"/>
      <c r="DZ459" s="376"/>
      <c r="EA459" s="376"/>
    </row>
    <row r="460" spans="14:131" s="367" customFormat="1">
      <c r="N460" s="376"/>
      <c r="O460" s="376"/>
      <c r="P460" s="376"/>
      <c r="Q460" s="376"/>
      <c r="R460" s="376"/>
      <c r="S460" s="376"/>
      <c r="T460" s="376"/>
      <c r="U460" s="376"/>
      <c r="V460" s="376"/>
      <c r="W460" s="376"/>
      <c r="X460" s="376"/>
      <c r="Y460" s="376"/>
      <c r="Z460" s="376"/>
      <c r="AA460" s="376"/>
      <c r="AB460" s="376"/>
      <c r="AC460" s="376"/>
      <c r="AD460" s="376"/>
      <c r="AE460" s="376"/>
      <c r="AF460" s="376"/>
      <c r="AG460" s="376"/>
      <c r="AH460" s="376"/>
      <c r="AI460" s="376"/>
      <c r="AJ460" s="376"/>
      <c r="AK460" s="376"/>
      <c r="AL460" s="376"/>
      <c r="AM460" s="376"/>
      <c r="AN460" s="376"/>
      <c r="AO460" s="376"/>
      <c r="AP460" s="376"/>
      <c r="AQ460" s="376"/>
      <c r="AR460" s="376"/>
      <c r="AS460" s="376"/>
      <c r="AT460" s="376"/>
      <c r="AU460" s="376"/>
      <c r="AV460" s="376"/>
      <c r="AW460" s="400"/>
      <c r="AX460" s="400"/>
      <c r="AY460" s="400"/>
      <c r="AZ460" s="582" t="s">
        <v>1166</v>
      </c>
      <c r="BA460" s="400" t="s">
        <v>1256</v>
      </c>
      <c r="BB460" s="400"/>
      <c r="BC460" s="400"/>
      <c r="BD460" s="400" t="s">
        <v>1156</v>
      </c>
      <c r="BE460" s="51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c r="CV460" s="376"/>
      <c r="CW460" s="376"/>
      <c r="CX460" s="376"/>
      <c r="CY460" s="376"/>
      <c r="CZ460" s="376"/>
      <c r="DA460" s="376"/>
      <c r="DB460" s="376"/>
      <c r="DC460" s="376"/>
      <c r="DD460" s="376"/>
      <c r="DE460" s="376"/>
      <c r="DF460" s="376"/>
      <c r="DG460" s="376"/>
      <c r="DH460" s="376"/>
      <c r="DI460" s="376"/>
      <c r="DJ460" s="376"/>
      <c r="DK460" s="376"/>
      <c r="DL460" s="376"/>
      <c r="DM460" s="376"/>
      <c r="DN460" s="376"/>
      <c r="DO460" s="376"/>
      <c r="DP460" s="376"/>
      <c r="DQ460" s="376"/>
      <c r="DR460" s="376"/>
      <c r="DS460" s="376"/>
      <c r="DT460" s="376"/>
      <c r="DU460" s="376"/>
      <c r="DV460" s="376"/>
      <c r="DW460" s="376"/>
      <c r="DX460" s="376"/>
      <c r="DY460" s="376"/>
      <c r="DZ460" s="376"/>
      <c r="EA460" s="376"/>
    </row>
    <row r="461" spans="14:131" s="367" customFormat="1">
      <c r="N461" s="376"/>
      <c r="O461" s="376"/>
      <c r="P461" s="376"/>
      <c r="Q461" s="376"/>
      <c r="R461" s="376"/>
      <c r="S461" s="376"/>
      <c r="T461" s="376"/>
      <c r="U461" s="376"/>
      <c r="V461" s="376"/>
      <c r="W461" s="376"/>
      <c r="X461" s="376"/>
      <c r="Y461" s="376"/>
      <c r="Z461" s="376"/>
      <c r="AA461" s="376"/>
      <c r="AB461" s="376"/>
      <c r="AC461" s="376"/>
      <c r="AD461" s="376"/>
      <c r="AE461" s="376"/>
      <c r="AF461" s="376"/>
      <c r="AG461" s="376"/>
      <c r="AH461" s="376"/>
      <c r="AI461" s="376"/>
      <c r="AJ461" s="376"/>
      <c r="AK461" s="376"/>
      <c r="AL461" s="376"/>
      <c r="AM461" s="376"/>
      <c r="AN461" s="376"/>
      <c r="AO461" s="376"/>
      <c r="AP461" s="376"/>
      <c r="AQ461" s="376"/>
      <c r="AR461" s="376"/>
      <c r="AS461" s="376"/>
      <c r="AT461" s="376"/>
      <c r="AU461" s="376"/>
      <c r="AV461" s="376"/>
      <c r="AW461" s="400"/>
      <c r="AX461" s="400"/>
      <c r="AY461" s="400"/>
      <c r="AZ461" s="582" t="s">
        <v>1169</v>
      </c>
      <c r="BA461" s="400" t="s">
        <v>1259</v>
      </c>
      <c r="BB461" s="400"/>
      <c r="BC461" s="400"/>
      <c r="BD461" s="400" t="s">
        <v>1159</v>
      </c>
      <c r="BE461" s="51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c r="CV461" s="376"/>
      <c r="CW461" s="376"/>
      <c r="CX461" s="376"/>
      <c r="CY461" s="376"/>
      <c r="CZ461" s="376"/>
      <c r="DA461" s="376"/>
      <c r="DB461" s="376"/>
      <c r="DC461" s="376"/>
      <c r="DD461" s="376"/>
      <c r="DE461" s="376"/>
      <c r="DF461" s="376"/>
      <c r="DG461" s="376"/>
      <c r="DH461" s="376"/>
      <c r="DI461" s="376"/>
      <c r="DJ461" s="376"/>
      <c r="DK461" s="376"/>
      <c r="DL461" s="376"/>
      <c r="DM461" s="376"/>
      <c r="DN461" s="376"/>
      <c r="DO461" s="376"/>
      <c r="DP461" s="376"/>
      <c r="DQ461" s="376"/>
      <c r="DR461" s="376"/>
      <c r="DS461" s="376"/>
      <c r="DT461" s="376"/>
      <c r="DU461" s="376"/>
      <c r="DV461" s="376"/>
      <c r="DW461" s="376"/>
      <c r="DX461" s="376"/>
      <c r="DY461" s="376"/>
      <c r="DZ461" s="376"/>
      <c r="EA461" s="376"/>
    </row>
    <row r="462" spans="14:131" s="367" customFormat="1">
      <c r="N462" s="376"/>
      <c r="O462" s="376"/>
      <c r="P462" s="376"/>
      <c r="Q462" s="376"/>
      <c r="R462" s="376"/>
      <c r="S462" s="376"/>
      <c r="T462" s="376"/>
      <c r="U462" s="376"/>
      <c r="V462" s="376"/>
      <c r="W462" s="376"/>
      <c r="X462" s="376"/>
      <c r="Y462" s="376"/>
      <c r="Z462" s="376"/>
      <c r="AA462" s="376"/>
      <c r="AB462" s="376"/>
      <c r="AC462" s="376"/>
      <c r="AD462" s="376"/>
      <c r="AE462" s="376"/>
      <c r="AF462" s="376"/>
      <c r="AG462" s="376"/>
      <c r="AH462" s="376"/>
      <c r="AI462" s="376"/>
      <c r="AJ462" s="376"/>
      <c r="AK462" s="376"/>
      <c r="AL462" s="376"/>
      <c r="AM462" s="376"/>
      <c r="AN462" s="376"/>
      <c r="AO462" s="376"/>
      <c r="AP462" s="376"/>
      <c r="AQ462" s="376"/>
      <c r="AR462" s="376"/>
      <c r="AS462" s="376"/>
      <c r="AT462" s="376"/>
      <c r="AU462" s="376"/>
      <c r="AV462" s="376"/>
      <c r="AW462" s="400"/>
      <c r="AX462" s="400"/>
      <c r="AY462" s="400"/>
      <c r="AZ462" s="582" t="s">
        <v>1171</v>
      </c>
      <c r="BA462" s="400" t="s">
        <v>1263</v>
      </c>
      <c r="BB462" s="400"/>
      <c r="BC462" s="400"/>
      <c r="BD462" s="400" t="s">
        <v>1160</v>
      </c>
      <c r="BE462" s="51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c r="CV462" s="376"/>
      <c r="CW462" s="376"/>
      <c r="CX462" s="376"/>
      <c r="CY462" s="376"/>
      <c r="CZ462" s="376"/>
      <c r="DA462" s="376"/>
      <c r="DB462" s="376"/>
      <c r="DC462" s="376"/>
      <c r="DD462" s="376"/>
      <c r="DE462" s="376"/>
      <c r="DF462" s="376"/>
      <c r="DG462" s="376"/>
      <c r="DH462" s="376"/>
      <c r="DI462" s="376"/>
      <c r="DJ462" s="376"/>
      <c r="DK462" s="376"/>
      <c r="DL462" s="376"/>
      <c r="DM462" s="376"/>
      <c r="DN462" s="376"/>
      <c r="DO462" s="376"/>
      <c r="DP462" s="376"/>
      <c r="DQ462" s="376"/>
      <c r="DR462" s="376"/>
      <c r="DS462" s="376"/>
      <c r="DT462" s="376"/>
      <c r="DU462" s="376"/>
      <c r="DV462" s="376"/>
      <c r="DW462" s="376"/>
      <c r="DX462" s="376"/>
      <c r="DY462" s="376"/>
      <c r="DZ462" s="376"/>
      <c r="EA462" s="376"/>
    </row>
    <row r="463" spans="14:131" s="367" customFormat="1">
      <c r="N463" s="376"/>
      <c r="O463" s="376"/>
      <c r="P463" s="376"/>
      <c r="Q463" s="376"/>
      <c r="R463" s="376"/>
      <c r="S463" s="376"/>
      <c r="T463" s="376"/>
      <c r="U463" s="376"/>
      <c r="V463" s="376"/>
      <c r="W463" s="376"/>
      <c r="X463" s="376"/>
      <c r="Y463" s="376"/>
      <c r="Z463" s="376"/>
      <c r="AA463" s="376"/>
      <c r="AB463" s="376"/>
      <c r="AC463" s="376"/>
      <c r="AD463" s="376"/>
      <c r="AE463" s="376"/>
      <c r="AF463" s="376"/>
      <c r="AG463" s="376"/>
      <c r="AH463" s="376"/>
      <c r="AI463" s="376"/>
      <c r="AJ463" s="376"/>
      <c r="AK463" s="376"/>
      <c r="AL463" s="376"/>
      <c r="AM463" s="376"/>
      <c r="AN463" s="376"/>
      <c r="AO463" s="376"/>
      <c r="AP463" s="376"/>
      <c r="AQ463" s="376"/>
      <c r="AR463" s="376"/>
      <c r="AS463" s="376"/>
      <c r="AT463" s="376"/>
      <c r="AU463" s="376"/>
      <c r="AV463" s="376"/>
      <c r="AW463" s="400"/>
      <c r="AX463" s="400"/>
      <c r="AY463" s="400"/>
      <c r="AZ463" s="582" t="s">
        <v>456</v>
      </c>
      <c r="BA463" s="400" t="s">
        <v>1267</v>
      </c>
      <c r="BB463" s="400"/>
      <c r="BC463" s="400"/>
      <c r="BD463" s="400" t="s">
        <v>1162</v>
      </c>
      <c r="BE463" s="51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c r="CV463" s="376"/>
      <c r="CW463" s="376"/>
      <c r="CX463" s="376"/>
      <c r="CY463" s="376"/>
      <c r="CZ463" s="376"/>
      <c r="DA463" s="376"/>
      <c r="DB463" s="376"/>
      <c r="DC463" s="376"/>
      <c r="DD463" s="376"/>
      <c r="DE463" s="376"/>
      <c r="DF463" s="376"/>
      <c r="DG463" s="376"/>
      <c r="DH463" s="376"/>
      <c r="DI463" s="376"/>
      <c r="DJ463" s="376"/>
      <c r="DK463" s="376"/>
      <c r="DL463" s="376"/>
      <c r="DM463" s="376"/>
      <c r="DN463" s="376"/>
      <c r="DO463" s="376"/>
      <c r="DP463" s="376"/>
      <c r="DQ463" s="376"/>
      <c r="DR463" s="376"/>
      <c r="DS463" s="376"/>
      <c r="DT463" s="376"/>
      <c r="DU463" s="376"/>
      <c r="DV463" s="376"/>
      <c r="DW463" s="376"/>
      <c r="DX463" s="376"/>
      <c r="DY463" s="376"/>
      <c r="DZ463" s="376"/>
      <c r="EA463" s="376"/>
    </row>
    <row r="464" spans="14:131" s="367" customFormat="1">
      <c r="N464" s="376"/>
      <c r="O464" s="376"/>
      <c r="P464" s="376"/>
      <c r="Q464" s="376"/>
      <c r="R464" s="376"/>
      <c r="S464" s="376"/>
      <c r="T464" s="376"/>
      <c r="U464" s="376"/>
      <c r="V464" s="376"/>
      <c r="W464" s="376"/>
      <c r="X464" s="376"/>
      <c r="Y464" s="376"/>
      <c r="Z464" s="376"/>
      <c r="AA464" s="376"/>
      <c r="AB464" s="376"/>
      <c r="AC464" s="376"/>
      <c r="AD464" s="376"/>
      <c r="AE464" s="376"/>
      <c r="AF464" s="376"/>
      <c r="AG464" s="376"/>
      <c r="AH464" s="376"/>
      <c r="AI464" s="376"/>
      <c r="AJ464" s="376"/>
      <c r="AK464" s="376"/>
      <c r="AL464" s="376"/>
      <c r="AM464" s="376"/>
      <c r="AN464" s="376"/>
      <c r="AO464" s="376"/>
      <c r="AP464" s="376"/>
      <c r="AQ464" s="376"/>
      <c r="AR464" s="376"/>
      <c r="AS464" s="376"/>
      <c r="AT464" s="376"/>
      <c r="AU464" s="376"/>
      <c r="AV464" s="376"/>
      <c r="AW464" s="400"/>
      <c r="AX464" s="400"/>
      <c r="AY464" s="400"/>
      <c r="AZ464" s="582" t="s">
        <v>1175</v>
      </c>
      <c r="BA464" s="400" t="s">
        <v>490</v>
      </c>
      <c r="BB464" s="400"/>
      <c r="BC464" s="400"/>
      <c r="BD464" s="400" t="s">
        <v>1165</v>
      </c>
      <c r="BE464" s="51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c r="CV464" s="376"/>
      <c r="CW464" s="376"/>
      <c r="CX464" s="376"/>
      <c r="CY464" s="376"/>
      <c r="CZ464" s="376"/>
      <c r="DA464" s="376"/>
      <c r="DB464" s="376"/>
      <c r="DC464" s="376"/>
      <c r="DD464" s="376"/>
      <c r="DE464" s="376"/>
      <c r="DF464" s="376"/>
      <c r="DG464" s="376"/>
      <c r="DH464" s="376"/>
      <c r="DI464" s="376"/>
      <c r="DJ464" s="376"/>
      <c r="DK464" s="376"/>
      <c r="DL464" s="376"/>
      <c r="DM464" s="376"/>
      <c r="DN464" s="376"/>
      <c r="DO464" s="376"/>
      <c r="DP464" s="376"/>
      <c r="DQ464" s="376"/>
      <c r="DR464" s="376"/>
      <c r="DS464" s="376"/>
      <c r="DT464" s="376"/>
      <c r="DU464" s="376"/>
      <c r="DV464" s="376"/>
      <c r="DW464" s="376"/>
      <c r="DX464" s="376"/>
      <c r="DY464" s="376"/>
      <c r="DZ464" s="376"/>
      <c r="EA464" s="376"/>
    </row>
    <row r="465" spans="14:131" s="367" customFormat="1">
      <c r="N465" s="376"/>
      <c r="O465" s="376"/>
      <c r="P465" s="376"/>
      <c r="Q465" s="376"/>
      <c r="R465" s="376"/>
      <c r="S465" s="376"/>
      <c r="T465" s="376"/>
      <c r="U465" s="376"/>
      <c r="V465" s="376"/>
      <c r="W465" s="376"/>
      <c r="X465" s="376"/>
      <c r="Y465" s="376"/>
      <c r="Z465" s="376"/>
      <c r="AA465" s="376"/>
      <c r="AB465" s="376"/>
      <c r="AC465" s="376"/>
      <c r="AD465" s="376"/>
      <c r="AE465" s="376"/>
      <c r="AF465" s="376"/>
      <c r="AG465" s="376"/>
      <c r="AH465" s="376"/>
      <c r="AI465" s="376"/>
      <c r="AJ465" s="376"/>
      <c r="AK465" s="376"/>
      <c r="AL465" s="376"/>
      <c r="AM465" s="376"/>
      <c r="AN465" s="376"/>
      <c r="AO465" s="376"/>
      <c r="AP465" s="376"/>
      <c r="AQ465" s="376"/>
      <c r="AR465" s="376"/>
      <c r="AS465" s="376"/>
      <c r="AT465" s="376"/>
      <c r="AU465" s="376"/>
      <c r="AV465" s="376"/>
      <c r="AW465" s="400"/>
      <c r="AX465" s="400"/>
      <c r="AY465" s="400"/>
      <c r="AZ465" s="582" t="s">
        <v>1176</v>
      </c>
      <c r="BA465" s="400" t="s">
        <v>1650</v>
      </c>
      <c r="BB465" s="400"/>
      <c r="BC465" s="400"/>
      <c r="BD465" s="400" t="s">
        <v>1166</v>
      </c>
      <c r="BE465" s="51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c r="CV465" s="376"/>
      <c r="CW465" s="376"/>
      <c r="CX465" s="376"/>
      <c r="CY465" s="376"/>
      <c r="CZ465" s="376"/>
      <c r="DA465" s="376"/>
      <c r="DB465" s="376"/>
      <c r="DC465" s="376"/>
      <c r="DD465" s="376"/>
      <c r="DE465" s="376"/>
      <c r="DF465" s="376"/>
      <c r="DG465" s="376"/>
      <c r="DH465" s="376"/>
      <c r="DI465" s="376"/>
      <c r="DJ465" s="376"/>
      <c r="DK465" s="376"/>
      <c r="DL465" s="376"/>
      <c r="DM465" s="376"/>
      <c r="DN465" s="376"/>
      <c r="DO465" s="376"/>
      <c r="DP465" s="376"/>
      <c r="DQ465" s="376"/>
      <c r="DR465" s="376"/>
      <c r="DS465" s="376"/>
      <c r="DT465" s="376"/>
      <c r="DU465" s="376"/>
      <c r="DV465" s="376"/>
      <c r="DW465" s="376"/>
      <c r="DX465" s="376"/>
      <c r="DY465" s="376"/>
      <c r="DZ465" s="376"/>
      <c r="EA465" s="376"/>
    </row>
    <row r="466" spans="14:131" s="367" customFormat="1">
      <c r="N466" s="376"/>
      <c r="O466" s="376"/>
      <c r="P466" s="376"/>
      <c r="Q466" s="376"/>
      <c r="R466" s="376"/>
      <c r="S466" s="376"/>
      <c r="T466" s="376"/>
      <c r="U466" s="376"/>
      <c r="V466" s="376"/>
      <c r="W466" s="376"/>
      <c r="X466" s="376"/>
      <c r="Y466" s="376"/>
      <c r="Z466" s="376"/>
      <c r="AA466" s="376"/>
      <c r="AB466" s="376"/>
      <c r="AC466" s="376"/>
      <c r="AD466" s="376"/>
      <c r="AE466" s="376"/>
      <c r="AF466" s="376"/>
      <c r="AG466" s="376"/>
      <c r="AH466" s="376"/>
      <c r="AI466" s="376"/>
      <c r="AJ466" s="376"/>
      <c r="AK466" s="376"/>
      <c r="AL466" s="376"/>
      <c r="AM466" s="376"/>
      <c r="AN466" s="376"/>
      <c r="AO466" s="376"/>
      <c r="AP466" s="376"/>
      <c r="AQ466" s="376"/>
      <c r="AR466" s="376"/>
      <c r="AS466" s="376"/>
      <c r="AT466" s="376"/>
      <c r="AU466" s="376"/>
      <c r="AV466" s="376"/>
      <c r="AW466" s="400"/>
      <c r="AX466" s="400"/>
      <c r="AY466" s="400"/>
      <c r="AZ466" s="582" t="s">
        <v>1186</v>
      </c>
      <c r="BA466" s="400" t="s">
        <v>1272</v>
      </c>
      <c r="BB466" s="400"/>
      <c r="BC466" s="400"/>
      <c r="BD466" s="400" t="s">
        <v>1169</v>
      </c>
      <c r="BE466" s="51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c r="CV466" s="376"/>
      <c r="CW466" s="376"/>
      <c r="CX466" s="376"/>
      <c r="CY466" s="376"/>
      <c r="CZ466" s="376"/>
      <c r="DA466" s="376"/>
      <c r="DB466" s="376"/>
      <c r="DC466" s="376"/>
      <c r="DD466" s="376"/>
      <c r="DE466" s="376"/>
      <c r="DF466" s="376"/>
      <c r="DG466" s="376"/>
      <c r="DH466" s="376"/>
      <c r="DI466" s="376"/>
      <c r="DJ466" s="376"/>
      <c r="DK466" s="376"/>
      <c r="DL466" s="376"/>
      <c r="DM466" s="376"/>
      <c r="DN466" s="376"/>
      <c r="DO466" s="376"/>
      <c r="DP466" s="376"/>
      <c r="DQ466" s="376"/>
      <c r="DR466" s="376"/>
      <c r="DS466" s="376"/>
      <c r="DT466" s="376"/>
      <c r="DU466" s="376"/>
      <c r="DV466" s="376"/>
      <c r="DW466" s="376"/>
      <c r="DX466" s="376"/>
      <c r="DY466" s="376"/>
      <c r="DZ466" s="376"/>
      <c r="EA466" s="376"/>
    </row>
    <row r="467" spans="14:131" s="367" customFormat="1">
      <c r="N467" s="376"/>
      <c r="O467" s="376"/>
      <c r="P467" s="376"/>
      <c r="Q467" s="376"/>
      <c r="R467" s="376"/>
      <c r="S467" s="376"/>
      <c r="T467" s="376"/>
      <c r="U467" s="376"/>
      <c r="V467" s="376"/>
      <c r="W467" s="376"/>
      <c r="X467" s="376"/>
      <c r="Y467" s="376"/>
      <c r="Z467" s="376"/>
      <c r="AA467" s="376"/>
      <c r="AB467" s="376"/>
      <c r="AC467" s="376"/>
      <c r="AD467" s="376"/>
      <c r="AE467" s="376"/>
      <c r="AF467" s="376"/>
      <c r="AG467" s="376"/>
      <c r="AH467" s="376"/>
      <c r="AI467" s="376"/>
      <c r="AJ467" s="376"/>
      <c r="AK467" s="376"/>
      <c r="AL467" s="376"/>
      <c r="AM467" s="376"/>
      <c r="AN467" s="376"/>
      <c r="AO467" s="376"/>
      <c r="AP467" s="376"/>
      <c r="AQ467" s="376"/>
      <c r="AR467" s="376"/>
      <c r="AS467" s="376"/>
      <c r="AT467" s="376"/>
      <c r="AU467" s="376"/>
      <c r="AV467" s="376"/>
      <c r="AW467" s="400"/>
      <c r="AX467" s="400"/>
      <c r="AY467" s="400"/>
      <c r="AZ467" s="582" t="s">
        <v>1187</v>
      </c>
      <c r="BA467" s="400" t="s">
        <v>1276</v>
      </c>
      <c r="BB467" s="400"/>
      <c r="BC467" s="400"/>
      <c r="BD467" s="400" t="s">
        <v>1171</v>
      </c>
      <c r="BE467" s="51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c r="CV467" s="376"/>
      <c r="CW467" s="376"/>
      <c r="CX467" s="376"/>
      <c r="CY467" s="376"/>
      <c r="CZ467" s="376"/>
      <c r="DA467" s="376"/>
      <c r="DB467" s="376"/>
      <c r="DC467" s="376"/>
      <c r="DD467" s="376"/>
      <c r="DE467" s="376"/>
      <c r="DF467" s="376"/>
      <c r="DG467" s="376"/>
      <c r="DH467" s="376"/>
      <c r="DI467" s="376"/>
      <c r="DJ467" s="376"/>
      <c r="DK467" s="376"/>
      <c r="DL467" s="376"/>
      <c r="DM467" s="376"/>
      <c r="DN467" s="376"/>
      <c r="DO467" s="376"/>
      <c r="DP467" s="376"/>
      <c r="DQ467" s="376"/>
      <c r="DR467" s="376"/>
      <c r="DS467" s="376"/>
      <c r="DT467" s="376"/>
      <c r="DU467" s="376"/>
      <c r="DV467" s="376"/>
      <c r="DW467" s="376"/>
      <c r="DX467" s="376"/>
      <c r="DY467" s="376"/>
      <c r="DZ467" s="376"/>
      <c r="EA467" s="376"/>
    </row>
    <row r="468" spans="14:131" s="367" customFormat="1">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6"/>
      <c r="AK468" s="376"/>
      <c r="AL468" s="376"/>
      <c r="AM468" s="376"/>
      <c r="AN468" s="376"/>
      <c r="AO468" s="376"/>
      <c r="AP468" s="376"/>
      <c r="AQ468" s="376"/>
      <c r="AR468" s="376"/>
      <c r="AS468" s="376"/>
      <c r="AT468" s="376"/>
      <c r="AU468" s="376"/>
      <c r="AV468" s="376"/>
      <c r="AW468" s="400"/>
      <c r="AX468" s="400"/>
      <c r="AY468" s="400"/>
      <c r="AZ468" s="582" t="s">
        <v>1192</v>
      </c>
      <c r="BA468" s="400" t="s">
        <v>1279</v>
      </c>
      <c r="BB468" s="400"/>
      <c r="BC468" s="400"/>
      <c r="BD468" s="400" t="s">
        <v>456</v>
      </c>
      <c r="BE468" s="51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c r="CV468" s="376"/>
      <c r="CW468" s="376"/>
      <c r="CX468" s="376"/>
      <c r="CY468" s="376"/>
      <c r="CZ468" s="376"/>
      <c r="DA468" s="376"/>
      <c r="DB468" s="376"/>
      <c r="DC468" s="376"/>
      <c r="DD468" s="376"/>
      <c r="DE468" s="376"/>
      <c r="DF468" s="376"/>
      <c r="DG468" s="376"/>
      <c r="DH468" s="376"/>
      <c r="DI468" s="376"/>
      <c r="DJ468" s="376"/>
      <c r="DK468" s="376"/>
      <c r="DL468" s="376"/>
      <c r="DM468" s="376"/>
      <c r="DN468" s="376"/>
      <c r="DO468" s="376"/>
      <c r="DP468" s="376"/>
      <c r="DQ468" s="376"/>
      <c r="DR468" s="376"/>
      <c r="DS468" s="376"/>
      <c r="DT468" s="376"/>
      <c r="DU468" s="376"/>
      <c r="DV468" s="376"/>
      <c r="DW468" s="376"/>
      <c r="DX468" s="376"/>
      <c r="DY468" s="376"/>
      <c r="DZ468" s="376"/>
      <c r="EA468" s="376"/>
    </row>
    <row r="469" spans="14:131" s="367" customFormat="1">
      <c r="N469" s="376"/>
      <c r="O469" s="376"/>
      <c r="P469" s="376"/>
      <c r="Q469" s="376"/>
      <c r="R469" s="376"/>
      <c r="S469" s="376"/>
      <c r="T469" s="376"/>
      <c r="U469" s="376"/>
      <c r="V469" s="376"/>
      <c r="W469" s="376"/>
      <c r="X469" s="376"/>
      <c r="Y469" s="376"/>
      <c r="Z469" s="376"/>
      <c r="AA469" s="376"/>
      <c r="AB469" s="376"/>
      <c r="AC469" s="376"/>
      <c r="AD469" s="376"/>
      <c r="AE469" s="376"/>
      <c r="AF469" s="376"/>
      <c r="AG469" s="376"/>
      <c r="AH469" s="376"/>
      <c r="AI469" s="376"/>
      <c r="AJ469" s="376"/>
      <c r="AK469" s="376"/>
      <c r="AL469" s="376"/>
      <c r="AM469" s="376"/>
      <c r="AN469" s="376"/>
      <c r="AO469" s="376"/>
      <c r="AP469" s="376"/>
      <c r="AQ469" s="376"/>
      <c r="AR469" s="376"/>
      <c r="AS469" s="376"/>
      <c r="AT469" s="376"/>
      <c r="AU469" s="376"/>
      <c r="AV469" s="376"/>
      <c r="AW469" s="400"/>
      <c r="AX469" s="400"/>
      <c r="AY469" s="400"/>
      <c r="AZ469" s="582" t="s">
        <v>1193</v>
      </c>
      <c r="BA469" s="400" t="s">
        <v>502</v>
      </c>
      <c r="BB469" s="400"/>
      <c r="BC469" s="400"/>
      <c r="BD469" s="400" t="s">
        <v>1175</v>
      </c>
      <c r="BE469" s="51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c r="CV469" s="376"/>
      <c r="CW469" s="376"/>
      <c r="CX469" s="376"/>
      <c r="CY469" s="376"/>
      <c r="CZ469" s="376"/>
      <c r="DA469" s="376"/>
      <c r="DB469" s="376"/>
      <c r="DC469" s="376"/>
      <c r="DD469" s="376"/>
      <c r="DE469" s="376"/>
      <c r="DF469" s="376"/>
      <c r="DG469" s="376"/>
      <c r="DH469" s="376"/>
      <c r="DI469" s="376"/>
      <c r="DJ469" s="376"/>
      <c r="DK469" s="376"/>
      <c r="DL469" s="376"/>
      <c r="DM469" s="376"/>
      <c r="DN469" s="376"/>
      <c r="DO469" s="376"/>
      <c r="DP469" s="376"/>
      <c r="DQ469" s="376"/>
      <c r="DR469" s="376"/>
      <c r="DS469" s="376"/>
      <c r="DT469" s="376"/>
      <c r="DU469" s="376"/>
      <c r="DV469" s="376"/>
      <c r="DW469" s="376"/>
      <c r="DX469" s="376"/>
      <c r="DY469" s="376"/>
      <c r="DZ469" s="376"/>
      <c r="EA469" s="376"/>
    </row>
    <row r="470" spans="14:131" s="367" customFormat="1">
      <c r="N470" s="376"/>
      <c r="O470" s="376"/>
      <c r="P470" s="376"/>
      <c r="Q470" s="376"/>
      <c r="R470" s="376"/>
      <c r="S470" s="376"/>
      <c r="T470" s="376"/>
      <c r="U470" s="376"/>
      <c r="V470" s="376"/>
      <c r="W470" s="376"/>
      <c r="X470" s="376"/>
      <c r="Y470" s="376"/>
      <c r="Z470" s="376"/>
      <c r="AA470" s="376"/>
      <c r="AB470" s="376"/>
      <c r="AC470" s="376"/>
      <c r="AD470" s="376"/>
      <c r="AE470" s="376"/>
      <c r="AF470" s="376"/>
      <c r="AG470" s="376"/>
      <c r="AH470" s="376"/>
      <c r="AI470" s="376"/>
      <c r="AJ470" s="376"/>
      <c r="AK470" s="376"/>
      <c r="AL470" s="376"/>
      <c r="AM470" s="376"/>
      <c r="AN470" s="376"/>
      <c r="AO470" s="376"/>
      <c r="AP470" s="376"/>
      <c r="AQ470" s="376"/>
      <c r="AR470" s="376"/>
      <c r="AS470" s="376"/>
      <c r="AT470" s="376"/>
      <c r="AU470" s="376"/>
      <c r="AV470" s="376"/>
      <c r="AW470" s="400"/>
      <c r="AX470" s="400"/>
      <c r="AY470" s="400"/>
      <c r="AZ470" s="582" t="s">
        <v>1195</v>
      </c>
      <c r="BA470" s="400" t="s">
        <v>1280</v>
      </c>
      <c r="BB470" s="400"/>
      <c r="BC470" s="400"/>
      <c r="BD470" s="400" t="s">
        <v>1176</v>
      </c>
      <c r="BE470" s="51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c r="CV470" s="376"/>
      <c r="CW470" s="376"/>
      <c r="CX470" s="376"/>
      <c r="CY470" s="376"/>
      <c r="CZ470" s="376"/>
      <c r="DA470" s="376"/>
      <c r="DB470" s="376"/>
      <c r="DC470" s="376"/>
      <c r="DD470" s="376"/>
      <c r="DE470" s="376"/>
      <c r="DF470" s="376"/>
      <c r="DG470" s="376"/>
      <c r="DH470" s="376"/>
      <c r="DI470" s="376"/>
      <c r="DJ470" s="376"/>
      <c r="DK470" s="376"/>
      <c r="DL470" s="376"/>
      <c r="DM470" s="376"/>
      <c r="DN470" s="376"/>
      <c r="DO470" s="376"/>
      <c r="DP470" s="376"/>
      <c r="DQ470" s="376"/>
      <c r="DR470" s="376"/>
      <c r="DS470" s="376"/>
      <c r="DT470" s="376"/>
      <c r="DU470" s="376"/>
      <c r="DV470" s="376"/>
      <c r="DW470" s="376"/>
      <c r="DX470" s="376"/>
      <c r="DY470" s="376"/>
      <c r="DZ470" s="376"/>
      <c r="EA470" s="376"/>
    </row>
    <row r="471" spans="14:131" s="367" customFormat="1">
      <c r="N471" s="376"/>
      <c r="O471" s="376"/>
      <c r="P471" s="376"/>
      <c r="Q471" s="376"/>
      <c r="R471" s="376"/>
      <c r="S471" s="376"/>
      <c r="T471" s="376"/>
      <c r="U471" s="376"/>
      <c r="V471" s="376"/>
      <c r="W471" s="376"/>
      <c r="X471" s="376"/>
      <c r="Y471" s="376"/>
      <c r="Z471" s="376"/>
      <c r="AA471" s="376"/>
      <c r="AB471" s="376"/>
      <c r="AC471" s="376"/>
      <c r="AD471" s="376"/>
      <c r="AE471" s="376"/>
      <c r="AF471" s="376"/>
      <c r="AG471" s="376"/>
      <c r="AH471" s="376"/>
      <c r="AI471" s="376"/>
      <c r="AJ471" s="376"/>
      <c r="AK471" s="376"/>
      <c r="AL471" s="376"/>
      <c r="AM471" s="376"/>
      <c r="AN471" s="376"/>
      <c r="AO471" s="376"/>
      <c r="AP471" s="376"/>
      <c r="AQ471" s="376"/>
      <c r="AR471" s="376"/>
      <c r="AS471" s="376"/>
      <c r="AT471" s="376"/>
      <c r="AU471" s="376"/>
      <c r="AV471" s="376"/>
      <c r="AW471" s="400"/>
      <c r="AX471" s="400"/>
      <c r="AY471" s="400"/>
      <c r="AZ471" s="582" t="s">
        <v>1197</v>
      </c>
      <c r="BA471" s="400" t="s">
        <v>1281</v>
      </c>
      <c r="BB471" s="400"/>
      <c r="BC471" s="400"/>
      <c r="BD471" s="400" t="s">
        <v>1186</v>
      </c>
      <c r="BE471" s="51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c r="CV471" s="376"/>
      <c r="CW471" s="376"/>
      <c r="CX471" s="376"/>
      <c r="CY471" s="376"/>
      <c r="CZ471" s="376"/>
      <c r="DA471" s="376"/>
      <c r="DB471" s="376"/>
      <c r="DC471" s="376"/>
      <c r="DD471" s="376"/>
      <c r="DE471" s="376"/>
      <c r="DF471" s="376"/>
      <c r="DG471" s="376"/>
      <c r="DH471" s="376"/>
      <c r="DI471" s="376"/>
      <c r="DJ471" s="376"/>
      <c r="DK471" s="376"/>
      <c r="DL471" s="376"/>
      <c r="DM471" s="376"/>
      <c r="DN471" s="376"/>
      <c r="DO471" s="376"/>
      <c r="DP471" s="376"/>
      <c r="DQ471" s="376"/>
      <c r="DR471" s="376"/>
      <c r="DS471" s="376"/>
      <c r="DT471" s="376"/>
      <c r="DU471" s="376"/>
      <c r="DV471" s="376"/>
      <c r="DW471" s="376"/>
      <c r="DX471" s="376"/>
      <c r="DY471" s="376"/>
      <c r="DZ471" s="376"/>
      <c r="EA471" s="376"/>
    </row>
    <row r="472" spans="14:131" s="367" customFormat="1">
      <c r="N472" s="376"/>
      <c r="O472" s="376"/>
      <c r="P472" s="376"/>
      <c r="Q472" s="376"/>
      <c r="R472" s="376"/>
      <c r="S472" s="376"/>
      <c r="T472" s="376"/>
      <c r="U472" s="376"/>
      <c r="V472" s="376"/>
      <c r="W472" s="376"/>
      <c r="X472" s="376"/>
      <c r="Y472" s="376"/>
      <c r="Z472" s="376"/>
      <c r="AA472" s="376"/>
      <c r="AB472" s="376"/>
      <c r="AC472" s="376"/>
      <c r="AD472" s="376"/>
      <c r="AE472" s="376"/>
      <c r="AF472" s="376"/>
      <c r="AG472" s="376"/>
      <c r="AH472" s="376"/>
      <c r="AI472" s="376"/>
      <c r="AJ472" s="376"/>
      <c r="AK472" s="376"/>
      <c r="AL472" s="376"/>
      <c r="AM472" s="376"/>
      <c r="AN472" s="376"/>
      <c r="AO472" s="376"/>
      <c r="AP472" s="376"/>
      <c r="AQ472" s="376"/>
      <c r="AR472" s="376"/>
      <c r="AS472" s="376"/>
      <c r="AT472" s="376"/>
      <c r="AU472" s="376"/>
      <c r="AV472" s="376"/>
      <c r="AW472" s="400"/>
      <c r="AX472" s="400"/>
      <c r="AY472" s="400"/>
      <c r="AZ472" s="582" t="s">
        <v>1198</v>
      </c>
      <c r="BA472" s="400" t="s">
        <v>1282</v>
      </c>
      <c r="BB472" s="400"/>
      <c r="BC472" s="400"/>
      <c r="BD472" s="400" t="s">
        <v>1187</v>
      </c>
      <c r="BE472" s="51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c r="CV472" s="376"/>
      <c r="CW472" s="376"/>
      <c r="CX472" s="376"/>
      <c r="CY472" s="376"/>
      <c r="CZ472" s="376"/>
      <c r="DA472" s="376"/>
      <c r="DB472" s="376"/>
      <c r="DC472" s="376"/>
      <c r="DD472" s="376"/>
      <c r="DE472" s="376"/>
      <c r="DF472" s="376"/>
      <c r="DG472" s="376"/>
      <c r="DH472" s="376"/>
      <c r="DI472" s="376"/>
      <c r="DJ472" s="376"/>
      <c r="DK472" s="376"/>
      <c r="DL472" s="376"/>
      <c r="DM472" s="376"/>
      <c r="DN472" s="376"/>
      <c r="DO472" s="376"/>
      <c r="DP472" s="376"/>
      <c r="DQ472" s="376"/>
      <c r="DR472" s="376"/>
      <c r="DS472" s="376"/>
      <c r="DT472" s="376"/>
      <c r="DU472" s="376"/>
      <c r="DV472" s="376"/>
      <c r="DW472" s="376"/>
      <c r="DX472" s="376"/>
      <c r="DY472" s="376"/>
      <c r="DZ472" s="376"/>
      <c r="EA472" s="376"/>
    </row>
    <row r="473" spans="14:131" s="367" customFormat="1">
      <c r="N473" s="376"/>
      <c r="O473" s="376"/>
      <c r="P473" s="376"/>
      <c r="Q473" s="376"/>
      <c r="R473" s="376"/>
      <c r="S473" s="376"/>
      <c r="T473" s="376"/>
      <c r="U473" s="376"/>
      <c r="V473" s="376"/>
      <c r="W473" s="376"/>
      <c r="X473" s="376"/>
      <c r="Y473" s="376"/>
      <c r="Z473" s="376"/>
      <c r="AA473" s="376"/>
      <c r="AB473" s="376"/>
      <c r="AC473" s="376"/>
      <c r="AD473" s="376"/>
      <c r="AE473" s="376"/>
      <c r="AF473" s="376"/>
      <c r="AG473" s="376"/>
      <c r="AH473" s="376"/>
      <c r="AI473" s="376"/>
      <c r="AJ473" s="376"/>
      <c r="AK473" s="376"/>
      <c r="AL473" s="376"/>
      <c r="AM473" s="376"/>
      <c r="AN473" s="376"/>
      <c r="AO473" s="376"/>
      <c r="AP473" s="376"/>
      <c r="AQ473" s="376"/>
      <c r="AR473" s="376"/>
      <c r="AS473" s="376"/>
      <c r="AT473" s="376"/>
      <c r="AU473" s="376"/>
      <c r="AV473" s="376"/>
      <c r="AW473" s="400"/>
      <c r="AX473" s="400"/>
      <c r="AY473" s="400"/>
      <c r="AZ473" s="582" t="s">
        <v>1200</v>
      </c>
      <c r="BA473" s="400" t="s">
        <v>1651</v>
      </c>
      <c r="BB473" s="400"/>
      <c r="BC473" s="400"/>
      <c r="BD473" s="400" t="s">
        <v>1192</v>
      </c>
      <c r="BE473" s="51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c r="CV473" s="376"/>
      <c r="CW473" s="376"/>
      <c r="CX473" s="376"/>
      <c r="CY473" s="376"/>
      <c r="CZ473" s="376"/>
      <c r="DA473" s="376"/>
      <c r="DB473" s="376"/>
      <c r="DC473" s="376"/>
      <c r="DD473" s="376"/>
      <c r="DE473" s="376"/>
      <c r="DF473" s="376"/>
      <c r="DG473" s="376"/>
      <c r="DH473" s="376"/>
      <c r="DI473" s="376"/>
      <c r="DJ473" s="376"/>
      <c r="DK473" s="376"/>
      <c r="DL473" s="376"/>
      <c r="DM473" s="376"/>
      <c r="DN473" s="376"/>
      <c r="DO473" s="376"/>
      <c r="DP473" s="376"/>
      <c r="DQ473" s="376"/>
      <c r="DR473" s="376"/>
      <c r="DS473" s="376"/>
      <c r="DT473" s="376"/>
      <c r="DU473" s="376"/>
      <c r="DV473" s="376"/>
      <c r="DW473" s="376"/>
      <c r="DX473" s="376"/>
      <c r="DY473" s="376"/>
      <c r="DZ473" s="376"/>
      <c r="EA473" s="376"/>
    </row>
    <row r="474" spans="14:131" s="367" customFormat="1">
      <c r="N474" s="376"/>
      <c r="O474" s="376"/>
      <c r="P474" s="376"/>
      <c r="Q474" s="376"/>
      <c r="R474" s="376"/>
      <c r="S474" s="376"/>
      <c r="T474" s="376"/>
      <c r="U474" s="376"/>
      <c r="V474" s="376"/>
      <c r="W474" s="376"/>
      <c r="X474" s="376"/>
      <c r="Y474" s="376"/>
      <c r="Z474" s="376"/>
      <c r="AA474" s="376"/>
      <c r="AB474" s="376"/>
      <c r="AC474" s="376"/>
      <c r="AD474" s="376"/>
      <c r="AE474" s="376"/>
      <c r="AF474" s="376"/>
      <c r="AG474" s="376"/>
      <c r="AH474" s="376"/>
      <c r="AI474" s="376"/>
      <c r="AJ474" s="376"/>
      <c r="AK474" s="376"/>
      <c r="AL474" s="376"/>
      <c r="AM474" s="376"/>
      <c r="AN474" s="376"/>
      <c r="AO474" s="376"/>
      <c r="AP474" s="376"/>
      <c r="AQ474" s="376"/>
      <c r="AR474" s="376"/>
      <c r="AS474" s="376"/>
      <c r="AT474" s="376"/>
      <c r="AU474" s="376"/>
      <c r="AV474" s="376"/>
      <c r="AW474" s="400"/>
      <c r="AX474" s="400"/>
      <c r="AY474" s="400"/>
      <c r="AZ474" s="582" t="s">
        <v>1647</v>
      </c>
      <c r="BA474" s="400" t="s">
        <v>1284</v>
      </c>
      <c r="BB474" s="400"/>
      <c r="BC474" s="400"/>
      <c r="BD474" s="400" t="s">
        <v>1193</v>
      </c>
      <c r="BE474" s="51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c r="CV474" s="376"/>
      <c r="CW474" s="376"/>
      <c r="CX474" s="376"/>
      <c r="CY474" s="376"/>
      <c r="CZ474" s="376"/>
      <c r="DA474" s="376"/>
      <c r="DB474" s="376"/>
      <c r="DC474" s="376"/>
      <c r="DD474" s="376"/>
      <c r="DE474" s="376"/>
      <c r="DF474" s="376"/>
      <c r="DG474" s="376"/>
      <c r="DH474" s="376"/>
      <c r="DI474" s="376"/>
      <c r="DJ474" s="376"/>
      <c r="DK474" s="376"/>
      <c r="DL474" s="376"/>
      <c r="DM474" s="376"/>
      <c r="DN474" s="376"/>
      <c r="DO474" s="376"/>
      <c r="DP474" s="376"/>
      <c r="DQ474" s="376"/>
      <c r="DR474" s="376"/>
      <c r="DS474" s="376"/>
      <c r="DT474" s="376"/>
      <c r="DU474" s="376"/>
      <c r="DV474" s="376"/>
      <c r="DW474" s="376"/>
      <c r="DX474" s="376"/>
      <c r="DY474" s="376"/>
      <c r="DZ474" s="376"/>
      <c r="EA474" s="376"/>
    </row>
    <row r="475" spans="14:131" s="367" customFormat="1">
      <c r="N475" s="376"/>
      <c r="O475" s="376"/>
      <c r="P475" s="376"/>
      <c r="Q475" s="376"/>
      <c r="R475" s="376"/>
      <c r="S475" s="376"/>
      <c r="T475" s="376"/>
      <c r="U475" s="376"/>
      <c r="V475" s="376"/>
      <c r="W475" s="376"/>
      <c r="X475" s="376"/>
      <c r="Y475" s="376"/>
      <c r="Z475" s="376"/>
      <c r="AA475" s="376"/>
      <c r="AB475" s="376"/>
      <c r="AC475" s="376"/>
      <c r="AD475" s="376"/>
      <c r="AE475" s="376"/>
      <c r="AF475" s="376"/>
      <c r="AG475" s="376"/>
      <c r="AH475" s="376"/>
      <c r="AI475" s="376"/>
      <c r="AJ475" s="376"/>
      <c r="AK475" s="376"/>
      <c r="AL475" s="376"/>
      <c r="AM475" s="376"/>
      <c r="AN475" s="376"/>
      <c r="AO475" s="376"/>
      <c r="AP475" s="376"/>
      <c r="AQ475" s="376"/>
      <c r="AR475" s="376"/>
      <c r="AS475" s="376"/>
      <c r="AT475" s="376"/>
      <c r="AU475" s="376"/>
      <c r="AV475" s="376"/>
      <c r="AW475" s="400"/>
      <c r="AX475" s="400"/>
      <c r="AY475" s="400"/>
      <c r="AZ475" s="582" t="s">
        <v>1648</v>
      </c>
      <c r="BA475" s="400" t="s">
        <v>1285</v>
      </c>
      <c r="BB475" s="400"/>
      <c r="BC475" s="400"/>
      <c r="BD475" s="400" t="s">
        <v>1195</v>
      </c>
      <c r="BE475" s="51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c r="CV475" s="376"/>
      <c r="CW475" s="376"/>
      <c r="CX475" s="376"/>
      <c r="CY475" s="376"/>
      <c r="CZ475" s="376"/>
      <c r="DA475" s="376"/>
      <c r="DB475" s="376"/>
      <c r="DC475" s="376"/>
      <c r="DD475" s="376"/>
      <c r="DE475" s="376"/>
      <c r="DF475" s="376"/>
      <c r="DG475" s="376"/>
      <c r="DH475" s="376"/>
      <c r="DI475" s="376"/>
      <c r="DJ475" s="376"/>
      <c r="DK475" s="376"/>
      <c r="DL475" s="376"/>
      <c r="DM475" s="376"/>
      <c r="DN475" s="376"/>
      <c r="DO475" s="376"/>
      <c r="DP475" s="376"/>
      <c r="DQ475" s="376"/>
      <c r="DR475" s="376"/>
      <c r="DS475" s="376"/>
      <c r="DT475" s="376"/>
      <c r="DU475" s="376"/>
      <c r="DV475" s="376"/>
      <c r="DW475" s="376"/>
      <c r="DX475" s="376"/>
      <c r="DY475" s="376"/>
      <c r="DZ475" s="376"/>
      <c r="EA475" s="376"/>
    </row>
    <row r="476" spans="14:131" s="367" customFormat="1">
      <c r="N476" s="376"/>
      <c r="O476" s="376"/>
      <c r="P476" s="376"/>
      <c r="Q476" s="376"/>
      <c r="R476" s="376"/>
      <c r="S476" s="376"/>
      <c r="T476" s="376"/>
      <c r="U476" s="376"/>
      <c r="V476" s="376"/>
      <c r="W476" s="376"/>
      <c r="X476" s="376"/>
      <c r="Y476" s="376"/>
      <c r="Z476" s="376"/>
      <c r="AA476" s="376"/>
      <c r="AB476" s="376"/>
      <c r="AC476" s="376"/>
      <c r="AD476" s="376"/>
      <c r="AE476" s="376"/>
      <c r="AF476" s="376"/>
      <c r="AG476" s="376"/>
      <c r="AH476" s="376"/>
      <c r="AI476" s="376"/>
      <c r="AJ476" s="376"/>
      <c r="AK476" s="376"/>
      <c r="AL476" s="376"/>
      <c r="AM476" s="376"/>
      <c r="AN476" s="376"/>
      <c r="AO476" s="376"/>
      <c r="AP476" s="376"/>
      <c r="AQ476" s="376"/>
      <c r="AR476" s="376"/>
      <c r="AS476" s="376"/>
      <c r="AT476" s="376"/>
      <c r="AU476" s="376"/>
      <c r="AV476" s="376"/>
      <c r="AW476" s="400"/>
      <c r="AX476" s="400"/>
      <c r="AY476" s="400"/>
      <c r="AZ476" s="582" t="s">
        <v>1207</v>
      </c>
      <c r="BA476" s="400" t="s">
        <v>1286</v>
      </c>
      <c r="BB476" s="400"/>
      <c r="BC476" s="400"/>
      <c r="BD476" s="400" t="s">
        <v>1197</v>
      </c>
      <c r="BE476" s="51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c r="CV476" s="376"/>
      <c r="CW476" s="376"/>
      <c r="CX476" s="376"/>
      <c r="CY476" s="376"/>
      <c r="CZ476" s="376"/>
      <c r="DA476" s="376"/>
      <c r="DB476" s="376"/>
      <c r="DC476" s="376"/>
      <c r="DD476" s="376"/>
      <c r="DE476" s="376"/>
      <c r="DF476" s="376"/>
      <c r="DG476" s="376"/>
      <c r="DH476" s="376"/>
      <c r="DI476" s="376"/>
      <c r="DJ476" s="376"/>
      <c r="DK476" s="376"/>
      <c r="DL476" s="376"/>
      <c r="DM476" s="376"/>
      <c r="DN476" s="376"/>
      <c r="DO476" s="376"/>
      <c r="DP476" s="376"/>
      <c r="DQ476" s="376"/>
      <c r="DR476" s="376"/>
      <c r="DS476" s="376"/>
      <c r="DT476" s="376"/>
      <c r="DU476" s="376"/>
      <c r="DV476" s="376"/>
      <c r="DW476" s="376"/>
      <c r="DX476" s="376"/>
      <c r="DY476" s="376"/>
      <c r="DZ476" s="376"/>
      <c r="EA476" s="376"/>
    </row>
    <row r="477" spans="14:131" s="367" customFormat="1">
      <c r="N477" s="376"/>
      <c r="O477" s="376"/>
      <c r="P477" s="376"/>
      <c r="Q477" s="376"/>
      <c r="R477" s="376"/>
      <c r="S477" s="376"/>
      <c r="T477" s="376"/>
      <c r="U477" s="376"/>
      <c r="V477" s="376"/>
      <c r="W477" s="376"/>
      <c r="X477" s="376"/>
      <c r="Y477" s="376"/>
      <c r="Z477" s="376"/>
      <c r="AA477" s="376"/>
      <c r="AB477" s="376"/>
      <c r="AC477" s="376"/>
      <c r="AD477" s="376"/>
      <c r="AE477" s="376"/>
      <c r="AF477" s="376"/>
      <c r="AG477" s="376"/>
      <c r="AH477" s="376"/>
      <c r="AI477" s="376"/>
      <c r="AJ477" s="376"/>
      <c r="AK477" s="376"/>
      <c r="AL477" s="376"/>
      <c r="AM477" s="376"/>
      <c r="AN477" s="376"/>
      <c r="AO477" s="376"/>
      <c r="AP477" s="376"/>
      <c r="AQ477" s="376"/>
      <c r="AR477" s="376"/>
      <c r="AS477" s="376"/>
      <c r="AT477" s="376"/>
      <c r="AU477" s="376"/>
      <c r="AV477" s="376"/>
      <c r="AW477" s="400"/>
      <c r="AX477" s="400"/>
      <c r="AY477" s="400"/>
      <c r="AZ477" s="582" t="s">
        <v>1218</v>
      </c>
      <c r="BA477" s="400" t="s">
        <v>1652</v>
      </c>
      <c r="BB477" s="400"/>
      <c r="BC477" s="400"/>
      <c r="BD477" s="400" t="s">
        <v>1198</v>
      </c>
      <c r="BE477" s="51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c r="CV477" s="376"/>
      <c r="CW477" s="376"/>
      <c r="CX477" s="376"/>
      <c r="CY477" s="376"/>
      <c r="CZ477" s="376"/>
      <c r="DA477" s="376"/>
      <c r="DB477" s="376"/>
      <c r="DC477" s="376"/>
      <c r="DD477" s="376"/>
      <c r="DE477" s="376"/>
      <c r="DF477" s="376"/>
      <c r="DG477" s="376"/>
      <c r="DH477" s="376"/>
      <c r="DI477" s="376"/>
      <c r="DJ477" s="376"/>
      <c r="DK477" s="376"/>
      <c r="DL477" s="376"/>
      <c r="DM477" s="376"/>
      <c r="DN477" s="376"/>
      <c r="DO477" s="376"/>
      <c r="DP477" s="376"/>
      <c r="DQ477" s="376"/>
      <c r="DR477" s="376"/>
      <c r="DS477" s="376"/>
      <c r="DT477" s="376"/>
      <c r="DU477" s="376"/>
      <c r="DV477" s="376"/>
      <c r="DW477" s="376"/>
      <c r="DX477" s="376"/>
      <c r="DY477" s="376"/>
      <c r="DZ477" s="376"/>
      <c r="EA477" s="376"/>
    </row>
    <row r="478" spans="14:131" s="367" customFormat="1">
      <c r="N478" s="376"/>
      <c r="O478" s="376"/>
      <c r="P478" s="376"/>
      <c r="Q478" s="376"/>
      <c r="R478" s="376"/>
      <c r="S478" s="376"/>
      <c r="T478" s="376"/>
      <c r="U478" s="376"/>
      <c r="V478" s="376"/>
      <c r="W478" s="376"/>
      <c r="X478" s="376"/>
      <c r="Y478" s="376"/>
      <c r="Z478" s="376"/>
      <c r="AA478" s="376"/>
      <c r="AB478" s="376"/>
      <c r="AC478" s="376"/>
      <c r="AD478" s="376"/>
      <c r="AE478" s="376"/>
      <c r="AF478" s="376"/>
      <c r="AG478" s="376"/>
      <c r="AH478" s="376"/>
      <c r="AI478" s="376"/>
      <c r="AJ478" s="376"/>
      <c r="AK478" s="376"/>
      <c r="AL478" s="376"/>
      <c r="AM478" s="376"/>
      <c r="AN478" s="376"/>
      <c r="AO478" s="376"/>
      <c r="AP478" s="376"/>
      <c r="AQ478" s="376"/>
      <c r="AR478" s="376"/>
      <c r="AS478" s="376"/>
      <c r="AT478" s="376"/>
      <c r="AU478" s="376"/>
      <c r="AV478" s="376"/>
      <c r="AW478" s="400"/>
      <c r="AX478" s="400"/>
      <c r="AY478" s="400"/>
      <c r="AZ478" s="582" t="s">
        <v>1220</v>
      </c>
      <c r="BA478" s="400" t="s">
        <v>1289</v>
      </c>
      <c r="BB478" s="400"/>
      <c r="BC478" s="400"/>
      <c r="BD478" s="400" t="s">
        <v>1200</v>
      </c>
      <c r="BE478" s="51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c r="CV478" s="376"/>
      <c r="CW478" s="376"/>
      <c r="CX478" s="376"/>
      <c r="CY478" s="376"/>
      <c r="CZ478" s="376"/>
      <c r="DA478" s="376"/>
      <c r="DB478" s="376"/>
      <c r="DC478" s="376"/>
      <c r="DD478" s="376"/>
      <c r="DE478" s="376"/>
      <c r="DF478" s="376"/>
      <c r="DG478" s="376"/>
      <c r="DH478" s="376"/>
      <c r="DI478" s="376"/>
      <c r="DJ478" s="376"/>
      <c r="DK478" s="376"/>
      <c r="DL478" s="376"/>
      <c r="DM478" s="376"/>
      <c r="DN478" s="376"/>
      <c r="DO478" s="376"/>
      <c r="DP478" s="376"/>
      <c r="DQ478" s="376"/>
      <c r="DR478" s="376"/>
      <c r="DS478" s="376"/>
      <c r="DT478" s="376"/>
      <c r="DU478" s="376"/>
      <c r="DV478" s="376"/>
      <c r="DW478" s="376"/>
      <c r="DX478" s="376"/>
      <c r="DY478" s="376"/>
      <c r="DZ478" s="376"/>
      <c r="EA478" s="376"/>
    </row>
    <row r="479" spans="14:131" s="367" customFormat="1">
      <c r="N479" s="376"/>
      <c r="O479" s="376"/>
      <c r="P479" s="376"/>
      <c r="Q479" s="376"/>
      <c r="R479" s="376"/>
      <c r="S479" s="376"/>
      <c r="T479" s="376"/>
      <c r="U479" s="376"/>
      <c r="V479" s="376"/>
      <c r="W479" s="376"/>
      <c r="X479" s="376"/>
      <c r="Y479" s="376"/>
      <c r="Z479" s="376"/>
      <c r="AA479" s="376"/>
      <c r="AB479" s="376"/>
      <c r="AC479" s="376"/>
      <c r="AD479" s="376"/>
      <c r="AE479" s="376"/>
      <c r="AF479" s="376"/>
      <c r="AG479" s="376"/>
      <c r="AH479" s="376"/>
      <c r="AI479" s="376"/>
      <c r="AJ479" s="376"/>
      <c r="AK479" s="376"/>
      <c r="AL479" s="376"/>
      <c r="AM479" s="376"/>
      <c r="AN479" s="376"/>
      <c r="AO479" s="376"/>
      <c r="AP479" s="376"/>
      <c r="AQ479" s="376"/>
      <c r="AR479" s="376"/>
      <c r="AS479" s="376"/>
      <c r="AT479" s="376"/>
      <c r="AU479" s="376"/>
      <c r="AV479" s="376"/>
      <c r="AW479" s="400"/>
      <c r="AX479" s="400"/>
      <c r="AY479" s="400"/>
      <c r="AZ479" s="582" t="s">
        <v>1222</v>
      </c>
      <c r="BA479" s="400" t="s">
        <v>1290</v>
      </c>
      <c r="BB479" s="400"/>
      <c r="BC479" s="400"/>
      <c r="BD479" s="400" t="s">
        <v>1647</v>
      </c>
      <c r="BE479" s="51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c r="CV479" s="376"/>
      <c r="CW479" s="376"/>
      <c r="CX479" s="376"/>
      <c r="CY479" s="376"/>
      <c r="CZ479" s="376"/>
      <c r="DA479" s="376"/>
      <c r="DB479" s="376"/>
      <c r="DC479" s="376"/>
      <c r="DD479" s="376"/>
      <c r="DE479" s="376"/>
      <c r="DF479" s="376"/>
      <c r="DG479" s="376"/>
      <c r="DH479" s="376"/>
      <c r="DI479" s="376"/>
      <c r="DJ479" s="376"/>
      <c r="DK479" s="376"/>
      <c r="DL479" s="376"/>
      <c r="DM479" s="376"/>
      <c r="DN479" s="376"/>
      <c r="DO479" s="376"/>
      <c r="DP479" s="376"/>
      <c r="DQ479" s="376"/>
      <c r="DR479" s="376"/>
      <c r="DS479" s="376"/>
      <c r="DT479" s="376"/>
      <c r="DU479" s="376"/>
      <c r="DV479" s="376"/>
      <c r="DW479" s="376"/>
      <c r="DX479" s="376"/>
      <c r="DY479" s="376"/>
      <c r="DZ479" s="376"/>
      <c r="EA479" s="376"/>
    </row>
    <row r="480" spans="14:131" s="367" customFormat="1">
      <c r="N480" s="376"/>
      <c r="O480" s="376"/>
      <c r="P480" s="376"/>
      <c r="Q480" s="376"/>
      <c r="R480" s="376"/>
      <c r="S480" s="376"/>
      <c r="T480" s="376"/>
      <c r="U480" s="376"/>
      <c r="V480" s="376"/>
      <c r="W480" s="376"/>
      <c r="X480" s="376"/>
      <c r="Y480" s="376"/>
      <c r="Z480" s="376"/>
      <c r="AA480" s="376"/>
      <c r="AB480" s="376"/>
      <c r="AC480" s="376"/>
      <c r="AD480" s="376"/>
      <c r="AE480" s="376"/>
      <c r="AF480" s="376"/>
      <c r="AG480" s="376"/>
      <c r="AH480" s="376"/>
      <c r="AI480" s="376"/>
      <c r="AJ480" s="376"/>
      <c r="AK480" s="376"/>
      <c r="AL480" s="376"/>
      <c r="AM480" s="376"/>
      <c r="AN480" s="376"/>
      <c r="AO480" s="376"/>
      <c r="AP480" s="376"/>
      <c r="AQ480" s="376"/>
      <c r="AR480" s="376"/>
      <c r="AS480" s="376"/>
      <c r="AT480" s="376"/>
      <c r="AU480" s="376"/>
      <c r="AV480" s="376"/>
      <c r="AW480" s="400"/>
      <c r="AX480" s="400"/>
      <c r="AY480" s="400"/>
      <c r="AZ480" s="582" t="s">
        <v>1223</v>
      </c>
      <c r="BA480" s="400" t="s">
        <v>1291</v>
      </c>
      <c r="BB480" s="400"/>
      <c r="BC480" s="400"/>
      <c r="BD480" s="400" t="s">
        <v>1202</v>
      </c>
      <c r="BE480" s="51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c r="CV480" s="376"/>
      <c r="CW480" s="376"/>
      <c r="CX480" s="376"/>
      <c r="CY480" s="376"/>
      <c r="CZ480" s="376"/>
      <c r="DA480" s="376"/>
      <c r="DB480" s="376"/>
      <c r="DC480" s="376"/>
      <c r="DD480" s="376"/>
      <c r="DE480" s="376"/>
      <c r="DF480" s="376"/>
      <c r="DG480" s="376"/>
      <c r="DH480" s="376"/>
      <c r="DI480" s="376"/>
      <c r="DJ480" s="376"/>
      <c r="DK480" s="376"/>
      <c r="DL480" s="376"/>
      <c r="DM480" s="376"/>
      <c r="DN480" s="376"/>
      <c r="DO480" s="376"/>
      <c r="DP480" s="376"/>
      <c r="DQ480" s="376"/>
      <c r="DR480" s="376"/>
      <c r="DS480" s="376"/>
      <c r="DT480" s="376"/>
      <c r="DU480" s="376"/>
      <c r="DV480" s="376"/>
      <c r="DW480" s="376"/>
      <c r="DX480" s="376"/>
      <c r="DY480" s="376"/>
      <c r="DZ480" s="376"/>
      <c r="EA480" s="376"/>
    </row>
    <row r="481" spans="14:131" s="367" customFormat="1">
      <c r="N481" s="376"/>
      <c r="O481" s="376"/>
      <c r="P481" s="376"/>
      <c r="Q481" s="376"/>
      <c r="R481" s="376"/>
      <c r="S481" s="376"/>
      <c r="T481" s="376"/>
      <c r="U481" s="376"/>
      <c r="V481" s="376"/>
      <c r="W481" s="376"/>
      <c r="X481" s="376"/>
      <c r="Y481" s="376"/>
      <c r="Z481" s="376"/>
      <c r="AA481" s="376"/>
      <c r="AB481" s="376"/>
      <c r="AC481" s="376"/>
      <c r="AD481" s="376"/>
      <c r="AE481" s="376"/>
      <c r="AF481" s="376"/>
      <c r="AG481" s="376"/>
      <c r="AH481" s="376"/>
      <c r="AI481" s="376"/>
      <c r="AJ481" s="376"/>
      <c r="AK481" s="376"/>
      <c r="AL481" s="376"/>
      <c r="AM481" s="376"/>
      <c r="AN481" s="376"/>
      <c r="AO481" s="376"/>
      <c r="AP481" s="376"/>
      <c r="AQ481" s="376"/>
      <c r="AR481" s="376"/>
      <c r="AS481" s="376"/>
      <c r="AT481" s="376"/>
      <c r="AU481" s="376"/>
      <c r="AV481" s="376"/>
      <c r="AW481" s="400"/>
      <c r="AX481" s="400"/>
      <c r="AY481" s="400"/>
      <c r="AZ481" s="582" t="s">
        <v>1228</v>
      </c>
      <c r="BA481" s="400" t="s">
        <v>1293</v>
      </c>
      <c r="BB481" s="400"/>
      <c r="BC481" s="400"/>
      <c r="BD481" s="400" t="s">
        <v>1648</v>
      </c>
      <c r="BE481" s="51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c r="CV481" s="376"/>
      <c r="CW481" s="376"/>
      <c r="CX481" s="376"/>
      <c r="CY481" s="376"/>
      <c r="CZ481" s="376"/>
      <c r="DA481" s="376"/>
      <c r="DB481" s="376"/>
      <c r="DC481" s="376"/>
      <c r="DD481" s="376"/>
      <c r="DE481" s="376"/>
      <c r="DF481" s="376"/>
      <c r="DG481" s="376"/>
      <c r="DH481" s="376"/>
      <c r="DI481" s="376"/>
      <c r="DJ481" s="376"/>
      <c r="DK481" s="376"/>
      <c r="DL481" s="376"/>
      <c r="DM481" s="376"/>
      <c r="DN481" s="376"/>
      <c r="DO481" s="376"/>
      <c r="DP481" s="376"/>
      <c r="DQ481" s="376"/>
      <c r="DR481" s="376"/>
      <c r="DS481" s="376"/>
      <c r="DT481" s="376"/>
      <c r="DU481" s="376"/>
      <c r="DV481" s="376"/>
      <c r="DW481" s="376"/>
      <c r="DX481" s="376"/>
      <c r="DY481" s="376"/>
      <c r="DZ481" s="376"/>
      <c r="EA481" s="376"/>
    </row>
    <row r="482" spans="14:131" s="367" customFormat="1">
      <c r="N482" s="376"/>
      <c r="O482" s="376"/>
      <c r="P482" s="376"/>
      <c r="Q482" s="376"/>
      <c r="R482" s="376"/>
      <c r="S482" s="376"/>
      <c r="T482" s="376"/>
      <c r="U482" s="376"/>
      <c r="V482" s="376"/>
      <c r="W482" s="376"/>
      <c r="X482" s="376"/>
      <c r="Y482" s="376"/>
      <c r="Z482" s="376"/>
      <c r="AA482" s="376"/>
      <c r="AB482" s="376"/>
      <c r="AC482" s="376"/>
      <c r="AD482" s="376"/>
      <c r="AE482" s="376"/>
      <c r="AF482" s="376"/>
      <c r="AG482" s="376"/>
      <c r="AH482" s="376"/>
      <c r="AI482" s="376"/>
      <c r="AJ482" s="376"/>
      <c r="AK482" s="376"/>
      <c r="AL482" s="376"/>
      <c r="AM482" s="376"/>
      <c r="AN482" s="376"/>
      <c r="AO482" s="376"/>
      <c r="AP482" s="376"/>
      <c r="AQ482" s="376"/>
      <c r="AR482" s="376"/>
      <c r="AS482" s="376"/>
      <c r="AT482" s="376"/>
      <c r="AU482" s="376"/>
      <c r="AV482" s="376"/>
      <c r="AW482" s="400"/>
      <c r="AX482" s="400"/>
      <c r="AY482" s="400"/>
      <c r="AZ482" s="582" t="s">
        <v>1229</v>
      </c>
      <c r="BA482" s="400" t="s">
        <v>1296</v>
      </c>
      <c r="BB482" s="400"/>
      <c r="BC482" s="400"/>
      <c r="BD482" s="400" t="s">
        <v>1207</v>
      </c>
      <c r="BE482" s="51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c r="CV482" s="376"/>
      <c r="CW482" s="376"/>
      <c r="CX482" s="376"/>
      <c r="CY482" s="376"/>
      <c r="CZ482" s="376"/>
      <c r="DA482" s="376"/>
      <c r="DB482" s="376"/>
      <c r="DC482" s="376"/>
      <c r="DD482" s="376"/>
      <c r="DE482" s="376"/>
      <c r="DF482" s="376"/>
      <c r="DG482" s="376"/>
      <c r="DH482" s="376"/>
      <c r="DI482" s="376"/>
      <c r="DJ482" s="376"/>
      <c r="DK482" s="376"/>
      <c r="DL482" s="376"/>
      <c r="DM482" s="376"/>
      <c r="DN482" s="376"/>
      <c r="DO482" s="376"/>
      <c r="DP482" s="376"/>
      <c r="DQ482" s="376"/>
      <c r="DR482" s="376"/>
      <c r="DS482" s="376"/>
      <c r="DT482" s="376"/>
      <c r="DU482" s="376"/>
      <c r="DV482" s="376"/>
      <c r="DW482" s="376"/>
      <c r="DX482" s="376"/>
      <c r="DY482" s="376"/>
      <c r="DZ482" s="376"/>
      <c r="EA482" s="376"/>
    </row>
    <row r="483" spans="14:131" s="367" customFormat="1">
      <c r="N483" s="376"/>
      <c r="O483" s="376"/>
      <c r="P483" s="376"/>
      <c r="Q483" s="376"/>
      <c r="R483" s="376"/>
      <c r="S483" s="376"/>
      <c r="T483" s="376"/>
      <c r="U483" s="376"/>
      <c r="V483" s="376"/>
      <c r="W483" s="376"/>
      <c r="X483" s="376"/>
      <c r="Y483" s="376"/>
      <c r="Z483" s="376"/>
      <c r="AA483" s="376"/>
      <c r="AB483" s="376"/>
      <c r="AC483" s="376"/>
      <c r="AD483" s="376"/>
      <c r="AE483" s="376"/>
      <c r="AF483" s="376"/>
      <c r="AG483" s="376"/>
      <c r="AH483" s="376"/>
      <c r="AI483" s="376"/>
      <c r="AJ483" s="376"/>
      <c r="AK483" s="376"/>
      <c r="AL483" s="376"/>
      <c r="AM483" s="376"/>
      <c r="AN483" s="376"/>
      <c r="AO483" s="376"/>
      <c r="AP483" s="376"/>
      <c r="AQ483" s="376"/>
      <c r="AR483" s="376"/>
      <c r="AS483" s="376"/>
      <c r="AT483" s="376"/>
      <c r="AU483" s="376"/>
      <c r="AV483" s="376"/>
      <c r="AW483" s="400"/>
      <c r="AX483" s="400"/>
      <c r="AY483" s="400"/>
      <c r="AZ483" s="582" t="s">
        <v>476</v>
      </c>
      <c r="BA483" s="400" t="s">
        <v>1297</v>
      </c>
      <c r="BB483" s="400"/>
      <c r="BC483" s="400"/>
      <c r="BD483" s="400" t="s">
        <v>1218</v>
      </c>
      <c r="BE483" s="51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c r="CV483" s="376"/>
      <c r="CW483" s="376"/>
      <c r="CX483" s="376"/>
      <c r="CY483" s="376"/>
      <c r="CZ483" s="376"/>
      <c r="DA483" s="376"/>
      <c r="DB483" s="376"/>
      <c r="DC483" s="376"/>
      <c r="DD483" s="376"/>
      <c r="DE483" s="376"/>
      <c r="DF483" s="376"/>
      <c r="DG483" s="376"/>
      <c r="DH483" s="376"/>
      <c r="DI483" s="376"/>
      <c r="DJ483" s="376"/>
      <c r="DK483" s="376"/>
      <c r="DL483" s="376"/>
      <c r="DM483" s="376"/>
      <c r="DN483" s="376"/>
      <c r="DO483" s="376"/>
      <c r="DP483" s="376"/>
      <c r="DQ483" s="376"/>
      <c r="DR483" s="376"/>
      <c r="DS483" s="376"/>
      <c r="DT483" s="376"/>
      <c r="DU483" s="376"/>
      <c r="DV483" s="376"/>
      <c r="DW483" s="376"/>
      <c r="DX483" s="376"/>
      <c r="DY483" s="376"/>
      <c r="DZ483" s="376"/>
      <c r="EA483" s="376"/>
    </row>
    <row r="484" spans="14:131" s="367" customFormat="1">
      <c r="N484" s="376"/>
      <c r="O484" s="376"/>
      <c r="P484" s="376"/>
      <c r="Q484" s="376"/>
      <c r="R484" s="376"/>
      <c r="S484" s="376"/>
      <c r="T484" s="376"/>
      <c r="U484" s="376"/>
      <c r="V484" s="376"/>
      <c r="W484" s="376"/>
      <c r="X484" s="376"/>
      <c r="Y484" s="376"/>
      <c r="Z484" s="376"/>
      <c r="AA484" s="376"/>
      <c r="AB484" s="376"/>
      <c r="AC484" s="376"/>
      <c r="AD484" s="376"/>
      <c r="AE484" s="376"/>
      <c r="AF484" s="376"/>
      <c r="AG484" s="376"/>
      <c r="AH484" s="376"/>
      <c r="AI484" s="376"/>
      <c r="AJ484" s="376"/>
      <c r="AK484" s="376"/>
      <c r="AL484" s="376"/>
      <c r="AM484" s="376"/>
      <c r="AN484" s="376"/>
      <c r="AO484" s="376"/>
      <c r="AP484" s="376"/>
      <c r="AQ484" s="376"/>
      <c r="AR484" s="376"/>
      <c r="AS484" s="376"/>
      <c r="AT484" s="376"/>
      <c r="AU484" s="376"/>
      <c r="AV484" s="376"/>
      <c r="AW484" s="400"/>
      <c r="AX484" s="400"/>
      <c r="AY484" s="400"/>
      <c r="AZ484" s="582" t="s">
        <v>1231</v>
      </c>
      <c r="BA484" s="400" t="s">
        <v>1300</v>
      </c>
      <c r="BB484" s="400"/>
      <c r="BC484" s="400"/>
      <c r="BD484" s="400" t="s">
        <v>1220</v>
      </c>
      <c r="BE484" s="51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c r="CV484" s="376"/>
      <c r="CW484" s="376"/>
      <c r="CX484" s="376"/>
      <c r="CY484" s="376"/>
      <c r="CZ484" s="376"/>
      <c r="DA484" s="376"/>
      <c r="DB484" s="376"/>
      <c r="DC484" s="376"/>
      <c r="DD484" s="376"/>
      <c r="DE484" s="376"/>
      <c r="DF484" s="376"/>
      <c r="DG484" s="376"/>
      <c r="DH484" s="376"/>
      <c r="DI484" s="376"/>
      <c r="DJ484" s="376"/>
      <c r="DK484" s="376"/>
      <c r="DL484" s="376"/>
      <c r="DM484" s="376"/>
      <c r="DN484" s="376"/>
      <c r="DO484" s="376"/>
      <c r="DP484" s="376"/>
      <c r="DQ484" s="376"/>
      <c r="DR484" s="376"/>
      <c r="DS484" s="376"/>
      <c r="DT484" s="376"/>
      <c r="DU484" s="376"/>
      <c r="DV484" s="376"/>
      <c r="DW484" s="376"/>
      <c r="DX484" s="376"/>
      <c r="DY484" s="376"/>
      <c r="DZ484" s="376"/>
      <c r="EA484" s="376"/>
    </row>
    <row r="485" spans="14:131" s="367" customFormat="1">
      <c r="N485" s="376"/>
      <c r="O485" s="376"/>
      <c r="P485" s="376"/>
      <c r="Q485" s="376"/>
      <c r="R485" s="376"/>
      <c r="S485" s="376"/>
      <c r="T485" s="376"/>
      <c r="U485" s="376"/>
      <c r="V485" s="376"/>
      <c r="W485" s="376"/>
      <c r="X485" s="376"/>
      <c r="Y485" s="376"/>
      <c r="Z485" s="376"/>
      <c r="AA485" s="376"/>
      <c r="AB485" s="376"/>
      <c r="AC485" s="376"/>
      <c r="AD485" s="376"/>
      <c r="AE485" s="376"/>
      <c r="AF485" s="376"/>
      <c r="AG485" s="376"/>
      <c r="AH485" s="376"/>
      <c r="AI485" s="376"/>
      <c r="AJ485" s="376"/>
      <c r="AK485" s="376"/>
      <c r="AL485" s="376"/>
      <c r="AM485" s="376"/>
      <c r="AN485" s="376"/>
      <c r="AO485" s="376"/>
      <c r="AP485" s="376"/>
      <c r="AQ485" s="376"/>
      <c r="AR485" s="376"/>
      <c r="AS485" s="376"/>
      <c r="AT485" s="376"/>
      <c r="AU485" s="376"/>
      <c r="AV485" s="376"/>
      <c r="AW485" s="400"/>
      <c r="AX485" s="400"/>
      <c r="AY485" s="400"/>
      <c r="AZ485" s="582" t="s">
        <v>1234</v>
      </c>
      <c r="BA485" s="400" t="s">
        <v>1301</v>
      </c>
      <c r="BB485" s="400"/>
      <c r="BC485" s="400"/>
      <c r="BD485" s="400" t="s">
        <v>1222</v>
      </c>
      <c r="BE485" s="51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c r="CV485" s="376"/>
      <c r="CW485" s="376"/>
      <c r="CX485" s="376"/>
      <c r="CY485" s="376"/>
      <c r="CZ485" s="376"/>
      <c r="DA485" s="376"/>
      <c r="DB485" s="376"/>
      <c r="DC485" s="376"/>
      <c r="DD485" s="376"/>
      <c r="DE485" s="376"/>
      <c r="DF485" s="376"/>
      <c r="DG485" s="376"/>
      <c r="DH485" s="376"/>
      <c r="DI485" s="376"/>
      <c r="DJ485" s="376"/>
      <c r="DK485" s="376"/>
      <c r="DL485" s="376"/>
      <c r="DM485" s="376"/>
      <c r="DN485" s="376"/>
      <c r="DO485" s="376"/>
      <c r="DP485" s="376"/>
      <c r="DQ485" s="376"/>
      <c r="DR485" s="376"/>
      <c r="DS485" s="376"/>
      <c r="DT485" s="376"/>
      <c r="DU485" s="376"/>
      <c r="DV485" s="376"/>
      <c r="DW485" s="376"/>
      <c r="DX485" s="376"/>
      <c r="DY485" s="376"/>
      <c r="DZ485" s="376"/>
      <c r="EA485" s="376"/>
    </row>
    <row r="486" spans="14:131" s="367" customFormat="1">
      <c r="N486" s="376"/>
      <c r="O486" s="376"/>
      <c r="P486" s="376"/>
      <c r="Q486" s="376"/>
      <c r="R486" s="376"/>
      <c r="S486" s="376"/>
      <c r="T486" s="376"/>
      <c r="U486" s="376"/>
      <c r="V486" s="376"/>
      <c r="W486" s="376"/>
      <c r="X486" s="376"/>
      <c r="Y486" s="376"/>
      <c r="Z486" s="376"/>
      <c r="AA486" s="376"/>
      <c r="AB486" s="376"/>
      <c r="AC486" s="376"/>
      <c r="AD486" s="376"/>
      <c r="AE486" s="376"/>
      <c r="AF486" s="376"/>
      <c r="AG486" s="376"/>
      <c r="AH486" s="376"/>
      <c r="AI486" s="376"/>
      <c r="AJ486" s="376"/>
      <c r="AK486" s="376"/>
      <c r="AL486" s="376"/>
      <c r="AM486" s="376"/>
      <c r="AN486" s="376"/>
      <c r="AO486" s="376"/>
      <c r="AP486" s="376"/>
      <c r="AQ486" s="376"/>
      <c r="AR486" s="376"/>
      <c r="AS486" s="376"/>
      <c r="AT486" s="376"/>
      <c r="AU486" s="376"/>
      <c r="AV486" s="376"/>
      <c r="AW486" s="400"/>
      <c r="AX486" s="400"/>
      <c r="AY486" s="400"/>
      <c r="AZ486" s="582" t="s">
        <v>478</v>
      </c>
      <c r="BA486" s="400" t="s">
        <v>1303</v>
      </c>
      <c r="BB486" s="400"/>
      <c r="BC486" s="400"/>
      <c r="BD486" s="400" t="s">
        <v>1223</v>
      </c>
      <c r="BE486" s="51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c r="CV486" s="376"/>
      <c r="CW486" s="376"/>
      <c r="CX486" s="376"/>
      <c r="CY486" s="376"/>
      <c r="CZ486" s="376"/>
      <c r="DA486" s="376"/>
      <c r="DB486" s="376"/>
      <c r="DC486" s="376"/>
      <c r="DD486" s="376"/>
      <c r="DE486" s="376"/>
      <c r="DF486" s="376"/>
      <c r="DG486" s="376"/>
      <c r="DH486" s="376"/>
      <c r="DI486" s="376"/>
      <c r="DJ486" s="376"/>
      <c r="DK486" s="376"/>
      <c r="DL486" s="376"/>
      <c r="DM486" s="376"/>
      <c r="DN486" s="376"/>
      <c r="DO486" s="376"/>
      <c r="DP486" s="376"/>
      <c r="DQ486" s="376"/>
      <c r="DR486" s="376"/>
      <c r="DS486" s="376"/>
      <c r="DT486" s="376"/>
      <c r="DU486" s="376"/>
      <c r="DV486" s="376"/>
      <c r="DW486" s="376"/>
      <c r="DX486" s="376"/>
      <c r="DY486" s="376"/>
      <c r="DZ486" s="376"/>
      <c r="EA486" s="376"/>
    </row>
    <row r="487" spans="14:131" s="367" customFormat="1">
      <c r="N487" s="376"/>
      <c r="O487" s="376"/>
      <c r="P487" s="376"/>
      <c r="Q487" s="376"/>
      <c r="R487" s="376"/>
      <c r="S487" s="376"/>
      <c r="T487" s="376"/>
      <c r="U487" s="376"/>
      <c r="V487" s="376"/>
      <c r="W487" s="376"/>
      <c r="X487" s="376"/>
      <c r="Y487" s="376"/>
      <c r="Z487" s="376"/>
      <c r="AA487" s="376"/>
      <c r="AB487" s="376"/>
      <c r="AC487" s="376"/>
      <c r="AD487" s="376"/>
      <c r="AE487" s="376"/>
      <c r="AF487" s="376"/>
      <c r="AG487" s="376"/>
      <c r="AH487" s="376"/>
      <c r="AI487" s="376"/>
      <c r="AJ487" s="376"/>
      <c r="AK487" s="376"/>
      <c r="AL487" s="376"/>
      <c r="AM487" s="376"/>
      <c r="AN487" s="376"/>
      <c r="AO487" s="376"/>
      <c r="AP487" s="376"/>
      <c r="AQ487" s="376"/>
      <c r="AR487" s="376"/>
      <c r="AS487" s="376"/>
      <c r="AT487" s="376"/>
      <c r="AU487" s="376"/>
      <c r="AV487" s="376"/>
      <c r="AW487" s="400"/>
      <c r="AX487" s="400"/>
      <c r="AY487" s="400"/>
      <c r="AZ487" s="582" t="s">
        <v>1235</v>
      </c>
      <c r="BA487" s="400" t="s">
        <v>1305</v>
      </c>
      <c r="BB487" s="400"/>
      <c r="BC487" s="400"/>
      <c r="BD487" s="400" t="s">
        <v>1228</v>
      </c>
      <c r="BE487" s="51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c r="CV487" s="376"/>
      <c r="CW487" s="376"/>
      <c r="CX487" s="376"/>
      <c r="CY487" s="376"/>
      <c r="CZ487" s="376"/>
      <c r="DA487" s="376"/>
      <c r="DB487" s="376"/>
      <c r="DC487" s="376"/>
      <c r="DD487" s="376"/>
      <c r="DE487" s="376"/>
      <c r="DF487" s="376"/>
      <c r="DG487" s="376"/>
      <c r="DH487" s="376"/>
      <c r="DI487" s="376"/>
      <c r="DJ487" s="376"/>
      <c r="DK487" s="376"/>
      <c r="DL487" s="376"/>
      <c r="DM487" s="376"/>
      <c r="DN487" s="376"/>
      <c r="DO487" s="376"/>
      <c r="DP487" s="376"/>
      <c r="DQ487" s="376"/>
      <c r="DR487" s="376"/>
      <c r="DS487" s="376"/>
      <c r="DT487" s="376"/>
      <c r="DU487" s="376"/>
      <c r="DV487" s="376"/>
      <c r="DW487" s="376"/>
      <c r="DX487" s="376"/>
      <c r="DY487" s="376"/>
      <c r="DZ487" s="376"/>
      <c r="EA487" s="376"/>
    </row>
    <row r="488" spans="14:131" s="367" customFormat="1">
      <c r="N488" s="376"/>
      <c r="O488" s="376"/>
      <c r="P488" s="376"/>
      <c r="Q488" s="376"/>
      <c r="R488" s="376"/>
      <c r="S488" s="376"/>
      <c r="T488" s="376"/>
      <c r="U488" s="376"/>
      <c r="V488" s="376"/>
      <c r="W488" s="376"/>
      <c r="X488" s="376"/>
      <c r="Y488" s="376"/>
      <c r="Z488" s="376"/>
      <c r="AA488" s="376"/>
      <c r="AB488" s="376"/>
      <c r="AC488" s="376"/>
      <c r="AD488" s="376"/>
      <c r="AE488" s="376"/>
      <c r="AF488" s="376"/>
      <c r="AG488" s="376"/>
      <c r="AH488" s="376"/>
      <c r="AI488" s="376"/>
      <c r="AJ488" s="376"/>
      <c r="AK488" s="376"/>
      <c r="AL488" s="376"/>
      <c r="AM488" s="376"/>
      <c r="AN488" s="376"/>
      <c r="AO488" s="376"/>
      <c r="AP488" s="376"/>
      <c r="AQ488" s="376"/>
      <c r="AR488" s="376"/>
      <c r="AS488" s="376"/>
      <c r="AT488" s="376"/>
      <c r="AU488" s="376"/>
      <c r="AV488" s="376"/>
      <c r="AW488" s="400"/>
      <c r="AX488" s="400"/>
      <c r="AY488" s="400"/>
      <c r="AZ488" s="582" t="s">
        <v>1236</v>
      </c>
      <c r="BA488" s="400" t="s">
        <v>1308</v>
      </c>
      <c r="BB488" s="400"/>
      <c r="BC488" s="400"/>
      <c r="BD488" s="400" t="s">
        <v>1229</v>
      </c>
      <c r="BE488" s="51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c r="CV488" s="376"/>
      <c r="CW488" s="376"/>
      <c r="CX488" s="376"/>
      <c r="CY488" s="376"/>
      <c r="CZ488" s="376"/>
      <c r="DA488" s="376"/>
      <c r="DB488" s="376"/>
      <c r="DC488" s="376"/>
      <c r="DD488" s="376"/>
      <c r="DE488" s="376"/>
      <c r="DF488" s="376"/>
      <c r="DG488" s="376"/>
      <c r="DH488" s="376"/>
      <c r="DI488" s="376"/>
      <c r="DJ488" s="376"/>
      <c r="DK488" s="376"/>
      <c r="DL488" s="376"/>
      <c r="DM488" s="376"/>
      <c r="DN488" s="376"/>
      <c r="DO488" s="376"/>
      <c r="DP488" s="376"/>
      <c r="DQ488" s="376"/>
      <c r="DR488" s="376"/>
      <c r="DS488" s="376"/>
      <c r="DT488" s="376"/>
      <c r="DU488" s="376"/>
      <c r="DV488" s="376"/>
      <c r="DW488" s="376"/>
      <c r="DX488" s="376"/>
      <c r="DY488" s="376"/>
      <c r="DZ488" s="376"/>
      <c r="EA488" s="376"/>
    </row>
    <row r="489" spans="14:131" s="367" customFormat="1">
      <c r="N489" s="376"/>
      <c r="O489" s="376"/>
      <c r="P489" s="376"/>
      <c r="Q489" s="376"/>
      <c r="R489" s="376"/>
      <c r="S489" s="376"/>
      <c r="T489" s="376"/>
      <c r="U489" s="376"/>
      <c r="V489" s="376"/>
      <c r="W489" s="376"/>
      <c r="X489" s="376"/>
      <c r="Y489" s="376"/>
      <c r="Z489" s="376"/>
      <c r="AA489" s="376"/>
      <c r="AB489" s="376"/>
      <c r="AC489" s="376"/>
      <c r="AD489" s="376"/>
      <c r="AE489" s="376"/>
      <c r="AF489" s="376"/>
      <c r="AG489" s="376"/>
      <c r="AH489" s="376"/>
      <c r="AI489" s="376"/>
      <c r="AJ489" s="376"/>
      <c r="AK489" s="376"/>
      <c r="AL489" s="376"/>
      <c r="AM489" s="376"/>
      <c r="AN489" s="376"/>
      <c r="AO489" s="376"/>
      <c r="AP489" s="376"/>
      <c r="AQ489" s="376"/>
      <c r="AR489" s="376"/>
      <c r="AS489" s="376"/>
      <c r="AT489" s="376"/>
      <c r="AU489" s="376"/>
      <c r="AV489" s="376"/>
      <c r="AW489" s="400"/>
      <c r="AX489" s="400"/>
      <c r="AY489" s="400"/>
      <c r="AZ489" s="582" t="s">
        <v>1237</v>
      </c>
      <c r="BA489" s="400" t="s">
        <v>1309</v>
      </c>
      <c r="BB489" s="400"/>
      <c r="BC489" s="400"/>
      <c r="BD489" s="400" t="s">
        <v>476</v>
      </c>
      <c r="BE489" s="51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c r="CV489" s="376"/>
      <c r="CW489" s="376"/>
      <c r="CX489" s="376"/>
      <c r="CY489" s="376"/>
      <c r="CZ489" s="376"/>
      <c r="DA489" s="376"/>
      <c r="DB489" s="376"/>
      <c r="DC489" s="376"/>
      <c r="DD489" s="376"/>
      <c r="DE489" s="376"/>
      <c r="DF489" s="376"/>
      <c r="DG489" s="376"/>
      <c r="DH489" s="376"/>
      <c r="DI489" s="376"/>
      <c r="DJ489" s="376"/>
      <c r="DK489" s="376"/>
      <c r="DL489" s="376"/>
      <c r="DM489" s="376"/>
      <c r="DN489" s="376"/>
      <c r="DO489" s="376"/>
      <c r="DP489" s="376"/>
      <c r="DQ489" s="376"/>
      <c r="DR489" s="376"/>
      <c r="DS489" s="376"/>
      <c r="DT489" s="376"/>
      <c r="DU489" s="376"/>
      <c r="DV489" s="376"/>
      <c r="DW489" s="376"/>
      <c r="DX489" s="376"/>
      <c r="DY489" s="376"/>
      <c r="DZ489" s="376"/>
      <c r="EA489" s="376"/>
    </row>
    <row r="490" spans="14:131" s="367" customFormat="1">
      <c r="N490" s="376"/>
      <c r="O490" s="376"/>
      <c r="P490" s="376"/>
      <c r="Q490" s="376"/>
      <c r="R490" s="376"/>
      <c r="S490" s="376"/>
      <c r="T490" s="376"/>
      <c r="U490" s="376"/>
      <c r="V490" s="376"/>
      <c r="W490" s="376"/>
      <c r="X490" s="376"/>
      <c r="Y490" s="376"/>
      <c r="Z490" s="376"/>
      <c r="AA490" s="376"/>
      <c r="AB490" s="376"/>
      <c r="AC490" s="376"/>
      <c r="AD490" s="376"/>
      <c r="AE490" s="376"/>
      <c r="AF490" s="376"/>
      <c r="AG490" s="376"/>
      <c r="AH490" s="376"/>
      <c r="AI490" s="376"/>
      <c r="AJ490" s="376"/>
      <c r="AK490" s="376"/>
      <c r="AL490" s="376"/>
      <c r="AM490" s="376"/>
      <c r="AN490" s="376"/>
      <c r="AO490" s="376"/>
      <c r="AP490" s="376"/>
      <c r="AQ490" s="376"/>
      <c r="AR490" s="376"/>
      <c r="AS490" s="376"/>
      <c r="AT490" s="376"/>
      <c r="AU490" s="376"/>
      <c r="AV490" s="376"/>
      <c r="AW490" s="400"/>
      <c r="AX490" s="400"/>
      <c r="AY490" s="400"/>
      <c r="AZ490" s="582" t="s">
        <v>1239</v>
      </c>
      <c r="BA490" s="400" t="s">
        <v>1310</v>
      </c>
      <c r="BB490" s="400"/>
      <c r="BC490" s="400"/>
      <c r="BD490" s="400" t="s">
        <v>1231</v>
      </c>
      <c r="BE490" s="51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c r="CV490" s="376"/>
      <c r="CW490" s="376"/>
      <c r="CX490" s="376"/>
      <c r="CY490" s="376"/>
      <c r="CZ490" s="376"/>
      <c r="DA490" s="376"/>
      <c r="DB490" s="376"/>
      <c r="DC490" s="376"/>
      <c r="DD490" s="376"/>
      <c r="DE490" s="376"/>
      <c r="DF490" s="376"/>
      <c r="DG490" s="376"/>
      <c r="DH490" s="376"/>
      <c r="DI490" s="376"/>
      <c r="DJ490" s="376"/>
      <c r="DK490" s="376"/>
      <c r="DL490" s="376"/>
      <c r="DM490" s="376"/>
      <c r="DN490" s="376"/>
      <c r="DO490" s="376"/>
      <c r="DP490" s="376"/>
      <c r="DQ490" s="376"/>
      <c r="DR490" s="376"/>
      <c r="DS490" s="376"/>
      <c r="DT490" s="376"/>
      <c r="DU490" s="376"/>
      <c r="DV490" s="376"/>
      <c r="DW490" s="376"/>
      <c r="DX490" s="376"/>
      <c r="DY490" s="376"/>
      <c r="DZ490" s="376"/>
      <c r="EA490" s="376"/>
    </row>
    <row r="491" spans="14:131" s="367" customFormat="1">
      <c r="N491" s="376"/>
      <c r="O491" s="376"/>
      <c r="P491" s="376"/>
      <c r="Q491" s="376"/>
      <c r="R491" s="376"/>
      <c r="S491" s="376"/>
      <c r="T491" s="376"/>
      <c r="U491" s="376"/>
      <c r="V491" s="376"/>
      <c r="W491" s="376"/>
      <c r="X491" s="376"/>
      <c r="Y491" s="376"/>
      <c r="Z491" s="376"/>
      <c r="AA491" s="376"/>
      <c r="AB491" s="376"/>
      <c r="AC491" s="376"/>
      <c r="AD491" s="376"/>
      <c r="AE491" s="376"/>
      <c r="AF491" s="376"/>
      <c r="AG491" s="376"/>
      <c r="AH491" s="376"/>
      <c r="AI491" s="376"/>
      <c r="AJ491" s="376"/>
      <c r="AK491" s="376"/>
      <c r="AL491" s="376"/>
      <c r="AM491" s="376"/>
      <c r="AN491" s="376"/>
      <c r="AO491" s="376"/>
      <c r="AP491" s="376"/>
      <c r="AQ491" s="376"/>
      <c r="AR491" s="376"/>
      <c r="AS491" s="376"/>
      <c r="AT491" s="376"/>
      <c r="AU491" s="376"/>
      <c r="AV491" s="376"/>
      <c r="AW491" s="400"/>
      <c r="AX491" s="400"/>
      <c r="AY491" s="400"/>
      <c r="AZ491" s="582" t="s">
        <v>1241</v>
      </c>
      <c r="BA491" s="400" t="s">
        <v>1312</v>
      </c>
      <c r="BB491" s="400"/>
      <c r="BC491" s="400"/>
      <c r="BD491" s="400" t="s">
        <v>1234</v>
      </c>
      <c r="BE491" s="51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c r="CV491" s="376"/>
      <c r="CW491" s="376"/>
      <c r="CX491" s="376"/>
      <c r="CY491" s="376"/>
      <c r="CZ491" s="376"/>
      <c r="DA491" s="376"/>
      <c r="DB491" s="376"/>
      <c r="DC491" s="376"/>
      <c r="DD491" s="376"/>
      <c r="DE491" s="376"/>
      <c r="DF491" s="376"/>
      <c r="DG491" s="376"/>
      <c r="DH491" s="376"/>
      <c r="DI491" s="376"/>
      <c r="DJ491" s="376"/>
      <c r="DK491" s="376"/>
      <c r="DL491" s="376"/>
      <c r="DM491" s="376"/>
      <c r="DN491" s="376"/>
      <c r="DO491" s="376"/>
      <c r="DP491" s="376"/>
      <c r="DQ491" s="376"/>
      <c r="DR491" s="376"/>
      <c r="DS491" s="376"/>
      <c r="DT491" s="376"/>
      <c r="DU491" s="376"/>
      <c r="DV491" s="376"/>
      <c r="DW491" s="376"/>
      <c r="DX491" s="376"/>
      <c r="DY491" s="376"/>
      <c r="DZ491" s="376"/>
      <c r="EA491" s="376"/>
    </row>
    <row r="492" spans="14:131" s="367" customFormat="1">
      <c r="N492" s="376"/>
      <c r="O492" s="376"/>
      <c r="P492" s="376"/>
      <c r="Q492" s="376"/>
      <c r="R492" s="376"/>
      <c r="S492" s="376"/>
      <c r="T492" s="376"/>
      <c r="U492" s="376"/>
      <c r="V492" s="376"/>
      <c r="W492" s="376"/>
      <c r="X492" s="376"/>
      <c r="Y492" s="376"/>
      <c r="Z492" s="376"/>
      <c r="AA492" s="376"/>
      <c r="AB492" s="376"/>
      <c r="AC492" s="376"/>
      <c r="AD492" s="376"/>
      <c r="AE492" s="376"/>
      <c r="AF492" s="376"/>
      <c r="AG492" s="376"/>
      <c r="AH492" s="376"/>
      <c r="AI492" s="376"/>
      <c r="AJ492" s="376"/>
      <c r="AK492" s="376"/>
      <c r="AL492" s="376"/>
      <c r="AM492" s="376"/>
      <c r="AN492" s="376"/>
      <c r="AO492" s="376"/>
      <c r="AP492" s="376"/>
      <c r="AQ492" s="376"/>
      <c r="AR492" s="376"/>
      <c r="AS492" s="376"/>
      <c r="AT492" s="376"/>
      <c r="AU492" s="376"/>
      <c r="AV492" s="376"/>
      <c r="AW492" s="400"/>
      <c r="AX492" s="400"/>
      <c r="AY492" s="400"/>
      <c r="AZ492" s="582" t="s">
        <v>1242</v>
      </c>
      <c r="BA492" s="400" t="s">
        <v>1313</v>
      </c>
      <c r="BB492" s="400"/>
      <c r="BC492" s="400"/>
      <c r="BD492" s="400" t="s">
        <v>478</v>
      </c>
      <c r="BE492" s="51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c r="CV492" s="376"/>
      <c r="CW492" s="376"/>
      <c r="CX492" s="376"/>
      <c r="CY492" s="376"/>
      <c r="CZ492" s="376"/>
      <c r="DA492" s="376"/>
      <c r="DB492" s="376"/>
      <c r="DC492" s="376"/>
      <c r="DD492" s="376"/>
      <c r="DE492" s="376"/>
      <c r="DF492" s="376"/>
      <c r="DG492" s="376"/>
      <c r="DH492" s="376"/>
      <c r="DI492" s="376"/>
      <c r="DJ492" s="376"/>
      <c r="DK492" s="376"/>
      <c r="DL492" s="376"/>
      <c r="DM492" s="376"/>
      <c r="DN492" s="376"/>
      <c r="DO492" s="376"/>
      <c r="DP492" s="376"/>
      <c r="DQ492" s="376"/>
      <c r="DR492" s="376"/>
      <c r="DS492" s="376"/>
      <c r="DT492" s="376"/>
      <c r="DU492" s="376"/>
      <c r="DV492" s="376"/>
      <c r="DW492" s="376"/>
      <c r="DX492" s="376"/>
      <c r="DY492" s="376"/>
      <c r="DZ492" s="376"/>
      <c r="EA492" s="376"/>
    </row>
    <row r="493" spans="14:131" s="367" customFormat="1">
      <c r="N493" s="376"/>
      <c r="O493" s="376"/>
      <c r="P493" s="376"/>
      <c r="Q493" s="376"/>
      <c r="R493" s="376"/>
      <c r="S493" s="376"/>
      <c r="T493" s="376"/>
      <c r="U493" s="376"/>
      <c r="V493" s="376"/>
      <c r="W493" s="376"/>
      <c r="X493" s="376"/>
      <c r="Y493" s="376"/>
      <c r="Z493" s="376"/>
      <c r="AA493" s="376"/>
      <c r="AB493" s="376"/>
      <c r="AC493" s="376"/>
      <c r="AD493" s="376"/>
      <c r="AE493" s="376"/>
      <c r="AF493" s="376"/>
      <c r="AG493" s="376"/>
      <c r="AH493" s="376"/>
      <c r="AI493" s="376"/>
      <c r="AJ493" s="376"/>
      <c r="AK493" s="376"/>
      <c r="AL493" s="376"/>
      <c r="AM493" s="376"/>
      <c r="AN493" s="376"/>
      <c r="AO493" s="376"/>
      <c r="AP493" s="376"/>
      <c r="AQ493" s="376"/>
      <c r="AR493" s="376"/>
      <c r="AS493" s="376"/>
      <c r="AT493" s="376"/>
      <c r="AU493" s="376"/>
      <c r="AV493" s="376"/>
      <c r="AW493" s="400"/>
      <c r="AX493" s="400"/>
      <c r="AY493" s="400"/>
      <c r="AZ493" s="582" t="s">
        <v>1248</v>
      </c>
      <c r="BA493" s="400" t="s">
        <v>1314</v>
      </c>
      <c r="BB493" s="400"/>
      <c r="BC493" s="400"/>
      <c r="BD493" s="400" t="s">
        <v>1235</v>
      </c>
      <c r="BE493" s="51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c r="CV493" s="376"/>
      <c r="CW493" s="376"/>
      <c r="CX493" s="376"/>
      <c r="CY493" s="376"/>
      <c r="CZ493" s="376"/>
      <c r="DA493" s="376"/>
      <c r="DB493" s="376"/>
      <c r="DC493" s="376"/>
      <c r="DD493" s="376"/>
      <c r="DE493" s="376"/>
      <c r="DF493" s="376"/>
      <c r="DG493" s="376"/>
      <c r="DH493" s="376"/>
      <c r="DI493" s="376"/>
      <c r="DJ493" s="376"/>
      <c r="DK493" s="376"/>
      <c r="DL493" s="376"/>
      <c r="DM493" s="376"/>
      <c r="DN493" s="376"/>
      <c r="DO493" s="376"/>
      <c r="DP493" s="376"/>
      <c r="DQ493" s="376"/>
      <c r="DR493" s="376"/>
      <c r="DS493" s="376"/>
      <c r="DT493" s="376"/>
      <c r="DU493" s="376"/>
      <c r="DV493" s="376"/>
      <c r="DW493" s="376"/>
      <c r="DX493" s="376"/>
      <c r="DY493" s="376"/>
      <c r="DZ493" s="376"/>
      <c r="EA493" s="376"/>
    </row>
    <row r="494" spans="14:131" s="367" customFormat="1">
      <c r="N494" s="376"/>
      <c r="O494" s="376"/>
      <c r="P494" s="376"/>
      <c r="Q494" s="376"/>
      <c r="R494" s="376"/>
      <c r="S494" s="376"/>
      <c r="T494" s="376"/>
      <c r="U494" s="376"/>
      <c r="V494" s="376"/>
      <c r="W494" s="376"/>
      <c r="X494" s="376"/>
      <c r="Y494" s="376"/>
      <c r="Z494" s="376"/>
      <c r="AA494" s="376"/>
      <c r="AB494" s="376"/>
      <c r="AC494" s="376"/>
      <c r="AD494" s="376"/>
      <c r="AE494" s="376"/>
      <c r="AF494" s="376"/>
      <c r="AG494" s="376"/>
      <c r="AH494" s="376"/>
      <c r="AI494" s="376"/>
      <c r="AJ494" s="376"/>
      <c r="AK494" s="376"/>
      <c r="AL494" s="376"/>
      <c r="AM494" s="376"/>
      <c r="AN494" s="376"/>
      <c r="AO494" s="376"/>
      <c r="AP494" s="376"/>
      <c r="AQ494" s="376"/>
      <c r="AR494" s="376"/>
      <c r="AS494" s="376"/>
      <c r="AT494" s="376"/>
      <c r="AU494" s="376"/>
      <c r="AV494" s="376"/>
      <c r="AW494" s="400"/>
      <c r="AX494" s="400"/>
      <c r="AY494" s="400"/>
      <c r="AZ494" s="582" t="s">
        <v>1251</v>
      </c>
      <c r="BA494" s="400" t="s">
        <v>1316</v>
      </c>
      <c r="BB494" s="400"/>
      <c r="BC494" s="400"/>
      <c r="BD494" s="400" t="s">
        <v>1236</v>
      </c>
      <c r="BE494" s="51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c r="CV494" s="376"/>
      <c r="CW494" s="376"/>
      <c r="CX494" s="376"/>
      <c r="CY494" s="376"/>
      <c r="CZ494" s="376"/>
      <c r="DA494" s="376"/>
      <c r="DB494" s="376"/>
      <c r="DC494" s="376"/>
      <c r="DD494" s="376"/>
      <c r="DE494" s="376"/>
      <c r="DF494" s="376"/>
      <c r="DG494" s="376"/>
      <c r="DH494" s="376"/>
      <c r="DI494" s="376"/>
      <c r="DJ494" s="376"/>
      <c r="DK494" s="376"/>
      <c r="DL494" s="376"/>
      <c r="DM494" s="376"/>
      <c r="DN494" s="376"/>
      <c r="DO494" s="376"/>
      <c r="DP494" s="376"/>
      <c r="DQ494" s="376"/>
      <c r="DR494" s="376"/>
      <c r="DS494" s="376"/>
      <c r="DT494" s="376"/>
      <c r="DU494" s="376"/>
      <c r="DV494" s="376"/>
      <c r="DW494" s="376"/>
      <c r="DX494" s="376"/>
      <c r="DY494" s="376"/>
      <c r="DZ494" s="376"/>
      <c r="EA494" s="376"/>
    </row>
    <row r="495" spans="14:131" s="367" customFormat="1">
      <c r="N495" s="376"/>
      <c r="O495" s="376"/>
      <c r="P495" s="376"/>
      <c r="Q495" s="376"/>
      <c r="R495" s="376"/>
      <c r="S495" s="376"/>
      <c r="T495" s="376"/>
      <c r="U495" s="376"/>
      <c r="V495" s="376"/>
      <c r="W495" s="376"/>
      <c r="X495" s="376"/>
      <c r="Y495" s="376"/>
      <c r="Z495" s="376"/>
      <c r="AA495" s="376"/>
      <c r="AB495" s="376"/>
      <c r="AC495" s="376"/>
      <c r="AD495" s="376"/>
      <c r="AE495" s="376"/>
      <c r="AF495" s="376"/>
      <c r="AG495" s="376"/>
      <c r="AH495" s="376"/>
      <c r="AI495" s="376"/>
      <c r="AJ495" s="376"/>
      <c r="AK495" s="376"/>
      <c r="AL495" s="376"/>
      <c r="AM495" s="376"/>
      <c r="AN495" s="376"/>
      <c r="AO495" s="376"/>
      <c r="AP495" s="376"/>
      <c r="AQ495" s="376"/>
      <c r="AR495" s="376"/>
      <c r="AS495" s="376"/>
      <c r="AT495" s="376"/>
      <c r="AU495" s="376"/>
      <c r="AV495" s="376"/>
      <c r="AW495" s="400"/>
      <c r="AX495" s="400"/>
      <c r="AY495" s="400"/>
      <c r="AZ495" s="582" t="s">
        <v>1256</v>
      </c>
      <c r="BA495" s="400" t="s">
        <v>1317</v>
      </c>
      <c r="BB495" s="400"/>
      <c r="BC495" s="400"/>
      <c r="BD495" s="400" t="s">
        <v>1237</v>
      </c>
      <c r="BE495" s="51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c r="CV495" s="376"/>
      <c r="CW495" s="376"/>
      <c r="CX495" s="376"/>
      <c r="CY495" s="376"/>
      <c r="CZ495" s="376"/>
      <c r="DA495" s="376"/>
      <c r="DB495" s="376"/>
      <c r="DC495" s="376"/>
      <c r="DD495" s="376"/>
      <c r="DE495" s="376"/>
      <c r="DF495" s="376"/>
      <c r="DG495" s="376"/>
      <c r="DH495" s="376"/>
      <c r="DI495" s="376"/>
      <c r="DJ495" s="376"/>
      <c r="DK495" s="376"/>
      <c r="DL495" s="376"/>
      <c r="DM495" s="376"/>
      <c r="DN495" s="376"/>
      <c r="DO495" s="376"/>
      <c r="DP495" s="376"/>
      <c r="DQ495" s="376"/>
      <c r="DR495" s="376"/>
      <c r="DS495" s="376"/>
      <c r="DT495" s="376"/>
      <c r="DU495" s="376"/>
      <c r="DV495" s="376"/>
      <c r="DW495" s="376"/>
      <c r="DX495" s="376"/>
      <c r="DY495" s="376"/>
      <c r="DZ495" s="376"/>
      <c r="EA495" s="376"/>
    </row>
    <row r="496" spans="14:131" s="367" customFormat="1">
      <c r="N496" s="376"/>
      <c r="O496" s="376"/>
      <c r="P496" s="376"/>
      <c r="Q496" s="376"/>
      <c r="R496" s="376"/>
      <c r="S496" s="376"/>
      <c r="T496" s="376"/>
      <c r="U496" s="376"/>
      <c r="V496" s="376"/>
      <c r="W496" s="376"/>
      <c r="X496" s="376"/>
      <c r="Y496" s="376"/>
      <c r="Z496" s="376"/>
      <c r="AA496" s="376"/>
      <c r="AB496" s="376"/>
      <c r="AC496" s="376"/>
      <c r="AD496" s="376"/>
      <c r="AE496" s="376"/>
      <c r="AF496" s="376"/>
      <c r="AG496" s="376"/>
      <c r="AH496" s="376"/>
      <c r="AI496" s="376"/>
      <c r="AJ496" s="376"/>
      <c r="AK496" s="376"/>
      <c r="AL496" s="376"/>
      <c r="AM496" s="376"/>
      <c r="AN496" s="376"/>
      <c r="AO496" s="376"/>
      <c r="AP496" s="376"/>
      <c r="AQ496" s="376"/>
      <c r="AR496" s="376"/>
      <c r="AS496" s="376"/>
      <c r="AT496" s="376"/>
      <c r="AU496" s="376"/>
      <c r="AV496" s="376"/>
      <c r="AW496" s="400"/>
      <c r="AX496" s="400"/>
      <c r="AY496" s="400"/>
      <c r="AZ496" s="582" t="s">
        <v>1259</v>
      </c>
      <c r="BA496" s="400" t="s">
        <v>1321</v>
      </c>
      <c r="BB496" s="400"/>
      <c r="BC496" s="400"/>
      <c r="BD496" s="400" t="s">
        <v>1239</v>
      </c>
      <c r="BE496" s="51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c r="CV496" s="376"/>
      <c r="CW496" s="376"/>
      <c r="CX496" s="376"/>
      <c r="CY496" s="376"/>
      <c r="CZ496" s="376"/>
      <c r="DA496" s="376"/>
      <c r="DB496" s="376"/>
      <c r="DC496" s="376"/>
      <c r="DD496" s="376"/>
      <c r="DE496" s="376"/>
      <c r="DF496" s="376"/>
      <c r="DG496" s="376"/>
      <c r="DH496" s="376"/>
      <c r="DI496" s="376"/>
      <c r="DJ496" s="376"/>
      <c r="DK496" s="376"/>
      <c r="DL496" s="376"/>
      <c r="DM496" s="376"/>
      <c r="DN496" s="376"/>
      <c r="DO496" s="376"/>
      <c r="DP496" s="376"/>
      <c r="DQ496" s="376"/>
      <c r="DR496" s="376"/>
      <c r="DS496" s="376"/>
      <c r="DT496" s="376"/>
      <c r="DU496" s="376"/>
      <c r="DV496" s="376"/>
      <c r="DW496" s="376"/>
      <c r="DX496" s="376"/>
      <c r="DY496" s="376"/>
      <c r="DZ496" s="376"/>
      <c r="EA496" s="376"/>
    </row>
    <row r="497" spans="14:131" s="367" customFormat="1">
      <c r="N497" s="376"/>
      <c r="O497" s="376"/>
      <c r="P497" s="376"/>
      <c r="Q497" s="376"/>
      <c r="R497" s="376"/>
      <c r="S497" s="376"/>
      <c r="T497" s="376"/>
      <c r="U497" s="376"/>
      <c r="V497" s="376"/>
      <c r="W497" s="376"/>
      <c r="X497" s="376"/>
      <c r="Y497" s="376"/>
      <c r="Z497" s="376"/>
      <c r="AA497" s="376"/>
      <c r="AB497" s="376"/>
      <c r="AC497" s="376"/>
      <c r="AD497" s="376"/>
      <c r="AE497" s="376"/>
      <c r="AF497" s="376"/>
      <c r="AG497" s="376"/>
      <c r="AH497" s="376"/>
      <c r="AI497" s="376"/>
      <c r="AJ497" s="376"/>
      <c r="AK497" s="376"/>
      <c r="AL497" s="376"/>
      <c r="AM497" s="376"/>
      <c r="AN497" s="376"/>
      <c r="AO497" s="376"/>
      <c r="AP497" s="376"/>
      <c r="AQ497" s="376"/>
      <c r="AR497" s="376"/>
      <c r="AS497" s="376"/>
      <c r="AT497" s="376"/>
      <c r="AU497" s="376"/>
      <c r="AV497" s="376"/>
      <c r="AW497" s="400"/>
      <c r="AX497" s="400"/>
      <c r="AY497" s="400"/>
      <c r="AZ497" s="582" t="s">
        <v>1263</v>
      </c>
      <c r="BA497" s="400" t="s">
        <v>1327</v>
      </c>
      <c r="BB497" s="400"/>
      <c r="BC497" s="400"/>
      <c r="BD497" s="400" t="s">
        <v>1241</v>
      </c>
      <c r="BE497" s="51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c r="CV497" s="376"/>
      <c r="CW497" s="376"/>
      <c r="CX497" s="376"/>
      <c r="CY497" s="376"/>
      <c r="CZ497" s="376"/>
      <c r="DA497" s="376"/>
      <c r="DB497" s="376"/>
      <c r="DC497" s="376"/>
      <c r="DD497" s="376"/>
      <c r="DE497" s="376"/>
      <c r="DF497" s="376"/>
      <c r="DG497" s="376"/>
      <c r="DH497" s="376"/>
      <c r="DI497" s="376"/>
      <c r="DJ497" s="376"/>
      <c r="DK497" s="376"/>
      <c r="DL497" s="376"/>
      <c r="DM497" s="376"/>
      <c r="DN497" s="376"/>
      <c r="DO497" s="376"/>
      <c r="DP497" s="376"/>
      <c r="DQ497" s="376"/>
      <c r="DR497" s="376"/>
      <c r="DS497" s="376"/>
      <c r="DT497" s="376"/>
      <c r="DU497" s="376"/>
      <c r="DV497" s="376"/>
      <c r="DW497" s="376"/>
      <c r="DX497" s="376"/>
      <c r="DY497" s="376"/>
      <c r="DZ497" s="376"/>
      <c r="EA497" s="376"/>
    </row>
    <row r="498" spans="14:131" s="367" customFormat="1">
      <c r="N498" s="376"/>
      <c r="O498" s="376"/>
      <c r="P498" s="376"/>
      <c r="Q498" s="376"/>
      <c r="R498" s="376"/>
      <c r="S498" s="376"/>
      <c r="T498" s="376"/>
      <c r="U498" s="376"/>
      <c r="V498" s="376"/>
      <c r="W498" s="376"/>
      <c r="X498" s="376"/>
      <c r="Y498" s="376"/>
      <c r="Z498" s="376"/>
      <c r="AA498" s="376"/>
      <c r="AB498" s="376"/>
      <c r="AC498" s="376"/>
      <c r="AD498" s="376"/>
      <c r="AE498" s="376"/>
      <c r="AF498" s="376"/>
      <c r="AG498" s="376"/>
      <c r="AH498" s="376"/>
      <c r="AI498" s="376"/>
      <c r="AJ498" s="376"/>
      <c r="AK498" s="376"/>
      <c r="AL498" s="376"/>
      <c r="AM498" s="376"/>
      <c r="AN498" s="376"/>
      <c r="AO498" s="376"/>
      <c r="AP498" s="376"/>
      <c r="AQ498" s="376"/>
      <c r="AR498" s="376"/>
      <c r="AS498" s="376"/>
      <c r="AT498" s="376"/>
      <c r="AU498" s="376"/>
      <c r="AV498" s="376"/>
      <c r="AW498" s="400"/>
      <c r="AX498" s="400"/>
      <c r="AY498" s="400"/>
      <c r="AZ498" s="582" t="s">
        <v>1267</v>
      </c>
      <c r="BA498" s="400" t="s">
        <v>1329</v>
      </c>
      <c r="BB498" s="400"/>
      <c r="BC498" s="400"/>
      <c r="BD498" s="400" t="s">
        <v>1242</v>
      </c>
      <c r="BE498" s="51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c r="CV498" s="376"/>
      <c r="CW498" s="376"/>
      <c r="CX498" s="376"/>
      <c r="CY498" s="376"/>
      <c r="CZ498" s="376"/>
      <c r="DA498" s="376"/>
      <c r="DB498" s="376"/>
      <c r="DC498" s="376"/>
      <c r="DD498" s="376"/>
      <c r="DE498" s="376"/>
      <c r="DF498" s="376"/>
      <c r="DG498" s="376"/>
      <c r="DH498" s="376"/>
      <c r="DI498" s="376"/>
      <c r="DJ498" s="376"/>
      <c r="DK498" s="376"/>
      <c r="DL498" s="376"/>
      <c r="DM498" s="376"/>
      <c r="DN498" s="376"/>
      <c r="DO498" s="376"/>
      <c r="DP498" s="376"/>
      <c r="DQ498" s="376"/>
      <c r="DR498" s="376"/>
      <c r="DS498" s="376"/>
      <c r="DT498" s="376"/>
      <c r="DU498" s="376"/>
      <c r="DV498" s="376"/>
      <c r="DW498" s="376"/>
      <c r="DX498" s="376"/>
      <c r="DY498" s="376"/>
      <c r="DZ498" s="376"/>
      <c r="EA498" s="376"/>
    </row>
    <row r="499" spans="14:131" s="367" customFormat="1">
      <c r="N499" s="376"/>
      <c r="O499" s="376"/>
      <c r="P499" s="376"/>
      <c r="Q499" s="376"/>
      <c r="R499" s="376"/>
      <c r="S499" s="376"/>
      <c r="T499" s="376"/>
      <c r="U499" s="376"/>
      <c r="V499" s="376"/>
      <c r="W499" s="376"/>
      <c r="X499" s="376"/>
      <c r="Y499" s="376"/>
      <c r="Z499" s="376"/>
      <c r="AA499" s="376"/>
      <c r="AB499" s="376"/>
      <c r="AC499" s="376"/>
      <c r="AD499" s="376"/>
      <c r="AE499" s="376"/>
      <c r="AF499" s="376"/>
      <c r="AG499" s="376"/>
      <c r="AH499" s="376"/>
      <c r="AI499" s="376"/>
      <c r="AJ499" s="376"/>
      <c r="AK499" s="376"/>
      <c r="AL499" s="376"/>
      <c r="AM499" s="376"/>
      <c r="AN499" s="376"/>
      <c r="AO499" s="376"/>
      <c r="AP499" s="376"/>
      <c r="AQ499" s="376"/>
      <c r="AR499" s="376"/>
      <c r="AS499" s="376"/>
      <c r="AT499" s="376"/>
      <c r="AU499" s="376"/>
      <c r="AV499" s="376"/>
      <c r="AW499" s="400"/>
      <c r="AX499" s="400"/>
      <c r="AY499" s="400"/>
      <c r="AZ499" s="582" t="s">
        <v>490</v>
      </c>
      <c r="BA499" s="400" t="s">
        <v>1330</v>
      </c>
      <c r="BB499" s="400"/>
      <c r="BC499" s="400"/>
      <c r="BD499" s="400" t="s">
        <v>1248</v>
      </c>
      <c r="BE499" s="51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c r="CV499" s="376"/>
      <c r="CW499" s="376"/>
      <c r="CX499" s="376"/>
      <c r="CY499" s="376"/>
      <c r="CZ499" s="376"/>
      <c r="DA499" s="376"/>
      <c r="DB499" s="376"/>
      <c r="DC499" s="376"/>
      <c r="DD499" s="376"/>
      <c r="DE499" s="376"/>
      <c r="DF499" s="376"/>
      <c r="DG499" s="376"/>
      <c r="DH499" s="376"/>
      <c r="DI499" s="376"/>
      <c r="DJ499" s="376"/>
      <c r="DK499" s="376"/>
      <c r="DL499" s="376"/>
      <c r="DM499" s="376"/>
      <c r="DN499" s="376"/>
      <c r="DO499" s="376"/>
      <c r="DP499" s="376"/>
      <c r="DQ499" s="376"/>
      <c r="DR499" s="376"/>
      <c r="DS499" s="376"/>
      <c r="DT499" s="376"/>
      <c r="DU499" s="376"/>
      <c r="DV499" s="376"/>
      <c r="DW499" s="376"/>
      <c r="DX499" s="376"/>
      <c r="DY499" s="376"/>
      <c r="DZ499" s="376"/>
      <c r="EA499" s="376"/>
    </row>
    <row r="500" spans="14:131" s="367" customFormat="1">
      <c r="N500" s="376"/>
      <c r="O500" s="376"/>
      <c r="P500" s="376"/>
      <c r="Q500" s="376"/>
      <c r="R500" s="376"/>
      <c r="S500" s="376"/>
      <c r="T500" s="376"/>
      <c r="U500" s="376"/>
      <c r="V500" s="376"/>
      <c r="W500" s="376"/>
      <c r="X500" s="376"/>
      <c r="Y500" s="376"/>
      <c r="Z500" s="376"/>
      <c r="AA500" s="376"/>
      <c r="AB500" s="376"/>
      <c r="AC500" s="376"/>
      <c r="AD500" s="376"/>
      <c r="AE500" s="376"/>
      <c r="AF500" s="376"/>
      <c r="AG500" s="376"/>
      <c r="AH500" s="376"/>
      <c r="AI500" s="376"/>
      <c r="AJ500" s="376"/>
      <c r="AK500" s="376"/>
      <c r="AL500" s="376"/>
      <c r="AM500" s="376"/>
      <c r="AN500" s="376"/>
      <c r="AO500" s="376"/>
      <c r="AP500" s="376"/>
      <c r="AQ500" s="376"/>
      <c r="AR500" s="376"/>
      <c r="AS500" s="376"/>
      <c r="AT500" s="376"/>
      <c r="AU500" s="376"/>
      <c r="AV500" s="376"/>
      <c r="AW500" s="400"/>
      <c r="AX500" s="400"/>
      <c r="AY500" s="400"/>
      <c r="AZ500" s="582" t="s">
        <v>1650</v>
      </c>
      <c r="BA500" s="400" t="s">
        <v>1337</v>
      </c>
      <c r="BB500" s="400"/>
      <c r="BC500" s="400"/>
      <c r="BD500" s="400" t="s">
        <v>1649</v>
      </c>
      <c r="BE500" s="51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c r="CV500" s="376"/>
      <c r="CW500" s="376"/>
      <c r="CX500" s="376"/>
      <c r="CY500" s="376"/>
      <c r="CZ500" s="376"/>
      <c r="DA500" s="376"/>
      <c r="DB500" s="376"/>
      <c r="DC500" s="376"/>
      <c r="DD500" s="376"/>
      <c r="DE500" s="376"/>
      <c r="DF500" s="376"/>
      <c r="DG500" s="376"/>
      <c r="DH500" s="376"/>
      <c r="DI500" s="376"/>
      <c r="DJ500" s="376"/>
      <c r="DK500" s="376"/>
      <c r="DL500" s="376"/>
      <c r="DM500" s="376"/>
      <c r="DN500" s="376"/>
      <c r="DO500" s="376"/>
      <c r="DP500" s="376"/>
      <c r="DQ500" s="376"/>
      <c r="DR500" s="376"/>
      <c r="DS500" s="376"/>
      <c r="DT500" s="376"/>
      <c r="DU500" s="376"/>
      <c r="DV500" s="376"/>
      <c r="DW500" s="376"/>
      <c r="DX500" s="376"/>
      <c r="DY500" s="376"/>
      <c r="DZ500" s="376"/>
      <c r="EA500" s="376"/>
    </row>
    <row r="501" spans="14:131" s="367" customFormat="1">
      <c r="N501" s="376"/>
      <c r="O501" s="376"/>
      <c r="P501" s="376"/>
      <c r="Q501" s="376"/>
      <c r="R501" s="376"/>
      <c r="S501" s="376"/>
      <c r="T501" s="376"/>
      <c r="U501" s="376"/>
      <c r="V501" s="376"/>
      <c r="W501" s="376"/>
      <c r="X501" s="376"/>
      <c r="Y501" s="376"/>
      <c r="Z501" s="376"/>
      <c r="AA501" s="376"/>
      <c r="AB501" s="376"/>
      <c r="AC501" s="376"/>
      <c r="AD501" s="376"/>
      <c r="AE501" s="376"/>
      <c r="AF501" s="376"/>
      <c r="AG501" s="376"/>
      <c r="AH501" s="376"/>
      <c r="AI501" s="376"/>
      <c r="AJ501" s="376"/>
      <c r="AK501" s="376"/>
      <c r="AL501" s="376"/>
      <c r="AM501" s="376"/>
      <c r="AN501" s="376"/>
      <c r="AO501" s="376"/>
      <c r="AP501" s="376"/>
      <c r="AQ501" s="376"/>
      <c r="AR501" s="376"/>
      <c r="AS501" s="376"/>
      <c r="AT501" s="376"/>
      <c r="AU501" s="376"/>
      <c r="AV501" s="376"/>
      <c r="AW501" s="400"/>
      <c r="AX501" s="400"/>
      <c r="AY501" s="400"/>
      <c r="AZ501" s="582" t="s">
        <v>1272</v>
      </c>
      <c r="BA501" s="400" t="s">
        <v>1341</v>
      </c>
      <c r="BB501" s="400"/>
      <c r="BC501" s="400"/>
      <c r="BD501" s="400" t="s">
        <v>1251</v>
      </c>
      <c r="BE501" s="51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c r="CV501" s="376"/>
      <c r="CW501" s="376"/>
      <c r="CX501" s="376"/>
      <c r="CY501" s="376"/>
      <c r="CZ501" s="376"/>
      <c r="DA501" s="376"/>
      <c r="DB501" s="376"/>
      <c r="DC501" s="376"/>
      <c r="DD501" s="376"/>
      <c r="DE501" s="376"/>
      <c r="DF501" s="376"/>
      <c r="DG501" s="376"/>
      <c r="DH501" s="376"/>
      <c r="DI501" s="376"/>
      <c r="DJ501" s="376"/>
      <c r="DK501" s="376"/>
      <c r="DL501" s="376"/>
      <c r="DM501" s="376"/>
      <c r="DN501" s="376"/>
      <c r="DO501" s="376"/>
      <c r="DP501" s="376"/>
      <c r="DQ501" s="376"/>
      <c r="DR501" s="376"/>
      <c r="DS501" s="376"/>
      <c r="DT501" s="376"/>
      <c r="DU501" s="376"/>
      <c r="DV501" s="376"/>
      <c r="DW501" s="376"/>
      <c r="DX501" s="376"/>
      <c r="DY501" s="376"/>
      <c r="DZ501" s="376"/>
      <c r="EA501" s="376"/>
    </row>
    <row r="502" spans="14:131" s="367" customFormat="1">
      <c r="N502" s="376"/>
      <c r="O502" s="376"/>
      <c r="P502" s="376"/>
      <c r="Q502" s="376"/>
      <c r="R502" s="376"/>
      <c r="S502" s="376"/>
      <c r="T502" s="376"/>
      <c r="U502" s="376"/>
      <c r="V502" s="376"/>
      <c r="W502" s="376"/>
      <c r="X502" s="376"/>
      <c r="Y502" s="376"/>
      <c r="Z502" s="376"/>
      <c r="AA502" s="376"/>
      <c r="AB502" s="376"/>
      <c r="AC502" s="376"/>
      <c r="AD502" s="376"/>
      <c r="AE502" s="376"/>
      <c r="AF502" s="376"/>
      <c r="AG502" s="376"/>
      <c r="AH502" s="376"/>
      <c r="AI502" s="376"/>
      <c r="AJ502" s="376"/>
      <c r="AK502" s="376"/>
      <c r="AL502" s="376"/>
      <c r="AM502" s="376"/>
      <c r="AN502" s="376"/>
      <c r="AO502" s="376"/>
      <c r="AP502" s="376"/>
      <c r="AQ502" s="376"/>
      <c r="AR502" s="376"/>
      <c r="AS502" s="376"/>
      <c r="AT502" s="376"/>
      <c r="AU502" s="376"/>
      <c r="AV502" s="376"/>
      <c r="AW502" s="400"/>
      <c r="AX502" s="400"/>
      <c r="AY502" s="400"/>
      <c r="AZ502" s="582" t="s">
        <v>1275</v>
      </c>
      <c r="BA502" s="400" t="s">
        <v>1344</v>
      </c>
      <c r="BB502" s="400"/>
      <c r="BC502" s="400"/>
      <c r="BD502" s="400" t="s">
        <v>1256</v>
      </c>
      <c r="BE502" s="51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c r="CV502" s="376"/>
      <c r="CW502" s="376"/>
      <c r="CX502" s="376"/>
      <c r="CY502" s="376"/>
      <c r="CZ502" s="376"/>
      <c r="DA502" s="376"/>
      <c r="DB502" s="376"/>
      <c r="DC502" s="376"/>
      <c r="DD502" s="376"/>
      <c r="DE502" s="376"/>
      <c r="DF502" s="376"/>
      <c r="DG502" s="376"/>
      <c r="DH502" s="376"/>
      <c r="DI502" s="376"/>
      <c r="DJ502" s="376"/>
      <c r="DK502" s="376"/>
      <c r="DL502" s="376"/>
      <c r="DM502" s="376"/>
      <c r="DN502" s="376"/>
      <c r="DO502" s="376"/>
      <c r="DP502" s="376"/>
      <c r="DQ502" s="376"/>
      <c r="DR502" s="376"/>
      <c r="DS502" s="376"/>
      <c r="DT502" s="376"/>
      <c r="DU502" s="376"/>
      <c r="DV502" s="376"/>
      <c r="DW502" s="376"/>
      <c r="DX502" s="376"/>
      <c r="DY502" s="376"/>
      <c r="DZ502" s="376"/>
      <c r="EA502" s="376"/>
    </row>
    <row r="503" spans="14:131" s="367" customFormat="1">
      <c r="N503" s="376"/>
      <c r="O503" s="376"/>
      <c r="P503" s="376"/>
      <c r="Q503" s="376"/>
      <c r="R503" s="376"/>
      <c r="S503" s="376"/>
      <c r="T503" s="376"/>
      <c r="U503" s="376"/>
      <c r="V503" s="376"/>
      <c r="W503" s="376"/>
      <c r="X503" s="376"/>
      <c r="Y503" s="376"/>
      <c r="Z503" s="376"/>
      <c r="AA503" s="376"/>
      <c r="AB503" s="376"/>
      <c r="AC503" s="376"/>
      <c r="AD503" s="376"/>
      <c r="AE503" s="376"/>
      <c r="AF503" s="376"/>
      <c r="AG503" s="376"/>
      <c r="AH503" s="376"/>
      <c r="AI503" s="376"/>
      <c r="AJ503" s="376"/>
      <c r="AK503" s="376"/>
      <c r="AL503" s="376"/>
      <c r="AM503" s="376"/>
      <c r="AN503" s="376"/>
      <c r="AO503" s="376"/>
      <c r="AP503" s="376"/>
      <c r="AQ503" s="376"/>
      <c r="AR503" s="376"/>
      <c r="AS503" s="376"/>
      <c r="AT503" s="376"/>
      <c r="AU503" s="376"/>
      <c r="AV503" s="376"/>
      <c r="AW503" s="400"/>
      <c r="AX503" s="400"/>
      <c r="AY503" s="400"/>
      <c r="AZ503" s="582" t="s">
        <v>1276</v>
      </c>
      <c r="BA503" s="582" t="s">
        <v>1577</v>
      </c>
      <c r="BB503" s="582"/>
      <c r="BC503" s="582"/>
      <c r="BD503" s="400" t="s">
        <v>1259</v>
      </c>
      <c r="BE503" s="51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c r="CV503" s="376"/>
      <c r="CW503" s="376"/>
      <c r="CX503" s="376"/>
      <c r="CY503" s="376"/>
      <c r="CZ503" s="376"/>
      <c r="DA503" s="376"/>
      <c r="DB503" s="376"/>
      <c r="DC503" s="376"/>
      <c r="DD503" s="376"/>
      <c r="DE503" s="376"/>
      <c r="DF503" s="376"/>
      <c r="DG503" s="376"/>
      <c r="DH503" s="376"/>
      <c r="DI503" s="376"/>
      <c r="DJ503" s="376"/>
      <c r="DK503" s="376"/>
      <c r="DL503" s="376"/>
      <c r="DM503" s="376"/>
      <c r="DN503" s="376"/>
      <c r="DO503" s="376"/>
      <c r="DP503" s="376"/>
      <c r="DQ503" s="376"/>
      <c r="DR503" s="376"/>
      <c r="DS503" s="376"/>
      <c r="DT503" s="376"/>
      <c r="DU503" s="376"/>
      <c r="DV503" s="376"/>
      <c r="DW503" s="376"/>
      <c r="DX503" s="376"/>
      <c r="DY503" s="376"/>
      <c r="DZ503" s="376"/>
      <c r="EA503" s="376"/>
    </row>
    <row r="504" spans="14:131" s="367" customFormat="1">
      <c r="N504" s="376"/>
      <c r="O504" s="376"/>
      <c r="P504" s="376"/>
      <c r="Q504" s="376"/>
      <c r="R504" s="376"/>
      <c r="S504" s="376"/>
      <c r="T504" s="376"/>
      <c r="U504" s="376"/>
      <c r="V504" s="376"/>
      <c r="W504" s="376"/>
      <c r="X504" s="376"/>
      <c r="Y504" s="376"/>
      <c r="Z504" s="376"/>
      <c r="AA504" s="376"/>
      <c r="AB504" s="376"/>
      <c r="AC504" s="376"/>
      <c r="AD504" s="376"/>
      <c r="AE504" s="376"/>
      <c r="AF504" s="376"/>
      <c r="AG504" s="376"/>
      <c r="AH504" s="376"/>
      <c r="AI504" s="376"/>
      <c r="AJ504" s="376"/>
      <c r="AK504" s="376"/>
      <c r="AL504" s="376"/>
      <c r="AM504" s="376"/>
      <c r="AN504" s="376"/>
      <c r="AO504" s="376"/>
      <c r="AP504" s="376"/>
      <c r="AQ504" s="376"/>
      <c r="AR504" s="376"/>
      <c r="AS504" s="376"/>
      <c r="AT504" s="376"/>
      <c r="AU504" s="376"/>
      <c r="AV504" s="376"/>
      <c r="AW504" s="400"/>
      <c r="AX504" s="400"/>
      <c r="AY504" s="400"/>
      <c r="AZ504" s="582" t="s">
        <v>1279</v>
      </c>
      <c r="BA504" s="582" t="s">
        <v>1637</v>
      </c>
      <c r="BB504" s="582"/>
      <c r="BC504" s="582"/>
      <c r="BD504" s="400" t="s">
        <v>1263</v>
      </c>
      <c r="BE504" s="51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c r="CV504" s="376"/>
      <c r="CW504" s="376"/>
      <c r="CX504" s="376"/>
      <c r="CY504" s="376"/>
      <c r="CZ504" s="376"/>
      <c r="DA504" s="376"/>
      <c r="DB504" s="376"/>
      <c r="DC504" s="376"/>
      <c r="DD504" s="376"/>
      <c r="DE504" s="376"/>
      <c r="DF504" s="376"/>
      <c r="DG504" s="376"/>
      <c r="DH504" s="376"/>
      <c r="DI504" s="376"/>
      <c r="DJ504" s="376"/>
      <c r="DK504" s="376"/>
      <c r="DL504" s="376"/>
      <c r="DM504" s="376"/>
      <c r="DN504" s="376"/>
      <c r="DO504" s="376"/>
      <c r="DP504" s="376"/>
      <c r="DQ504" s="376"/>
      <c r="DR504" s="376"/>
      <c r="DS504" s="376"/>
      <c r="DT504" s="376"/>
      <c r="DU504" s="376"/>
      <c r="DV504" s="376"/>
      <c r="DW504" s="376"/>
      <c r="DX504" s="376"/>
      <c r="DY504" s="376"/>
      <c r="DZ504" s="376"/>
      <c r="EA504" s="376"/>
    </row>
    <row r="505" spans="14:131" s="367" customFormat="1">
      <c r="N505" s="376"/>
      <c r="O505" s="376"/>
      <c r="P505" s="376"/>
      <c r="Q505" s="376"/>
      <c r="R505" s="376"/>
      <c r="S505" s="376"/>
      <c r="T505" s="376"/>
      <c r="U505" s="376"/>
      <c r="V505" s="376"/>
      <c r="W505" s="376"/>
      <c r="X505" s="376"/>
      <c r="Y505" s="376"/>
      <c r="Z505" s="376"/>
      <c r="AA505" s="376"/>
      <c r="AB505" s="376"/>
      <c r="AC505" s="376"/>
      <c r="AD505" s="376"/>
      <c r="AE505" s="376"/>
      <c r="AF505" s="376"/>
      <c r="AG505" s="376"/>
      <c r="AH505" s="376"/>
      <c r="AI505" s="376"/>
      <c r="AJ505" s="376"/>
      <c r="AK505" s="376"/>
      <c r="AL505" s="376"/>
      <c r="AM505" s="376"/>
      <c r="AN505" s="376"/>
      <c r="AO505" s="376"/>
      <c r="AP505" s="376"/>
      <c r="AQ505" s="376"/>
      <c r="AR505" s="376"/>
      <c r="AS505" s="376"/>
      <c r="AT505" s="376"/>
      <c r="AU505" s="376"/>
      <c r="AV505" s="376"/>
      <c r="AW505" s="400"/>
      <c r="AX505" s="400"/>
      <c r="AY505" s="400"/>
      <c r="AZ505" s="582" t="s">
        <v>502</v>
      </c>
      <c r="BA505" s="582" t="s">
        <v>1639</v>
      </c>
      <c r="BB505" s="582"/>
      <c r="BC505" s="582"/>
      <c r="BD505" s="400" t="s">
        <v>1267</v>
      </c>
      <c r="BE505" s="51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c r="CV505" s="376"/>
      <c r="CW505" s="376"/>
      <c r="CX505" s="376"/>
      <c r="CY505" s="376"/>
      <c r="CZ505" s="376"/>
      <c r="DA505" s="376"/>
      <c r="DB505" s="376"/>
      <c r="DC505" s="376"/>
      <c r="DD505" s="376"/>
      <c r="DE505" s="376"/>
      <c r="DF505" s="376"/>
      <c r="DG505" s="376"/>
      <c r="DH505" s="376"/>
      <c r="DI505" s="376"/>
      <c r="DJ505" s="376"/>
      <c r="DK505" s="376"/>
      <c r="DL505" s="376"/>
      <c r="DM505" s="376"/>
      <c r="DN505" s="376"/>
      <c r="DO505" s="376"/>
      <c r="DP505" s="376"/>
      <c r="DQ505" s="376"/>
      <c r="DR505" s="376"/>
      <c r="DS505" s="376"/>
      <c r="DT505" s="376"/>
      <c r="DU505" s="376"/>
      <c r="DV505" s="376"/>
      <c r="DW505" s="376"/>
      <c r="DX505" s="376"/>
      <c r="DY505" s="376"/>
      <c r="DZ505" s="376"/>
      <c r="EA505" s="376"/>
    </row>
    <row r="506" spans="14:131" s="367" customFormat="1">
      <c r="N506" s="376"/>
      <c r="O506" s="376"/>
      <c r="P506" s="376"/>
      <c r="Q506" s="376"/>
      <c r="R506" s="376"/>
      <c r="S506" s="376"/>
      <c r="T506" s="376"/>
      <c r="U506" s="376"/>
      <c r="V506" s="376"/>
      <c r="W506" s="376"/>
      <c r="X506" s="376"/>
      <c r="Y506" s="376"/>
      <c r="Z506" s="376"/>
      <c r="AA506" s="376"/>
      <c r="AB506" s="376"/>
      <c r="AC506" s="376"/>
      <c r="AD506" s="376"/>
      <c r="AE506" s="376"/>
      <c r="AF506" s="376"/>
      <c r="AG506" s="376"/>
      <c r="AH506" s="376"/>
      <c r="AI506" s="376"/>
      <c r="AJ506" s="376"/>
      <c r="AK506" s="376"/>
      <c r="AL506" s="376"/>
      <c r="AM506" s="376"/>
      <c r="AN506" s="376"/>
      <c r="AO506" s="376"/>
      <c r="AP506" s="376"/>
      <c r="AQ506" s="376"/>
      <c r="AR506" s="376"/>
      <c r="AS506" s="376"/>
      <c r="AT506" s="376"/>
      <c r="AU506" s="376"/>
      <c r="AV506" s="376"/>
      <c r="AW506" s="400"/>
      <c r="AX506" s="400"/>
      <c r="AY506" s="400"/>
      <c r="AZ506" s="582" t="s">
        <v>1280</v>
      </c>
      <c r="BA506" s="582" t="s">
        <v>1644</v>
      </c>
      <c r="BB506" s="582"/>
      <c r="BC506" s="582"/>
      <c r="BD506" s="400" t="s">
        <v>490</v>
      </c>
      <c r="BE506" s="51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c r="CV506" s="376"/>
      <c r="CW506" s="376"/>
      <c r="CX506" s="376"/>
      <c r="CY506" s="376"/>
      <c r="CZ506" s="376"/>
      <c r="DA506" s="376"/>
      <c r="DB506" s="376"/>
      <c r="DC506" s="376"/>
      <c r="DD506" s="376"/>
      <c r="DE506" s="376"/>
      <c r="DF506" s="376"/>
      <c r="DG506" s="376"/>
      <c r="DH506" s="376"/>
      <c r="DI506" s="376"/>
      <c r="DJ506" s="376"/>
      <c r="DK506" s="376"/>
      <c r="DL506" s="376"/>
      <c r="DM506" s="376"/>
      <c r="DN506" s="376"/>
      <c r="DO506" s="376"/>
      <c r="DP506" s="376"/>
      <c r="DQ506" s="376"/>
      <c r="DR506" s="376"/>
      <c r="DS506" s="376"/>
      <c r="DT506" s="376"/>
      <c r="DU506" s="376"/>
      <c r="DV506" s="376"/>
      <c r="DW506" s="376"/>
      <c r="DX506" s="376"/>
      <c r="DY506" s="376"/>
      <c r="DZ506" s="376"/>
      <c r="EA506" s="376"/>
    </row>
    <row r="507" spans="14:131" s="367" customFormat="1">
      <c r="N507" s="376"/>
      <c r="O507" s="376"/>
      <c r="P507" s="376"/>
      <c r="Q507" s="376"/>
      <c r="R507" s="376"/>
      <c r="S507" s="376"/>
      <c r="T507" s="376"/>
      <c r="U507" s="376"/>
      <c r="V507" s="376"/>
      <c r="W507" s="376"/>
      <c r="X507" s="376"/>
      <c r="Y507" s="376"/>
      <c r="Z507" s="376"/>
      <c r="AA507" s="376"/>
      <c r="AB507" s="376"/>
      <c r="AC507" s="376"/>
      <c r="AD507" s="376"/>
      <c r="AE507" s="376"/>
      <c r="AF507" s="376"/>
      <c r="AG507" s="376"/>
      <c r="AH507" s="376"/>
      <c r="AI507" s="376"/>
      <c r="AJ507" s="376"/>
      <c r="AK507" s="376"/>
      <c r="AL507" s="376"/>
      <c r="AM507" s="376"/>
      <c r="AN507" s="376"/>
      <c r="AO507" s="376"/>
      <c r="AP507" s="376"/>
      <c r="AQ507" s="376"/>
      <c r="AR507" s="376"/>
      <c r="AS507" s="376"/>
      <c r="AT507" s="376"/>
      <c r="AU507" s="376"/>
      <c r="AV507" s="376"/>
      <c r="AW507" s="400"/>
      <c r="AX507" s="400"/>
      <c r="AY507" s="400"/>
      <c r="AZ507" s="582" t="s">
        <v>1281</v>
      </c>
      <c r="BA507" s="582" t="s">
        <v>1646</v>
      </c>
      <c r="BB507" s="582"/>
      <c r="BC507" s="582"/>
      <c r="BD507" s="400" t="s">
        <v>1650</v>
      </c>
      <c r="BE507" s="51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c r="CV507" s="376"/>
      <c r="CW507" s="376"/>
      <c r="CX507" s="376"/>
      <c r="CY507" s="376"/>
      <c r="CZ507" s="376"/>
      <c r="DA507" s="376"/>
      <c r="DB507" s="376"/>
      <c r="DC507" s="376"/>
      <c r="DD507" s="376"/>
      <c r="DE507" s="376"/>
      <c r="DF507" s="376"/>
      <c r="DG507" s="376"/>
      <c r="DH507" s="376"/>
      <c r="DI507" s="376"/>
      <c r="DJ507" s="376"/>
      <c r="DK507" s="376"/>
      <c r="DL507" s="376"/>
      <c r="DM507" s="376"/>
      <c r="DN507" s="376"/>
      <c r="DO507" s="376"/>
      <c r="DP507" s="376"/>
      <c r="DQ507" s="376"/>
      <c r="DR507" s="376"/>
      <c r="DS507" s="376"/>
      <c r="DT507" s="376"/>
      <c r="DU507" s="376"/>
      <c r="DV507" s="376"/>
      <c r="DW507" s="376"/>
      <c r="DX507" s="376"/>
      <c r="DY507" s="376"/>
      <c r="DZ507" s="376"/>
      <c r="EA507" s="376"/>
    </row>
    <row r="508" spans="14:131" s="367" customFormat="1">
      <c r="N508" s="376"/>
      <c r="O508" s="376"/>
      <c r="P508" s="376"/>
      <c r="Q508" s="376"/>
      <c r="R508" s="376"/>
      <c r="S508" s="376"/>
      <c r="T508" s="376"/>
      <c r="U508" s="376"/>
      <c r="V508" s="376"/>
      <c r="W508" s="376"/>
      <c r="X508" s="376"/>
      <c r="Y508" s="376"/>
      <c r="Z508" s="376"/>
      <c r="AA508" s="376"/>
      <c r="AB508" s="376"/>
      <c r="AC508" s="376"/>
      <c r="AD508" s="376"/>
      <c r="AE508" s="376"/>
      <c r="AF508" s="376"/>
      <c r="AG508" s="376"/>
      <c r="AH508" s="376"/>
      <c r="AI508" s="376"/>
      <c r="AJ508" s="376"/>
      <c r="AK508" s="376"/>
      <c r="AL508" s="376"/>
      <c r="AM508" s="376"/>
      <c r="AN508" s="376"/>
      <c r="AO508" s="376"/>
      <c r="AP508" s="376"/>
      <c r="AQ508" s="376"/>
      <c r="AR508" s="376"/>
      <c r="AS508" s="376"/>
      <c r="AT508" s="376"/>
      <c r="AU508" s="376"/>
      <c r="AV508" s="376"/>
      <c r="AW508" s="400"/>
      <c r="AX508" s="400"/>
      <c r="AY508" s="400"/>
      <c r="AZ508" s="582" t="s">
        <v>1282</v>
      </c>
      <c r="BA508" s="582" t="s">
        <v>1200</v>
      </c>
      <c r="BB508" s="582"/>
      <c r="BC508" s="582"/>
      <c r="BD508" s="400" t="s">
        <v>1272</v>
      </c>
      <c r="BE508" s="51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c r="CV508" s="376"/>
      <c r="CW508" s="376"/>
      <c r="CX508" s="376"/>
      <c r="CY508" s="376"/>
      <c r="CZ508" s="376"/>
      <c r="DA508" s="376"/>
      <c r="DB508" s="376"/>
      <c r="DC508" s="376"/>
      <c r="DD508" s="376"/>
      <c r="DE508" s="376"/>
      <c r="DF508" s="376"/>
      <c r="DG508" s="376"/>
      <c r="DH508" s="376"/>
      <c r="DI508" s="376"/>
      <c r="DJ508" s="376"/>
      <c r="DK508" s="376"/>
      <c r="DL508" s="376"/>
      <c r="DM508" s="376"/>
      <c r="DN508" s="376"/>
      <c r="DO508" s="376"/>
      <c r="DP508" s="376"/>
      <c r="DQ508" s="376"/>
      <c r="DR508" s="376"/>
      <c r="DS508" s="376"/>
      <c r="DT508" s="376"/>
      <c r="DU508" s="376"/>
      <c r="DV508" s="376"/>
      <c r="DW508" s="376"/>
      <c r="DX508" s="376"/>
      <c r="DY508" s="376"/>
      <c r="DZ508" s="376"/>
      <c r="EA508" s="376"/>
    </row>
    <row r="509" spans="14:131" s="367" customFormat="1">
      <c r="N509" s="376"/>
      <c r="O509" s="376"/>
      <c r="P509" s="376"/>
      <c r="Q509" s="376"/>
      <c r="R509" s="376"/>
      <c r="S509" s="376"/>
      <c r="T509" s="376"/>
      <c r="U509" s="376"/>
      <c r="V509" s="376"/>
      <c r="W509" s="376"/>
      <c r="X509" s="376"/>
      <c r="Y509" s="376"/>
      <c r="Z509" s="376"/>
      <c r="AA509" s="376"/>
      <c r="AB509" s="376"/>
      <c r="AC509" s="376"/>
      <c r="AD509" s="376"/>
      <c r="AE509" s="376"/>
      <c r="AF509" s="376"/>
      <c r="AG509" s="376"/>
      <c r="AH509" s="376"/>
      <c r="AI509" s="376"/>
      <c r="AJ509" s="376"/>
      <c r="AK509" s="376"/>
      <c r="AL509" s="376"/>
      <c r="AM509" s="376"/>
      <c r="AN509" s="376"/>
      <c r="AO509" s="376"/>
      <c r="AP509" s="376"/>
      <c r="AQ509" s="376"/>
      <c r="AR509" s="376"/>
      <c r="AS509" s="376"/>
      <c r="AT509" s="376"/>
      <c r="AU509" s="376"/>
      <c r="AV509" s="376"/>
      <c r="AW509" s="400"/>
      <c r="AX509" s="400"/>
      <c r="AY509" s="400"/>
      <c r="AZ509" s="582" t="s">
        <v>1651</v>
      </c>
      <c r="BA509" s="582" t="s">
        <v>1648</v>
      </c>
      <c r="BB509" s="582"/>
      <c r="BC509" s="582"/>
      <c r="BD509" s="400" t="s">
        <v>1275</v>
      </c>
      <c r="BE509" s="51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c r="CV509" s="376"/>
      <c r="CW509" s="376"/>
      <c r="CX509" s="376"/>
      <c r="CY509" s="376"/>
      <c r="CZ509" s="376"/>
      <c r="DA509" s="376"/>
      <c r="DB509" s="376"/>
      <c r="DC509" s="376"/>
      <c r="DD509" s="376"/>
      <c r="DE509" s="376"/>
      <c r="DF509" s="376"/>
      <c r="DG509" s="376"/>
      <c r="DH509" s="376"/>
      <c r="DI509" s="376"/>
      <c r="DJ509" s="376"/>
      <c r="DK509" s="376"/>
      <c r="DL509" s="376"/>
      <c r="DM509" s="376"/>
      <c r="DN509" s="376"/>
      <c r="DO509" s="376"/>
      <c r="DP509" s="376"/>
      <c r="DQ509" s="376"/>
      <c r="DR509" s="376"/>
      <c r="DS509" s="376"/>
      <c r="DT509" s="376"/>
      <c r="DU509" s="376"/>
      <c r="DV509" s="376"/>
      <c r="DW509" s="376"/>
      <c r="DX509" s="376"/>
      <c r="DY509" s="376"/>
      <c r="DZ509" s="376"/>
      <c r="EA509" s="376"/>
    </row>
    <row r="510" spans="14:131" s="367" customFormat="1">
      <c r="N510" s="376"/>
      <c r="O510" s="376"/>
      <c r="P510" s="376"/>
      <c r="Q510" s="376"/>
      <c r="R510" s="376"/>
      <c r="S510" s="376"/>
      <c r="T510" s="376"/>
      <c r="U510" s="376"/>
      <c r="V510" s="376"/>
      <c r="W510" s="376"/>
      <c r="X510" s="376"/>
      <c r="Y510" s="376"/>
      <c r="Z510" s="376"/>
      <c r="AA510" s="376"/>
      <c r="AB510" s="376"/>
      <c r="AC510" s="376"/>
      <c r="AD510" s="376"/>
      <c r="AE510" s="376"/>
      <c r="AF510" s="376"/>
      <c r="AG510" s="376"/>
      <c r="AH510" s="376"/>
      <c r="AI510" s="376"/>
      <c r="AJ510" s="376"/>
      <c r="AK510" s="376"/>
      <c r="AL510" s="376"/>
      <c r="AM510" s="376"/>
      <c r="AN510" s="376"/>
      <c r="AO510" s="376"/>
      <c r="AP510" s="376"/>
      <c r="AQ510" s="376"/>
      <c r="AR510" s="376"/>
      <c r="AS510" s="376"/>
      <c r="AT510" s="376"/>
      <c r="AU510" s="376"/>
      <c r="AV510" s="376"/>
      <c r="AW510" s="400"/>
      <c r="AX510" s="400"/>
      <c r="AY510" s="400"/>
      <c r="AZ510" s="582" t="s">
        <v>1284</v>
      </c>
      <c r="BA510" s="582"/>
      <c r="BB510" s="582"/>
      <c r="BC510" s="582"/>
      <c r="BD510" s="400" t="s">
        <v>1276</v>
      </c>
      <c r="BE510" s="51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c r="CV510" s="376"/>
      <c r="CW510" s="376"/>
      <c r="CX510" s="376"/>
      <c r="CY510" s="376"/>
      <c r="CZ510" s="376"/>
      <c r="DA510" s="376"/>
      <c r="DB510" s="376"/>
      <c r="DC510" s="376"/>
      <c r="DD510" s="376"/>
      <c r="DE510" s="376"/>
      <c r="DF510" s="376"/>
      <c r="DG510" s="376"/>
      <c r="DH510" s="376"/>
      <c r="DI510" s="376"/>
      <c r="DJ510" s="376"/>
      <c r="DK510" s="376"/>
      <c r="DL510" s="376"/>
      <c r="DM510" s="376"/>
      <c r="DN510" s="376"/>
      <c r="DO510" s="376"/>
      <c r="DP510" s="376"/>
      <c r="DQ510" s="376"/>
      <c r="DR510" s="376"/>
      <c r="DS510" s="376"/>
      <c r="DT510" s="376"/>
      <c r="DU510" s="376"/>
      <c r="DV510" s="376"/>
      <c r="DW510" s="376"/>
      <c r="DX510" s="376"/>
      <c r="DY510" s="376"/>
      <c r="DZ510" s="376"/>
      <c r="EA510" s="376"/>
    </row>
    <row r="511" spans="14:131" s="367" customFormat="1">
      <c r="N511" s="376"/>
      <c r="O511" s="376"/>
      <c r="P511" s="376"/>
      <c r="Q511" s="376"/>
      <c r="R511" s="376"/>
      <c r="S511" s="376"/>
      <c r="T511" s="376"/>
      <c r="U511" s="376"/>
      <c r="V511" s="376"/>
      <c r="W511" s="376"/>
      <c r="X511" s="376"/>
      <c r="Y511" s="376"/>
      <c r="Z511" s="376"/>
      <c r="AA511" s="376"/>
      <c r="AB511" s="376"/>
      <c r="AC511" s="376"/>
      <c r="AD511" s="376"/>
      <c r="AE511" s="376"/>
      <c r="AF511" s="376"/>
      <c r="AG511" s="376"/>
      <c r="AH511" s="376"/>
      <c r="AI511" s="376"/>
      <c r="AJ511" s="376"/>
      <c r="AK511" s="376"/>
      <c r="AL511" s="376"/>
      <c r="AM511" s="376"/>
      <c r="AN511" s="376"/>
      <c r="AO511" s="376"/>
      <c r="AP511" s="376"/>
      <c r="AQ511" s="376"/>
      <c r="AR511" s="376"/>
      <c r="AS511" s="376"/>
      <c r="AT511" s="376"/>
      <c r="AU511" s="376"/>
      <c r="AV511" s="376"/>
      <c r="AW511" s="400"/>
      <c r="AX511" s="400"/>
      <c r="AY511" s="400"/>
      <c r="AZ511" s="582" t="s">
        <v>1285</v>
      </c>
      <c r="BA511" s="582"/>
      <c r="BB511" s="582"/>
      <c r="BC511" s="582"/>
      <c r="BD511" s="400" t="s">
        <v>1279</v>
      </c>
      <c r="BE511" s="51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c r="CV511" s="376"/>
      <c r="CW511" s="376"/>
      <c r="CX511" s="376"/>
      <c r="CY511" s="376"/>
      <c r="CZ511" s="376"/>
      <c r="DA511" s="376"/>
      <c r="DB511" s="376"/>
      <c r="DC511" s="376"/>
      <c r="DD511" s="376"/>
      <c r="DE511" s="376"/>
      <c r="DF511" s="376"/>
      <c r="DG511" s="376"/>
      <c r="DH511" s="376"/>
      <c r="DI511" s="376"/>
      <c r="DJ511" s="376"/>
      <c r="DK511" s="376"/>
      <c r="DL511" s="376"/>
      <c r="DM511" s="376"/>
      <c r="DN511" s="376"/>
      <c r="DO511" s="376"/>
      <c r="DP511" s="376"/>
      <c r="DQ511" s="376"/>
      <c r="DR511" s="376"/>
      <c r="DS511" s="376"/>
      <c r="DT511" s="376"/>
      <c r="DU511" s="376"/>
      <c r="DV511" s="376"/>
      <c r="DW511" s="376"/>
      <c r="DX511" s="376"/>
      <c r="DY511" s="376"/>
      <c r="DZ511" s="376"/>
      <c r="EA511" s="376"/>
    </row>
    <row r="512" spans="14:131" s="367" customFormat="1">
      <c r="N512" s="376"/>
      <c r="O512" s="376"/>
      <c r="P512" s="376"/>
      <c r="Q512" s="376"/>
      <c r="R512" s="376"/>
      <c r="S512" s="376"/>
      <c r="T512" s="376"/>
      <c r="U512" s="376"/>
      <c r="V512" s="376"/>
      <c r="W512" s="376"/>
      <c r="X512" s="376"/>
      <c r="Y512" s="376"/>
      <c r="Z512" s="376"/>
      <c r="AA512" s="376"/>
      <c r="AB512" s="376"/>
      <c r="AC512" s="376"/>
      <c r="AD512" s="376"/>
      <c r="AE512" s="376"/>
      <c r="AF512" s="376"/>
      <c r="AG512" s="376"/>
      <c r="AH512" s="376"/>
      <c r="AI512" s="376"/>
      <c r="AJ512" s="376"/>
      <c r="AK512" s="376"/>
      <c r="AL512" s="376"/>
      <c r="AM512" s="376"/>
      <c r="AN512" s="376"/>
      <c r="AO512" s="376"/>
      <c r="AP512" s="376"/>
      <c r="AQ512" s="376"/>
      <c r="AR512" s="376"/>
      <c r="AS512" s="376"/>
      <c r="AT512" s="376"/>
      <c r="AU512" s="376"/>
      <c r="AV512" s="376"/>
      <c r="AW512" s="400"/>
      <c r="AX512" s="400"/>
      <c r="AY512" s="400"/>
      <c r="AZ512" s="582" t="s">
        <v>1286</v>
      </c>
      <c r="BA512" s="582"/>
      <c r="BB512" s="582"/>
      <c r="BC512" s="582"/>
      <c r="BD512" s="400" t="s">
        <v>502</v>
      </c>
      <c r="BE512" s="51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c r="CV512" s="376"/>
      <c r="CW512" s="376"/>
      <c r="CX512" s="376"/>
      <c r="CY512" s="376"/>
      <c r="CZ512" s="376"/>
      <c r="DA512" s="376"/>
      <c r="DB512" s="376"/>
      <c r="DC512" s="376"/>
      <c r="DD512" s="376"/>
      <c r="DE512" s="376"/>
      <c r="DF512" s="376"/>
      <c r="DG512" s="376"/>
      <c r="DH512" s="376"/>
      <c r="DI512" s="376"/>
      <c r="DJ512" s="376"/>
      <c r="DK512" s="376"/>
      <c r="DL512" s="376"/>
      <c r="DM512" s="376"/>
      <c r="DN512" s="376"/>
      <c r="DO512" s="376"/>
      <c r="DP512" s="376"/>
      <c r="DQ512" s="376"/>
      <c r="DR512" s="376"/>
      <c r="DS512" s="376"/>
      <c r="DT512" s="376"/>
      <c r="DU512" s="376"/>
      <c r="DV512" s="376"/>
      <c r="DW512" s="376"/>
      <c r="DX512" s="376"/>
      <c r="DY512" s="376"/>
      <c r="DZ512" s="376"/>
      <c r="EA512" s="376"/>
    </row>
    <row r="513" spans="14:131" s="367" customFormat="1">
      <c r="N513" s="376"/>
      <c r="O513" s="376"/>
      <c r="P513" s="376"/>
      <c r="Q513" s="376"/>
      <c r="R513" s="376"/>
      <c r="S513" s="376"/>
      <c r="T513" s="376"/>
      <c r="U513" s="376"/>
      <c r="V513" s="376"/>
      <c r="W513" s="376"/>
      <c r="X513" s="376"/>
      <c r="Y513" s="376"/>
      <c r="Z513" s="376"/>
      <c r="AA513" s="376"/>
      <c r="AB513" s="376"/>
      <c r="AC513" s="376"/>
      <c r="AD513" s="376"/>
      <c r="AE513" s="376"/>
      <c r="AF513" s="376"/>
      <c r="AG513" s="376"/>
      <c r="AH513" s="376"/>
      <c r="AI513" s="376"/>
      <c r="AJ513" s="376"/>
      <c r="AK513" s="376"/>
      <c r="AL513" s="376"/>
      <c r="AM513" s="376"/>
      <c r="AN513" s="376"/>
      <c r="AO513" s="376"/>
      <c r="AP513" s="376"/>
      <c r="AQ513" s="376"/>
      <c r="AR513" s="376"/>
      <c r="AS513" s="376"/>
      <c r="AT513" s="376"/>
      <c r="AU513" s="376"/>
      <c r="AV513" s="376"/>
      <c r="AW513" s="400"/>
      <c r="AX513" s="400"/>
      <c r="AY513" s="400"/>
      <c r="AZ513" s="582" t="s">
        <v>1652</v>
      </c>
      <c r="BA513" s="582"/>
      <c r="BB513" s="582"/>
      <c r="BC513" s="582"/>
      <c r="BD513" s="400" t="s">
        <v>1280</v>
      </c>
      <c r="BE513" s="51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c r="CV513" s="376"/>
      <c r="CW513" s="376"/>
      <c r="CX513" s="376"/>
      <c r="CY513" s="376"/>
      <c r="CZ513" s="376"/>
      <c r="DA513" s="376"/>
      <c r="DB513" s="376"/>
      <c r="DC513" s="376"/>
      <c r="DD513" s="376"/>
      <c r="DE513" s="376"/>
      <c r="DF513" s="376"/>
      <c r="DG513" s="376"/>
      <c r="DH513" s="376"/>
      <c r="DI513" s="376"/>
      <c r="DJ513" s="376"/>
      <c r="DK513" s="376"/>
      <c r="DL513" s="376"/>
      <c r="DM513" s="376"/>
      <c r="DN513" s="376"/>
      <c r="DO513" s="376"/>
      <c r="DP513" s="376"/>
      <c r="DQ513" s="376"/>
      <c r="DR513" s="376"/>
      <c r="DS513" s="376"/>
      <c r="DT513" s="376"/>
      <c r="DU513" s="376"/>
      <c r="DV513" s="376"/>
      <c r="DW513" s="376"/>
      <c r="DX513" s="376"/>
      <c r="DY513" s="376"/>
      <c r="DZ513" s="376"/>
      <c r="EA513" s="376"/>
    </row>
    <row r="514" spans="14:131" s="367" customFormat="1">
      <c r="N514" s="376"/>
      <c r="O514" s="376"/>
      <c r="P514" s="376"/>
      <c r="Q514" s="376"/>
      <c r="R514" s="376"/>
      <c r="S514" s="376"/>
      <c r="T514" s="376"/>
      <c r="U514" s="376"/>
      <c r="V514" s="376"/>
      <c r="W514" s="376"/>
      <c r="X514" s="376"/>
      <c r="Y514" s="376"/>
      <c r="Z514" s="376"/>
      <c r="AA514" s="376"/>
      <c r="AB514" s="376"/>
      <c r="AC514" s="376"/>
      <c r="AD514" s="376"/>
      <c r="AE514" s="376"/>
      <c r="AF514" s="376"/>
      <c r="AG514" s="376"/>
      <c r="AH514" s="376"/>
      <c r="AI514" s="376"/>
      <c r="AJ514" s="376"/>
      <c r="AK514" s="376"/>
      <c r="AL514" s="376"/>
      <c r="AM514" s="376"/>
      <c r="AN514" s="376"/>
      <c r="AO514" s="376"/>
      <c r="AP514" s="376"/>
      <c r="AQ514" s="376"/>
      <c r="AR514" s="376"/>
      <c r="AS514" s="376"/>
      <c r="AT514" s="376"/>
      <c r="AU514" s="376"/>
      <c r="AV514" s="376"/>
      <c r="AW514" s="400"/>
      <c r="AX514" s="400"/>
      <c r="AY514" s="400"/>
      <c r="AZ514" s="582" t="s">
        <v>1289</v>
      </c>
      <c r="BA514" s="582"/>
      <c r="BB514" s="582"/>
      <c r="BC514" s="582"/>
      <c r="BD514" s="400" t="s">
        <v>1281</v>
      </c>
      <c r="BE514" s="51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c r="CV514" s="376"/>
      <c r="CW514" s="376"/>
      <c r="CX514" s="376"/>
      <c r="CY514" s="376"/>
      <c r="CZ514" s="376"/>
      <c r="DA514" s="376"/>
      <c r="DB514" s="376"/>
      <c r="DC514" s="376"/>
      <c r="DD514" s="376"/>
      <c r="DE514" s="376"/>
      <c r="DF514" s="376"/>
      <c r="DG514" s="376"/>
      <c r="DH514" s="376"/>
      <c r="DI514" s="376"/>
      <c r="DJ514" s="376"/>
      <c r="DK514" s="376"/>
      <c r="DL514" s="376"/>
      <c r="DM514" s="376"/>
      <c r="DN514" s="376"/>
      <c r="DO514" s="376"/>
      <c r="DP514" s="376"/>
      <c r="DQ514" s="376"/>
      <c r="DR514" s="376"/>
      <c r="DS514" s="376"/>
      <c r="DT514" s="376"/>
      <c r="DU514" s="376"/>
      <c r="DV514" s="376"/>
      <c r="DW514" s="376"/>
      <c r="DX514" s="376"/>
      <c r="DY514" s="376"/>
      <c r="DZ514" s="376"/>
      <c r="EA514" s="376"/>
    </row>
    <row r="515" spans="14:131" s="367" customFormat="1">
      <c r="N515" s="376"/>
      <c r="O515" s="376"/>
      <c r="P515" s="376"/>
      <c r="Q515" s="376"/>
      <c r="R515" s="376"/>
      <c r="S515" s="376"/>
      <c r="T515" s="376"/>
      <c r="U515" s="376"/>
      <c r="V515" s="376"/>
      <c r="W515" s="376"/>
      <c r="X515" s="376"/>
      <c r="Y515" s="376"/>
      <c r="Z515" s="376"/>
      <c r="AA515" s="376"/>
      <c r="AB515" s="376"/>
      <c r="AC515" s="376"/>
      <c r="AD515" s="376"/>
      <c r="AE515" s="376"/>
      <c r="AF515" s="376"/>
      <c r="AG515" s="376"/>
      <c r="AH515" s="376"/>
      <c r="AI515" s="376"/>
      <c r="AJ515" s="376"/>
      <c r="AK515" s="376"/>
      <c r="AL515" s="376"/>
      <c r="AM515" s="376"/>
      <c r="AN515" s="376"/>
      <c r="AO515" s="376"/>
      <c r="AP515" s="376"/>
      <c r="AQ515" s="376"/>
      <c r="AR515" s="376"/>
      <c r="AS515" s="376"/>
      <c r="AT515" s="376"/>
      <c r="AU515" s="376"/>
      <c r="AV515" s="376"/>
      <c r="AW515" s="400"/>
      <c r="AX515" s="400"/>
      <c r="AY515" s="400"/>
      <c r="AZ515" s="582" t="s">
        <v>1290</v>
      </c>
      <c r="BA515" s="582"/>
      <c r="BB515" s="582"/>
      <c r="BC515" s="582"/>
      <c r="BD515" s="400" t="s">
        <v>1282</v>
      </c>
      <c r="BE515" s="51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c r="CV515" s="376"/>
      <c r="CW515" s="376"/>
      <c r="CX515" s="376"/>
      <c r="CY515" s="376"/>
      <c r="CZ515" s="376"/>
      <c r="DA515" s="376"/>
      <c r="DB515" s="376"/>
      <c r="DC515" s="376"/>
      <c r="DD515" s="376"/>
      <c r="DE515" s="376"/>
      <c r="DF515" s="376"/>
      <c r="DG515" s="376"/>
      <c r="DH515" s="376"/>
      <c r="DI515" s="376"/>
      <c r="DJ515" s="376"/>
      <c r="DK515" s="376"/>
      <c r="DL515" s="376"/>
      <c r="DM515" s="376"/>
      <c r="DN515" s="376"/>
      <c r="DO515" s="376"/>
      <c r="DP515" s="376"/>
      <c r="DQ515" s="376"/>
      <c r="DR515" s="376"/>
      <c r="DS515" s="376"/>
      <c r="DT515" s="376"/>
      <c r="DU515" s="376"/>
      <c r="DV515" s="376"/>
      <c r="DW515" s="376"/>
      <c r="DX515" s="376"/>
      <c r="DY515" s="376"/>
      <c r="DZ515" s="376"/>
      <c r="EA515" s="376"/>
    </row>
    <row r="516" spans="14:131" s="367" customFormat="1">
      <c r="N516" s="376"/>
      <c r="O516" s="376"/>
      <c r="P516" s="376"/>
      <c r="Q516" s="376"/>
      <c r="R516" s="376"/>
      <c r="S516" s="376"/>
      <c r="T516" s="376"/>
      <c r="U516" s="376"/>
      <c r="V516" s="376"/>
      <c r="W516" s="376"/>
      <c r="X516" s="376"/>
      <c r="Y516" s="376"/>
      <c r="Z516" s="376"/>
      <c r="AA516" s="376"/>
      <c r="AB516" s="376"/>
      <c r="AC516" s="376"/>
      <c r="AD516" s="376"/>
      <c r="AE516" s="376"/>
      <c r="AF516" s="376"/>
      <c r="AG516" s="376"/>
      <c r="AH516" s="376"/>
      <c r="AI516" s="376"/>
      <c r="AJ516" s="376"/>
      <c r="AK516" s="376"/>
      <c r="AL516" s="376"/>
      <c r="AM516" s="376"/>
      <c r="AN516" s="376"/>
      <c r="AO516" s="376"/>
      <c r="AP516" s="376"/>
      <c r="AQ516" s="376"/>
      <c r="AR516" s="376"/>
      <c r="AS516" s="376"/>
      <c r="AT516" s="376"/>
      <c r="AU516" s="376"/>
      <c r="AV516" s="376"/>
      <c r="AW516" s="400"/>
      <c r="AX516" s="400"/>
      <c r="AY516" s="400"/>
      <c r="AZ516" s="582" t="s">
        <v>1291</v>
      </c>
      <c r="BA516" s="582"/>
      <c r="BB516" s="582"/>
      <c r="BC516" s="582"/>
      <c r="BD516" s="400" t="s">
        <v>1651</v>
      </c>
      <c r="BE516" s="51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c r="CV516" s="376"/>
      <c r="CW516" s="376"/>
      <c r="CX516" s="376"/>
      <c r="CY516" s="376"/>
      <c r="CZ516" s="376"/>
      <c r="DA516" s="376"/>
      <c r="DB516" s="376"/>
      <c r="DC516" s="376"/>
      <c r="DD516" s="376"/>
      <c r="DE516" s="376"/>
      <c r="DF516" s="376"/>
      <c r="DG516" s="376"/>
      <c r="DH516" s="376"/>
      <c r="DI516" s="376"/>
      <c r="DJ516" s="376"/>
      <c r="DK516" s="376"/>
      <c r="DL516" s="376"/>
      <c r="DM516" s="376"/>
      <c r="DN516" s="376"/>
      <c r="DO516" s="376"/>
      <c r="DP516" s="376"/>
      <c r="DQ516" s="376"/>
      <c r="DR516" s="376"/>
      <c r="DS516" s="376"/>
      <c r="DT516" s="376"/>
      <c r="DU516" s="376"/>
      <c r="DV516" s="376"/>
      <c r="DW516" s="376"/>
      <c r="DX516" s="376"/>
      <c r="DY516" s="376"/>
      <c r="DZ516" s="376"/>
      <c r="EA516" s="376"/>
    </row>
    <row r="517" spans="14:131" s="367" customFormat="1">
      <c r="N517" s="376"/>
      <c r="O517" s="376"/>
      <c r="P517" s="376"/>
      <c r="Q517" s="376"/>
      <c r="R517" s="376"/>
      <c r="S517" s="376"/>
      <c r="T517" s="376"/>
      <c r="U517" s="376"/>
      <c r="V517" s="376"/>
      <c r="W517" s="376"/>
      <c r="X517" s="376"/>
      <c r="Y517" s="376"/>
      <c r="Z517" s="376"/>
      <c r="AA517" s="376"/>
      <c r="AB517" s="376"/>
      <c r="AC517" s="376"/>
      <c r="AD517" s="376"/>
      <c r="AE517" s="376"/>
      <c r="AF517" s="376"/>
      <c r="AG517" s="376"/>
      <c r="AH517" s="376"/>
      <c r="AI517" s="376"/>
      <c r="AJ517" s="376"/>
      <c r="AK517" s="376"/>
      <c r="AL517" s="376"/>
      <c r="AM517" s="376"/>
      <c r="AN517" s="376"/>
      <c r="AO517" s="376"/>
      <c r="AP517" s="376"/>
      <c r="AQ517" s="376"/>
      <c r="AR517" s="376"/>
      <c r="AS517" s="376"/>
      <c r="AT517" s="376"/>
      <c r="AU517" s="376"/>
      <c r="AV517" s="376"/>
      <c r="AW517" s="400"/>
      <c r="AX517" s="400"/>
      <c r="AY517" s="400"/>
      <c r="AZ517" s="582" t="s">
        <v>1653</v>
      </c>
      <c r="BA517" s="582"/>
      <c r="BB517" s="582"/>
      <c r="BC517" s="582"/>
      <c r="BD517" s="400" t="s">
        <v>1284</v>
      </c>
      <c r="BE517" s="51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c r="CV517" s="376"/>
      <c r="CW517" s="376"/>
      <c r="CX517" s="376"/>
      <c r="CY517" s="376"/>
      <c r="CZ517" s="376"/>
      <c r="DA517" s="376"/>
      <c r="DB517" s="376"/>
      <c r="DC517" s="376"/>
      <c r="DD517" s="376"/>
      <c r="DE517" s="376"/>
      <c r="DF517" s="376"/>
      <c r="DG517" s="376"/>
      <c r="DH517" s="376"/>
      <c r="DI517" s="376"/>
      <c r="DJ517" s="376"/>
      <c r="DK517" s="376"/>
      <c r="DL517" s="376"/>
      <c r="DM517" s="376"/>
      <c r="DN517" s="376"/>
      <c r="DO517" s="376"/>
      <c r="DP517" s="376"/>
      <c r="DQ517" s="376"/>
      <c r="DR517" s="376"/>
      <c r="DS517" s="376"/>
      <c r="DT517" s="376"/>
      <c r="DU517" s="376"/>
      <c r="DV517" s="376"/>
      <c r="DW517" s="376"/>
      <c r="DX517" s="376"/>
      <c r="DY517" s="376"/>
      <c r="DZ517" s="376"/>
      <c r="EA517" s="376"/>
    </row>
    <row r="518" spans="14:131" s="367" customFormat="1">
      <c r="N518" s="376"/>
      <c r="O518" s="376"/>
      <c r="P518" s="376"/>
      <c r="Q518" s="376"/>
      <c r="R518" s="376"/>
      <c r="S518" s="376"/>
      <c r="T518" s="376"/>
      <c r="U518" s="376"/>
      <c r="V518" s="376"/>
      <c r="W518" s="376"/>
      <c r="X518" s="376"/>
      <c r="Y518" s="376"/>
      <c r="Z518" s="376"/>
      <c r="AA518" s="376"/>
      <c r="AB518" s="376"/>
      <c r="AC518" s="376"/>
      <c r="AD518" s="376"/>
      <c r="AE518" s="376"/>
      <c r="AF518" s="376"/>
      <c r="AG518" s="376"/>
      <c r="AH518" s="376"/>
      <c r="AI518" s="376"/>
      <c r="AJ518" s="376"/>
      <c r="AK518" s="376"/>
      <c r="AL518" s="376"/>
      <c r="AM518" s="376"/>
      <c r="AN518" s="376"/>
      <c r="AO518" s="376"/>
      <c r="AP518" s="376"/>
      <c r="AQ518" s="376"/>
      <c r="AR518" s="376"/>
      <c r="AS518" s="376"/>
      <c r="AT518" s="376"/>
      <c r="AU518" s="376"/>
      <c r="AV518" s="376"/>
      <c r="AW518" s="400"/>
      <c r="AX518" s="400"/>
      <c r="AY518" s="400"/>
      <c r="AZ518" s="582" t="s">
        <v>1293</v>
      </c>
      <c r="BA518" s="582"/>
      <c r="BB518" s="582"/>
      <c r="BC518" s="582"/>
      <c r="BD518" s="400" t="s">
        <v>1285</v>
      </c>
      <c r="BE518" s="51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c r="CV518" s="376"/>
      <c r="CW518" s="376"/>
      <c r="CX518" s="376"/>
      <c r="CY518" s="376"/>
      <c r="CZ518" s="376"/>
      <c r="DA518" s="376"/>
      <c r="DB518" s="376"/>
      <c r="DC518" s="376"/>
      <c r="DD518" s="376"/>
      <c r="DE518" s="376"/>
      <c r="DF518" s="376"/>
      <c r="DG518" s="376"/>
      <c r="DH518" s="376"/>
      <c r="DI518" s="376"/>
      <c r="DJ518" s="376"/>
      <c r="DK518" s="376"/>
      <c r="DL518" s="376"/>
      <c r="DM518" s="376"/>
      <c r="DN518" s="376"/>
      <c r="DO518" s="376"/>
      <c r="DP518" s="376"/>
      <c r="DQ518" s="376"/>
      <c r="DR518" s="376"/>
      <c r="DS518" s="376"/>
      <c r="DT518" s="376"/>
      <c r="DU518" s="376"/>
      <c r="DV518" s="376"/>
      <c r="DW518" s="376"/>
      <c r="DX518" s="376"/>
      <c r="DY518" s="376"/>
      <c r="DZ518" s="376"/>
      <c r="EA518" s="376"/>
    </row>
    <row r="519" spans="14:131" s="367" customFormat="1">
      <c r="N519" s="376"/>
      <c r="O519" s="376"/>
      <c r="P519" s="376"/>
      <c r="Q519" s="376"/>
      <c r="R519" s="376"/>
      <c r="S519" s="376"/>
      <c r="T519" s="376"/>
      <c r="U519" s="376"/>
      <c r="V519" s="376"/>
      <c r="W519" s="376"/>
      <c r="X519" s="376"/>
      <c r="Y519" s="376"/>
      <c r="Z519" s="376"/>
      <c r="AA519" s="376"/>
      <c r="AB519" s="376"/>
      <c r="AC519" s="376"/>
      <c r="AD519" s="376"/>
      <c r="AE519" s="376"/>
      <c r="AF519" s="376"/>
      <c r="AG519" s="376"/>
      <c r="AH519" s="376"/>
      <c r="AI519" s="376"/>
      <c r="AJ519" s="376"/>
      <c r="AK519" s="376"/>
      <c r="AL519" s="376"/>
      <c r="AM519" s="376"/>
      <c r="AN519" s="376"/>
      <c r="AO519" s="376"/>
      <c r="AP519" s="376"/>
      <c r="AQ519" s="376"/>
      <c r="AR519" s="376"/>
      <c r="AS519" s="376"/>
      <c r="AT519" s="376"/>
      <c r="AU519" s="376"/>
      <c r="AV519" s="376"/>
      <c r="AW519" s="400"/>
      <c r="AX519" s="400"/>
      <c r="AY519" s="400"/>
      <c r="AZ519" s="582" t="s">
        <v>1295</v>
      </c>
      <c r="BA519" s="582"/>
      <c r="BB519" s="582"/>
      <c r="BC519" s="582"/>
      <c r="BD519" s="400" t="s">
        <v>1286</v>
      </c>
      <c r="BE519" s="51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c r="CV519" s="376"/>
      <c r="CW519" s="376"/>
      <c r="CX519" s="376"/>
      <c r="CY519" s="376"/>
      <c r="CZ519" s="376"/>
      <c r="DA519" s="376"/>
      <c r="DB519" s="376"/>
      <c r="DC519" s="376"/>
      <c r="DD519" s="376"/>
      <c r="DE519" s="376"/>
      <c r="DF519" s="376"/>
      <c r="DG519" s="376"/>
      <c r="DH519" s="376"/>
      <c r="DI519" s="376"/>
      <c r="DJ519" s="376"/>
      <c r="DK519" s="376"/>
      <c r="DL519" s="376"/>
      <c r="DM519" s="376"/>
      <c r="DN519" s="376"/>
      <c r="DO519" s="376"/>
      <c r="DP519" s="376"/>
      <c r="DQ519" s="376"/>
      <c r="DR519" s="376"/>
      <c r="DS519" s="376"/>
      <c r="DT519" s="376"/>
      <c r="DU519" s="376"/>
      <c r="DV519" s="376"/>
      <c r="DW519" s="376"/>
      <c r="DX519" s="376"/>
      <c r="DY519" s="376"/>
      <c r="DZ519" s="376"/>
      <c r="EA519" s="376"/>
    </row>
    <row r="520" spans="14:131" s="367" customFormat="1">
      <c r="N520" s="376"/>
      <c r="O520" s="376"/>
      <c r="P520" s="376"/>
      <c r="Q520" s="376"/>
      <c r="R520" s="376"/>
      <c r="S520" s="376"/>
      <c r="T520" s="376"/>
      <c r="U520" s="376"/>
      <c r="V520" s="376"/>
      <c r="W520" s="376"/>
      <c r="X520" s="376"/>
      <c r="Y520" s="376"/>
      <c r="Z520" s="376"/>
      <c r="AA520" s="376"/>
      <c r="AB520" s="376"/>
      <c r="AC520" s="376"/>
      <c r="AD520" s="376"/>
      <c r="AE520" s="376"/>
      <c r="AF520" s="376"/>
      <c r="AG520" s="376"/>
      <c r="AH520" s="376"/>
      <c r="AI520" s="376"/>
      <c r="AJ520" s="376"/>
      <c r="AK520" s="376"/>
      <c r="AL520" s="376"/>
      <c r="AM520" s="376"/>
      <c r="AN520" s="376"/>
      <c r="AO520" s="376"/>
      <c r="AP520" s="376"/>
      <c r="AQ520" s="376"/>
      <c r="AR520" s="376"/>
      <c r="AS520" s="376"/>
      <c r="AT520" s="376"/>
      <c r="AU520" s="376"/>
      <c r="AV520" s="376"/>
      <c r="AW520" s="400"/>
      <c r="AX520" s="400"/>
      <c r="AY520" s="400"/>
      <c r="AZ520" s="582" t="s">
        <v>1296</v>
      </c>
      <c r="BA520" s="582"/>
      <c r="BB520" s="582"/>
      <c r="BC520" s="582"/>
      <c r="BD520" s="400" t="s">
        <v>1652</v>
      </c>
      <c r="BE520" s="51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c r="CV520" s="376"/>
      <c r="CW520" s="376"/>
      <c r="CX520" s="376"/>
      <c r="CY520" s="376"/>
      <c r="CZ520" s="376"/>
      <c r="DA520" s="376"/>
      <c r="DB520" s="376"/>
      <c r="DC520" s="376"/>
      <c r="DD520" s="376"/>
      <c r="DE520" s="376"/>
      <c r="DF520" s="376"/>
      <c r="DG520" s="376"/>
      <c r="DH520" s="376"/>
      <c r="DI520" s="376"/>
      <c r="DJ520" s="376"/>
      <c r="DK520" s="376"/>
      <c r="DL520" s="376"/>
      <c r="DM520" s="376"/>
      <c r="DN520" s="376"/>
      <c r="DO520" s="376"/>
      <c r="DP520" s="376"/>
      <c r="DQ520" s="376"/>
      <c r="DR520" s="376"/>
      <c r="DS520" s="376"/>
      <c r="DT520" s="376"/>
      <c r="DU520" s="376"/>
      <c r="DV520" s="376"/>
      <c r="DW520" s="376"/>
      <c r="DX520" s="376"/>
      <c r="DY520" s="376"/>
      <c r="DZ520" s="376"/>
      <c r="EA520" s="376"/>
    </row>
    <row r="521" spans="14:131" s="367" customFormat="1">
      <c r="N521" s="376"/>
      <c r="O521" s="376"/>
      <c r="P521" s="376"/>
      <c r="Q521" s="376"/>
      <c r="R521" s="376"/>
      <c r="S521" s="376"/>
      <c r="T521" s="376"/>
      <c r="U521" s="376"/>
      <c r="V521" s="376"/>
      <c r="W521" s="376"/>
      <c r="X521" s="376"/>
      <c r="Y521" s="376"/>
      <c r="Z521" s="376"/>
      <c r="AA521" s="376"/>
      <c r="AB521" s="376"/>
      <c r="AC521" s="376"/>
      <c r="AD521" s="376"/>
      <c r="AE521" s="376"/>
      <c r="AF521" s="376"/>
      <c r="AG521" s="376"/>
      <c r="AH521" s="376"/>
      <c r="AI521" s="376"/>
      <c r="AJ521" s="376"/>
      <c r="AK521" s="376"/>
      <c r="AL521" s="376"/>
      <c r="AM521" s="376"/>
      <c r="AN521" s="376"/>
      <c r="AO521" s="376"/>
      <c r="AP521" s="376"/>
      <c r="AQ521" s="376"/>
      <c r="AR521" s="376"/>
      <c r="AS521" s="376"/>
      <c r="AT521" s="376"/>
      <c r="AU521" s="376"/>
      <c r="AV521" s="376"/>
      <c r="AW521" s="400"/>
      <c r="AX521" s="400"/>
      <c r="AY521" s="400"/>
      <c r="AZ521" s="582" t="s">
        <v>1297</v>
      </c>
      <c r="BA521" s="582"/>
      <c r="BB521" s="582"/>
      <c r="BC521" s="582"/>
      <c r="BD521" s="400" t="s">
        <v>1289</v>
      </c>
      <c r="BE521" s="51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c r="CV521" s="376"/>
      <c r="CW521" s="376"/>
      <c r="CX521" s="376"/>
      <c r="CY521" s="376"/>
      <c r="CZ521" s="376"/>
      <c r="DA521" s="376"/>
      <c r="DB521" s="376"/>
      <c r="DC521" s="376"/>
      <c r="DD521" s="376"/>
      <c r="DE521" s="376"/>
      <c r="DF521" s="376"/>
      <c r="DG521" s="376"/>
      <c r="DH521" s="376"/>
      <c r="DI521" s="376"/>
      <c r="DJ521" s="376"/>
      <c r="DK521" s="376"/>
      <c r="DL521" s="376"/>
      <c r="DM521" s="376"/>
      <c r="DN521" s="376"/>
      <c r="DO521" s="376"/>
      <c r="DP521" s="376"/>
      <c r="DQ521" s="376"/>
      <c r="DR521" s="376"/>
      <c r="DS521" s="376"/>
      <c r="DT521" s="376"/>
      <c r="DU521" s="376"/>
      <c r="DV521" s="376"/>
      <c r="DW521" s="376"/>
      <c r="DX521" s="376"/>
      <c r="DY521" s="376"/>
      <c r="DZ521" s="376"/>
      <c r="EA521" s="376"/>
    </row>
    <row r="522" spans="14:131" s="367" customFormat="1">
      <c r="N522" s="376"/>
      <c r="O522" s="376"/>
      <c r="P522" s="376"/>
      <c r="Q522" s="376"/>
      <c r="R522" s="376"/>
      <c r="S522" s="376"/>
      <c r="T522" s="376"/>
      <c r="U522" s="376"/>
      <c r="V522" s="376"/>
      <c r="W522" s="376"/>
      <c r="X522" s="376"/>
      <c r="Y522" s="376"/>
      <c r="Z522" s="376"/>
      <c r="AA522" s="376"/>
      <c r="AB522" s="376"/>
      <c r="AC522" s="376"/>
      <c r="AD522" s="376"/>
      <c r="AE522" s="376"/>
      <c r="AF522" s="376"/>
      <c r="AG522" s="376"/>
      <c r="AH522" s="376"/>
      <c r="AI522" s="376"/>
      <c r="AJ522" s="376"/>
      <c r="AK522" s="376"/>
      <c r="AL522" s="376"/>
      <c r="AM522" s="376"/>
      <c r="AN522" s="376"/>
      <c r="AO522" s="376"/>
      <c r="AP522" s="376"/>
      <c r="AQ522" s="376"/>
      <c r="AR522" s="376"/>
      <c r="AS522" s="376"/>
      <c r="AT522" s="376"/>
      <c r="AU522" s="376"/>
      <c r="AV522" s="376"/>
      <c r="AW522" s="400"/>
      <c r="AX522" s="400"/>
      <c r="AY522" s="400"/>
      <c r="AZ522" s="582" t="s">
        <v>1300</v>
      </c>
      <c r="BA522" s="582"/>
      <c r="BB522" s="582"/>
      <c r="BC522" s="582"/>
      <c r="BD522" s="400" t="s">
        <v>1290</v>
      </c>
      <c r="BE522" s="51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c r="CV522" s="376"/>
      <c r="CW522" s="376"/>
      <c r="CX522" s="376"/>
      <c r="CY522" s="376"/>
      <c r="CZ522" s="376"/>
      <c r="DA522" s="376"/>
      <c r="DB522" s="376"/>
      <c r="DC522" s="376"/>
      <c r="DD522" s="376"/>
      <c r="DE522" s="376"/>
      <c r="DF522" s="376"/>
      <c r="DG522" s="376"/>
      <c r="DH522" s="376"/>
      <c r="DI522" s="376"/>
      <c r="DJ522" s="376"/>
      <c r="DK522" s="376"/>
      <c r="DL522" s="376"/>
      <c r="DM522" s="376"/>
      <c r="DN522" s="376"/>
      <c r="DO522" s="376"/>
      <c r="DP522" s="376"/>
      <c r="DQ522" s="376"/>
      <c r="DR522" s="376"/>
      <c r="DS522" s="376"/>
      <c r="DT522" s="376"/>
      <c r="DU522" s="376"/>
      <c r="DV522" s="376"/>
      <c r="DW522" s="376"/>
      <c r="DX522" s="376"/>
      <c r="DY522" s="376"/>
      <c r="DZ522" s="376"/>
      <c r="EA522" s="376"/>
    </row>
    <row r="523" spans="14:131" s="367" customFormat="1">
      <c r="N523" s="376"/>
      <c r="O523" s="376"/>
      <c r="P523" s="376"/>
      <c r="Q523" s="376"/>
      <c r="R523" s="376"/>
      <c r="S523" s="376"/>
      <c r="T523" s="376"/>
      <c r="U523" s="376"/>
      <c r="V523" s="376"/>
      <c r="W523" s="376"/>
      <c r="X523" s="376"/>
      <c r="Y523" s="376"/>
      <c r="Z523" s="376"/>
      <c r="AA523" s="376"/>
      <c r="AB523" s="376"/>
      <c r="AC523" s="376"/>
      <c r="AD523" s="376"/>
      <c r="AE523" s="376"/>
      <c r="AF523" s="376"/>
      <c r="AG523" s="376"/>
      <c r="AH523" s="376"/>
      <c r="AI523" s="376"/>
      <c r="AJ523" s="376"/>
      <c r="AK523" s="376"/>
      <c r="AL523" s="376"/>
      <c r="AM523" s="376"/>
      <c r="AN523" s="376"/>
      <c r="AO523" s="376"/>
      <c r="AP523" s="376"/>
      <c r="AQ523" s="376"/>
      <c r="AR523" s="376"/>
      <c r="AS523" s="376"/>
      <c r="AT523" s="376"/>
      <c r="AU523" s="376"/>
      <c r="AV523" s="376"/>
      <c r="AW523" s="400"/>
      <c r="AX523" s="400"/>
      <c r="AY523" s="400"/>
      <c r="AZ523" s="582" t="s">
        <v>1301</v>
      </c>
      <c r="BA523" s="582"/>
      <c r="BB523" s="582"/>
      <c r="BC523" s="582"/>
      <c r="BD523" s="400" t="s">
        <v>1291</v>
      </c>
      <c r="BE523" s="51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c r="CV523" s="376"/>
      <c r="CW523" s="376"/>
      <c r="CX523" s="376"/>
      <c r="CY523" s="376"/>
      <c r="CZ523" s="376"/>
      <c r="DA523" s="376"/>
      <c r="DB523" s="376"/>
      <c r="DC523" s="376"/>
      <c r="DD523" s="376"/>
      <c r="DE523" s="376"/>
      <c r="DF523" s="376"/>
      <c r="DG523" s="376"/>
      <c r="DH523" s="376"/>
      <c r="DI523" s="376"/>
      <c r="DJ523" s="376"/>
      <c r="DK523" s="376"/>
      <c r="DL523" s="376"/>
      <c r="DM523" s="376"/>
      <c r="DN523" s="376"/>
      <c r="DO523" s="376"/>
      <c r="DP523" s="376"/>
      <c r="DQ523" s="376"/>
      <c r="DR523" s="376"/>
      <c r="DS523" s="376"/>
      <c r="DT523" s="376"/>
      <c r="DU523" s="376"/>
      <c r="DV523" s="376"/>
      <c r="DW523" s="376"/>
      <c r="DX523" s="376"/>
      <c r="DY523" s="376"/>
      <c r="DZ523" s="376"/>
      <c r="EA523" s="376"/>
    </row>
    <row r="524" spans="14:131" s="367" customFormat="1">
      <c r="N524" s="376"/>
      <c r="O524" s="376"/>
      <c r="P524" s="376"/>
      <c r="Q524" s="376"/>
      <c r="R524" s="376"/>
      <c r="S524" s="376"/>
      <c r="T524" s="376"/>
      <c r="U524" s="376"/>
      <c r="V524" s="376"/>
      <c r="W524" s="376"/>
      <c r="X524" s="376"/>
      <c r="Y524" s="376"/>
      <c r="Z524" s="376"/>
      <c r="AA524" s="376"/>
      <c r="AB524" s="376"/>
      <c r="AC524" s="376"/>
      <c r="AD524" s="376"/>
      <c r="AE524" s="376"/>
      <c r="AF524" s="376"/>
      <c r="AG524" s="376"/>
      <c r="AH524" s="376"/>
      <c r="AI524" s="376"/>
      <c r="AJ524" s="376"/>
      <c r="AK524" s="376"/>
      <c r="AL524" s="376"/>
      <c r="AM524" s="376"/>
      <c r="AN524" s="376"/>
      <c r="AO524" s="376"/>
      <c r="AP524" s="376"/>
      <c r="AQ524" s="376"/>
      <c r="AR524" s="376"/>
      <c r="AS524" s="376"/>
      <c r="AT524" s="376"/>
      <c r="AU524" s="376"/>
      <c r="AV524" s="376"/>
      <c r="AW524" s="400"/>
      <c r="AX524" s="400"/>
      <c r="AY524" s="400"/>
      <c r="AZ524" s="582" t="s">
        <v>1303</v>
      </c>
      <c r="BA524" s="582"/>
      <c r="BB524" s="582"/>
      <c r="BC524" s="582"/>
      <c r="BD524" s="400" t="s">
        <v>1653</v>
      </c>
      <c r="BE524" s="51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c r="CV524" s="376"/>
      <c r="CW524" s="376"/>
      <c r="CX524" s="376"/>
      <c r="CY524" s="376"/>
      <c r="CZ524" s="376"/>
      <c r="DA524" s="376"/>
      <c r="DB524" s="376"/>
      <c r="DC524" s="376"/>
      <c r="DD524" s="376"/>
      <c r="DE524" s="376"/>
      <c r="DF524" s="376"/>
      <c r="DG524" s="376"/>
      <c r="DH524" s="376"/>
      <c r="DI524" s="376"/>
      <c r="DJ524" s="376"/>
      <c r="DK524" s="376"/>
      <c r="DL524" s="376"/>
      <c r="DM524" s="376"/>
      <c r="DN524" s="376"/>
      <c r="DO524" s="376"/>
      <c r="DP524" s="376"/>
      <c r="DQ524" s="376"/>
      <c r="DR524" s="376"/>
      <c r="DS524" s="376"/>
      <c r="DT524" s="376"/>
      <c r="DU524" s="376"/>
      <c r="DV524" s="376"/>
      <c r="DW524" s="376"/>
      <c r="DX524" s="376"/>
      <c r="DY524" s="376"/>
      <c r="DZ524" s="376"/>
      <c r="EA524" s="376"/>
    </row>
    <row r="525" spans="14:131" s="367" customFormat="1">
      <c r="N525" s="376"/>
      <c r="O525" s="376"/>
      <c r="P525" s="376"/>
      <c r="Q525" s="376"/>
      <c r="R525" s="376"/>
      <c r="S525" s="376"/>
      <c r="T525" s="376"/>
      <c r="U525" s="376"/>
      <c r="V525" s="376"/>
      <c r="W525" s="376"/>
      <c r="X525" s="376"/>
      <c r="Y525" s="376"/>
      <c r="Z525" s="376"/>
      <c r="AA525" s="376"/>
      <c r="AB525" s="376"/>
      <c r="AC525" s="376"/>
      <c r="AD525" s="376"/>
      <c r="AE525" s="376"/>
      <c r="AF525" s="376"/>
      <c r="AG525" s="376"/>
      <c r="AH525" s="376"/>
      <c r="AI525" s="376"/>
      <c r="AJ525" s="376"/>
      <c r="AK525" s="376"/>
      <c r="AL525" s="376"/>
      <c r="AM525" s="376"/>
      <c r="AN525" s="376"/>
      <c r="AO525" s="376"/>
      <c r="AP525" s="376"/>
      <c r="AQ525" s="376"/>
      <c r="AR525" s="376"/>
      <c r="AS525" s="376"/>
      <c r="AT525" s="376"/>
      <c r="AU525" s="376"/>
      <c r="AV525" s="376"/>
      <c r="AW525" s="400"/>
      <c r="AX525" s="400"/>
      <c r="AY525" s="400"/>
      <c r="AZ525" s="582" t="s">
        <v>1305</v>
      </c>
      <c r="BA525" s="582"/>
      <c r="BB525" s="582"/>
      <c r="BC525" s="582"/>
      <c r="BD525" s="400" t="s">
        <v>1293</v>
      </c>
      <c r="BE525" s="51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c r="CV525" s="376"/>
      <c r="CW525" s="376"/>
      <c r="CX525" s="376"/>
      <c r="CY525" s="376"/>
      <c r="CZ525" s="376"/>
      <c r="DA525" s="376"/>
      <c r="DB525" s="376"/>
      <c r="DC525" s="376"/>
      <c r="DD525" s="376"/>
      <c r="DE525" s="376"/>
      <c r="DF525" s="376"/>
      <c r="DG525" s="376"/>
      <c r="DH525" s="376"/>
      <c r="DI525" s="376"/>
      <c r="DJ525" s="376"/>
      <c r="DK525" s="376"/>
      <c r="DL525" s="376"/>
      <c r="DM525" s="376"/>
      <c r="DN525" s="376"/>
      <c r="DO525" s="376"/>
      <c r="DP525" s="376"/>
      <c r="DQ525" s="376"/>
      <c r="DR525" s="376"/>
      <c r="DS525" s="376"/>
      <c r="DT525" s="376"/>
      <c r="DU525" s="376"/>
      <c r="DV525" s="376"/>
      <c r="DW525" s="376"/>
      <c r="DX525" s="376"/>
      <c r="DY525" s="376"/>
      <c r="DZ525" s="376"/>
      <c r="EA525" s="376"/>
    </row>
    <row r="526" spans="14:131" s="367" customFormat="1">
      <c r="N526" s="376"/>
      <c r="O526" s="376"/>
      <c r="P526" s="376"/>
      <c r="Q526" s="376"/>
      <c r="R526" s="376"/>
      <c r="S526" s="376"/>
      <c r="T526" s="376"/>
      <c r="U526" s="376"/>
      <c r="V526" s="376"/>
      <c r="W526" s="376"/>
      <c r="X526" s="376"/>
      <c r="Y526" s="376"/>
      <c r="Z526" s="376"/>
      <c r="AA526" s="376"/>
      <c r="AB526" s="376"/>
      <c r="AC526" s="376"/>
      <c r="AD526" s="376"/>
      <c r="AE526" s="376"/>
      <c r="AF526" s="376"/>
      <c r="AG526" s="376"/>
      <c r="AH526" s="376"/>
      <c r="AI526" s="376"/>
      <c r="AJ526" s="376"/>
      <c r="AK526" s="376"/>
      <c r="AL526" s="376"/>
      <c r="AM526" s="376"/>
      <c r="AN526" s="376"/>
      <c r="AO526" s="376"/>
      <c r="AP526" s="376"/>
      <c r="AQ526" s="376"/>
      <c r="AR526" s="376"/>
      <c r="AS526" s="376"/>
      <c r="AT526" s="376"/>
      <c r="AU526" s="376"/>
      <c r="AV526" s="376"/>
      <c r="AW526" s="400"/>
      <c r="AX526" s="400"/>
      <c r="AY526" s="400"/>
      <c r="AZ526" s="582" t="s">
        <v>1308</v>
      </c>
      <c r="BA526" s="582"/>
      <c r="BB526" s="582"/>
      <c r="BC526" s="582"/>
      <c r="BD526" s="400" t="s">
        <v>1295</v>
      </c>
      <c r="BE526" s="51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c r="CV526" s="376"/>
      <c r="CW526" s="376"/>
      <c r="CX526" s="376"/>
      <c r="CY526" s="376"/>
      <c r="CZ526" s="376"/>
      <c r="DA526" s="376"/>
      <c r="DB526" s="376"/>
      <c r="DC526" s="376"/>
      <c r="DD526" s="376"/>
      <c r="DE526" s="376"/>
      <c r="DF526" s="376"/>
      <c r="DG526" s="376"/>
      <c r="DH526" s="376"/>
      <c r="DI526" s="376"/>
      <c r="DJ526" s="376"/>
      <c r="DK526" s="376"/>
      <c r="DL526" s="376"/>
      <c r="DM526" s="376"/>
      <c r="DN526" s="376"/>
      <c r="DO526" s="376"/>
      <c r="DP526" s="376"/>
      <c r="DQ526" s="376"/>
      <c r="DR526" s="376"/>
      <c r="DS526" s="376"/>
      <c r="DT526" s="376"/>
      <c r="DU526" s="376"/>
      <c r="DV526" s="376"/>
      <c r="DW526" s="376"/>
      <c r="DX526" s="376"/>
      <c r="DY526" s="376"/>
      <c r="DZ526" s="376"/>
      <c r="EA526" s="376"/>
    </row>
    <row r="527" spans="14:131" s="367" customFormat="1">
      <c r="N527" s="376"/>
      <c r="O527" s="376"/>
      <c r="P527" s="376"/>
      <c r="Q527" s="376"/>
      <c r="R527" s="376"/>
      <c r="S527" s="376"/>
      <c r="T527" s="376"/>
      <c r="U527" s="376"/>
      <c r="V527" s="376"/>
      <c r="W527" s="376"/>
      <c r="X527" s="376"/>
      <c r="Y527" s="376"/>
      <c r="Z527" s="376"/>
      <c r="AA527" s="376"/>
      <c r="AB527" s="376"/>
      <c r="AC527" s="376"/>
      <c r="AD527" s="376"/>
      <c r="AE527" s="376"/>
      <c r="AF527" s="376"/>
      <c r="AG527" s="376"/>
      <c r="AH527" s="376"/>
      <c r="AI527" s="376"/>
      <c r="AJ527" s="376"/>
      <c r="AK527" s="376"/>
      <c r="AL527" s="376"/>
      <c r="AM527" s="376"/>
      <c r="AN527" s="376"/>
      <c r="AO527" s="376"/>
      <c r="AP527" s="376"/>
      <c r="AQ527" s="376"/>
      <c r="AR527" s="376"/>
      <c r="AS527" s="376"/>
      <c r="AT527" s="376"/>
      <c r="AU527" s="376"/>
      <c r="AV527" s="376"/>
      <c r="AW527" s="400"/>
      <c r="AX527" s="400"/>
      <c r="AY527" s="400"/>
      <c r="AZ527" s="582" t="s">
        <v>1309</v>
      </c>
      <c r="BA527" s="582"/>
      <c r="BB527" s="582"/>
      <c r="BC527" s="582"/>
      <c r="BD527" s="400" t="s">
        <v>1296</v>
      </c>
      <c r="BE527" s="51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c r="CV527" s="376"/>
      <c r="CW527" s="376"/>
      <c r="CX527" s="376"/>
      <c r="CY527" s="376"/>
      <c r="CZ527" s="376"/>
      <c r="DA527" s="376"/>
      <c r="DB527" s="376"/>
      <c r="DC527" s="376"/>
      <c r="DD527" s="376"/>
      <c r="DE527" s="376"/>
      <c r="DF527" s="376"/>
      <c r="DG527" s="376"/>
      <c r="DH527" s="376"/>
      <c r="DI527" s="376"/>
      <c r="DJ527" s="376"/>
      <c r="DK527" s="376"/>
      <c r="DL527" s="376"/>
      <c r="DM527" s="376"/>
      <c r="DN527" s="376"/>
      <c r="DO527" s="376"/>
      <c r="DP527" s="376"/>
      <c r="DQ527" s="376"/>
      <c r="DR527" s="376"/>
      <c r="DS527" s="376"/>
      <c r="DT527" s="376"/>
      <c r="DU527" s="376"/>
      <c r="DV527" s="376"/>
      <c r="DW527" s="376"/>
      <c r="DX527" s="376"/>
      <c r="DY527" s="376"/>
      <c r="DZ527" s="376"/>
      <c r="EA527" s="376"/>
    </row>
    <row r="528" spans="14:131" s="367" customFormat="1">
      <c r="N528" s="376"/>
      <c r="O528" s="376"/>
      <c r="P528" s="376"/>
      <c r="Q528" s="376"/>
      <c r="R528" s="376"/>
      <c r="S528" s="376"/>
      <c r="T528" s="376"/>
      <c r="U528" s="376"/>
      <c r="V528" s="376"/>
      <c r="W528" s="376"/>
      <c r="X528" s="376"/>
      <c r="Y528" s="376"/>
      <c r="Z528" s="376"/>
      <c r="AA528" s="376"/>
      <c r="AB528" s="376"/>
      <c r="AC528" s="376"/>
      <c r="AD528" s="376"/>
      <c r="AE528" s="376"/>
      <c r="AF528" s="376"/>
      <c r="AG528" s="376"/>
      <c r="AH528" s="376"/>
      <c r="AI528" s="376"/>
      <c r="AJ528" s="376"/>
      <c r="AK528" s="376"/>
      <c r="AL528" s="376"/>
      <c r="AM528" s="376"/>
      <c r="AN528" s="376"/>
      <c r="AO528" s="376"/>
      <c r="AP528" s="376"/>
      <c r="AQ528" s="376"/>
      <c r="AR528" s="376"/>
      <c r="AS528" s="376"/>
      <c r="AT528" s="376"/>
      <c r="AU528" s="376"/>
      <c r="AV528" s="376"/>
      <c r="AW528" s="400"/>
      <c r="AX528" s="400"/>
      <c r="AY528" s="400"/>
      <c r="AZ528" s="582" t="s">
        <v>1310</v>
      </c>
      <c r="BA528" s="582"/>
      <c r="BB528" s="582"/>
      <c r="BC528" s="582"/>
      <c r="BD528" s="400" t="s">
        <v>1297</v>
      </c>
      <c r="BE528" s="51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c r="CV528" s="376"/>
      <c r="CW528" s="376"/>
      <c r="CX528" s="376"/>
      <c r="CY528" s="376"/>
      <c r="CZ528" s="376"/>
      <c r="DA528" s="376"/>
      <c r="DB528" s="376"/>
      <c r="DC528" s="376"/>
      <c r="DD528" s="376"/>
      <c r="DE528" s="376"/>
      <c r="DF528" s="376"/>
      <c r="DG528" s="376"/>
      <c r="DH528" s="376"/>
      <c r="DI528" s="376"/>
      <c r="DJ528" s="376"/>
      <c r="DK528" s="376"/>
      <c r="DL528" s="376"/>
      <c r="DM528" s="376"/>
      <c r="DN528" s="376"/>
      <c r="DO528" s="376"/>
      <c r="DP528" s="376"/>
      <c r="DQ528" s="376"/>
      <c r="DR528" s="376"/>
      <c r="DS528" s="376"/>
      <c r="DT528" s="376"/>
      <c r="DU528" s="376"/>
      <c r="DV528" s="376"/>
      <c r="DW528" s="376"/>
      <c r="DX528" s="376"/>
      <c r="DY528" s="376"/>
      <c r="DZ528" s="376"/>
      <c r="EA528" s="376"/>
    </row>
    <row r="529" spans="14:131" s="367" customFormat="1">
      <c r="N529" s="376"/>
      <c r="O529" s="376"/>
      <c r="P529" s="376"/>
      <c r="Q529" s="376"/>
      <c r="R529" s="376"/>
      <c r="S529" s="376"/>
      <c r="T529" s="376"/>
      <c r="U529" s="376"/>
      <c r="V529" s="376"/>
      <c r="W529" s="376"/>
      <c r="X529" s="376"/>
      <c r="Y529" s="376"/>
      <c r="Z529" s="376"/>
      <c r="AA529" s="376"/>
      <c r="AB529" s="376"/>
      <c r="AC529" s="376"/>
      <c r="AD529" s="376"/>
      <c r="AE529" s="376"/>
      <c r="AF529" s="376"/>
      <c r="AG529" s="376"/>
      <c r="AH529" s="376"/>
      <c r="AI529" s="376"/>
      <c r="AJ529" s="376"/>
      <c r="AK529" s="376"/>
      <c r="AL529" s="376"/>
      <c r="AM529" s="376"/>
      <c r="AN529" s="376"/>
      <c r="AO529" s="376"/>
      <c r="AP529" s="376"/>
      <c r="AQ529" s="376"/>
      <c r="AR529" s="376"/>
      <c r="AS529" s="376"/>
      <c r="AT529" s="376"/>
      <c r="AU529" s="376"/>
      <c r="AV529" s="376"/>
      <c r="AW529" s="400"/>
      <c r="AX529" s="400"/>
      <c r="AY529" s="400"/>
      <c r="AZ529" s="582" t="s">
        <v>1312</v>
      </c>
      <c r="BA529" s="582"/>
      <c r="BB529" s="582"/>
      <c r="BC529" s="582"/>
      <c r="BD529" s="400" t="s">
        <v>1300</v>
      </c>
      <c r="BE529" s="51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c r="CV529" s="376"/>
      <c r="CW529" s="376"/>
      <c r="CX529" s="376"/>
      <c r="CY529" s="376"/>
      <c r="CZ529" s="376"/>
      <c r="DA529" s="376"/>
      <c r="DB529" s="376"/>
      <c r="DC529" s="376"/>
      <c r="DD529" s="376"/>
      <c r="DE529" s="376"/>
      <c r="DF529" s="376"/>
      <c r="DG529" s="376"/>
      <c r="DH529" s="376"/>
      <c r="DI529" s="376"/>
      <c r="DJ529" s="376"/>
      <c r="DK529" s="376"/>
      <c r="DL529" s="376"/>
      <c r="DM529" s="376"/>
      <c r="DN529" s="376"/>
      <c r="DO529" s="376"/>
      <c r="DP529" s="376"/>
      <c r="DQ529" s="376"/>
      <c r="DR529" s="376"/>
      <c r="DS529" s="376"/>
      <c r="DT529" s="376"/>
      <c r="DU529" s="376"/>
      <c r="DV529" s="376"/>
      <c r="DW529" s="376"/>
      <c r="DX529" s="376"/>
      <c r="DY529" s="376"/>
      <c r="DZ529" s="376"/>
      <c r="EA529" s="376"/>
    </row>
    <row r="530" spans="14:131" s="367" customFormat="1">
      <c r="N530" s="376"/>
      <c r="O530" s="376"/>
      <c r="P530" s="376"/>
      <c r="Q530" s="376"/>
      <c r="R530" s="376"/>
      <c r="S530" s="376"/>
      <c r="T530" s="376"/>
      <c r="U530" s="376"/>
      <c r="V530" s="376"/>
      <c r="W530" s="376"/>
      <c r="X530" s="376"/>
      <c r="Y530" s="376"/>
      <c r="Z530" s="376"/>
      <c r="AA530" s="376"/>
      <c r="AB530" s="376"/>
      <c r="AC530" s="376"/>
      <c r="AD530" s="376"/>
      <c r="AE530" s="376"/>
      <c r="AF530" s="376"/>
      <c r="AG530" s="376"/>
      <c r="AH530" s="376"/>
      <c r="AI530" s="376"/>
      <c r="AJ530" s="376"/>
      <c r="AK530" s="376"/>
      <c r="AL530" s="376"/>
      <c r="AM530" s="376"/>
      <c r="AN530" s="376"/>
      <c r="AO530" s="376"/>
      <c r="AP530" s="376"/>
      <c r="AQ530" s="376"/>
      <c r="AR530" s="376"/>
      <c r="AS530" s="376"/>
      <c r="AT530" s="376"/>
      <c r="AU530" s="376"/>
      <c r="AV530" s="376"/>
      <c r="AW530" s="400"/>
      <c r="AX530" s="400"/>
      <c r="AY530" s="400"/>
      <c r="AZ530" s="582" t="s">
        <v>1313</v>
      </c>
      <c r="BA530" s="582"/>
      <c r="BB530" s="582"/>
      <c r="BC530" s="582"/>
      <c r="BD530" s="400" t="s">
        <v>1301</v>
      </c>
      <c r="BE530" s="51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c r="CV530" s="376"/>
      <c r="CW530" s="376"/>
      <c r="CX530" s="376"/>
      <c r="CY530" s="376"/>
      <c r="CZ530" s="376"/>
      <c r="DA530" s="376"/>
      <c r="DB530" s="376"/>
      <c r="DC530" s="376"/>
      <c r="DD530" s="376"/>
      <c r="DE530" s="376"/>
      <c r="DF530" s="376"/>
      <c r="DG530" s="376"/>
      <c r="DH530" s="376"/>
      <c r="DI530" s="376"/>
      <c r="DJ530" s="376"/>
      <c r="DK530" s="376"/>
      <c r="DL530" s="376"/>
      <c r="DM530" s="376"/>
      <c r="DN530" s="376"/>
      <c r="DO530" s="376"/>
      <c r="DP530" s="376"/>
      <c r="DQ530" s="376"/>
      <c r="DR530" s="376"/>
      <c r="DS530" s="376"/>
      <c r="DT530" s="376"/>
      <c r="DU530" s="376"/>
      <c r="DV530" s="376"/>
      <c r="DW530" s="376"/>
      <c r="DX530" s="376"/>
      <c r="DY530" s="376"/>
      <c r="DZ530" s="376"/>
      <c r="EA530" s="376"/>
    </row>
    <row r="531" spans="14:131" s="367" customFormat="1">
      <c r="N531" s="376"/>
      <c r="O531" s="376"/>
      <c r="P531" s="376"/>
      <c r="Q531" s="376"/>
      <c r="R531" s="376"/>
      <c r="S531" s="376"/>
      <c r="T531" s="376"/>
      <c r="U531" s="376"/>
      <c r="V531" s="376"/>
      <c r="W531" s="376"/>
      <c r="X531" s="376"/>
      <c r="Y531" s="376"/>
      <c r="Z531" s="376"/>
      <c r="AA531" s="376"/>
      <c r="AB531" s="376"/>
      <c r="AC531" s="376"/>
      <c r="AD531" s="376"/>
      <c r="AE531" s="376"/>
      <c r="AF531" s="376"/>
      <c r="AG531" s="376"/>
      <c r="AH531" s="376"/>
      <c r="AI531" s="376"/>
      <c r="AJ531" s="376"/>
      <c r="AK531" s="376"/>
      <c r="AL531" s="376"/>
      <c r="AM531" s="376"/>
      <c r="AN531" s="376"/>
      <c r="AO531" s="376"/>
      <c r="AP531" s="376"/>
      <c r="AQ531" s="376"/>
      <c r="AR531" s="376"/>
      <c r="AS531" s="376"/>
      <c r="AT531" s="376"/>
      <c r="AU531" s="376"/>
      <c r="AV531" s="376"/>
      <c r="AW531" s="400"/>
      <c r="AX531" s="400"/>
      <c r="AY531" s="400"/>
      <c r="AZ531" s="582" t="s">
        <v>1314</v>
      </c>
      <c r="BA531" s="582"/>
      <c r="BB531" s="582"/>
      <c r="BC531" s="582"/>
      <c r="BD531" s="400" t="s">
        <v>1303</v>
      </c>
      <c r="BE531" s="51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c r="CV531" s="376"/>
      <c r="CW531" s="376"/>
      <c r="CX531" s="376"/>
      <c r="CY531" s="376"/>
      <c r="CZ531" s="376"/>
      <c r="DA531" s="376"/>
      <c r="DB531" s="376"/>
      <c r="DC531" s="376"/>
      <c r="DD531" s="376"/>
      <c r="DE531" s="376"/>
      <c r="DF531" s="376"/>
      <c r="DG531" s="376"/>
      <c r="DH531" s="376"/>
      <c r="DI531" s="376"/>
      <c r="DJ531" s="376"/>
      <c r="DK531" s="376"/>
      <c r="DL531" s="376"/>
      <c r="DM531" s="376"/>
      <c r="DN531" s="376"/>
      <c r="DO531" s="376"/>
      <c r="DP531" s="376"/>
      <c r="DQ531" s="376"/>
      <c r="DR531" s="376"/>
      <c r="DS531" s="376"/>
      <c r="DT531" s="376"/>
      <c r="DU531" s="376"/>
      <c r="DV531" s="376"/>
      <c r="DW531" s="376"/>
      <c r="DX531" s="376"/>
      <c r="DY531" s="376"/>
      <c r="DZ531" s="376"/>
      <c r="EA531" s="376"/>
    </row>
    <row r="532" spans="14:131" s="367" customFormat="1">
      <c r="N532" s="376"/>
      <c r="O532" s="376"/>
      <c r="P532" s="376"/>
      <c r="Q532" s="376"/>
      <c r="R532" s="376"/>
      <c r="S532" s="376"/>
      <c r="T532" s="376"/>
      <c r="U532" s="376"/>
      <c r="V532" s="376"/>
      <c r="W532" s="376"/>
      <c r="X532" s="376"/>
      <c r="Y532" s="376"/>
      <c r="Z532" s="376"/>
      <c r="AA532" s="376"/>
      <c r="AB532" s="376"/>
      <c r="AC532" s="376"/>
      <c r="AD532" s="376"/>
      <c r="AE532" s="376"/>
      <c r="AF532" s="376"/>
      <c r="AG532" s="376"/>
      <c r="AH532" s="376"/>
      <c r="AI532" s="376"/>
      <c r="AJ532" s="376"/>
      <c r="AK532" s="376"/>
      <c r="AL532" s="376"/>
      <c r="AM532" s="376"/>
      <c r="AN532" s="376"/>
      <c r="AO532" s="376"/>
      <c r="AP532" s="376"/>
      <c r="AQ532" s="376"/>
      <c r="AR532" s="376"/>
      <c r="AS532" s="376"/>
      <c r="AT532" s="376"/>
      <c r="AU532" s="376"/>
      <c r="AV532" s="376"/>
      <c r="AW532" s="400"/>
      <c r="AX532" s="400"/>
      <c r="AY532" s="400"/>
      <c r="AZ532" s="582" t="s">
        <v>1316</v>
      </c>
      <c r="BA532" s="582"/>
      <c r="BB532" s="582"/>
      <c r="BC532" s="582"/>
      <c r="BD532" s="400" t="s">
        <v>1305</v>
      </c>
      <c r="BE532" s="51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c r="CV532" s="376"/>
      <c r="CW532" s="376"/>
      <c r="CX532" s="376"/>
      <c r="CY532" s="376"/>
      <c r="CZ532" s="376"/>
      <c r="DA532" s="376"/>
      <c r="DB532" s="376"/>
      <c r="DC532" s="376"/>
      <c r="DD532" s="376"/>
      <c r="DE532" s="376"/>
      <c r="DF532" s="376"/>
      <c r="DG532" s="376"/>
      <c r="DH532" s="376"/>
      <c r="DI532" s="376"/>
      <c r="DJ532" s="376"/>
      <c r="DK532" s="376"/>
      <c r="DL532" s="376"/>
      <c r="DM532" s="376"/>
      <c r="DN532" s="376"/>
      <c r="DO532" s="376"/>
      <c r="DP532" s="376"/>
      <c r="DQ532" s="376"/>
      <c r="DR532" s="376"/>
      <c r="DS532" s="376"/>
      <c r="DT532" s="376"/>
      <c r="DU532" s="376"/>
      <c r="DV532" s="376"/>
      <c r="DW532" s="376"/>
      <c r="DX532" s="376"/>
      <c r="DY532" s="376"/>
      <c r="DZ532" s="376"/>
      <c r="EA532" s="376"/>
    </row>
    <row r="533" spans="14:131" s="367" customFormat="1">
      <c r="N533" s="376"/>
      <c r="O533" s="376"/>
      <c r="P533" s="376"/>
      <c r="Q533" s="376"/>
      <c r="R533" s="376"/>
      <c r="S533" s="376"/>
      <c r="T533" s="376"/>
      <c r="U533" s="376"/>
      <c r="V533" s="376"/>
      <c r="W533" s="376"/>
      <c r="X533" s="376"/>
      <c r="Y533" s="376"/>
      <c r="Z533" s="376"/>
      <c r="AA533" s="376"/>
      <c r="AB533" s="376"/>
      <c r="AC533" s="376"/>
      <c r="AD533" s="376"/>
      <c r="AE533" s="376"/>
      <c r="AF533" s="376"/>
      <c r="AG533" s="376"/>
      <c r="AH533" s="376"/>
      <c r="AI533" s="376"/>
      <c r="AJ533" s="376"/>
      <c r="AK533" s="376"/>
      <c r="AL533" s="376"/>
      <c r="AM533" s="376"/>
      <c r="AN533" s="376"/>
      <c r="AO533" s="376"/>
      <c r="AP533" s="376"/>
      <c r="AQ533" s="376"/>
      <c r="AR533" s="376"/>
      <c r="AS533" s="376"/>
      <c r="AT533" s="376"/>
      <c r="AU533" s="376"/>
      <c r="AV533" s="376"/>
      <c r="AW533" s="400"/>
      <c r="AX533" s="400"/>
      <c r="AY533" s="400"/>
      <c r="AZ533" s="582" t="s">
        <v>1317</v>
      </c>
      <c r="BA533" s="582"/>
      <c r="BB533" s="582"/>
      <c r="BC533" s="582"/>
      <c r="BD533" s="400" t="s">
        <v>1308</v>
      </c>
      <c r="BE533" s="51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c r="CV533" s="376"/>
      <c r="CW533" s="376"/>
      <c r="CX533" s="376"/>
      <c r="CY533" s="376"/>
      <c r="CZ533" s="376"/>
      <c r="DA533" s="376"/>
      <c r="DB533" s="376"/>
      <c r="DC533" s="376"/>
      <c r="DD533" s="376"/>
      <c r="DE533" s="376"/>
      <c r="DF533" s="376"/>
      <c r="DG533" s="376"/>
      <c r="DH533" s="376"/>
      <c r="DI533" s="376"/>
      <c r="DJ533" s="376"/>
      <c r="DK533" s="376"/>
      <c r="DL533" s="376"/>
      <c r="DM533" s="376"/>
      <c r="DN533" s="376"/>
      <c r="DO533" s="376"/>
      <c r="DP533" s="376"/>
      <c r="DQ533" s="376"/>
      <c r="DR533" s="376"/>
      <c r="DS533" s="376"/>
      <c r="DT533" s="376"/>
      <c r="DU533" s="376"/>
      <c r="DV533" s="376"/>
      <c r="DW533" s="376"/>
      <c r="DX533" s="376"/>
      <c r="DY533" s="376"/>
      <c r="DZ533" s="376"/>
      <c r="EA533" s="376"/>
    </row>
    <row r="534" spans="14:131" s="367" customFormat="1">
      <c r="N534" s="376"/>
      <c r="O534" s="376"/>
      <c r="P534" s="376"/>
      <c r="Q534" s="376"/>
      <c r="R534" s="376"/>
      <c r="S534" s="376"/>
      <c r="T534" s="376"/>
      <c r="U534" s="376"/>
      <c r="V534" s="376"/>
      <c r="W534" s="376"/>
      <c r="X534" s="376"/>
      <c r="Y534" s="376"/>
      <c r="Z534" s="376"/>
      <c r="AA534" s="376"/>
      <c r="AB534" s="376"/>
      <c r="AC534" s="376"/>
      <c r="AD534" s="376"/>
      <c r="AE534" s="376"/>
      <c r="AF534" s="376"/>
      <c r="AG534" s="376"/>
      <c r="AH534" s="376"/>
      <c r="AI534" s="376"/>
      <c r="AJ534" s="376"/>
      <c r="AK534" s="376"/>
      <c r="AL534" s="376"/>
      <c r="AM534" s="376"/>
      <c r="AN534" s="376"/>
      <c r="AO534" s="376"/>
      <c r="AP534" s="376"/>
      <c r="AQ534" s="376"/>
      <c r="AR534" s="376"/>
      <c r="AS534" s="376"/>
      <c r="AT534" s="376"/>
      <c r="AU534" s="376"/>
      <c r="AV534" s="376"/>
      <c r="AW534" s="400"/>
      <c r="AX534" s="400"/>
      <c r="AY534" s="400"/>
      <c r="AZ534" s="582" t="s">
        <v>1321</v>
      </c>
      <c r="BA534" s="582"/>
      <c r="BB534" s="582"/>
      <c r="BC534" s="582"/>
      <c r="BD534" s="400" t="s">
        <v>1309</v>
      </c>
      <c r="BE534" s="51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c r="CV534" s="376"/>
      <c r="CW534" s="376"/>
      <c r="CX534" s="376"/>
      <c r="CY534" s="376"/>
      <c r="CZ534" s="376"/>
      <c r="DA534" s="376"/>
      <c r="DB534" s="376"/>
      <c r="DC534" s="376"/>
      <c r="DD534" s="376"/>
      <c r="DE534" s="376"/>
      <c r="DF534" s="376"/>
      <c r="DG534" s="376"/>
      <c r="DH534" s="376"/>
      <c r="DI534" s="376"/>
      <c r="DJ534" s="376"/>
      <c r="DK534" s="376"/>
      <c r="DL534" s="376"/>
      <c r="DM534" s="376"/>
      <c r="DN534" s="376"/>
      <c r="DO534" s="376"/>
      <c r="DP534" s="376"/>
      <c r="DQ534" s="376"/>
      <c r="DR534" s="376"/>
      <c r="DS534" s="376"/>
      <c r="DT534" s="376"/>
      <c r="DU534" s="376"/>
      <c r="DV534" s="376"/>
      <c r="DW534" s="376"/>
      <c r="DX534" s="376"/>
      <c r="DY534" s="376"/>
      <c r="DZ534" s="376"/>
      <c r="EA534" s="376"/>
    </row>
    <row r="535" spans="14:131" s="367" customFormat="1">
      <c r="N535" s="376"/>
      <c r="O535" s="376"/>
      <c r="P535" s="376"/>
      <c r="Q535" s="376"/>
      <c r="R535" s="376"/>
      <c r="S535" s="376"/>
      <c r="T535" s="376"/>
      <c r="U535" s="376"/>
      <c r="V535" s="376"/>
      <c r="W535" s="376"/>
      <c r="X535" s="376"/>
      <c r="Y535" s="376"/>
      <c r="Z535" s="376"/>
      <c r="AA535" s="376"/>
      <c r="AB535" s="376"/>
      <c r="AC535" s="376"/>
      <c r="AD535" s="376"/>
      <c r="AE535" s="376"/>
      <c r="AF535" s="376"/>
      <c r="AG535" s="376"/>
      <c r="AH535" s="376"/>
      <c r="AI535" s="376"/>
      <c r="AJ535" s="376"/>
      <c r="AK535" s="376"/>
      <c r="AL535" s="376"/>
      <c r="AM535" s="376"/>
      <c r="AN535" s="376"/>
      <c r="AO535" s="376"/>
      <c r="AP535" s="376"/>
      <c r="AQ535" s="376"/>
      <c r="AR535" s="376"/>
      <c r="AS535" s="376"/>
      <c r="AT535" s="376"/>
      <c r="AU535" s="376"/>
      <c r="AV535" s="376"/>
      <c r="AW535" s="400"/>
      <c r="AX535" s="400"/>
      <c r="AY535" s="400"/>
      <c r="AZ535" s="582" t="s">
        <v>1327</v>
      </c>
      <c r="BA535" s="582"/>
      <c r="BB535" s="582"/>
      <c r="BC535" s="582"/>
      <c r="BD535" s="400" t="s">
        <v>1310</v>
      </c>
      <c r="BE535" s="51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c r="CV535" s="376"/>
      <c r="CW535" s="376"/>
      <c r="CX535" s="376"/>
      <c r="CY535" s="376"/>
      <c r="CZ535" s="376"/>
      <c r="DA535" s="376"/>
      <c r="DB535" s="376"/>
      <c r="DC535" s="376"/>
      <c r="DD535" s="376"/>
      <c r="DE535" s="376"/>
      <c r="DF535" s="376"/>
      <c r="DG535" s="376"/>
      <c r="DH535" s="376"/>
      <c r="DI535" s="376"/>
      <c r="DJ535" s="376"/>
      <c r="DK535" s="376"/>
      <c r="DL535" s="376"/>
      <c r="DM535" s="376"/>
      <c r="DN535" s="376"/>
      <c r="DO535" s="376"/>
      <c r="DP535" s="376"/>
      <c r="DQ535" s="376"/>
      <c r="DR535" s="376"/>
      <c r="DS535" s="376"/>
      <c r="DT535" s="376"/>
      <c r="DU535" s="376"/>
      <c r="DV535" s="376"/>
      <c r="DW535" s="376"/>
      <c r="DX535" s="376"/>
      <c r="DY535" s="376"/>
      <c r="DZ535" s="376"/>
      <c r="EA535" s="376"/>
    </row>
    <row r="536" spans="14:131" s="367" customFormat="1">
      <c r="N536" s="376"/>
      <c r="O536" s="376"/>
      <c r="P536" s="376"/>
      <c r="Q536" s="376"/>
      <c r="R536" s="376"/>
      <c r="S536" s="376"/>
      <c r="T536" s="376"/>
      <c r="U536" s="376"/>
      <c r="V536" s="376"/>
      <c r="W536" s="376"/>
      <c r="X536" s="376"/>
      <c r="Y536" s="376"/>
      <c r="Z536" s="376"/>
      <c r="AA536" s="376"/>
      <c r="AB536" s="376"/>
      <c r="AC536" s="376"/>
      <c r="AD536" s="376"/>
      <c r="AE536" s="376"/>
      <c r="AF536" s="376"/>
      <c r="AG536" s="376"/>
      <c r="AH536" s="376"/>
      <c r="AI536" s="376"/>
      <c r="AJ536" s="376"/>
      <c r="AK536" s="376"/>
      <c r="AL536" s="376"/>
      <c r="AM536" s="376"/>
      <c r="AN536" s="376"/>
      <c r="AO536" s="376"/>
      <c r="AP536" s="376"/>
      <c r="AQ536" s="376"/>
      <c r="AR536" s="376"/>
      <c r="AS536" s="376"/>
      <c r="AT536" s="376"/>
      <c r="AU536" s="376"/>
      <c r="AV536" s="376"/>
      <c r="AW536" s="400"/>
      <c r="AX536" s="400"/>
      <c r="AY536" s="400"/>
      <c r="AZ536" s="582" t="s">
        <v>1329</v>
      </c>
      <c r="BA536" s="582"/>
      <c r="BB536" s="582"/>
      <c r="BC536" s="582"/>
      <c r="BD536" s="400" t="s">
        <v>1312</v>
      </c>
      <c r="BE536" s="51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c r="CV536" s="376"/>
      <c r="CW536" s="376"/>
      <c r="CX536" s="376"/>
      <c r="CY536" s="376"/>
      <c r="CZ536" s="376"/>
      <c r="DA536" s="376"/>
      <c r="DB536" s="376"/>
      <c r="DC536" s="376"/>
      <c r="DD536" s="376"/>
      <c r="DE536" s="376"/>
      <c r="DF536" s="376"/>
      <c r="DG536" s="376"/>
      <c r="DH536" s="376"/>
      <c r="DI536" s="376"/>
      <c r="DJ536" s="376"/>
      <c r="DK536" s="376"/>
      <c r="DL536" s="376"/>
      <c r="DM536" s="376"/>
      <c r="DN536" s="376"/>
      <c r="DO536" s="376"/>
      <c r="DP536" s="376"/>
      <c r="DQ536" s="376"/>
      <c r="DR536" s="376"/>
      <c r="DS536" s="376"/>
      <c r="DT536" s="376"/>
      <c r="DU536" s="376"/>
      <c r="DV536" s="376"/>
      <c r="DW536" s="376"/>
      <c r="DX536" s="376"/>
      <c r="DY536" s="376"/>
      <c r="DZ536" s="376"/>
      <c r="EA536" s="376"/>
    </row>
    <row r="537" spans="14:131" s="367" customFormat="1">
      <c r="N537" s="376"/>
      <c r="O537" s="376"/>
      <c r="P537" s="376"/>
      <c r="Q537" s="376"/>
      <c r="R537" s="376"/>
      <c r="S537" s="376"/>
      <c r="T537" s="376"/>
      <c r="U537" s="376"/>
      <c r="V537" s="376"/>
      <c r="W537" s="376"/>
      <c r="X537" s="376"/>
      <c r="Y537" s="376"/>
      <c r="Z537" s="376"/>
      <c r="AA537" s="376"/>
      <c r="AB537" s="376"/>
      <c r="AC537" s="376"/>
      <c r="AD537" s="376"/>
      <c r="AE537" s="376"/>
      <c r="AF537" s="376"/>
      <c r="AG537" s="376"/>
      <c r="AH537" s="376"/>
      <c r="AI537" s="376"/>
      <c r="AJ537" s="376"/>
      <c r="AK537" s="376"/>
      <c r="AL537" s="376"/>
      <c r="AM537" s="376"/>
      <c r="AN537" s="376"/>
      <c r="AO537" s="376"/>
      <c r="AP537" s="376"/>
      <c r="AQ537" s="376"/>
      <c r="AR537" s="376"/>
      <c r="AS537" s="376"/>
      <c r="AT537" s="376"/>
      <c r="AU537" s="376"/>
      <c r="AV537" s="376"/>
      <c r="AW537" s="400"/>
      <c r="AX537" s="400"/>
      <c r="AY537" s="400"/>
      <c r="AZ537" s="582" t="s">
        <v>1330</v>
      </c>
      <c r="BA537" s="582"/>
      <c r="BB537" s="582"/>
      <c r="BC537" s="582"/>
      <c r="BD537" s="400" t="s">
        <v>1313</v>
      </c>
      <c r="BE537" s="51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c r="CV537" s="376"/>
      <c r="CW537" s="376"/>
      <c r="CX537" s="376"/>
      <c r="CY537" s="376"/>
      <c r="CZ537" s="376"/>
      <c r="DA537" s="376"/>
      <c r="DB537" s="376"/>
      <c r="DC537" s="376"/>
      <c r="DD537" s="376"/>
      <c r="DE537" s="376"/>
      <c r="DF537" s="376"/>
      <c r="DG537" s="376"/>
      <c r="DH537" s="376"/>
      <c r="DI537" s="376"/>
      <c r="DJ537" s="376"/>
      <c r="DK537" s="376"/>
      <c r="DL537" s="376"/>
      <c r="DM537" s="376"/>
      <c r="DN537" s="376"/>
      <c r="DO537" s="376"/>
      <c r="DP537" s="376"/>
      <c r="DQ537" s="376"/>
      <c r="DR537" s="376"/>
      <c r="DS537" s="376"/>
      <c r="DT537" s="376"/>
      <c r="DU537" s="376"/>
      <c r="DV537" s="376"/>
      <c r="DW537" s="376"/>
      <c r="DX537" s="376"/>
      <c r="DY537" s="376"/>
      <c r="DZ537" s="376"/>
      <c r="EA537" s="376"/>
    </row>
    <row r="538" spans="14:131" s="367" customFormat="1">
      <c r="N538" s="376"/>
      <c r="O538" s="376"/>
      <c r="P538" s="376"/>
      <c r="Q538" s="376"/>
      <c r="R538" s="376"/>
      <c r="S538" s="376"/>
      <c r="T538" s="376"/>
      <c r="U538" s="376"/>
      <c r="V538" s="376"/>
      <c r="W538" s="376"/>
      <c r="X538" s="376"/>
      <c r="Y538" s="376"/>
      <c r="Z538" s="376"/>
      <c r="AA538" s="376"/>
      <c r="AB538" s="376"/>
      <c r="AC538" s="376"/>
      <c r="AD538" s="376"/>
      <c r="AE538" s="376"/>
      <c r="AF538" s="376"/>
      <c r="AG538" s="376"/>
      <c r="AH538" s="376"/>
      <c r="AI538" s="376"/>
      <c r="AJ538" s="376"/>
      <c r="AK538" s="376"/>
      <c r="AL538" s="376"/>
      <c r="AM538" s="376"/>
      <c r="AN538" s="376"/>
      <c r="AO538" s="376"/>
      <c r="AP538" s="376"/>
      <c r="AQ538" s="376"/>
      <c r="AR538" s="376"/>
      <c r="AS538" s="376"/>
      <c r="AT538" s="376"/>
      <c r="AU538" s="376"/>
      <c r="AV538" s="376"/>
      <c r="AW538" s="400"/>
      <c r="AX538" s="400"/>
      <c r="AY538" s="400"/>
      <c r="AZ538" s="582" t="s">
        <v>1337</v>
      </c>
      <c r="BA538" s="582"/>
      <c r="BB538" s="582"/>
      <c r="BC538" s="582"/>
      <c r="BD538" s="400" t="s">
        <v>1314</v>
      </c>
      <c r="BE538" s="51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c r="CV538" s="376"/>
      <c r="CW538" s="376"/>
      <c r="CX538" s="376"/>
      <c r="CY538" s="376"/>
      <c r="CZ538" s="376"/>
      <c r="DA538" s="376"/>
      <c r="DB538" s="376"/>
      <c r="DC538" s="376"/>
      <c r="DD538" s="376"/>
      <c r="DE538" s="376"/>
      <c r="DF538" s="376"/>
      <c r="DG538" s="376"/>
      <c r="DH538" s="376"/>
      <c r="DI538" s="376"/>
      <c r="DJ538" s="376"/>
      <c r="DK538" s="376"/>
      <c r="DL538" s="376"/>
      <c r="DM538" s="376"/>
      <c r="DN538" s="376"/>
      <c r="DO538" s="376"/>
      <c r="DP538" s="376"/>
      <c r="DQ538" s="376"/>
      <c r="DR538" s="376"/>
      <c r="DS538" s="376"/>
      <c r="DT538" s="376"/>
      <c r="DU538" s="376"/>
      <c r="DV538" s="376"/>
      <c r="DW538" s="376"/>
      <c r="DX538" s="376"/>
      <c r="DY538" s="376"/>
      <c r="DZ538" s="376"/>
      <c r="EA538" s="376"/>
    </row>
    <row r="539" spans="14:131" s="367" customFormat="1">
      <c r="N539" s="376"/>
      <c r="O539" s="376"/>
      <c r="P539" s="376"/>
      <c r="Q539" s="376"/>
      <c r="R539" s="376"/>
      <c r="S539" s="376"/>
      <c r="T539" s="376"/>
      <c r="U539" s="376"/>
      <c r="V539" s="376"/>
      <c r="W539" s="376"/>
      <c r="X539" s="376"/>
      <c r="Y539" s="376"/>
      <c r="Z539" s="376"/>
      <c r="AA539" s="376"/>
      <c r="AB539" s="376"/>
      <c r="AC539" s="376"/>
      <c r="AD539" s="376"/>
      <c r="AE539" s="376"/>
      <c r="AF539" s="376"/>
      <c r="AG539" s="376"/>
      <c r="AH539" s="376"/>
      <c r="AI539" s="376"/>
      <c r="AJ539" s="376"/>
      <c r="AK539" s="376"/>
      <c r="AL539" s="376"/>
      <c r="AM539" s="376"/>
      <c r="AN539" s="376"/>
      <c r="AO539" s="376"/>
      <c r="AP539" s="376"/>
      <c r="AQ539" s="376"/>
      <c r="AR539" s="376"/>
      <c r="AS539" s="376"/>
      <c r="AT539" s="376"/>
      <c r="AU539" s="376"/>
      <c r="AV539" s="376"/>
      <c r="AW539" s="400"/>
      <c r="AX539" s="400"/>
      <c r="AY539" s="400"/>
      <c r="AZ539" s="582" t="s">
        <v>1341</v>
      </c>
      <c r="BA539" s="582"/>
      <c r="BB539" s="582"/>
      <c r="BC539" s="582"/>
      <c r="BD539" s="400" t="s">
        <v>1316</v>
      </c>
      <c r="BE539" s="51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c r="CV539" s="376"/>
      <c r="CW539" s="376"/>
      <c r="CX539" s="376"/>
      <c r="CY539" s="376"/>
      <c r="CZ539" s="376"/>
      <c r="DA539" s="376"/>
      <c r="DB539" s="376"/>
      <c r="DC539" s="376"/>
      <c r="DD539" s="376"/>
      <c r="DE539" s="376"/>
      <c r="DF539" s="376"/>
      <c r="DG539" s="376"/>
      <c r="DH539" s="376"/>
      <c r="DI539" s="376"/>
      <c r="DJ539" s="376"/>
      <c r="DK539" s="376"/>
      <c r="DL539" s="376"/>
      <c r="DM539" s="376"/>
      <c r="DN539" s="376"/>
      <c r="DO539" s="376"/>
      <c r="DP539" s="376"/>
      <c r="DQ539" s="376"/>
      <c r="DR539" s="376"/>
      <c r="DS539" s="376"/>
      <c r="DT539" s="376"/>
      <c r="DU539" s="376"/>
      <c r="DV539" s="376"/>
      <c r="DW539" s="376"/>
      <c r="DX539" s="376"/>
      <c r="DY539" s="376"/>
      <c r="DZ539" s="376"/>
      <c r="EA539" s="376"/>
    </row>
    <row r="540" spans="14:131" s="367" customFormat="1">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c r="AU540" s="376"/>
      <c r="AV540" s="376"/>
      <c r="AW540" s="400"/>
      <c r="AX540" s="400"/>
      <c r="AY540" s="400"/>
      <c r="AZ540" s="582" t="s">
        <v>1344</v>
      </c>
      <c r="BA540" s="582"/>
      <c r="BB540" s="582"/>
      <c r="BC540" s="582"/>
      <c r="BD540" s="400" t="s">
        <v>1317</v>
      </c>
      <c r="BE540" s="51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c r="CV540" s="376"/>
      <c r="CW540" s="376"/>
      <c r="CX540" s="376"/>
      <c r="CY540" s="376"/>
      <c r="CZ540" s="376"/>
      <c r="DA540" s="376"/>
      <c r="DB540" s="376"/>
      <c r="DC540" s="376"/>
      <c r="DD540" s="376"/>
      <c r="DE540" s="376"/>
      <c r="DF540" s="376"/>
      <c r="DG540" s="376"/>
      <c r="DH540" s="376"/>
      <c r="DI540" s="376"/>
      <c r="DJ540" s="376"/>
      <c r="DK540" s="376"/>
      <c r="DL540" s="376"/>
      <c r="DM540" s="376"/>
      <c r="DN540" s="376"/>
      <c r="DO540" s="376"/>
      <c r="DP540" s="376"/>
      <c r="DQ540" s="376"/>
      <c r="DR540" s="376"/>
      <c r="DS540" s="376"/>
      <c r="DT540" s="376"/>
      <c r="DU540" s="376"/>
      <c r="DV540" s="376"/>
      <c r="DW540" s="376"/>
      <c r="DX540" s="376"/>
      <c r="DY540" s="376"/>
      <c r="DZ540" s="376"/>
      <c r="EA540" s="376"/>
    </row>
    <row r="541" spans="14:131" s="367" customFormat="1">
      <c r="N541" s="376"/>
      <c r="O541" s="376"/>
      <c r="P541" s="376"/>
      <c r="Q541" s="376"/>
      <c r="R541" s="376"/>
      <c r="S541" s="376"/>
      <c r="T541" s="376"/>
      <c r="U541" s="376"/>
      <c r="V541" s="376"/>
      <c r="W541" s="376"/>
      <c r="X541" s="376"/>
      <c r="Y541" s="376"/>
      <c r="Z541" s="376"/>
      <c r="AA541" s="376"/>
      <c r="AB541" s="376"/>
      <c r="AC541" s="376"/>
      <c r="AD541" s="376"/>
      <c r="AE541" s="376"/>
      <c r="AF541" s="376"/>
      <c r="AG541" s="376"/>
      <c r="AH541" s="376"/>
      <c r="AI541" s="376"/>
      <c r="AJ541" s="376"/>
      <c r="AK541" s="376"/>
      <c r="AL541" s="376"/>
      <c r="AM541" s="376"/>
      <c r="AN541" s="376"/>
      <c r="AO541" s="376"/>
      <c r="AP541" s="376"/>
      <c r="AQ541" s="376"/>
      <c r="AR541" s="376"/>
      <c r="AS541" s="376"/>
      <c r="AT541" s="376"/>
      <c r="AU541" s="376"/>
      <c r="AV541" s="376"/>
      <c r="AW541" s="400"/>
      <c r="AX541" s="400"/>
      <c r="AY541" s="400"/>
      <c r="AZ541" s="582"/>
      <c r="BA541" s="582"/>
      <c r="BB541" s="582"/>
      <c r="BC541" s="582"/>
      <c r="BD541" s="400" t="s">
        <v>1321</v>
      </c>
      <c r="BE541" s="51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c r="CV541" s="376"/>
      <c r="CW541" s="376"/>
      <c r="CX541" s="376"/>
      <c r="CY541" s="376"/>
      <c r="CZ541" s="376"/>
      <c r="DA541" s="376"/>
      <c r="DB541" s="376"/>
      <c r="DC541" s="376"/>
      <c r="DD541" s="376"/>
      <c r="DE541" s="376"/>
      <c r="DF541" s="376"/>
      <c r="DG541" s="376"/>
      <c r="DH541" s="376"/>
      <c r="DI541" s="376"/>
      <c r="DJ541" s="376"/>
      <c r="DK541" s="376"/>
      <c r="DL541" s="376"/>
      <c r="DM541" s="376"/>
      <c r="DN541" s="376"/>
      <c r="DO541" s="376"/>
      <c r="DP541" s="376"/>
      <c r="DQ541" s="376"/>
      <c r="DR541" s="376"/>
      <c r="DS541" s="376"/>
      <c r="DT541" s="376"/>
      <c r="DU541" s="376"/>
      <c r="DV541" s="376"/>
      <c r="DW541" s="376"/>
      <c r="DX541" s="376"/>
      <c r="DY541" s="376"/>
      <c r="DZ541" s="376"/>
      <c r="EA541" s="376"/>
    </row>
    <row r="542" spans="14:131" s="367" customFormat="1">
      <c r="N542" s="376"/>
      <c r="O542" s="376"/>
      <c r="P542" s="376"/>
      <c r="Q542" s="376"/>
      <c r="R542" s="376"/>
      <c r="S542" s="376"/>
      <c r="T542" s="376"/>
      <c r="U542" s="376"/>
      <c r="V542" s="376"/>
      <c r="W542" s="376"/>
      <c r="X542" s="376"/>
      <c r="Y542" s="376"/>
      <c r="Z542" s="376"/>
      <c r="AA542" s="376"/>
      <c r="AB542" s="376"/>
      <c r="AC542" s="376"/>
      <c r="AD542" s="376"/>
      <c r="AE542" s="376"/>
      <c r="AF542" s="376"/>
      <c r="AG542" s="376"/>
      <c r="AH542" s="376"/>
      <c r="AI542" s="376"/>
      <c r="AJ542" s="376"/>
      <c r="AK542" s="376"/>
      <c r="AL542" s="376"/>
      <c r="AM542" s="376"/>
      <c r="AN542" s="376"/>
      <c r="AO542" s="376"/>
      <c r="AP542" s="376"/>
      <c r="AQ542" s="376"/>
      <c r="AR542" s="376"/>
      <c r="AS542" s="376"/>
      <c r="AT542" s="376"/>
      <c r="AU542" s="376"/>
      <c r="AV542" s="376"/>
      <c r="AW542" s="400"/>
      <c r="AX542" s="400"/>
      <c r="AY542" s="400"/>
      <c r="AZ542" s="582"/>
      <c r="BA542" s="582"/>
      <c r="BB542" s="582"/>
      <c r="BC542" s="582"/>
      <c r="BD542" s="400" t="s">
        <v>1327</v>
      </c>
      <c r="BE542" s="51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c r="CV542" s="376"/>
      <c r="CW542" s="376"/>
      <c r="CX542" s="376"/>
      <c r="CY542" s="376"/>
      <c r="CZ542" s="376"/>
      <c r="DA542" s="376"/>
      <c r="DB542" s="376"/>
      <c r="DC542" s="376"/>
      <c r="DD542" s="376"/>
      <c r="DE542" s="376"/>
      <c r="DF542" s="376"/>
      <c r="DG542" s="376"/>
      <c r="DH542" s="376"/>
      <c r="DI542" s="376"/>
      <c r="DJ542" s="376"/>
      <c r="DK542" s="376"/>
      <c r="DL542" s="376"/>
      <c r="DM542" s="376"/>
      <c r="DN542" s="376"/>
      <c r="DO542" s="376"/>
      <c r="DP542" s="376"/>
      <c r="DQ542" s="376"/>
      <c r="DR542" s="376"/>
      <c r="DS542" s="376"/>
      <c r="DT542" s="376"/>
      <c r="DU542" s="376"/>
      <c r="DV542" s="376"/>
      <c r="DW542" s="376"/>
      <c r="DX542" s="376"/>
      <c r="DY542" s="376"/>
      <c r="DZ542" s="376"/>
      <c r="EA542" s="376"/>
    </row>
    <row r="543" spans="14:131" s="367" customFormat="1">
      <c r="N543" s="376"/>
      <c r="O543" s="376"/>
      <c r="P543" s="376"/>
      <c r="Q543" s="376"/>
      <c r="R543" s="376"/>
      <c r="S543" s="376"/>
      <c r="T543" s="376"/>
      <c r="U543" s="376"/>
      <c r="V543" s="376"/>
      <c r="W543" s="376"/>
      <c r="X543" s="376"/>
      <c r="Y543" s="376"/>
      <c r="Z543" s="376"/>
      <c r="AA543" s="376"/>
      <c r="AB543" s="376"/>
      <c r="AC543" s="376"/>
      <c r="AD543" s="376"/>
      <c r="AE543" s="376"/>
      <c r="AF543" s="376"/>
      <c r="AG543" s="376"/>
      <c r="AH543" s="376"/>
      <c r="AI543" s="376"/>
      <c r="AJ543" s="376"/>
      <c r="AK543" s="376"/>
      <c r="AL543" s="376"/>
      <c r="AM543" s="376"/>
      <c r="AN543" s="376"/>
      <c r="AO543" s="376"/>
      <c r="AP543" s="376"/>
      <c r="AQ543" s="376"/>
      <c r="AR543" s="376"/>
      <c r="AS543" s="376"/>
      <c r="AT543" s="376"/>
      <c r="AU543" s="376"/>
      <c r="AV543" s="376"/>
      <c r="AW543" s="400"/>
      <c r="AX543" s="400"/>
      <c r="AY543" s="400"/>
      <c r="AZ543" s="582"/>
      <c r="BA543" s="582"/>
      <c r="BB543" s="582"/>
      <c r="BC543" s="582"/>
      <c r="BD543" s="400" t="s">
        <v>1329</v>
      </c>
      <c r="BE543" s="51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c r="CV543" s="376"/>
      <c r="CW543" s="376"/>
      <c r="CX543" s="376"/>
      <c r="CY543" s="376"/>
      <c r="CZ543" s="376"/>
      <c r="DA543" s="376"/>
      <c r="DB543" s="376"/>
      <c r="DC543" s="376"/>
      <c r="DD543" s="376"/>
      <c r="DE543" s="376"/>
      <c r="DF543" s="376"/>
      <c r="DG543" s="376"/>
      <c r="DH543" s="376"/>
      <c r="DI543" s="376"/>
      <c r="DJ543" s="376"/>
      <c r="DK543" s="376"/>
      <c r="DL543" s="376"/>
      <c r="DM543" s="376"/>
      <c r="DN543" s="376"/>
      <c r="DO543" s="376"/>
      <c r="DP543" s="376"/>
      <c r="DQ543" s="376"/>
      <c r="DR543" s="376"/>
      <c r="DS543" s="376"/>
      <c r="DT543" s="376"/>
      <c r="DU543" s="376"/>
      <c r="DV543" s="376"/>
      <c r="DW543" s="376"/>
      <c r="DX543" s="376"/>
      <c r="DY543" s="376"/>
      <c r="DZ543" s="376"/>
      <c r="EA543" s="376"/>
    </row>
    <row r="544" spans="14:131" s="367" customFormat="1">
      <c r="N544" s="376"/>
      <c r="O544" s="376"/>
      <c r="P544" s="376"/>
      <c r="Q544" s="376"/>
      <c r="R544" s="376"/>
      <c r="S544" s="376"/>
      <c r="T544" s="376"/>
      <c r="U544" s="376"/>
      <c r="V544" s="376"/>
      <c r="W544" s="376"/>
      <c r="X544" s="376"/>
      <c r="Y544" s="376"/>
      <c r="Z544" s="376"/>
      <c r="AA544" s="376"/>
      <c r="AB544" s="376"/>
      <c r="AC544" s="376"/>
      <c r="AD544" s="376"/>
      <c r="AE544" s="376"/>
      <c r="AF544" s="376"/>
      <c r="AG544" s="376"/>
      <c r="AH544" s="376"/>
      <c r="AI544" s="376"/>
      <c r="AJ544" s="376"/>
      <c r="AK544" s="376"/>
      <c r="AL544" s="376"/>
      <c r="AM544" s="376"/>
      <c r="AN544" s="376"/>
      <c r="AO544" s="376"/>
      <c r="AP544" s="376"/>
      <c r="AQ544" s="376"/>
      <c r="AR544" s="376"/>
      <c r="AS544" s="376"/>
      <c r="AT544" s="376"/>
      <c r="AU544" s="376"/>
      <c r="AV544" s="376"/>
      <c r="AW544" s="400"/>
      <c r="AX544" s="400"/>
      <c r="AY544" s="400"/>
      <c r="AZ544" s="582"/>
      <c r="BA544" s="582"/>
      <c r="BB544" s="582"/>
      <c r="BC544" s="582"/>
      <c r="BD544" s="400" t="s">
        <v>1330</v>
      </c>
      <c r="BE544" s="51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c r="CV544" s="376"/>
      <c r="CW544" s="376"/>
      <c r="CX544" s="376"/>
      <c r="CY544" s="376"/>
      <c r="CZ544" s="376"/>
      <c r="DA544" s="376"/>
      <c r="DB544" s="376"/>
      <c r="DC544" s="376"/>
      <c r="DD544" s="376"/>
      <c r="DE544" s="376"/>
      <c r="DF544" s="376"/>
      <c r="DG544" s="376"/>
      <c r="DH544" s="376"/>
      <c r="DI544" s="376"/>
      <c r="DJ544" s="376"/>
      <c r="DK544" s="376"/>
      <c r="DL544" s="376"/>
      <c r="DM544" s="376"/>
      <c r="DN544" s="376"/>
      <c r="DO544" s="376"/>
      <c r="DP544" s="376"/>
      <c r="DQ544" s="376"/>
      <c r="DR544" s="376"/>
      <c r="DS544" s="376"/>
      <c r="DT544" s="376"/>
      <c r="DU544" s="376"/>
      <c r="DV544" s="376"/>
      <c r="DW544" s="376"/>
      <c r="DX544" s="376"/>
      <c r="DY544" s="376"/>
      <c r="DZ544" s="376"/>
      <c r="EA544" s="376"/>
    </row>
    <row r="545" spans="14:131" s="367" customFormat="1">
      <c r="N545" s="376"/>
      <c r="O545" s="376"/>
      <c r="P545" s="376"/>
      <c r="Q545" s="376"/>
      <c r="R545" s="376"/>
      <c r="S545" s="376"/>
      <c r="T545" s="376"/>
      <c r="U545" s="376"/>
      <c r="V545" s="376"/>
      <c r="W545" s="376"/>
      <c r="X545" s="376"/>
      <c r="Y545" s="376"/>
      <c r="Z545" s="376"/>
      <c r="AA545" s="376"/>
      <c r="AB545" s="376"/>
      <c r="AC545" s="376"/>
      <c r="AD545" s="376"/>
      <c r="AE545" s="376"/>
      <c r="AF545" s="376"/>
      <c r="AG545" s="376"/>
      <c r="AH545" s="376"/>
      <c r="AI545" s="376"/>
      <c r="AJ545" s="376"/>
      <c r="AK545" s="376"/>
      <c r="AL545" s="376"/>
      <c r="AM545" s="376"/>
      <c r="AN545" s="376"/>
      <c r="AO545" s="376"/>
      <c r="AP545" s="376"/>
      <c r="AQ545" s="376"/>
      <c r="AR545" s="376"/>
      <c r="AS545" s="376"/>
      <c r="AT545" s="376"/>
      <c r="AU545" s="376"/>
      <c r="AV545" s="376"/>
      <c r="AW545" s="400"/>
      <c r="AX545" s="400"/>
      <c r="AY545" s="400"/>
      <c r="AZ545" s="582"/>
      <c r="BA545" s="582"/>
      <c r="BB545" s="582"/>
      <c r="BC545" s="582"/>
      <c r="BD545" s="400" t="s">
        <v>1337</v>
      </c>
      <c r="BE545" s="51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c r="CV545" s="376"/>
      <c r="CW545" s="376"/>
      <c r="CX545" s="376"/>
      <c r="CY545" s="376"/>
      <c r="CZ545" s="376"/>
      <c r="DA545" s="376"/>
      <c r="DB545" s="376"/>
      <c r="DC545" s="376"/>
      <c r="DD545" s="376"/>
      <c r="DE545" s="376"/>
      <c r="DF545" s="376"/>
      <c r="DG545" s="376"/>
      <c r="DH545" s="376"/>
      <c r="DI545" s="376"/>
      <c r="DJ545" s="376"/>
      <c r="DK545" s="376"/>
      <c r="DL545" s="376"/>
      <c r="DM545" s="376"/>
      <c r="DN545" s="376"/>
      <c r="DO545" s="376"/>
      <c r="DP545" s="376"/>
      <c r="DQ545" s="376"/>
      <c r="DR545" s="376"/>
      <c r="DS545" s="376"/>
      <c r="DT545" s="376"/>
      <c r="DU545" s="376"/>
      <c r="DV545" s="376"/>
      <c r="DW545" s="376"/>
      <c r="DX545" s="376"/>
      <c r="DY545" s="376"/>
      <c r="DZ545" s="376"/>
      <c r="EA545" s="376"/>
    </row>
    <row r="546" spans="14:131" s="367" customFormat="1">
      <c r="N546" s="376"/>
      <c r="O546" s="376"/>
      <c r="P546" s="376"/>
      <c r="Q546" s="376"/>
      <c r="R546" s="376"/>
      <c r="S546" s="376"/>
      <c r="T546" s="376"/>
      <c r="U546" s="376"/>
      <c r="V546" s="376"/>
      <c r="W546" s="376"/>
      <c r="X546" s="376"/>
      <c r="Y546" s="376"/>
      <c r="Z546" s="376"/>
      <c r="AA546" s="376"/>
      <c r="AB546" s="376"/>
      <c r="AC546" s="376"/>
      <c r="AD546" s="376"/>
      <c r="AE546" s="376"/>
      <c r="AF546" s="376"/>
      <c r="AG546" s="376"/>
      <c r="AH546" s="376"/>
      <c r="AI546" s="376"/>
      <c r="AJ546" s="376"/>
      <c r="AK546" s="376"/>
      <c r="AL546" s="376"/>
      <c r="AM546" s="376"/>
      <c r="AN546" s="376"/>
      <c r="AO546" s="376"/>
      <c r="AP546" s="376"/>
      <c r="AQ546" s="376"/>
      <c r="AR546" s="376"/>
      <c r="AS546" s="376"/>
      <c r="AT546" s="376"/>
      <c r="AU546" s="376"/>
      <c r="AV546" s="376"/>
      <c r="AW546" s="400"/>
      <c r="AX546" s="400"/>
      <c r="AY546" s="400"/>
      <c r="AZ546" s="628"/>
      <c r="BA546" s="628"/>
      <c r="BB546" s="628"/>
      <c r="BC546" s="628"/>
      <c r="BD546" s="400" t="s">
        <v>1341</v>
      </c>
      <c r="BE546" s="51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c r="CV546" s="376"/>
      <c r="CW546" s="376"/>
      <c r="CX546" s="376"/>
      <c r="CY546" s="376"/>
      <c r="CZ546" s="376"/>
      <c r="DA546" s="376"/>
      <c r="DB546" s="376"/>
      <c r="DC546" s="376"/>
      <c r="DD546" s="376"/>
      <c r="DE546" s="376"/>
      <c r="DF546" s="376"/>
      <c r="DG546" s="376"/>
      <c r="DH546" s="376"/>
      <c r="DI546" s="376"/>
      <c r="DJ546" s="376"/>
      <c r="DK546" s="376"/>
      <c r="DL546" s="376"/>
      <c r="DM546" s="376"/>
      <c r="DN546" s="376"/>
      <c r="DO546" s="376"/>
      <c r="DP546" s="376"/>
      <c r="DQ546" s="376"/>
      <c r="DR546" s="376"/>
      <c r="DS546" s="376"/>
      <c r="DT546" s="376"/>
      <c r="DU546" s="376"/>
      <c r="DV546" s="376"/>
      <c r="DW546" s="376"/>
      <c r="DX546" s="376"/>
      <c r="DY546" s="376"/>
      <c r="DZ546" s="376"/>
      <c r="EA546" s="376"/>
    </row>
    <row r="547" spans="14:131" s="367" customFormat="1">
      <c r="N547" s="376"/>
      <c r="O547" s="376"/>
      <c r="P547" s="376"/>
      <c r="Q547" s="376"/>
      <c r="R547" s="376"/>
      <c r="S547" s="376"/>
      <c r="T547" s="376"/>
      <c r="U547" s="376"/>
      <c r="V547" s="376"/>
      <c r="W547" s="376"/>
      <c r="X547" s="376"/>
      <c r="Y547" s="376"/>
      <c r="Z547" s="376"/>
      <c r="AA547" s="376"/>
      <c r="AB547" s="376"/>
      <c r="AC547" s="376"/>
      <c r="AD547" s="376"/>
      <c r="AE547" s="376"/>
      <c r="AF547" s="376"/>
      <c r="AG547" s="376"/>
      <c r="AH547" s="376"/>
      <c r="AI547" s="376"/>
      <c r="AJ547" s="376"/>
      <c r="AK547" s="376"/>
      <c r="AL547" s="376"/>
      <c r="AM547" s="376"/>
      <c r="AN547" s="376"/>
      <c r="AO547" s="376"/>
      <c r="AP547" s="376"/>
      <c r="AQ547" s="376"/>
      <c r="AR547" s="376"/>
      <c r="AS547" s="376"/>
      <c r="AT547" s="376"/>
      <c r="AU547" s="376"/>
      <c r="AV547" s="376"/>
      <c r="AW547" s="400"/>
      <c r="AX547" s="400"/>
      <c r="AY547" s="400"/>
      <c r="AZ547" s="628"/>
      <c r="BA547" s="628"/>
      <c r="BB547" s="628"/>
      <c r="BC547" s="628"/>
      <c r="BD547" s="400" t="s">
        <v>1344</v>
      </c>
      <c r="BE547" s="51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c r="CV547" s="376"/>
      <c r="CW547" s="376"/>
      <c r="CX547" s="376"/>
      <c r="CY547" s="376"/>
      <c r="CZ547" s="376"/>
      <c r="DA547" s="376"/>
      <c r="DB547" s="376"/>
      <c r="DC547" s="376"/>
      <c r="DD547" s="376"/>
      <c r="DE547" s="376"/>
      <c r="DF547" s="376"/>
      <c r="DG547" s="376"/>
      <c r="DH547" s="376"/>
      <c r="DI547" s="376"/>
      <c r="DJ547" s="376"/>
      <c r="DK547" s="376"/>
      <c r="DL547" s="376"/>
      <c r="DM547" s="376"/>
      <c r="DN547" s="376"/>
      <c r="DO547" s="376"/>
      <c r="DP547" s="376"/>
      <c r="DQ547" s="376"/>
      <c r="DR547" s="376"/>
      <c r="DS547" s="376"/>
      <c r="DT547" s="376"/>
      <c r="DU547" s="376"/>
      <c r="DV547" s="376"/>
      <c r="DW547" s="376"/>
      <c r="DX547" s="376"/>
      <c r="DY547" s="376"/>
      <c r="DZ547" s="376"/>
      <c r="EA547" s="376"/>
    </row>
    <row r="548" spans="14:131" s="367" customFormat="1">
      <c r="N548" s="376"/>
      <c r="O548" s="376"/>
      <c r="P548" s="376"/>
      <c r="Q548" s="376"/>
      <c r="R548" s="376"/>
      <c r="S548" s="376"/>
      <c r="T548" s="376"/>
      <c r="U548" s="376"/>
      <c r="V548" s="376"/>
      <c r="W548" s="376"/>
      <c r="X548" s="376"/>
      <c r="Y548" s="376"/>
      <c r="Z548" s="376"/>
      <c r="AA548" s="376"/>
      <c r="AB548" s="376"/>
      <c r="AC548" s="376"/>
      <c r="AD548" s="376"/>
      <c r="AE548" s="376"/>
      <c r="AF548" s="376"/>
      <c r="AG548" s="376"/>
      <c r="AH548" s="376"/>
      <c r="AI548" s="376"/>
      <c r="AJ548" s="376"/>
      <c r="AK548" s="376"/>
      <c r="AL548" s="376"/>
      <c r="AM548" s="376"/>
      <c r="AN548" s="376"/>
      <c r="AO548" s="376"/>
      <c r="AP548" s="376"/>
      <c r="AQ548" s="376"/>
      <c r="AR548" s="376"/>
      <c r="AS548" s="376"/>
      <c r="AT548" s="376"/>
      <c r="AU548" s="376"/>
      <c r="AV548" s="376"/>
      <c r="AW548" s="400"/>
      <c r="AX548" s="400"/>
      <c r="AY548" s="400"/>
      <c r="AZ548" s="628"/>
      <c r="BA548" s="628"/>
      <c r="BB548" s="628"/>
      <c r="BC548" s="628"/>
      <c r="BD548" s="400"/>
      <c r="BE548" s="51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c r="CV548" s="376"/>
      <c r="CW548" s="376"/>
      <c r="CX548" s="376"/>
      <c r="CY548" s="376"/>
      <c r="CZ548" s="376"/>
      <c r="DA548" s="376"/>
      <c r="DB548" s="376"/>
      <c r="DC548" s="376"/>
      <c r="DD548" s="376"/>
      <c r="DE548" s="376"/>
      <c r="DF548" s="376"/>
      <c r="DG548" s="376"/>
      <c r="DH548" s="376"/>
      <c r="DI548" s="376"/>
      <c r="DJ548" s="376"/>
      <c r="DK548" s="376"/>
      <c r="DL548" s="376"/>
      <c r="DM548" s="376"/>
      <c r="DN548" s="376"/>
      <c r="DO548" s="376"/>
      <c r="DP548" s="376"/>
      <c r="DQ548" s="376"/>
      <c r="DR548" s="376"/>
      <c r="DS548" s="376"/>
      <c r="DT548" s="376"/>
      <c r="DU548" s="376"/>
      <c r="DV548" s="376"/>
      <c r="DW548" s="376"/>
      <c r="DX548" s="376"/>
      <c r="DY548" s="376"/>
      <c r="DZ548" s="376"/>
      <c r="EA548" s="376"/>
    </row>
    <row r="549" spans="14:131" s="367" customFormat="1">
      <c r="N549" s="376"/>
      <c r="O549" s="376"/>
      <c r="P549" s="376"/>
      <c r="Q549" s="376"/>
      <c r="R549" s="376"/>
      <c r="S549" s="376"/>
      <c r="T549" s="376"/>
      <c r="U549" s="376"/>
      <c r="V549" s="376"/>
      <c r="W549" s="376"/>
      <c r="X549" s="376"/>
      <c r="Y549" s="376"/>
      <c r="Z549" s="376"/>
      <c r="AA549" s="376"/>
      <c r="AB549" s="376"/>
      <c r="AC549" s="376"/>
      <c r="AD549" s="376"/>
      <c r="AE549" s="376"/>
      <c r="AF549" s="376"/>
      <c r="AG549" s="376"/>
      <c r="AH549" s="376"/>
      <c r="AI549" s="376"/>
      <c r="AJ549" s="376"/>
      <c r="AK549" s="376"/>
      <c r="AL549" s="376"/>
      <c r="AM549" s="376"/>
      <c r="AN549" s="376"/>
      <c r="AO549" s="376"/>
      <c r="AP549" s="376"/>
      <c r="AQ549" s="376"/>
      <c r="AR549" s="376"/>
      <c r="AS549" s="376"/>
      <c r="AT549" s="376"/>
      <c r="AU549" s="376"/>
      <c r="AV549" s="376"/>
      <c r="AW549" s="400"/>
      <c r="AX549" s="400"/>
      <c r="AY549" s="400"/>
      <c r="AZ549" s="628"/>
      <c r="BA549" s="628"/>
      <c r="BB549" s="628"/>
      <c r="BC549" s="628"/>
      <c r="BD549" s="401"/>
      <c r="BE549" s="51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c r="CV549" s="376"/>
      <c r="CW549" s="376"/>
      <c r="CX549" s="376"/>
      <c r="CY549" s="376"/>
      <c r="CZ549" s="376"/>
      <c r="DA549" s="376"/>
      <c r="DB549" s="376"/>
      <c r="DC549" s="376"/>
      <c r="DD549" s="376"/>
      <c r="DE549" s="376"/>
      <c r="DF549" s="376"/>
      <c r="DG549" s="376"/>
      <c r="DH549" s="376"/>
      <c r="DI549" s="376"/>
      <c r="DJ549" s="376"/>
      <c r="DK549" s="376"/>
      <c r="DL549" s="376"/>
      <c r="DM549" s="376"/>
      <c r="DN549" s="376"/>
      <c r="DO549" s="376"/>
      <c r="DP549" s="376"/>
      <c r="DQ549" s="376"/>
      <c r="DR549" s="376"/>
      <c r="DS549" s="376"/>
      <c r="DT549" s="376"/>
      <c r="DU549" s="376"/>
      <c r="DV549" s="376"/>
      <c r="DW549" s="376"/>
      <c r="DX549" s="376"/>
      <c r="DY549" s="376"/>
      <c r="DZ549" s="376"/>
      <c r="EA549" s="376"/>
    </row>
    <row r="550" spans="14:131" s="367" customFormat="1">
      <c r="N550" s="376"/>
      <c r="O550" s="376"/>
      <c r="P550" s="376"/>
      <c r="Q550" s="376"/>
      <c r="R550" s="376"/>
      <c r="S550" s="376"/>
      <c r="T550" s="376"/>
      <c r="U550" s="376"/>
      <c r="V550" s="376"/>
      <c r="W550" s="376"/>
      <c r="X550" s="376"/>
      <c r="Y550" s="376"/>
      <c r="Z550" s="376"/>
      <c r="AA550" s="376"/>
      <c r="AB550" s="376"/>
      <c r="AC550" s="376"/>
      <c r="AD550" s="376"/>
      <c r="AE550" s="376"/>
      <c r="AF550" s="376"/>
      <c r="AG550" s="376"/>
      <c r="AH550" s="376"/>
      <c r="AI550" s="376"/>
      <c r="AJ550" s="376"/>
      <c r="AK550" s="376"/>
      <c r="AL550" s="376"/>
      <c r="AM550" s="376"/>
      <c r="AN550" s="376"/>
      <c r="AO550" s="376"/>
      <c r="AP550" s="376"/>
      <c r="AQ550" s="376"/>
      <c r="AR550" s="376"/>
      <c r="AS550" s="376"/>
      <c r="AT550" s="376"/>
      <c r="AU550" s="376"/>
      <c r="AV550" s="376"/>
      <c r="AW550" s="400"/>
      <c r="AX550" s="400"/>
      <c r="AY550" s="400"/>
      <c r="AZ550" s="400"/>
      <c r="BA550" s="400"/>
      <c r="BB550" s="400"/>
      <c r="BC550" s="400"/>
      <c r="BD550" s="401"/>
      <c r="BE550" s="51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c r="CV550" s="376"/>
      <c r="CW550" s="376"/>
      <c r="CX550" s="376"/>
      <c r="CY550" s="376"/>
      <c r="CZ550" s="376"/>
      <c r="DA550" s="376"/>
      <c r="DB550" s="376"/>
      <c r="DC550" s="376"/>
      <c r="DD550" s="376"/>
      <c r="DE550" s="376"/>
      <c r="DF550" s="376"/>
      <c r="DG550" s="376"/>
      <c r="DH550" s="376"/>
      <c r="DI550" s="376"/>
      <c r="DJ550" s="376"/>
      <c r="DK550" s="376"/>
      <c r="DL550" s="376"/>
      <c r="DM550" s="376"/>
      <c r="DN550" s="376"/>
      <c r="DO550" s="376"/>
      <c r="DP550" s="376"/>
      <c r="DQ550" s="376"/>
      <c r="DR550" s="376"/>
      <c r="DS550" s="376"/>
      <c r="DT550" s="376"/>
      <c r="DU550" s="376"/>
      <c r="DV550" s="376"/>
      <c r="DW550" s="376"/>
      <c r="DX550" s="376"/>
      <c r="DY550" s="376"/>
      <c r="DZ550" s="376"/>
      <c r="EA550" s="376"/>
    </row>
    <row r="551" spans="14:131" s="367" customFormat="1">
      <c r="N551" s="376"/>
      <c r="O551" s="376"/>
      <c r="P551" s="376"/>
      <c r="Q551" s="376"/>
      <c r="R551" s="376"/>
      <c r="S551" s="376"/>
      <c r="T551" s="376"/>
      <c r="U551" s="376"/>
      <c r="V551" s="376"/>
      <c r="W551" s="376"/>
      <c r="X551" s="376"/>
      <c r="Y551" s="376"/>
      <c r="Z551" s="376"/>
      <c r="AA551" s="376"/>
      <c r="AB551" s="376"/>
      <c r="AC551" s="376"/>
      <c r="AD551" s="376"/>
      <c r="AE551" s="376"/>
      <c r="AF551" s="376"/>
      <c r="AG551" s="376"/>
      <c r="AH551" s="376"/>
      <c r="AI551" s="376"/>
      <c r="AJ551" s="376"/>
      <c r="AK551" s="376"/>
      <c r="AL551" s="376"/>
      <c r="AM551" s="376"/>
      <c r="AN551" s="376"/>
      <c r="AO551" s="376"/>
      <c r="AP551" s="376"/>
      <c r="AQ551" s="376"/>
      <c r="AR551" s="376"/>
      <c r="AS551" s="376"/>
      <c r="AT551" s="376"/>
      <c r="AU551" s="376"/>
      <c r="AV551" s="376"/>
      <c r="AW551" s="400"/>
      <c r="AX551" s="400"/>
      <c r="AY551" s="400"/>
      <c r="AZ551" s="400"/>
      <c r="BA551" s="400"/>
      <c r="BB551" s="400"/>
      <c r="BC551" s="400"/>
      <c r="BD551" s="401"/>
      <c r="BE551" s="51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c r="CV551" s="376"/>
      <c r="CW551" s="376"/>
      <c r="CX551" s="376"/>
      <c r="CY551" s="376"/>
      <c r="CZ551" s="376"/>
      <c r="DA551" s="376"/>
      <c r="DB551" s="376"/>
      <c r="DC551" s="376"/>
      <c r="DD551" s="376"/>
      <c r="DE551" s="376"/>
      <c r="DF551" s="376"/>
      <c r="DG551" s="376"/>
      <c r="DH551" s="376"/>
      <c r="DI551" s="376"/>
      <c r="DJ551" s="376"/>
      <c r="DK551" s="376"/>
      <c r="DL551" s="376"/>
      <c r="DM551" s="376"/>
      <c r="DN551" s="376"/>
      <c r="DO551" s="376"/>
      <c r="DP551" s="376"/>
      <c r="DQ551" s="376"/>
      <c r="DR551" s="376"/>
      <c r="DS551" s="376"/>
      <c r="DT551" s="376"/>
      <c r="DU551" s="376"/>
      <c r="DV551" s="376"/>
      <c r="DW551" s="376"/>
      <c r="DX551" s="376"/>
      <c r="DY551" s="376"/>
      <c r="DZ551" s="376"/>
      <c r="EA551" s="376"/>
    </row>
    <row r="552" spans="14:131" s="367" customFormat="1">
      <c r="N552" s="376"/>
      <c r="O552" s="376"/>
      <c r="P552" s="376"/>
      <c r="Q552" s="376"/>
      <c r="R552" s="376"/>
      <c r="S552" s="376"/>
      <c r="T552" s="376"/>
      <c r="U552" s="376"/>
      <c r="V552" s="376"/>
      <c r="W552" s="376"/>
      <c r="X552" s="376"/>
      <c r="Y552" s="376"/>
      <c r="Z552" s="376"/>
      <c r="AA552" s="376"/>
      <c r="AB552" s="376"/>
      <c r="AC552" s="376"/>
      <c r="AD552" s="376"/>
      <c r="AE552" s="376"/>
      <c r="AF552" s="376"/>
      <c r="AG552" s="376"/>
      <c r="AH552" s="376"/>
      <c r="AI552" s="376"/>
      <c r="AJ552" s="376"/>
      <c r="AK552" s="376"/>
      <c r="AL552" s="376"/>
      <c r="AM552" s="376"/>
      <c r="AN552" s="376"/>
      <c r="AO552" s="376"/>
      <c r="AP552" s="376"/>
      <c r="AQ552" s="376"/>
      <c r="AR552" s="376"/>
      <c r="AS552" s="376"/>
      <c r="AT552" s="376"/>
      <c r="AU552" s="376"/>
      <c r="AV552" s="376"/>
      <c r="AW552" s="400"/>
      <c r="AX552" s="400"/>
      <c r="AY552" s="400"/>
      <c r="AZ552" s="400"/>
      <c r="BA552" s="400"/>
      <c r="BB552" s="400"/>
      <c r="BC552" s="400"/>
      <c r="BD552" s="401"/>
      <c r="BE552" s="51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c r="CV552" s="376"/>
      <c r="CW552" s="376"/>
      <c r="CX552" s="376"/>
      <c r="CY552" s="376"/>
      <c r="CZ552" s="376"/>
      <c r="DA552" s="376"/>
      <c r="DB552" s="376"/>
      <c r="DC552" s="376"/>
      <c r="DD552" s="376"/>
      <c r="DE552" s="376"/>
      <c r="DF552" s="376"/>
      <c r="DG552" s="376"/>
      <c r="DH552" s="376"/>
      <c r="DI552" s="376"/>
      <c r="DJ552" s="376"/>
      <c r="DK552" s="376"/>
      <c r="DL552" s="376"/>
      <c r="DM552" s="376"/>
      <c r="DN552" s="376"/>
      <c r="DO552" s="376"/>
      <c r="DP552" s="376"/>
      <c r="DQ552" s="376"/>
      <c r="DR552" s="376"/>
      <c r="DS552" s="376"/>
      <c r="DT552" s="376"/>
      <c r="DU552" s="376"/>
      <c r="DV552" s="376"/>
      <c r="DW552" s="376"/>
      <c r="DX552" s="376"/>
      <c r="DY552" s="376"/>
      <c r="DZ552" s="376"/>
      <c r="EA552" s="376"/>
    </row>
    <row r="553" spans="14:131" s="367" customFormat="1">
      <c r="N553" s="376"/>
      <c r="O553" s="376"/>
      <c r="P553" s="376"/>
      <c r="Q553" s="376"/>
      <c r="R553" s="376"/>
      <c r="S553" s="376"/>
      <c r="T553" s="376"/>
      <c r="U553" s="376"/>
      <c r="V553" s="376"/>
      <c r="W553" s="376"/>
      <c r="X553" s="376"/>
      <c r="Y553" s="376"/>
      <c r="Z553" s="376"/>
      <c r="AA553" s="376"/>
      <c r="AB553" s="376"/>
      <c r="AC553" s="376"/>
      <c r="AD553" s="376"/>
      <c r="AE553" s="376"/>
      <c r="AF553" s="376"/>
      <c r="AG553" s="376"/>
      <c r="AH553" s="376"/>
      <c r="AI553" s="376"/>
      <c r="AJ553" s="376"/>
      <c r="AK553" s="376"/>
      <c r="AL553" s="376"/>
      <c r="AM553" s="376"/>
      <c r="AN553" s="376"/>
      <c r="AO553" s="376"/>
      <c r="AP553" s="376"/>
      <c r="AQ553" s="376"/>
      <c r="AR553" s="376"/>
      <c r="AS553" s="376"/>
      <c r="AT553" s="376"/>
      <c r="AU553" s="376"/>
      <c r="AV553" s="376"/>
      <c r="AW553" s="400"/>
      <c r="AX553" s="400"/>
      <c r="AY553" s="400"/>
      <c r="AZ553" s="400"/>
      <c r="BA553" s="400"/>
      <c r="BB553" s="400"/>
      <c r="BC553" s="400"/>
      <c r="BD553" s="401"/>
      <c r="BE553" s="51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c r="CV553" s="376"/>
      <c r="CW553" s="376"/>
      <c r="CX553" s="376"/>
      <c r="CY553" s="376"/>
      <c r="CZ553" s="376"/>
      <c r="DA553" s="376"/>
      <c r="DB553" s="376"/>
      <c r="DC553" s="376"/>
      <c r="DD553" s="376"/>
      <c r="DE553" s="376"/>
      <c r="DF553" s="376"/>
      <c r="DG553" s="376"/>
      <c r="DH553" s="376"/>
      <c r="DI553" s="376"/>
      <c r="DJ553" s="376"/>
      <c r="DK553" s="376"/>
      <c r="DL553" s="376"/>
      <c r="DM553" s="376"/>
      <c r="DN553" s="376"/>
      <c r="DO553" s="376"/>
      <c r="DP553" s="376"/>
      <c r="DQ553" s="376"/>
      <c r="DR553" s="376"/>
      <c r="DS553" s="376"/>
      <c r="DT553" s="376"/>
      <c r="DU553" s="376"/>
      <c r="DV553" s="376"/>
      <c r="DW553" s="376"/>
      <c r="DX553" s="376"/>
      <c r="DY553" s="376"/>
      <c r="DZ553" s="376"/>
      <c r="EA553" s="376"/>
    </row>
    <row r="554" spans="14:131" s="367" customFormat="1">
      <c r="N554" s="376"/>
      <c r="O554" s="376"/>
      <c r="P554" s="376"/>
      <c r="Q554" s="376"/>
      <c r="R554" s="376"/>
      <c r="S554" s="376"/>
      <c r="T554" s="376"/>
      <c r="U554" s="376"/>
      <c r="V554" s="376"/>
      <c r="W554" s="376"/>
      <c r="X554" s="376"/>
      <c r="Y554" s="376"/>
      <c r="Z554" s="376"/>
      <c r="AA554" s="376"/>
      <c r="AB554" s="376"/>
      <c r="AC554" s="376"/>
      <c r="AD554" s="376"/>
      <c r="AE554" s="376"/>
      <c r="AF554" s="376"/>
      <c r="AG554" s="376"/>
      <c r="AH554" s="376"/>
      <c r="AI554" s="376"/>
      <c r="AJ554" s="376"/>
      <c r="AK554" s="376"/>
      <c r="AL554" s="376"/>
      <c r="AM554" s="376"/>
      <c r="AN554" s="376"/>
      <c r="AO554" s="376"/>
      <c r="AP554" s="376"/>
      <c r="AQ554" s="376"/>
      <c r="AR554" s="376"/>
      <c r="AS554" s="376"/>
      <c r="AT554" s="376"/>
      <c r="AU554" s="376"/>
      <c r="AV554" s="376"/>
      <c r="AW554" s="400"/>
      <c r="AX554" s="400"/>
      <c r="AY554" s="400"/>
      <c r="AZ554" s="400"/>
      <c r="BA554" s="400"/>
      <c r="BB554" s="400"/>
      <c r="BC554" s="400"/>
      <c r="BD554" s="401"/>
      <c r="BE554" s="51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c r="CV554" s="376"/>
      <c r="CW554" s="376"/>
      <c r="CX554" s="376"/>
      <c r="CY554" s="376"/>
      <c r="CZ554" s="376"/>
      <c r="DA554" s="376"/>
      <c r="DB554" s="376"/>
      <c r="DC554" s="376"/>
      <c r="DD554" s="376"/>
      <c r="DE554" s="376"/>
      <c r="DF554" s="376"/>
      <c r="DG554" s="376"/>
      <c r="DH554" s="376"/>
      <c r="DI554" s="376"/>
      <c r="DJ554" s="376"/>
      <c r="DK554" s="376"/>
      <c r="DL554" s="376"/>
      <c r="DM554" s="376"/>
      <c r="DN554" s="376"/>
      <c r="DO554" s="376"/>
      <c r="DP554" s="376"/>
      <c r="DQ554" s="376"/>
      <c r="DR554" s="376"/>
      <c r="DS554" s="376"/>
      <c r="DT554" s="376"/>
      <c r="DU554" s="376"/>
      <c r="DV554" s="376"/>
      <c r="DW554" s="376"/>
      <c r="DX554" s="376"/>
      <c r="DY554" s="376"/>
      <c r="DZ554" s="376"/>
      <c r="EA554" s="376"/>
    </row>
    <row r="555" spans="14:131" s="367" customFormat="1">
      <c r="N555" s="376"/>
      <c r="O555" s="376"/>
      <c r="P555" s="376"/>
      <c r="Q555" s="376"/>
      <c r="R555" s="376"/>
      <c r="S555" s="376"/>
      <c r="T555" s="376"/>
      <c r="U555" s="376"/>
      <c r="V555" s="376"/>
      <c r="W555" s="376"/>
      <c r="X555" s="376"/>
      <c r="Y555" s="376"/>
      <c r="Z555" s="376"/>
      <c r="AA555" s="376"/>
      <c r="AB555" s="376"/>
      <c r="AC555" s="376"/>
      <c r="AD555" s="376"/>
      <c r="AE555" s="376"/>
      <c r="AF555" s="376"/>
      <c r="AG555" s="376"/>
      <c r="AH555" s="376"/>
      <c r="AI555" s="376"/>
      <c r="AJ555" s="376"/>
      <c r="AK555" s="376"/>
      <c r="AL555" s="376"/>
      <c r="AM555" s="376"/>
      <c r="AN555" s="376"/>
      <c r="AO555" s="376"/>
      <c r="AP555" s="376"/>
      <c r="AQ555" s="376"/>
      <c r="AR555" s="376"/>
      <c r="AS555" s="376"/>
      <c r="AT555" s="376"/>
      <c r="AU555" s="376"/>
      <c r="AV555" s="376"/>
      <c r="AW555" s="400"/>
      <c r="AX555" s="400"/>
      <c r="AY555" s="400"/>
      <c r="AZ555" s="400"/>
      <c r="BA555" s="400"/>
      <c r="BB555" s="400"/>
      <c r="BC555" s="400"/>
      <c r="BD555" s="401"/>
      <c r="BE555" s="51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c r="CV555" s="376"/>
      <c r="CW555" s="376"/>
      <c r="CX555" s="376"/>
      <c r="CY555" s="376"/>
      <c r="CZ555" s="376"/>
      <c r="DA555" s="376"/>
      <c r="DB555" s="376"/>
      <c r="DC555" s="376"/>
      <c r="DD555" s="376"/>
      <c r="DE555" s="376"/>
      <c r="DF555" s="376"/>
      <c r="DG555" s="376"/>
      <c r="DH555" s="376"/>
      <c r="DI555" s="376"/>
      <c r="DJ555" s="376"/>
      <c r="DK555" s="376"/>
      <c r="DL555" s="376"/>
      <c r="DM555" s="376"/>
      <c r="DN555" s="376"/>
      <c r="DO555" s="376"/>
      <c r="DP555" s="376"/>
      <c r="DQ555" s="376"/>
      <c r="DR555" s="376"/>
      <c r="DS555" s="376"/>
      <c r="DT555" s="376"/>
      <c r="DU555" s="376"/>
      <c r="DV555" s="376"/>
      <c r="DW555" s="376"/>
      <c r="DX555" s="376"/>
      <c r="DY555" s="376"/>
      <c r="DZ555" s="376"/>
      <c r="EA555" s="376"/>
    </row>
    <row r="556" spans="14:131" s="367" customFormat="1">
      <c r="N556" s="376"/>
      <c r="O556" s="376"/>
      <c r="P556" s="376"/>
      <c r="Q556" s="376"/>
      <c r="R556" s="376"/>
      <c r="S556" s="376"/>
      <c r="T556" s="376"/>
      <c r="U556" s="376"/>
      <c r="V556" s="376"/>
      <c r="W556" s="376"/>
      <c r="X556" s="376"/>
      <c r="Y556" s="376"/>
      <c r="Z556" s="376"/>
      <c r="AA556" s="376"/>
      <c r="AB556" s="376"/>
      <c r="AC556" s="376"/>
      <c r="AD556" s="376"/>
      <c r="AE556" s="376"/>
      <c r="AF556" s="376"/>
      <c r="AG556" s="376"/>
      <c r="AH556" s="376"/>
      <c r="AI556" s="376"/>
      <c r="AJ556" s="376"/>
      <c r="AK556" s="376"/>
      <c r="AL556" s="376"/>
      <c r="AM556" s="376"/>
      <c r="AN556" s="376"/>
      <c r="AO556" s="376"/>
      <c r="AP556" s="376"/>
      <c r="AQ556" s="376"/>
      <c r="AR556" s="376"/>
      <c r="AS556" s="376"/>
      <c r="AT556" s="376"/>
      <c r="AU556" s="376"/>
      <c r="AV556" s="376"/>
      <c r="AW556" s="400"/>
      <c r="AX556" s="400"/>
      <c r="AY556" s="400"/>
      <c r="AZ556" s="400"/>
      <c r="BA556" s="400"/>
      <c r="BB556" s="400"/>
      <c r="BC556" s="400"/>
      <c r="BD556" s="401"/>
      <c r="BE556" s="51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c r="CV556" s="376"/>
      <c r="CW556" s="376"/>
      <c r="CX556" s="376"/>
      <c r="CY556" s="376"/>
      <c r="CZ556" s="376"/>
      <c r="DA556" s="376"/>
      <c r="DB556" s="376"/>
      <c r="DC556" s="376"/>
      <c r="DD556" s="376"/>
      <c r="DE556" s="376"/>
      <c r="DF556" s="376"/>
      <c r="DG556" s="376"/>
      <c r="DH556" s="376"/>
      <c r="DI556" s="376"/>
      <c r="DJ556" s="376"/>
      <c r="DK556" s="376"/>
      <c r="DL556" s="376"/>
      <c r="DM556" s="376"/>
      <c r="DN556" s="376"/>
      <c r="DO556" s="376"/>
      <c r="DP556" s="376"/>
      <c r="DQ556" s="376"/>
      <c r="DR556" s="376"/>
      <c r="DS556" s="376"/>
      <c r="DT556" s="376"/>
      <c r="DU556" s="376"/>
      <c r="DV556" s="376"/>
      <c r="DW556" s="376"/>
      <c r="DX556" s="376"/>
      <c r="DY556" s="376"/>
      <c r="DZ556" s="376"/>
      <c r="EA556" s="376"/>
    </row>
    <row r="557" spans="14:131" s="367" customFormat="1">
      <c r="N557" s="376"/>
      <c r="O557" s="376"/>
      <c r="P557" s="376"/>
      <c r="Q557" s="376"/>
      <c r="R557" s="376"/>
      <c r="S557" s="376"/>
      <c r="T557" s="376"/>
      <c r="U557" s="376"/>
      <c r="V557" s="376"/>
      <c r="W557" s="376"/>
      <c r="X557" s="376"/>
      <c r="Y557" s="376"/>
      <c r="Z557" s="376"/>
      <c r="AA557" s="376"/>
      <c r="AB557" s="376"/>
      <c r="AC557" s="376"/>
      <c r="AD557" s="376"/>
      <c r="AE557" s="376"/>
      <c r="AF557" s="376"/>
      <c r="AG557" s="376"/>
      <c r="AH557" s="376"/>
      <c r="AI557" s="376"/>
      <c r="AJ557" s="376"/>
      <c r="AK557" s="376"/>
      <c r="AL557" s="376"/>
      <c r="AM557" s="376"/>
      <c r="AN557" s="376"/>
      <c r="AO557" s="376"/>
      <c r="AP557" s="376"/>
      <c r="AQ557" s="376"/>
      <c r="AR557" s="376"/>
      <c r="AS557" s="376"/>
      <c r="AT557" s="376"/>
      <c r="AU557" s="376"/>
      <c r="AV557" s="376"/>
      <c r="AW557" s="400"/>
      <c r="AX557" s="400"/>
      <c r="AY557" s="400"/>
      <c r="AZ557" s="400"/>
      <c r="BA557" s="400"/>
      <c r="BB557" s="400"/>
      <c r="BC557" s="400"/>
      <c r="BD557" s="401"/>
      <c r="BE557" s="51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c r="CV557" s="376"/>
      <c r="CW557" s="376"/>
      <c r="CX557" s="376"/>
      <c r="CY557" s="376"/>
      <c r="CZ557" s="376"/>
      <c r="DA557" s="376"/>
      <c r="DB557" s="376"/>
      <c r="DC557" s="376"/>
      <c r="DD557" s="376"/>
      <c r="DE557" s="376"/>
      <c r="DF557" s="376"/>
      <c r="DG557" s="376"/>
      <c r="DH557" s="376"/>
      <c r="DI557" s="376"/>
      <c r="DJ557" s="376"/>
      <c r="DK557" s="376"/>
      <c r="DL557" s="376"/>
      <c r="DM557" s="376"/>
      <c r="DN557" s="376"/>
      <c r="DO557" s="376"/>
      <c r="DP557" s="376"/>
      <c r="DQ557" s="376"/>
      <c r="DR557" s="376"/>
      <c r="DS557" s="376"/>
      <c r="DT557" s="376"/>
      <c r="DU557" s="376"/>
      <c r="DV557" s="376"/>
      <c r="DW557" s="376"/>
      <c r="DX557" s="376"/>
      <c r="DY557" s="376"/>
      <c r="DZ557" s="376"/>
      <c r="EA557" s="376"/>
    </row>
    <row r="558" spans="14:131" s="367" customFormat="1">
      <c r="N558" s="376"/>
      <c r="O558" s="376"/>
      <c r="P558" s="376"/>
      <c r="Q558" s="376"/>
      <c r="R558" s="376"/>
      <c r="S558" s="376"/>
      <c r="T558" s="376"/>
      <c r="U558" s="376"/>
      <c r="V558" s="376"/>
      <c r="W558" s="376"/>
      <c r="X558" s="376"/>
      <c r="Y558" s="376"/>
      <c r="Z558" s="376"/>
      <c r="AA558" s="376"/>
      <c r="AB558" s="376"/>
      <c r="AC558" s="376"/>
      <c r="AD558" s="376"/>
      <c r="AE558" s="376"/>
      <c r="AF558" s="376"/>
      <c r="AG558" s="376"/>
      <c r="AH558" s="376"/>
      <c r="AI558" s="376"/>
      <c r="AJ558" s="376"/>
      <c r="AK558" s="376"/>
      <c r="AL558" s="376"/>
      <c r="AM558" s="376"/>
      <c r="AN558" s="376"/>
      <c r="AO558" s="376"/>
      <c r="AP558" s="376"/>
      <c r="AQ558" s="376"/>
      <c r="AR558" s="376"/>
      <c r="AS558" s="376"/>
      <c r="AT558" s="376"/>
      <c r="AU558" s="376"/>
      <c r="AV558" s="376"/>
      <c r="AW558" s="400"/>
      <c r="AX558" s="400"/>
      <c r="AY558" s="400"/>
      <c r="AZ558" s="400"/>
      <c r="BA558" s="400"/>
      <c r="BB558" s="400"/>
      <c r="BC558" s="400"/>
      <c r="BD558" s="401"/>
      <c r="BE558" s="51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c r="CV558" s="376"/>
      <c r="CW558" s="376"/>
      <c r="CX558" s="376"/>
      <c r="CY558" s="376"/>
      <c r="CZ558" s="376"/>
      <c r="DA558" s="376"/>
      <c r="DB558" s="376"/>
      <c r="DC558" s="376"/>
      <c r="DD558" s="376"/>
      <c r="DE558" s="376"/>
      <c r="DF558" s="376"/>
      <c r="DG558" s="376"/>
      <c r="DH558" s="376"/>
      <c r="DI558" s="376"/>
      <c r="DJ558" s="376"/>
      <c r="DK558" s="376"/>
      <c r="DL558" s="376"/>
      <c r="DM558" s="376"/>
      <c r="DN558" s="376"/>
      <c r="DO558" s="376"/>
      <c r="DP558" s="376"/>
      <c r="DQ558" s="376"/>
      <c r="DR558" s="376"/>
      <c r="DS558" s="376"/>
      <c r="DT558" s="376"/>
      <c r="DU558" s="376"/>
      <c r="DV558" s="376"/>
      <c r="DW558" s="376"/>
      <c r="DX558" s="376"/>
      <c r="DY558" s="376"/>
      <c r="DZ558" s="376"/>
      <c r="EA558" s="376"/>
    </row>
    <row r="559" spans="14:131" s="367" customFormat="1">
      <c r="N559" s="376"/>
      <c r="O559" s="376"/>
      <c r="P559" s="376"/>
      <c r="Q559" s="376"/>
      <c r="R559" s="376"/>
      <c r="S559" s="376"/>
      <c r="T559" s="376"/>
      <c r="U559" s="376"/>
      <c r="V559" s="376"/>
      <c r="W559" s="376"/>
      <c r="X559" s="376"/>
      <c r="Y559" s="376"/>
      <c r="Z559" s="376"/>
      <c r="AA559" s="376"/>
      <c r="AB559" s="376"/>
      <c r="AC559" s="376"/>
      <c r="AD559" s="376"/>
      <c r="AE559" s="376"/>
      <c r="AF559" s="376"/>
      <c r="AG559" s="376"/>
      <c r="AH559" s="376"/>
      <c r="AI559" s="376"/>
      <c r="AJ559" s="376"/>
      <c r="AK559" s="376"/>
      <c r="AL559" s="376"/>
      <c r="AM559" s="376"/>
      <c r="AN559" s="376"/>
      <c r="AO559" s="376"/>
      <c r="AP559" s="376"/>
      <c r="AQ559" s="376"/>
      <c r="AR559" s="376"/>
      <c r="AS559" s="376"/>
      <c r="AT559" s="376"/>
      <c r="AU559" s="376"/>
      <c r="AV559" s="376"/>
      <c r="AW559" s="400"/>
      <c r="AX559" s="400"/>
      <c r="AY559" s="400"/>
      <c r="AZ559" s="400"/>
      <c r="BA559" s="400"/>
      <c r="BB559" s="400"/>
      <c r="BC559" s="400"/>
      <c r="BD559" s="401"/>
      <c r="BE559" s="51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c r="CV559" s="376"/>
      <c r="CW559" s="376"/>
      <c r="CX559" s="376"/>
      <c r="CY559" s="376"/>
      <c r="CZ559" s="376"/>
      <c r="DA559" s="376"/>
      <c r="DB559" s="376"/>
      <c r="DC559" s="376"/>
      <c r="DD559" s="376"/>
      <c r="DE559" s="376"/>
      <c r="DF559" s="376"/>
      <c r="DG559" s="376"/>
      <c r="DH559" s="376"/>
      <c r="DI559" s="376"/>
      <c r="DJ559" s="376"/>
      <c r="DK559" s="376"/>
      <c r="DL559" s="376"/>
      <c r="DM559" s="376"/>
      <c r="DN559" s="376"/>
      <c r="DO559" s="376"/>
      <c r="DP559" s="376"/>
      <c r="DQ559" s="376"/>
      <c r="DR559" s="376"/>
      <c r="DS559" s="376"/>
      <c r="DT559" s="376"/>
      <c r="DU559" s="376"/>
      <c r="DV559" s="376"/>
      <c r="DW559" s="376"/>
      <c r="DX559" s="376"/>
      <c r="DY559" s="376"/>
      <c r="DZ559" s="376"/>
      <c r="EA559" s="376"/>
    </row>
    <row r="560" spans="14:131" s="367" customFormat="1">
      <c r="N560" s="376"/>
      <c r="O560" s="376"/>
      <c r="P560" s="376"/>
      <c r="Q560" s="376"/>
      <c r="R560" s="376"/>
      <c r="S560" s="376"/>
      <c r="T560" s="376"/>
      <c r="U560" s="376"/>
      <c r="V560" s="376"/>
      <c r="W560" s="376"/>
      <c r="X560" s="376"/>
      <c r="Y560" s="376"/>
      <c r="Z560" s="376"/>
      <c r="AA560" s="376"/>
      <c r="AB560" s="376"/>
      <c r="AC560" s="376"/>
      <c r="AD560" s="376"/>
      <c r="AE560" s="376"/>
      <c r="AF560" s="376"/>
      <c r="AG560" s="376"/>
      <c r="AH560" s="376"/>
      <c r="AI560" s="376"/>
      <c r="AJ560" s="376"/>
      <c r="AK560" s="376"/>
      <c r="AL560" s="376"/>
      <c r="AM560" s="376"/>
      <c r="AN560" s="376"/>
      <c r="AO560" s="376"/>
      <c r="AP560" s="376"/>
      <c r="AQ560" s="376"/>
      <c r="AR560" s="376"/>
      <c r="AS560" s="376"/>
      <c r="AT560" s="376"/>
      <c r="AU560" s="376"/>
      <c r="AV560" s="376"/>
      <c r="AW560" s="400"/>
      <c r="AX560" s="400"/>
      <c r="AY560" s="400"/>
      <c r="AZ560" s="400"/>
      <c r="BA560" s="400"/>
      <c r="BB560" s="400"/>
      <c r="BC560" s="400"/>
      <c r="BD560" s="401"/>
      <c r="BE560" s="51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c r="CV560" s="376"/>
      <c r="CW560" s="376"/>
      <c r="CX560" s="376"/>
      <c r="CY560" s="376"/>
      <c r="CZ560" s="376"/>
      <c r="DA560" s="376"/>
      <c r="DB560" s="376"/>
      <c r="DC560" s="376"/>
      <c r="DD560" s="376"/>
      <c r="DE560" s="376"/>
      <c r="DF560" s="376"/>
      <c r="DG560" s="376"/>
      <c r="DH560" s="376"/>
      <c r="DI560" s="376"/>
      <c r="DJ560" s="376"/>
      <c r="DK560" s="376"/>
      <c r="DL560" s="376"/>
      <c r="DM560" s="376"/>
      <c r="DN560" s="376"/>
      <c r="DO560" s="376"/>
      <c r="DP560" s="376"/>
      <c r="DQ560" s="376"/>
      <c r="DR560" s="376"/>
      <c r="DS560" s="376"/>
      <c r="DT560" s="376"/>
      <c r="DU560" s="376"/>
      <c r="DV560" s="376"/>
      <c r="DW560" s="376"/>
      <c r="DX560" s="376"/>
      <c r="DY560" s="376"/>
      <c r="DZ560" s="376"/>
      <c r="EA560" s="376"/>
    </row>
    <row r="561" spans="14:131" s="367" customFormat="1">
      <c r="N561" s="376"/>
      <c r="O561" s="376"/>
      <c r="P561" s="376"/>
      <c r="Q561" s="376"/>
      <c r="R561" s="376"/>
      <c r="S561" s="376"/>
      <c r="T561" s="376"/>
      <c r="U561" s="376"/>
      <c r="V561" s="376"/>
      <c r="W561" s="376"/>
      <c r="X561" s="376"/>
      <c r="Y561" s="376"/>
      <c r="Z561" s="376"/>
      <c r="AA561" s="376"/>
      <c r="AB561" s="376"/>
      <c r="AC561" s="376"/>
      <c r="AD561" s="376"/>
      <c r="AE561" s="376"/>
      <c r="AF561" s="376"/>
      <c r="AG561" s="376"/>
      <c r="AH561" s="376"/>
      <c r="AI561" s="376"/>
      <c r="AJ561" s="376"/>
      <c r="AK561" s="376"/>
      <c r="AL561" s="376"/>
      <c r="AM561" s="376"/>
      <c r="AN561" s="376"/>
      <c r="AO561" s="376"/>
      <c r="AP561" s="376"/>
      <c r="AQ561" s="376"/>
      <c r="AR561" s="376"/>
      <c r="AS561" s="376"/>
      <c r="AT561" s="376"/>
      <c r="AU561" s="376"/>
      <c r="AV561" s="376"/>
      <c r="AW561" s="400"/>
      <c r="AX561" s="400"/>
      <c r="AY561" s="400"/>
      <c r="AZ561" s="400"/>
      <c r="BA561" s="400"/>
      <c r="BB561" s="400"/>
      <c r="BC561" s="400"/>
      <c r="BD561" s="401"/>
      <c r="BE561" s="51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c r="CV561" s="376"/>
      <c r="CW561" s="376"/>
      <c r="CX561" s="376"/>
      <c r="CY561" s="376"/>
      <c r="CZ561" s="376"/>
      <c r="DA561" s="376"/>
      <c r="DB561" s="376"/>
      <c r="DC561" s="376"/>
      <c r="DD561" s="376"/>
      <c r="DE561" s="376"/>
      <c r="DF561" s="376"/>
      <c r="DG561" s="376"/>
      <c r="DH561" s="376"/>
      <c r="DI561" s="376"/>
      <c r="DJ561" s="376"/>
      <c r="DK561" s="376"/>
      <c r="DL561" s="376"/>
      <c r="DM561" s="376"/>
      <c r="DN561" s="376"/>
      <c r="DO561" s="376"/>
      <c r="DP561" s="376"/>
      <c r="DQ561" s="376"/>
      <c r="DR561" s="376"/>
      <c r="DS561" s="376"/>
      <c r="DT561" s="376"/>
      <c r="DU561" s="376"/>
      <c r="DV561" s="376"/>
      <c r="DW561" s="376"/>
      <c r="DX561" s="376"/>
      <c r="DY561" s="376"/>
      <c r="DZ561" s="376"/>
      <c r="EA561" s="376"/>
    </row>
    <row r="562" spans="14:131" s="367" customFormat="1">
      <c r="N562" s="376"/>
      <c r="O562" s="376"/>
      <c r="P562" s="376"/>
      <c r="Q562" s="376"/>
      <c r="R562" s="376"/>
      <c r="S562" s="376"/>
      <c r="T562" s="376"/>
      <c r="U562" s="376"/>
      <c r="V562" s="376"/>
      <c r="W562" s="376"/>
      <c r="X562" s="376"/>
      <c r="Y562" s="376"/>
      <c r="Z562" s="376"/>
      <c r="AA562" s="376"/>
      <c r="AB562" s="376"/>
      <c r="AC562" s="376"/>
      <c r="AD562" s="376"/>
      <c r="AE562" s="376"/>
      <c r="AF562" s="376"/>
      <c r="AG562" s="376"/>
      <c r="AH562" s="376"/>
      <c r="AI562" s="376"/>
      <c r="AJ562" s="376"/>
      <c r="AK562" s="376"/>
      <c r="AL562" s="376"/>
      <c r="AM562" s="376"/>
      <c r="AN562" s="376"/>
      <c r="AO562" s="376"/>
      <c r="AP562" s="376"/>
      <c r="AQ562" s="376"/>
      <c r="AR562" s="376"/>
      <c r="AS562" s="376"/>
      <c r="AT562" s="376"/>
      <c r="AU562" s="376"/>
      <c r="AV562" s="376"/>
      <c r="AW562" s="400"/>
      <c r="AX562" s="400"/>
      <c r="AY562" s="400"/>
      <c r="AZ562" s="400"/>
      <c r="BA562" s="400"/>
      <c r="BB562" s="400"/>
      <c r="BC562" s="400"/>
      <c r="BD562" s="401"/>
      <c r="BE562" s="51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c r="CV562" s="376"/>
      <c r="CW562" s="376"/>
      <c r="CX562" s="376"/>
      <c r="CY562" s="376"/>
      <c r="CZ562" s="376"/>
      <c r="DA562" s="376"/>
      <c r="DB562" s="376"/>
      <c r="DC562" s="376"/>
      <c r="DD562" s="376"/>
      <c r="DE562" s="376"/>
      <c r="DF562" s="376"/>
      <c r="DG562" s="376"/>
      <c r="DH562" s="376"/>
      <c r="DI562" s="376"/>
      <c r="DJ562" s="376"/>
      <c r="DK562" s="376"/>
      <c r="DL562" s="376"/>
      <c r="DM562" s="376"/>
      <c r="DN562" s="376"/>
      <c r="DO562" s="376"/>
      <c r="DP562" s="376"/>
      <c r="DQ562" s="376"/>
      <c r="DR562" s="376"/>
      <c r="DS562" s="376"/>
      <c r="DT562" s="376"/>
      <c r="DU562" s="376"/>
      <c r="DV562" s="376"/>
      <c r="DW562" s="376"/>
      <c r="DX562" s="376"/>
      <c r="DY562" s="376"/>
      <c r="DZ562" s="376"/>
      <c r="EA562" s="376"/>
    </row>
    <row r="563" spans="14:131" s="367" customFormat="1">
      <c r="N563" s="376"/>
      <c r="O563" s="376"/>
      <c r="P563" s="376"/>
      <c r="Q563" s="376"/>
      <c r="R563" s="376"/>
      <c r="S563" s="376"/>
      <c r="T563" s="376"/>
      <c r="U563" s="376"/>
      <c r="V563" s="376"/>
      <c r="W563" s="376"/>
      <c r="X563" s="376"/>
      <c r="Y563" s="376"/>
      <c r="Z563" s="376"/>
      <c r="AA563" s="376"/>
      <c r="AB563" s="376"/>
      <c r="AC563" s="376"/>
      <c r="AD563" s="376"/>
      <c r="AE563" s="376"/>
      <c r="AF563" s="376"/>
      <c r="AG563" s="376"/>
      <c r="AH563" s="376"/>
      <c r="AI563" s="376"/>
      <c r="AJ563" s="376"/>
      <c r="AK563" s="376"/>
      <c r="AL563" s="376"/>
      <c r="AM563" s="376"/>
      <c r="AN563" s="376"/>
      <c r="AO563" s="376"/>
      <c r="AP563" s="376"/>
      <c r="AQ563" s="376"/>
      <c r="AR563" s="376"/>
      <c r="AS563" s="376"/>
      <c r="AT563" s="376"/>
      <c r="AU563" s="376"/>
      <c r="AV563" s="376"/>
      <c r="AW563" s="400"/>
      <c r="AX563" s="400"/>
      <c r="AY563" s="400"/>
      <c r="AZ563" s="400"/>
      <c r="BA563" s="400"/>
      <c r="BB563" s="400"/>
      <c r="BC563" s="400"/>
      <c r="BD563" s="401"/>
      <c r="BE563" s="51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c r="CV563" s="376"/>
      <c r="CW563" s="376"/>
      <c r="CX563" s="376"/>
      <c r="CY563" s="376"/>
      <c r="CZ563" s="376"/>
      <c r="DA563" s="376"/>
      <c r="DB563" s="376"/>
      <c r="DC563" s="376"/>
      <c r="DD563" s="376"/>
      <c r="DE563" s="376"/>
      <c r="DF563" s="376"/>
      <c r="DG563" s="376"/>
      <c r="DH563" s="376"/>
      <c r="DI563" s="376"/>
      <c r="DJ563" s="376"/>
      <c r="DK563" s="376"/>
      <c r="DL563" s="376"/>
      <c r="DM563" s="376"/>
      <c r="DN563" s="376"/>
      <c r="DO563" s="376"/>
      <c r="DP563" s="376"/>
      <c r="DQ563" s="376"/>
      <c r="DR563" s="376"/>
      <c r="DS563" s="376"/>
      <c r="DT563" s="376"/>
      <c r="DU563" s="376"/>
      <c r="DV563" s="376"/>
      <c r="DW563" s="376"/>
      <c r="DX563" s="376"/>
      <c r="DY563" s="376"/>
      <c r="DZ563" s="376"/>
      <c r="EA563" s="376"/>
    </row>
    <row r="564" spans="14:131" s="367" customFormat="1">
      <c r="N564" s="376"/>
      <c r="O564" s="376"/>
      <c r="P564" s="376"/>
      <c r="Q564" s="376"/>
      <c r="R564" s="376"/>
      <c r="S564" s="376"/>
      <c r="T564" s="376"/>
      <c r="U564" s="376"/>
      <c r="V564" s="376"/>
      <c r="W564" s="376"/>
      <c r="X564" s="376"/>
      <c r="Y564" s="376"/>
      <c r="Z564" s="376"/>
      <c r="AA564" s="376"/>
      <c r="AB564" s="376"/>
      <c r="AC564" s="376"/>
      <c r="AD564" s="376"/>
      <c r="AE564" s="376"/>
      <c r="AF564" s="376"/>
      <c r="AG564" s="376"/>
      <c r="AH564" s="376"/>
      <c r="AI564" s="376"/>
      <c r="AJ564" s="376"/>
      <c r="AK564" s="376"/>
      <c r="AL564" s="376"/>
      <c r="AM564" s="376"/>
      <c r="AN564" s="376"/>
      <c r="AO564" s="376"/>
      <c r="AP564" s="376"/>
      <c r="AQ564" s="376"/>
      <c r="AR564" s="376"/>
      <c r="AS564" s="376"/>
      <c r="AT564" s="376"/>
      <c r="AU564" s="376"/>
      <c r="AV564" s="376"/>
      <c r="AW564" s="400"/>
      <c r="AX564" s="400"/>
      <c r="AY564" s="400"/>
      <c r="AZ564" s="400"/>
      <c r="BA564" s="400"/>
      <c r="BB564" s="400"/>
      <c r="BC564" s="400"/>
      <c r="BD564" s="401"/>
      <c r="BE564" s="51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c r="CV564" s="376"/>
      <c r="CW564" s="376"/>
      <c r="CX564" s="376"/>
      <c r="CY564" s="376"/>
      <c r="CZ564" s="376"/>
      <c r="DA564" s="376"/>
      <c r="DB564" s="376"/>
      <c r="DC564" s="376"/>
      <c r="DD564" s="376"/>
      <c r="DE564" s="376"/>
      <c r="DF564" s="376"/>
      <c r="DG564" s="376"/>
      <c r="DH564" s="376"/>
      <c r="DI564" s="376"/>
      <c r="DJ564" s="376"/>
      <c r="DK564" s="376"/>
      <c r="DL564" s="376"/>
      <c r="DM564" s="376"/>
      <c r="DN564" s="376"/>
      <c r="DO564" s="376"/>
      <c r="DP564" s="376"/>
      <c r="DQ564" s="376"/>
      <c r="DR564" s="376"/>
      <c r="DS564" s="376"/>
      <c r="DT564" s="376"/>
      <c r="DU564" s="376"/>
      <c r="DV564" s="376"/>
      <c r="DW564" s="376"/>
      <c r="DX564" s="376"/>
      <c r="DY564" s="376"/>
      <c r="DZ564" s="376"/>
      <c r="EA564" s="376"/>
    </row>
    <row r="565" spans="14:131" s="367" customFormat="1">
      <c r="N565" s="376"/>
      <c r="O565" s="376"/>
      <c r="P565" s="376"/>
      <c r="Q565" s="376"/>
      <c r="R565" s="376"/>
      <c r="S565" s="376"/>
      <c r="T565" s="376"/>
      <c r="U565" s="376"/>
      <c r="V565" s="376"/>
      <c r="W565" s="376"/>
      <c r="X565" s="376"/>
      <c r="Y565" s="376"/>
      <c r="Z565" s="376"/>
      <c r="AA565" s="376"/>
      <c r="AB565" s="376"/>
      <c r="AC565" s="376"/>
      <c r="AD565" s="376"/>
      <c r="AE565" s="376"/>
      <c r="AF565" s="376"/>
      <c r="AG565" s="376"/>
      <c r="AH565" s="376"/>
      <c r="AI565" s="376"/>
      <c r="AJ565" s="376"/>
      <c r="AK565" s="376"/>
      <c r="AL565" s="376"/>
      <c r="AM565" s="376"/>
      <c r="AN565" s="376"/>
      <c r="AO565" s="376"/>
      <c r="AP565" s="376"/>
      <c r="AQ565" s="376"/>
      <c r="AR565" s="376"/>
      <c r="AS565" s="376"/>
      <c r="AT565" s="376"/>
      <c r="AU565" s="376"/>
      <c r="AV565" s="376"/>
      <c r="AW565" s="400"/>
      <c r="AX565" s="400"/>
      <c r="AY565" s="400"/>
      <c r="AZ565" s="400"/>
      <c r="BA565" s="400"/>
      <c r="BB565" s="400"/>
      <c r="BC565" s="400"/>
      <c r="BD565" s="401"/>
      <c r="BE565" s="51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c r="CV565" s="376"/>
      <c r="CW565" s="376"/>
      <c r="CX565" s="376"/>
      <c r="CY565" s="376"/>
      <c r="CZ565" s="376"/>
      <c r="DA565" s="376"/>
      <c r="DB565" s="376"/>
      <c r="DC565" s="376"/>
      <c r="DD565" s="376"/>
      <c r="DE565" s="376"/>
      <c r="DF565" s="376"/>
      <c r="DG565" s="376"/>
      <c r="DH565" s="376"/>
      <c r="DI565" s="376"/>
      <c r="DJ565" s="376"/>
      <c r="DK565" s="376"/>
      <c r="DL565" s="376"/>
      <c r="DM565" s="376"/>
      <c r="DN565" s="376"/>
      <c r="DO565" s="376"/>
      <c r="DP565" s="376"/>
      <c r="DQ565" s="376"/>
      <c r="DR565" s="376"/>
      <c r="DS565" s="376"/>
      <c r="DT565" s="376"/>
      <c r="DU565" s="376"/>
      <c r="DV565" s="376"/>
      <c r="DW565" s="376"/>
      <c r="DX565" s="376"/>
      <c r="DY565" s="376"/>
      <c r="DZ565" s="376"/>
      <c r="EA565" s="376"/>
    </row>
    <row r="566" spans="14:131" s="367" customFormat="1">
      <c r="N566" s="376"/>
      <c r="O566" s="376"/>
      <c r="P566" s="376"/>
      <c r="Q566" s="376"/>
      <c r="R566" s="376"/>
      <c r="S566" s="376"/>
      <c r="T566" s="376"/>
      <c r="U566" s="376"/>
      <c r="V566" s="376"/>
      <c r="W566" s="376"/>
      <c r="X566" s="376"/>
      <c r="Y566" s="376"/>
      <c r="Z566" s="376"/>
      <c r="AA566" s="376"/>
      <c r="AB566" s="376"/>
      <c r="AC566" s="376"/>
      <c r="AD566" s="376"/>
      <c r="AE566" s="376"/>
      <c r="AF566" s="376"/>
      <c r="AG566" s="376"/>
      <c r="AH566" s="376"/>
      <c r="AI566" s="376"/>
      <c r="AJ566" s="376"/>
      <c r="AK566" s="376"/>
      <c r="AL566" s="376"/>
      <c r="AM566" s="376"/>
      <c r="AN566" s="376"/>
      <c r="AO566" s="376"/>
      <c r="AP566" s="376"/>
      <c r="AQ566" s="376"/>
      <c r="AR566" s="376"/>
      <c r="AS566" s="376"/>
      <c r="AT566" s="376"/>
      <c r="AU566" s="376"/>
      <c r="AV566" s="376"/>
      <c r="AW566" s="400"/>
      <c r="AX566" s="400"/>
      <c r="AY566" s="400"/>
      <c r="AZ566" s="400"/>
      <c r="BA566" s="400"/>
      <c r="BB566" s="400"/>
      <c r="BC566" s="400"/>
      <c r="BD566" s="516"/>
      <c r="BE566" s="51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c r="CV566" s="376"/>
      <c r="CW566" s="376"/>
      <c r="CX566" s="376"/>
      <c r="CY566" s="376"/>
      <c r="CZ566" s="376"/>
      <c r="DA566" s="376"/>
      <c r="DB566" s="376"/>
      <c r="DC566" s="376"/>
      <c r="DD566" s="376"/>
      <c r="DE566" s="376"/>
      <c r="DF566" s="376"/>
      <c r="DG566" s="376"/>
      <c r="DH566" s="376"/>
      <c r="DI566" s="376"/>
      <c r="DJ566" s="376"/>
      <c r="DK566" s="376"/>
      <c r="DL566" s="376"/>
      <c r="DM566" s="376"/>
      <c r="DN566" s="376"/>
      <c r="DO566" s="376"/>
      <c r="DP566" s="376"/>
      <c r="DQ566" s="376"/>
      <c r="DR566" s="376"/>
      <c r="DS566" s="376"/>
      <c r="DT566" s="376"/>
      <c r="DU566" s="376"/>
      <c r="DV566" s="376"/>
      <c r="DW566" s="376"/>
      <c r="DX566" s="376"/>
      <c r="DY566" s="376"/>
      <c r="DZ566" s="376"/>
      <c r="EA566" s="376"/>
    </row>
    <row r="567" spans="14:131">
      <c r="N567" s="376"/>
      <c r="O567" s="376"/>
      <c r="P567" s="376"/>
      <c r="Q567" s="376"/>
      <c r="R567" s="376"/>
      <c r="S567" s="376"/>
      <c r="T567" s="376"/>
      <c r="U567" s="376"/>
      <c r="V567" s="376"/>
      <c r="W567" s="376"/>
      <c r="X567" s="376"/>
      <c r="Y567" s="376"/>
      <c r="Z567" s="376"/>
      <c r="AA567" s="376"/>
      <c r="AB567" s="376"/>
      <c r="AC567" s="376"/>
      <c r="AD567" s="376"/>
      <c r="AE567" s="376"/>
      <c r="AF567" s="376"/>
      <c r="AG567" s="376"/>
      <c r="AH567" s="376"/>
      <c r="AI567" s="376"/>
      <c r="AJ567" s="376"/>
      <c r="AK567" s="376"/>
      <c r="AL567" s="376"/>
      <c r="AM567" s="376"/>
      <c r="AN567" s="376"/>
      <c r="AO567" s="376"/>
      <c r="AP567" s="376"/>
      <c r="AQ567" s="376"/>
      <c r="AR567" s="376"/>
      <c r="AS567" s="376"/>
      <c r="AT567" s="376"/>
      <c r="AU567" s="376"/>
      <c r="AV567" s="376"/>
      <c r="AW567" s="516"/>
      <c r="AX567" s="516"/>
      <c r="AY567" s="516"/>
      <c r="AZ567" s="516"/>
      <c r="BA567" s="516"/>
      <c r="BB567" s="516"/>
      <c r="BC567" s="516"/>
      <c r="BD567" s="516"/>
      <c r="BE567" s="51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c r="CV567" s="376"/>
      <c r="CW567" s="376"/>
      <c r="CX567" s="376"/>
      <c r="CY567" s="376"/>
      <c r="CZ567" s="376"/>
      <c r="DA567" s="376"/>
      <c r="DB567" s="376"/>
      <c r="DC567" s="376"/>
      <c r="DD567" s="376"/>
      <c r="DE567" s="376"/>
      <c r="DF567" s="376"/>
      <c r="DG567" s="376"/>
      <c r="DH567" s="376"/>
      <c r="DI567" s="376"/>
      <c r="DJ567" s="376"/>
      <c r="DK567" s="376"/>
      <c r="DL567" s="376"/>
      <c r="DM567" s="376"/>
      <c r="DN567" s="376"/>
      <c r="DO567" s="376"/>
      <c r="DP567" s="376"/>
      <c r="DQ567" s="376"/>
      <c r="DR567" s="376"/>
      <c r="DS567" s="376"/>
      <c r="DT567" s="376"/>
      <c r="DU567" s="376"/>
      <c r="DV567" s="376"/>
      <c r="DW567" s="376"/>
      <c r="DX567" s="376"/>
      <c r="DY567" s="376"/>
      <c r="DZ567" s="376"/>
      <c r="EA567" s="376"/>
    </row>
    <row r="568" spans="14:131">
      <c r="N568" s="376"/>
      <c r="O568" s="376"/>
      <c r="P568" s="376"/>
      <c r="Q568" s="376"/>
      <c r="R568" s="376"/>
      <c r="S568" s="376"/>
      <c r="T568" s="376"/>
      <c r="U568" s="376"/>
      <c r="V568" s="376"/>
      <c r="W568" s="376"/>
      <c r="X568" s="376"/>
      <c r="Y568" s="376"/>
      <c r="Z568" s="376"/>
      <c r="AA568" s="376"/>
      <c r="AB568" s="376"/>
      <c r="AC568" s="376"/>
      <c r="AD568" s="376"/>
      <c r="AE568" s="376"/>
      <c r="AF568" s="376"/>
      <c r="AG568" s="376"/>
      <c r="AH568" s="376"/>
      <c r="AI568" s="376"/>
      <c r="AJ568" s="376"/>
      <c r="AK568" s="376"/>
      <c r="AL568" s="376"/>
      <c r="AM568" s="376"/>
      <c r="AN568" s="376"/>
      <c r="AO568" s="376"/>
      <c r="AP568" s="376"/>
      <c r="AQ568" s="376"/>
      <c r="AR568" s="376"/>
      <c r="AS568" s="376"/>
      <c r="AT568" s="376"/>
      <c r="AU568" s="376"/>
      <c r="AV568" s="376"/>
      <c r="AW568" s="516"/>
      <c r="AX568" s="516"/>
      <c r="AY568" s="516"/>
      <c r="AZ568" s="516"/>
      <c r="BA568" s="516"/>
      <c r="BB568" s="516"/>
      <c r="BC568" s="516"/>
      <c r="BD568" s="516"/>
      <c r="BE568" s="51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c r="CV568" s="376"/>
      <c r="CW568" s="376"/>
      <c r="CX568" s="376"/>
      <c r="CY568" s="376"/>
      <c r="CZ568" s="376"/>
      <c r="DA568" s="376"/>
      <c r="DB568" s="376"/>
      <c r="DC568" s="376"/>
      <c r="DD568" s="376"/>
      <c r="DE568" s="376"/>
      <c r="DF568" s="376"/>
      <c r="DG568" s="376"/>
      <c r="DH568" s="376"/>
      <c r="DI568" s="376"/>
      <c r="DJ568" s="376"/>
      <c r="DK568" s="376"/>
      <c r="DL568" s="376"/>
      <c r="DM568" s="376"/>
      <c r="DN568" s="376"/>
      <c r="DO568" s="376"/>
      <c r="DP568" s="376"/>
      <c r="DQ568" s="376"/>
      <c r="DR568" s="376"/>
      <c r="DS568" s="376"/>
      <c r="DT568" s="376"/>
      <c r="DU568" s="376"/>
      <c r="DV568" s="376"/>
      <c r="DW568" s="376"/>
      <c r="DX568" s="376"/>
      <c r="DY568" s="376"/>
      <c r="DZ568" s="376"/>
      <c r="EA568" s="376"/>
    </row>
    <row r="569" spans="14:131">
      <c r="N569" s="376"/>
      <c r="O569" s="376"/>
      <c r="P569" s="376"/>
      <c r="Q569" s="376"/>
      <c r="R569" s="376"/>
      <c r="S569" s="376"/>
      <c r="T569" s="376"/>
      <c r="U569" s="376"/>
      <c r="V569" s="376"/>
      <c r="W569" s="376"/>
      <c r="X569" s="376"/>
      <c r="Y569" s="376"/>
      <c r="Z569" s="376"/>
      <c r="AA569" s="376"/>
      <c r="AB569" s="376"/>
      <c r="AC569" s="376"/>
      <c r="AD569" s="376"/>
      <c r="AE569" s="376"/>
      <c r="AF569" s="376"/>
      <c r="AG569" s="376"/>
      <c r="AH569" s="376"/>
      <c r="AI569" s="376"/>
      <c r="AJ569" s="376"/>
      <c r="AK569" s="376"/>
      <c r="AL569" s="376"/>
      <c r="AM569" s="376"/>
      <c r="AN569" s="376"/>
      <c r="AO569" s="376"/>
      <c r="AP569" s="376"/>
      <c r="AQ569" s="376"/>
      <c r="AR569" s="376"/>
      <c r="AS569" s="376"/>
      <c r="AT569" s="376"/>
      <c r="AU569" s="376"/>
      <c r="AV569" s="376"/>
      <c r="AW569" s="516"/>
      <c r="AX569" s="516"/>
      <c r="AY569" s="516"/>
      <c r="AZ569" s="516"/>
      <c r="BA569" s="516"/>
      <c r="BB569" s="516"/>
      <c r="BC569" s="516"/>
      <c r="BD569" s="516"/>
      <c r="BE569" s="51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c r="CV569" s="376"/>
      <c r="CW569" s="376"/>
      <c r="CX569" s="376"/>
      <c r="CY569" s="376"/>
      <c r="CZ569" s="376"/>
      <c r="DA569" s="376"/>
      <c r="DB569" s="376"/>
      <c r="DC569" s="376"/>
      <c r="DD569" s="376"/>
      <c r="DE569" s="376"/>
      <c r="DF569" s="376"/>
      <c r="DG569" s="376"/>
      <c r="DH569" s="376"/>
      <c r="DI569" s="376"/>
      <c r="DJ569" s="376"/>
      <c r="DK569" s="376"/>
      <c r="DL569" s="376"/>
      <c r="DM569" s="376"/>
      <c r="DN569" s="376"/>
      <c r="DO569" s="376"/>
      <c r="DP569" s="376"/>
      <c r="DQ569" s="376"/>
      <c r="DR569" s="376"/>
      <c r="DS569" s="376"/>
      <c r="DT569" s="376"/>
      <c r="DU569" s="376"/>
      <c r="DV569" s="376"/>
      <c r="DW569" s="376"/>
      <c r="DX569" s="376"/>
      <c r="DY569" s="376"/>
      <c r="DZ569" s="376"/>
      <c r="EA569" s="376"/>
    </row>
    <row r="570" spans="14:131">
      <c r="N570" s="376"/>
      <c r="O570" s="376"/>
      <c r="P570" s="376"/>
      <c r="Q570" s="376"/>
      <c r="R570" s="376"/>
      <c r="S570" s="376"/>
      <c r="T570" s="376"/>
      <c r="U570" s="376"/>
      <c r="V570" s="376"/>
      <c r="W570" s="376"/>
      <c r="X570" s="376"/>
      <c r="Y570" s="376"/>
      <c r="Z570" s="376"/>
      <c r="AA570" s="376"/>
      <c r="AB570" s="376"/>
      <c r="AC570" s="376"/>
      <c r="AD570" s="376"/>
      <c r="AE570" s="376"/>
      <c r="AF570" s="376"/>
      <c r="AG570" s="376"/>
      <c r="AH570" s="376"/>
      <c r="AI570" s="376"/>
      <c r="AJ570" s="376"/>
      <c r="AK570" s="376"/>
      <c r="AL570" s="376"/>
      <c r="AM570" s="376"/>
      <c r="AN570" s="376"/>
      <c r="AO570" s="376"/>
      <c r="AP570" s="376"/>
      <c r="AQ570" s="376"/>
      <c r="AR570" s="376"/>
      <c r="AS570" s="376"/>
      <c r="AT570" s="376"/>
      <c r="AU570" s="376"/>
      <c r="AV570" s="376"/>
      <c r="AW570" s="516"/>
      <c r="AX570" s="516"/>
      <c r="AY570" s="516"/>
      <c r="AZ570" s="516"/>
      <c r="BA570" s="516"/>
      <c r="BB570" s="516"/>
      <c r="BC570" s="516"/>
      <c r="BD570" s="516"/>
      <c r="BE570" s="51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c r="CV570" s="376"/>
      <c r="CW570" s="376"/>
      <c r="CX570" s="376"/>
      <c r="CY570" s="376"/>
      <c r="CZ570" s="376"/>
      <c r="DA570" s="376"/>
      <c r="DB570" s="376"/>
      <c r="DC570" s="376"/>
      <c r="DD570" s="376"/>
      <c r="DE570" s="376"/>
      <c r="DF570" s="376"/>
      <c r="DG570" s="376"/>
      <c r="DH570" s="376"/>
      <c r="DI570" s="376"/>
      <c r="DJ570" s="376"/>
      <c r="DK570" s="376"/>
      <c r="DL570" s="376"/>
      <c r="DM570" s="376"/>
      <c r="DN570" s="376"/>
      <c r="DO570" s="376"/>
      <c r="DP570" s="376"/>
      <c r="DQ570" s="376"/>
      <c r="DR570" s="376"/>
      <c r="DS570" s="376"/>
      <c r="DT570" s="376"/>
      <c r="DU570" s="376"/>
      <c r="DV570" s="376"/>
      <c r="DW570" s="376"/>
      <c r="DX570" s="376"/>
      <c r="DY570" s="376"/>
      <c r="DZ570" s="376"/>
      <c r="EA570" s="376"/>
    </row>
    <row r="571" spans="14:131">
      <c r="N571" s="376"/>
      <c r="O571" s="376"/>
      <c r="P571" s="376"/>
      <c r="Q571" s="376"/>
      <c r="R571" s="376"/>
      <c r="S571" s="376"/>
      <c r="T571" s="376"/>
      <c r="U571" s="376"/>
      <c r="V571" s="376"/>
      <c r="W571" s="376"/>
      <c r="X571" s="376"/>
      <c r="Y571" s="376"/>
      <c r="Z571" s="376"/>
      <c r="AA571" s="376"/>
      <c r="AB571" s="376"/>
      <c r="AC571" s="376"/>
      <c r="AD571" s="376"/>
      <c r="AE571" s="376"/>
      <c r="AF571" s="376"/>
      <c r="AG571" s="376"/>
      <c r="AH571" s="376"/>
      <c r="AI571" s="376"/>
      <c r="AJ571" s="376"/>
      <c r="AK571" s="376"/>
      <c r="AL571" s="376"/>
      <c r="AM571" s="376"/>
      <c r="AN571" s="376"/>
      <c r="AO571" s="376"/>
      <c r="AP571" s="376"/>
      <c r="AQ571" s="376"/>
      <c r="AR571" s="376"/>
      <c r="AS571" s="376"/>
      <c r="AT571" s="376"/>
      <c r="AU571" s="376"/>
      <c r="AV571" s="376"/>
      <c r="AW571" s="516"/>
      <c r="AX571" s="516"/>
      <c r="AY571" s="516"/>
      <c r="AZ571" s="516"/>
      <c r="BA571" s="516"/>
      <c r="BB571" s="516"/>
      <c r="BC571" s="516"/>
      <c r="BD571" s="516"/>
      <c r="BE571" s="51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c r="CV571" s="376"/>
      <c r="CW571" s="376"/>
      <c r="CX571" s="376"/>
      <c r="CY571" s="376"/>
      <c r="CZ571" s="376"/>
      <c r="DA571" s="376"/>
      <c r="DB571" s="376"/>
      <c r="DC571" s="376"/>
      <c r="DD571" s="376"/>
      <c r="DE571" s="376"/>
      <c r="DF571" s="376"/>
      <c r="DG571" s="376"/>
      <c r="DH571" s="376"/>
      <c r="DI571" s="376"/>
      <c r="DJ571" s="376"/>
      <c r="DK571" s="376"/>
      <c r="DL571" s="376"/>
      <c r="DM571" s="376"/>
      <c r="DN571" s="376"/>
      <c r="DO571" s="376"/>
      <c r="DP571" s="376"/>
      <c r="DQ571" s="376"/>
      <c r="DR571" s="376"/>
      <c r="DS571" s="376"/>
      <c r="DT571" s="376"/>
      <c r="DU571" s="376"/>
      <c r="DV571" s="376"/>
      <c r="DW571" s="376"/>
      <c r="DX571" s="376"/>
      <c r="DY571" s="376"/>
      <c r="DZ571" s="376"/>
      <c r="EA571" s="376"/>
    </row>
    <row r="572" spans="14:131">
      <c r="N572" s="376"/>
      <c r="O572" s="376"/>
      <c r="P572" s="376"/>
      <c r="Q572" s="376"/>
      <c r="R572" s="376"/>
      <c r="S572" s="376"/>
      <c r="T572" s="376"/>
      <c r="U572" s="376"/>
      <c r="V572" s="376"/>
      <c r="W572" s="376"/>
      <c r="X572" s="376"/>
      <c r="Y572" s="376"/>
      <c r="Z572" s="376"/>
      <c r="AA572" s="376"/>
      <c r="AB572" s="376"/>
      <c r="AC572" s="376"/>
      <c r="AD572" s="376"/>
      <c r="AE572" s="376"/>
      <c r="AF572" s="376"/>
      <c r="AG572" s="376"/>
      <c r="AH572" s="376"/>
      <c r="AI572" s="376"/>
      <c r="AJ572" s="376"/>
      <c r="AK572" s="376"/>
      <c r="AL572" s="376"/>
      <c r="AM572" s="376"/>
      <c r="AN572" s="376"/>
      <c r="AO572" s="376"/>
      <c r="AP572" s="376"/>
      <c r="AQ572" s="376"/>
      <c r="AR572" s="376"/>
      <c r="AS572" s="376"/>
      <c r="AT572" s="376"/>
      <c r="AU572" s="376"/>
      <c r="AV572" s="376"/>
      <c r="AW572" s="516"/>
      <c r="AX572" s="516"/>
      <c r="AY572" s="516"/>
      <c r="AZ572" s="516"/>
      <c r="BA572" s="516"/>
      <c r="BB572" s="516"/>
      <c r="BC572" s="516"/>
      <c r="BD572" s="516"/>
      <c r="BE572" s="51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c r="CV572" s="376"/>
      <c r="CW572" s="376"/>
      <c r="CX572" s="376"/>
      <c r="CY572" s="376"/>
      <c r="CZ572" s="376"/>
      <c r="DA572" s="376"/>
      <c r="DB572" s="376"/>
      <c r="DC572" s="376"/>
      <c r="DD572" s="376"/>
      <c r="DE572" s="376"/>
      <c r="DF572" s="376"/>
      <c r="DG572" s="376"/>
      <c r="DH572" s="376"/>
      <c r="DI572" s="376"/>
      <c r="DJ572" s="376"/>
      <c r="DK572" s="376"/>
      <c r="DL572" s="376"/>
      <c r="DM572" s="376"/>
      <c r="DN572" s="376"/>
      <c r="DO572" s="376"/>
      <c r="DP572" s="376"/>
      <c r="DQ572" s="376"/>
      <c r="DR572" s="376"/>
      <c r="DS572" s="376"/>
      <c r="DT572" s="376"/>
      <c r="DU572" s="376"/>
      <c r="DV572" s="376"/>
      <c r="DW572" s="376"/>
      <c r="DX572" s="376"/>
      <c r="DY572" s="376"/>
      <c r="DZ572" s="376"/>
      <c r="EA572" s="376"/>
    </row>
    <row r="573" spans="14:131">
      <c r="N573" s="376"/>
      <c r="O573" s="376"/>
      <c r="P573" s="376"/>
      <c r="Q573" s="376"/>
      <c r="R573" s="376"/>
      <c r="S573" s="376"/>
      <c r="T573" s="376"/>
      <c r="U573" s="376"/>
      <c r="V573" s="376"/>
      <c r="W573" s="376"/>
      <c r="X573" s="376"/>
      <c r="Y573" s="376"/>
      <c r="Z573" s="376"/>
      <c r="AA573" s="376"/>
      <c r="AB573" s="376"/>
      <c r="AC573" s="376"/>
      <c r="AD573" s="376"/>
      <c r="AE573" s="376"/>
      <c r="AF573" s="376"/>
      <c r="AG573" s="376"/>
      <c r="AH573" s="376"/>
      <c r="AI573" s="376"/>
      <c r="AJ573" s="376"/>
      <c r="AK573" s="376"/>
      <c r="AL573" s="376"/>
      <c r="AM573" s="376"/>
      <c r="AN573" s="376"/>
      <c r="AO573" s="376"/>
      <c r="AP573" s="376"/>
      <c r="AQ573" s="376"/>
      <c r="AR573" s="376"/>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c r="CV573" s="376"/>
      <c r="CW573" s="376"/>
      <c r="CX573" s="376"/>
      <c r="CY573" s="376"/>
      <c r="CZ573" s="376"/>
      <c r="DA573" s="376"/>
      <c r="DB573" s="376"/>
      <c r="DC573" s="376"/>
      <c r="DD573" s="376"/>
      <c r="DE573" s="376"/>
      <c r="DF573" s="376"/>
      <c r="DG573" s="376"/>
      <c r="DH573" s="376"/>
      <c r="DI573" s="376"/>
      <c r="DJ573" s="376"/>
      <c r="DK573" s="376"/>
      <c r="DL573" s="376"/>
      <c r="DM573" s="376"/>
      <c r="DN573" s="376"/>
      <c r="DO573" s="376"/>
      <c r="DP573" s="376"/>
      <c r="DQ573" s="376"/>
      <c r="DR573" s="376"/>
      <c r="DS573" s="376"/>
      <c r="DT573" s="376"/>
      <c r="DU573" s="376"/>
      <c r="DV573" s="376"/>
      <c r="DW573" s="376"/>
      <c r="DX573" s="376"/>
      <c r="DY573" s="376"/>
      <c r="DZ573" s="376"/>
      <c r="EA573" s="376"/>
    </row>
    <row r="574" spans="14:131">
      <c r="N574" s="376"/>
      <c r="O574" s="376"/>
      <c r="P574" s="376"/>
      <c r="Q574" s="376"/>
      <c r="R574" s="376"/>
      <c r="S574" s="376"/>
      <c r="T574" s="376"/>
      <c r="U574" s="376"/>
      <c r="V574" s="376"/>
      <c r="W574" s="376"/>
      <c r="X574" s="376"/>
      <c r="Y574" s="376"/>
      <c r="Z574" s="376"/>
      <c r="AA574" s="376"/>
      <c r="AB574" s="376"/>
      <c r="AC574" s="376"/>
      <c r="AD574" s="376"/>
      <c r="AE574" s="376"/>
      <c r="AF574" s="376"/>
      <c r="AG574" s="376"/>
      <c r="AH574" s="376"/>
      <c r="AI574" s="376"/>
      <c r="AJ574" s="376"/>
      <c r="AK574" s="376"/>
      <c r="AL574" s="376"/>
      <c r="AM574" s="376"/>
      <c r="AN574" s="376"/>
      <c r="AO574" s="376"/>
      <c r="AP574" s="376"/>
      <c r="AQ574" s="376"/>
      <c r="AR574" s="376"/>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c r="CV574" s="376"/>
      <c r="CW574" s="376"/>
      <c r="CX574" s="376"/>
      <c r="CY574" s="376"/>
      <c r="CZ574" s="376"/>
      <c r="DA574" s="376"/>
      <c r="DB574" s="376"/>
      <c r="DC574" s="376"/>
      <c r="DD574" s="376"/>
      <c r="DE574" s="376"/>
      <c r="DF574" s="376"/>
      <c r="DG574" s="376"/>
      <c r="DH574" s="376"/>
      <c r="DI574" s="376"/>
      <c r="DJ574" s="376"/>
      <c r="DK574" s="376"/>
      <c r="DL574" s="376"/>
      <c r="DM574" s="376"/>
      <c r="DN574" s="376"/>
      <c r="DO574" s="376"/>
      <c r="DP574" s="376"/>
      <c r="DQ574" s="376"/>
      <c r="DR574" s="376"/>
      <c r="DS574" s="376"/>
      <c r="DT574" s="376"/>
      <c r="DU574" s="376"/>
      <c r="DV574" s="376"/>
      <c r="DW574" s="376"/>
      <c r="DX574" s="376"/>
      <c r="DY574" s="376"/>
      <c r="DZ574" s="376"/>
      <c r="EA574" s="376"/>
    </row>
    <row r="575" spans="14:131">
      <c r="N575" s="376"/>
      <c r="O575" s="376"/>
      <c r="P575" s="376"/>
      <c r="Q575" s="376"/>
      <c r="R575" s="376"/>
      <c r="S575" s="376"/>
      <c r="T575" s="376"/>
      <c r="U575" s="376"/>
      <c r="V575" s="376"/>
      <c r="W575" s="376"/>
      <c r="X575" s="376"/>
      <c r="Y575" s="376"/>
      <c r="Z575" s="376"/>
      <c r="AA575" s="376"/>
      <c r="AB575" s="376"/>
      <c r="AC575" s="376"/>
      <c r="AD575" s="376"/>
      <c r="AE575" s="376"/>
      <c r="AF575" s="376"/>
      <c r="AG575" s="376"/>
      <c r="AH575" s="376"/>
      <c r="AI575" s="376"/>
      <c r="AJ575" s="376"/>
      <c r="AK575" s="376"/>
      <c r="AL575" s="376"/>
      <c r="AM575" s="376"/>
      <c r="AN575" s="376"/>
      <c r="AO575" s="376"/>
      <c r="AP575" s="376"/>
      <c r="AQ575" s="376"/>
      <c r="AR575" s="376"/>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c r="CV575" s="376"/>
      <c r="CW575" s="376"/>
      <c r="CX575" s="376"/>
      <c r="CY575" s="376"/>
      <c r="CZ575" s="376"/>
      <c r="DA575" s="376"/>
      <c r="DB575" s="376"/>
      <c r="DC575" s="376"/>
      <c r="DD575" s="376"/>
      <c r="DE575" s="376"/>
      <c r="DF575" s="376"/>
      <c r="DG575" s="376"/>
      <c r="DH575" s="376"/>
      <c r="DI575" s="376"/>
      <c r="DJ575" s="376"/>
      <c r="DK575" s="376"/>
      <c r="DL575" s="376"/>
      <c r="DM575" s="376"/>
      <c r="DN575" s="376"/>
      <c r="DO575" s="376"/>
      <c r="DP575" s="376"/>
      <c r="DQ575" s="376"/>
      <c r="DR575" s="376"/>
      <c r="DS575" s="376"/>
      <c r="DT575" s="376"/>
      <c r="DU575" s="376"/>
      <c r="DV575" s="376"/>
      <c r="DW575" s="376"/>
      <c r="DX575" s="376"/>
      <c r="DY575" s="376"/>
      <c r="DZ575" s="376"/>
      <c r="EA575" s="376"/>
    </row>
    <row r="576" spans="14:131">
      <c r="N576" s="376"/>
      <c r="O576" s="376"/>
      <c r="P576" s="376"/>
      <c r="Q576" s="376"/>
      <c r="R576" s="376"/>
      <c r="S576" s="376"/>
      <c r="T576" s="376"/>
      <c r="U576" s="376"/>
      <c r="V576" s="376"/>
      <c r="W576" s="376"/>
      <c r="X576" s="376"/>
      <c r="Y576" s="376"/>
      <c r="Z576" s="376"/>
      <c r="AA576" s="376"/>
      <c r="AB576" s="376"/>
      <c r="AC576" s="376"/>
      <c r="AD576" s="376"/>
      <c r="AE576" s="376"/>
      <c r="AF576" s="376"/>
      <c r="AG576" s="376"/>
      <c r="AH576" s="376"/>
      <c r="AI576" s="376"/>
      <c r="AJ576" s="376"/>
      <c r="AK576" s="376"/>
      <c r="AL576" s="376"/>
      <c r="AM576" s="376"/>
      <c r="AN576" s="376"/>
      <c r="AO576" s="376"/>
      <c r="AP576" s="376"/>
      <c r="AQ576" s="376"/>
      <c r="AR576" s="376"/>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c r="CV576" s="376"/>
      <c r="CW576" s="376"/>
      <c r="CX576" s="376"/>
      <c r="CY576" s="376"/>
      <c r="CZ576" s="376"/>
      <c r="DA576" s="376"/>
      <c r="DB576" s="376"/>
      <c r="DC576" s="376"/>
      <c r="DD576" s="376"/>
      <c r="DE576" s="376"/>
      <c r="DF576" s="376"/>
      <c r="DG576" s="376"/>
      <c r="DH576" s="376"/>
      <c r="DI576" s="376"/>
      <c r="DJ576" s="376"/>
      <c r="DK576" s="376"/>
      <c r="DL576" s="376"/>
      <c r="DM576" s="376"/>
      <c r="DN576" s="376"/>
      <c r="DO576" s="376"/>
      <c r="DP576" s="376"/>
      <c r="DQ576" s="376"/>
      <c r="DR576" s="376"/>
      <c r="DS576" s="376"/>
      <c r="DT576" s="376"/>
      <c r="DU576" s="376"/>
      <c r="DV576" s="376"/>
      <c r="DW576" s="376"/>
      <c r="DX576" s="376"/>
      <c r="DY576" s="376"/>
      <c r="DZ576" s="376"/>
      <c r="EA576" s="376"/>
    </row>
    <row r="577" spans="3:131">
      <c r="N577" s="376"/>
      <c r="O577" s="376"/>
      <c r="P577" s="376"/>
      <c r="Q577" s="376"/>
      <c r="R577" s="376"/>
      <c r="S577" s="376"/>
      <c r="T577" s="376"/>
      <c r="U577" s="376"/>
      <c r="V577" s="376"/>
      <c r="W577" s="376"/>
      <c r="X577" s="376"/>
      <c r="Y577" s="376"/>
      <c r="Z577" s="376"/>
      <c r="AA577" s="376"/>
      <c r="AB577" s="376"/>
      <c r="AC577" s="376"/>
      <c r="AD577" s="376"/>
      <c r="AE577" s="376"/>
      <c r="AF577" s="376"/>
      <c r="AG577" s="376"/>
      <c r="AH577" s="376"/>
      <c r="AI577" s="376"/>
      <c r="AJ577" s="376"/>
      <c r="AK577" s="376"/>
      <c r="AL577" s="376"/>
      <c r="AM577" s="376"/>
      <c r="AN577" s="376"/>
      <c r="AO577" s="376"/>
      <c r="AP577" s="376"/>
      <c r="AQ577" s="376"/>
      <c r="AR577" s="376"/>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c r="CV577" s="376"/>
      <c r="CW577" s="376"/>
      <c r="CX577" s="376"/>
      <c r="CY577" s="376"/>
      <c r="CZ577" s="376"/>
      <c r="DA577" s="376"/>
      <c r="DB577" s="376"/>
      <c r="DC577" s="376"/>
      <c r="DD577" s="376"/>
      <c r="DE577" s="376"/>
      <c r="DF577" s="376"/>
      <c r="DG577" s="376"/>
      <c r="DH577" s="376"/>
      <c r="DI577" s="376"/>
      <c r="DJ577" s="376"/>
      <c r="DK577" s="376"/>
      <c r="DL577" s="376"/>
      <c r="DM577" s="376"/>
      <c r="DN577" s="376"/>
      <c r="DO577" s="376"/>
      <c r="DP577" s="376"/>
      <c r="DQ577" s="376"/>
      <c r="DR577" s="376"/>
      <c r="DS577" s="376"/>
      <c r="DT577" s="376"/>
      <c r="DU577" s="376"/>
      <c r="DV577" s="376"/>
      <c r="DW577" s="376"/>
      <c r="DX577" s="376"/>
      <c r="DY577" s="376"/>
      <c r="DZ577" s="376"/>
      <c r="EA577" s="376"/>
    </row>
    <row r="578" spans="3:131">
      <c r="N578" s="376"/>
      <c r="O578" s="376"/>
      <c r="P578" s="376"/>
      <c r="Q578" s="376"/>
      <c r="R578" s="376"/>
      <c r="S578" s="376"/>
      <c r="T578" s="376"/>
      <c r="U578" s="376"/>
      <c r="V578" s="376"/>
      <c r="W578" s="376"/>
      <c r="X578" s="376"/>
      <c r="Y578" s="376"/>
      <c r="Z578" s="376"/>
      <c r="AA578" s="376"/>
      <c r="AB578" s="376"/>
      <c r="AC578" s="376"/>
      <c r="AD578" s="376"/>
      <c r="AE578" s="376"/>
      <c r="AF578" s="376"/>
      <c r="AG578" s="376"/>
      <c r="AH578" s="376"/>
      <c r="AI578" s="376"/>
      <c r="AJ578" s="376"/>
      <c r="AK578" s="376"/>
      <c r="AL578" s="376"/>
      <c r="AM578" s="376"/>
      <c r="AN578" s="376"/>
      <c r="AO578" s="376"/>
      <c r="AP578" s="376"/>
      <c r="AQ578" s="376"/>
      <c r="AR578" s="376"/>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c r="CV578" s="376"/>
      <c r="CW578" s="376"/>
      <c r="CX578" s="376"/>
      <c r="CY578" s="376"/>
      <c r="CZ578" s="376"/>
      <c r="DA578" s="376"/>
      <c r="DB578" s="376"/>
      <c r="DC578" s="376"/>
      <c r="DD578" s="376"/>
      <c r="DE578" s="376"/>
      <c r="DF578" s="376"/>
      <c r="DG578" s="376"/>
      <c r="DH578" s="376"/>
      <c r="DI578" s="376"/>
      <c r="DJ578" s="376"/>
      <c r="DK578" s="376"/>
      <c r="DL578" s="376"/>
      <c r="DM578" s="376"/>
      <c r="DN578" s="376"/>
      <c r="DO578" s="376"/>
      <c r="DP578" s="376"/>
      <c r="DQ578" s="376"/>
      <c r="DR578" s="376"/>
      <c r="DS578" s="376"/>
      <c r="DT578" s="376"/>
      <c r="DU578" s="376"/>
      <c r="DV578" s="376"/>
      <c r="DW578" s="376"/>
      <c r="DX578" s="376"/>
      <c r="DY578" s="376"/>
      <c r="DZ578" s="376"/>
      <c r="EA578" s="376"/>
    </row>
    <row r="579" spans="3:131">
      <c r="N579" s="376"/>
      <c r="O579" s="376"/>
      <c r="P579" s="376"/>
      <c r="Q579" s="376"/>
      <c r="R579" s="376"/>
      <c r="S579" s="376"/>
      <c r="T579" s="376"/>
      <c r="U579" s="376"/>
      <c r="V579" s="376"/>
      <c r="W579" s="376"/>
      <c r="X579" s="376"/>
      <c r="Y579" s="376"/>
      <c r="Z579" s="376"/>
      <c r="AA579" s="376"/>
      <c r="AB579" s="376"/>
      <c r="AC579" s="376"/>
      <c r="AD579" s="376"/>
      <c r="AE579" s="376"/>
      <c r="AF579" s="376"/>
      <c r="AG579" s="376"/>
      <c r="AH579" s="376"/>
      <c r="AI579" s="376"/>
      <c r="AJ579" s="376"/>
      <c r="AK579" s="376"/>
      <c r="AL579" s="376"/>
      <c r="AM579" s="376"/>
      <c r="AN579" s="376"/>
      <c r="AO579" s="376"/>
      <c r="AP579" s="376"/>
      <c r="AQ579" s="376"/>
      <c r="AR579" s="376"/>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c r="CV579" s="376"/>
      <c r="CW579" s="376"/>
      <c r="CX579" s="376"/>
      <c r="CY579" s="376"/>
      <c r="CZ579" s="376"/>
      <c r="DA579" s="376"/>
      <c r="DB579" s="376"/>
      <c r="DC579" s="376"/>
      <c r="DD579" s="376"/>
      <c r="DE579" s="376"/>
      <c r="DF579" s="376"/>
      <c r="DG579" s="376"/>
      <c r="DH579" s="376"/>
      <c r="DI579" s="376"/>
      <c r="DJ579" s="376"/>
      <c r="DK579" s="376"/>
      <c r="DL579" s="376"/>
      <c r="DM579" s="376"/>
      <c r="DN579" s="376"/>
      <c r="DO579" s="376"/>
      <c r="DP579" s="376"/>
      <c r="DQ579" s="376"/>
      <c r="DR579" s="376"/>
      <c r="DS579" s="376"/>
      <c r="DT579" s="376"/>
      <c r="DU579" s="376"/>
      <c r="DV579" s="376"/>
      <c r="DW579" s="376"/>
      <c r="DX579" s="376"/>
      <c r="DY579" s="376"/>
      <c r="DZ579" s="376"/>
      <c r="EA579" s="376"/>
    </row>
    <row r="580" spans="3:131">
      <c r="N580" s="376"/>
      <c r="O580" s="376"/>
      <c r="P580" s="376"/>
      <c r="Q580" s="376"/>
      <c r="R580" s="376"/>
      <c r="S580" s="376"/>
      <c r="T580" s="376"/>
      <c r="U580" s="376"/>
      <c r="V580" s="376"/>
      <c r="W580" s="376"/>
      <c r="X580" s="376"/>
      <c r="Y580" s="376"/>
      <c r="Z580" s="376"/>
      <c r="AA580" s="376"/>
      <c r="AB580" s="376"/>
      <c r="AC580" s="376"/>
      <c r="AD580" s="376"/>
      <c r="AE580" s="376"/>
      <c r="AF580" s="376"/>
      <c r="AG580" s="376"/>
      <c r="AH580" s="376"/>
      <c r="AI580" s="376"/>
      <c r="AJ580" s="376"/>
      <c r="AK580" s="376"/>
      <c r="AL580" s="376"/>
      <c r="AM580" s="376"/>
      <c r="AN580" s="376"/>
      <c r="AO580" s="376"/>
      <c r="AP580" s="376"/>
      <c r="AQ580" s="376"/>
      <c r="AR580" s="376"/>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c r="CV580" s="376"/>
      <c r="CW580" s="376"/>
      <c r="CX580" s="376"/>
      <c r="CY580" s="376"/>
      <c r="CZ580" s="376"/>
      <c r="DA580" s="376"/>
      <c r="DB580" s="376"/>
      <c r="DC580" s="376"/>
      <c r="DD580" s="376"/>
      <c r="DE580" s="376"/>
      <c r="DF580" s="376"/>
      <c r="DG580" s="376"/>
      <c r="DH580" s="376"/>
      <c r="DI580" s="376"/>
      <c r="DJ580" s="376"/>
      <c r="DK580" s="376"/>
      <c r="DL580" s="376"/>
      <c r="DM580" s="376"/>
      <c r="DN580" s="376"/>
      <c r="DO580" s="376"/>
      <c r="DP580" s="376"/>
      <c r="DQ580" s="376"/>
      <c r="DR580" s="376"/>
      <c r="DS580" s="376"/>
      <c r="DT580" s="376"/>
      <c r="DU580" s="376"/>
      <c r="DV580" s="376"/>
      <c r="DW580" s="376"/>
      <c r="DX580" s="376"/>
      <c r="DY580" s="376"/>
      <c r="DZ580" s="376"/>
      <c r="EA580" s="376"/>
    </row>
    <row r="581" spans="3:131">
      <c r="N581" s="376"/>
      <c r="O581" s="376"/>
      <c r="P581" s="376"/>
      <c r="Q581" s="376"/>
      <c r="R581" s="376"/>
      <c r="S581" s="376"/>
      <c r="T581" s="376"/>
      <c r="U581" s="376"/>
      <c r="V581" s="376"/>
      <c r="W581" s="376"/>
      <c r="X581" s="376"/>
      <c r="Y581" s="376"/>
      <c r="Z581" s="376"/>
      <c r="AA581" s="376"/>
      <c r="AB581" s="376"/>
      <c r="AC581" s="376"/>
      <c r="AD581" s="376"/>
      <c r="AE581" s="376"/>
      <c r="AF581" s="376"/>
      <c r="AG581" s="376"/>
      <c r="AH581" s="376"/>
      <c r="AI581" s="376"/>
      <c r="AJ581" s="376"/>
      <c r="AK581" s="376"/>
      <c r="AL581" s="376"/>
      <c r="AM581" s="376"/>
      <c r="AN581" s="376"/>
      <c r="AO581" s="376"/>
      <c r="AP581" s="376"/>
      <c r="AQ581" s="376"/>
      <c r="AR581" s="376"/>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c r="CV581" s="376"/>
      <c r="CW581" s="376"/>
      <c r="CX581" s="376"/>
      <c r="CY581" s="376"/>
      <c r="CZ581" s="376"/>
      <c r="DA581" s="376"/>
      <c r="DB581" s="376"/>
      <c r="DC581" s="376"/>
      <c r="DD581" s="376"/>
      <c r="DE581" s="376"/>
      <c r="DF581" s="376"/>
      <c r="DG581" s="376"/>
      <c r="DH581" s="376"/>
      <c r="DI581" s="376"/>
      <c r="DJ581" s="376"/>
      <c r="DK581" s="376"/>
      <c r="DL581" s="376"/>
      <c r="DM581" s="376"/>
      <c r="DN581" s="376"/>
      <c r="DO581" s="376"/>
      <c r="DP581" s="376"/>
      <c r="DQ581" s="376"/>
      <c r="DR581" s="376"/>
      <c r="DS581" s="376"/>
      <c r="DT581" s="376"/>
      <c r="DU581" s="376"/>
      <c r="DV581" s="376"/>
      <c r="DW581" s="376"/>
      <c r="DX581" s="376"/>
      <c r="DY581" s="376"/>
      <c r="DZ581" s="376"/>
      <c r="EA581" s="376"/>
    </row>
    <row r="582" spans="3:131">
      <c r="N582" s="376"/>
      <c r="O582" s="376"/>
      <c r="P582" s="376"/>
      <c r="Q582" s="376"/>
      <c r="R582" s="376"/>
      <c r="S582" s="376"/>
      <c r="T582" s="376"/>
      <c r="U582" s="376"/>
      <c r="V582" s="376"/>
      <c r="W582" s="376"/>
      <c r="X582" s="376"/>
      <c r="Y582" s="376"/>
      <c r="Z582" s="376"/>
      <c r="AA582" s="376"/>
      <c r="AB582" s="376"/>
      <c r="AC582" s="376"/>
      <c r="AD582" s="376"/>
      <c r="AE582" s="376"/>
      <c r="AF582" s="376"/>
      <c r="AG582" s="376"/>
      <c r="AH582" s="376"/>
      <c r="AI582" s="376"/>
      <c r="AJ582" s="376"/>
      <c r="AK582" s="376"/>
      <c r="AL582" s="376"/>
      <c r="AM582" s="376"/>
      <c r="AN582" s="376"/>
      <c r="AO582" s="376"/>
      <c r="AP582" s="376"/>
      <c r="AQ582" s="376"/>
      <c r="AR582" s="376"/>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c r="CV582" s="376"/>
      <c r="CW582" s="376"/>
      <c r="CX582" s="376"/>
      <c r="CY582" s="376"/>
      <c r="CZ582" s="376"/>
      <c r="DA582" s="376"/>
      <c r="DB582" s="376"/>
      <c r="DC582" s="376"/>
      <c r="DD582" s="376"/>
      <c r="DE582" s="376"/>
      <c r="DF582" s="376"/>
      <c r="DG582" s="376"/>
      <c r="DH582" s="376"/>
      <c r="DI582" s="376"/>
      <c r="DJ582" s="376"/>
      <c r="DK582" s="376"/>
      <c r="DL582" s="376"/>
      <c r="DM582" s="376"/>
      <c r="DN582" s="376"/>
      <c r="DO582" s="376"/>
      <c r="DP582" s="376"/>
      <c r="DQ582" s="376"/>
      <c r="DR582" s="376"/>
      <c r="DS582" s="376"/>
      <c r="DT582" s="376"/>
      <c r="DU582" s="376"/>
      <c r="DV582" s="376"/>
      <c r="DW582" s="376"/>
      <c r="DX582" s="376"/>
      <c r="DY582" s="376"/>
      <c r="DZ582" s="376"/>
      <c r="EA582" s="376"/>
    </row>
    <row r="583" spans="3:131">
      <c r="N583" s="376"/>
      <c r="O583" s="376"/>
      <c r="P583" s="376"/>
      <c r="Q583" s="376"/>
      <c r="R583" s="376"/>
      <c r="S583" s="376"/>
      <c r="T583" s="376"/>
      <c r="U583" s="376"/>
      <c r="V583" s="376"/>
      <c r="W583" s="376"/>
      <c r="X583" s="376"/>
      <c r="Y583" s="376"/>
      <c r="Z583" s="376"/>
      <c r="AA583" s="376"/>
      <c r="AB583" s="376"/>
      <c r="AC583" s="376"/>
      <c r="AD583" s="376"/>
      <c r="AE583" s="376"/>
      <c r="AF583" s="376"/>
      <c r="AG583" s="376"/>
      <c r="AH583" s="376"/>
      <c r="AI583" s="376"/>
      <c r="AJ583" s="376"/>
      <c r="AK583" s="376"/>
      <c r="AL583" s="376"/>
      <c r="AM583" s="376"/>
      <c r="AN583" s="376"/>
      <c r="AO583" s="376"/>
      <c r="AP583" s="376"/>
      <c r="AQ583" s="376"/>
      <c r="AR583" s="376"/>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c r="CV583" s="376"/>
      <c r="CW583" s="376"/>
      <c r="CX583" s="376"/>
      <c r="CY583" s="376"/>
      <c r="CZ583" s="376"/>
      <c r="DA583" s="376"/>
      <c r="DB583" s="376"/>
      <c r="DC583" s="376"/>
      <c r="DD583" s="376"/>
      <c r="DE583" s="376"/>
      <c r="DF583" s="376"/>
      <c r="DG583" s="376"/>
      <c r="DH583" s="376"/>
      <c r="DI583" s="376"/>
      <c r="DJ583" s="376"/>
      <c r="DK583" s="376"/>
      <c r="DL583" s="376"/>
      <c r="DM583" s="376"/>
      <c r="DN583" s="376"/>
      <c r="DO583" s="376"/>
      <c r="DP583" s="376"/>
      <c r="DQ583" s="376"/>
      <c r="DR583" s="376"/>
      <c r="DS583" s="376"/>
      <c r="DT583" s="376"/>
      <c r="DU583" s="376"/>
      <c r="DV583" s="376"/>
      <c r="DW583" s="376"/>
      <c r="DX583" s="376"/>
      <c r="DY583" s="376"/>
      <c r="DZ583" s="376"/>
      <c r="EA583" s="376"/>
    </row>
    <row r="584" spans="3:131">
      <c r="N584" s="376"/>
      <c r="O584" s="376"/>
      <c r="P584" s="376"/>
      <c r="Q584" s="376"/>
      <c r="R584" s="376"/>
      <c r="S584" s="376"/>
      <c r="T584" s="376"/>
      <c r="U584" s="376"/>
      <c r="V584" s="376"/>
      <c r="W584" s="376"/>
      <c r="X584" s="376"/>
      <c r="Y584" s="376"/>
      <c r="Z584" s="376"/>
      <c r="AA584" s="376"/>
      <c r="AB584" s="376"/>
      <c r="AC584" s="376"/>
      <c r="AD584" s="376"/>
      <c r="AE584" s="376"/>
      <c r="AF584" s="376"/>
      <c r="AG584" s="376"/>
      <c r="AH584" s="376"/>
      <c r="AI584" s="376"/>
      <c r="AJ584" s="376"/>
      <c r="AK584" s="376"/>
      <c r="AL584" s="376"/>
      <c r="AM584" s="376"/>
      <c r="AN584" s="376"/>
      <c r="AO584" s="376"/>
      <c r="AP584" s="376"/>
      <c r="AQ584" s="376"/>
      <c r="AR584" s="376"/>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c r="CV584" s="376"/>
      <c r="CW584" s="376"/>
      <c r="CX584" s="376"/>
      <c r="CY584" s="376"/>
      <c r="CZ584" s="376"/>
      <c r="DA584" s="376"/>
      <c r="DB584" s="376"/>
      <c r="DC584" s="376"/>
      <c r="DD584" s="376"/>
      <c r="DE584" s="376"/>
      <c r="DF584" s="376"/>
      <c r="DG584" s="376"/>
      <c r="DH584" s="376"/>
      <c r="DI584" s="376"/>
      <c r="DJ584" s="376"/>
      <c r="DK584" s="376"/>
      <c r="DL584" s="376"/>
      <c r="DM584" s="376"/>
      <c r="DN584" s="376"/>
      <c r="DO584" s="376"/>
      <c r="DP584" s="376"/>
      <c r="DQ584" s="376"/>
      <c r="DR584" s="376"/>
      <c r="DS584" s="376"/>
      <c r="DT584" s="376"/>
      <c r="DU584" s="376"/>
      <c r="DV584" s="376"/>
      <c r="DW584" s="376"/>
      <c r="DX584" s="376"/>
      <c r="DY584" s="376"/>
      <c r="DZ584" s="376"/>
      <c r="EA584" s="376"/>
    </row>
    <row r="585" spans="3:131">
      <c r="N585" s="376"/>
      <c r="O585" s="376"/>
      <c r="P585" s="376"/>
      <c r="Q585" s="376"/>
      <c r="R585" s="376"/>
      <c r="S585" s="376"/>
      <c r="T585" s="376"/>
      <c r="U585" s="376"/>
      <c r="V585" s="376"/>
      <c r="W585" s="376"/>
      <c r="X585" s="376"/>
      <c r="Y585" s="376"/>
      <c r="Z585" s="376"/>
      <c r="AA585" s="376"/>
      <c r="AB585" s="376"/>
      <c r="AC585" s="376"/>
      <c r="AD585" s="376"/>
      <c r="AE585" s="376"/>
      <c r="AF585" s="376"/>
      <c r="AG585" s="376"/>
      <c r="AH585" s="376"/>
      <c r="AI585" s="376"/>
      <c r="AJ585" s="376"/>
      <c r="AK585" s="376"/>
      <c r="AL585" s="376"/>
      <c r="AM585" s="376"/>
      <c r="AN585" s="376"/>
      <c r="AO585" s="376"/>
      <c r="AP585" s="376"/>
      <c r="AQ585" s="376"/>
      <c r="AR585" s="376"/>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c r="CV585" s="376"/>
      <c r="CW585" s="376"/>
      <c r="CX585" s="376"/>
      <c r="CY585" s="376"/>
      <c r="CZ585" s="376"/>
      <c r="DA585" s="376"/>
      <c r="DB585" s="376"/>
      <c r="DC585" s="376"/>
      <c r="DD585" s="376"/>
      <c r="DE585" s="376"/>
      <c r="DF585" s="376"/>
      <c r="DG585" s="376"/>
      <c r="DH585" s="376"/>
      <c r="DI585" s="376"/>
      <c r="DJ585" s="376"/>
      <c r="DK585" s="376"/>
      <c r="DL585" s="376"/>
      <c r="DM585" s="376"/>
      <c r="DN585" s="376"/>
      <c r="DO585" s="376"/>
      <c r="DP585" s="376"/>
      <c r="DQ585" s="376"/>
      <c r="DR585" s="376"/>
      <c r="DS585" s="376"/>
      <c r="DT585" s="376"/>
      <c r="DU585" s="376"/>
      <c r="DV585" s="376"/>
      <c r="DW585" s="376"/>
      <c r="DX585" s="376"/>
      <c r="DY585" s="376"/>
      <c r="DZ585" s="376"/>
      <c r="EA585" s="376"/>
    </row>
    <row r="587" spans="3:131">
      <c r="C587" s="367"/>
      <c r="BD587" s="367"/>
      <c r="BG587" s="584"/>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D33">
    <cfRule type="cellIs" dxfId="53" priority="12" stopIfTrue="1" operator="equal">
      <formula>""</formula>
    </cfRule>
  </conditionalFormatting>
  <conditionalFormatting sqref="A28:A31">
    <cfRule type="expression" dxfId="52" priority="10">
      <formula>$B$16=$AS$14</formula>
    </cfRule>
    <cfRule type="expression" dxfId="51" priority="11">
      <formula>$B$16=$AS$13</formula>
    </cfRule>
  </conditionalFormatting>
  <conditionalFormatting sqref="AT9:AT268">
    <cfRule type="duplicateValues" dxfId="50" priority="13"/>
  </conditionalFormatting>
  <conditionalFormatting sqref="E33:J33">
    <cfRule type="expression" dxfId="49" priority="9">
      <formula>$B$16=$AS$15</formula>
    </cfRule>
  </conditionalFormatting>
  <conditionalFormatting sqref="H11">
    <cfRule type="expression" dxfId="48" priority="5">
      <formula>($B$16=$AS$12)</formula>
    </cfRule>
    <cfRule type="expression" dxfId="47" priority="6">
      <formula>($B$16=$AS$15)</formula>
    </cfRule>
    <cfRule type="expression" dxfId="46" priority="7">
      <formula>($B$16=$AS$11)</formula>
    </cfRule>
    <cfRule type="expression" dxfId="45" priority="8">
      <formula>($B$16=$AS$10)</formula>
    </cfRule>
  </conditionalFormatting>
  <conditionalFormatting sqref="K11">
    <cfRule type="expression" dxfId="44" priority="1">
      <formula>($B$16=$AS$12)</formula>
    </cfRule>
    <cfRule type="expression" dxfId="43" priority="2">
      <formula>($B$16=$AS$15)</formula>
    </cfRule>
    <cfRule type="expression" dxfId="42" priority="3">
      <formula>($B$16=$AS$11)</formula>
    </cfRule>
    <cfRule type="expression" dxfId="41" priority="4">
      <formula>($B$16=$AS$10)</formula>
    </cfRule>
  </conditionalFormatting>
  <hyperlinks>
    <hyperlink ref="N4" location="'Income-Rent Tool'!A33" display="Goto footnotes"/>
    <hyperlink ref="A43"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4/1/2016</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3EEFB"/>
    <pageSetUpPr fitToPage="1"/>
  </sheetPr>
  <dimension ref="A1:BG587"/>
  <sheetViews>
    <sheetView topLeftCell="A2" workbookViewId="0">
      <selection activeCell="E29" sqref="E29"/>
    </sheetView>
  </sheetViews>
  <sheetFormatPr defaultColWidth="9.33203125" defaultRowHeight="14.4"/>
  <cols>
    <col min="1" max="1" width="19.6640625" style="367" customWidth="1"/>
    <col min="2" max="2" width="27.33203125" style="367" customWidth="1"/>
    <col min="3" max="3" width="8.44140625" style="368" bestFit="1" customWidth="1"/>
    <col min="4" max="4" width="5.6640625" style="367" customWidth="1"/>
    <col min="5" max="5" width="11" style="367" bestFit="1" customWidth="1"/>
    <col min="6" max="9" width="10.6640625" style="367" bestFit="1" customWidth="1"/>
    <col min="10" max="12" width="10.33203125" style="367" customWidth="1"/>
    <col min="13" max="13" width="1.5546875" style="367" customWidth="1"/>
    <col min="14" max="14" width="36.33203125" style="367" customWidth="1"/>
    <col min="15" max="15" width="9.33203125" style="367" customWidth="1"/>
    <col min="16" max="16" width="9" style="367" customWidth="1"/>
    <col min="17" max="23" width="9.33203125" style="367" customWidth="1"/>
    <col min="24" max="24" width="2.5546875" style="367" customWidth="1"/>
    <col min="25" max="32" width="9.33203125" style="367" customWidth="1"/>
    <col min="33" max="33" width="2.6640625" style="367" customWidth="1"/>
    <col min="34" max="34" width="10.6640625" style="367" customWidth="1"/>
    <col min="35" max="36" width="9.33203125" style="367" customWidth="1"/>
    <col min="37" max="37" width="10" style="367" customWidth="1"/>
    <col min="38" max="38" width="10.6640625" style="367" customWidth="1"/>
    <col min="39" max="39" width="9.5546875" style="367" customWidth="1"/>
    <col min="40" max="45" width="9.33203125" style="367" customWidth="1"/>
    <col min="46" max="46" width="12" style="367" customWidth="1"/>
    <col min="47" max="47" width="27.33203125" style="367" customWidth="1"/>
    <col min="48" max="48" width="12.44140625" style="367" customWidth="1"/>
    <col min="49" max="49" width="30.33203125" style="367" customWidth="1"/>
    <col min="50" max="50" width="24.5546875" style="367" customWidth="1"/>
    <col min="51" max="51" width="15.44140625" style="367" customWidth="1"/>
    <col min="52" max="55" width="35.5546875" style="367" customWidth="1"/>
    <col min="56" max="56" width="28.5546875" style="370" customWidth="1"/>
    <col min="57" max="60" width="9.33203125" style="367" customWidth="1"/>
    <col min="61" max="61" width="35.5546875" style="367" customWidth="1"/>
    <col min="62" max="96" width="9.33203125" style="367" customWidth="1"/>
    <col min="97" max="16384" width="9.33203125" style="367"/>
  </cols>
  <sheetData>
    <row r="1" spans="1:59" ht="17.25" hidden="1" customHeight="1" thickBot="1">
      <c r="N1" s="369"/>
      <c r="O1" s="369"/>
      <c r="P1" s="369"/>
      <c r="Q1" s="369"/>
      <c r="R1" s="369"/>
      <c r="S1" s="369"/>
      <c r="T1" s="369"/>
      <c r="U1" s="369"/>
      <c r="V1" s="369"/>
      <c r="W1" s="369"/>
      <c r="X1" s="369"/>
      <c r="Y1" s="369"/>
      <c r="Z1" s="369"/>
    </row>
    <row r="2" spans="1:59" ht="75.75" customHeight="1" thickBot="1">
      <c r="A2" s="371" t="s">
        <v>1659</v>
      </c>
      <c r="B2" s="372"/>
      <c r="C2" s="1547" t="s">
        <v>2055</v>
      </c>
      <c r="D2" s="1547"/>
      <c r="E2" s="1547"/>
      <c r="F2" s="1547"/>
      <c r="G2" s="1547"/>
      <c r="H2" s="1547"/>
      <c r="I2" s="1547"/>
      <c r="J2" s="1547"/>
      <c r="K2" s="1547"/>
      <c r="L2" s="1547"/>
      <c r="M2" s="1547"/>
      <c r="N2" s="629" t="s">
        <v>1660</v>
      </c>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630"/>
      <c r="AV2" s="630"/>
      <c r="AW2" s="516"/>
      <c r="AX2" s="516"/>
      <c r="AY2" s="516"/>
      <c r="AZ2" s="516"/>
      <c r="BA2" s="516"/>
      <c r="BB2" s="516"/>
      <c r="BC2" s="516"/>
      <c r="BD2" s="516"/>
      <c r="BE2" s="516"/>
      <c r="BF2" s="516"/>
      <c r="BG2" s="516"/>
    </row>
    <row r="3" spans="1:59" ht="27" hidden="1" customHeight="1">
      <c r="A3" s="377" t="s">
        <v>1661</v>
      </c>
      <c r="B3" s="1549"/>
      <c r="C3" s="1550"/>
      <c r="D3" s="1550"/>
      <c r="E3" s="1550"/>
      <c r="F3" s="1550"/>
      <c r="G3" s="1550"/>
      <c r="H3" s="378"/>
      <c r="I3" s="378"/>
      <c r="J3" s="378"/>
      <c r="K3" s="378"/>
      <c r="L3" s="378"/>
      <c r="M3" s="378"/>
      <c r="N3" s="631" t="s">
        <v>1662</v>
      </c>
      <c r="O3" s="516"/>
      <c r="P3" s="516"/>
      <c r="Q3" s="516"/>
      <c r="R3" s="516"/>
      <c r="S3" s="516"/>
      <c r="T3" s="516"/>
      <c r="U3" s="516"/>
      <c r="V3" s="516"/>
      <c r="W3" s="516"/>
      <c r="X3" s="516"/>
      <c r="Y3" s="516"/>
      <c r="Z3" s="516"/>
      <c r="AA3" s="516"/>
      <c r="AB3" s="516"/>
      <c r="AC3" s="516"/>
      <c r="AD3" s="516"/>
      <c r="AE3" s="516"/>
      <c r="AF3" s="516"/>
      <c r="AG3" s="516"/>
      <c r="AH3" s="516"/>
      <c r="AI3" s="516"/>
      <c r="AJ3" s="516"/>
      <c r="AK3" s="630"/>
      <c r="AL3" s="516"/>
      <c r="AM3" s="516"/>
      <c r="AN3" s="516"/>
      <c r="AO3" s="516"/>
      <c r="AP3" s="516"/>
      <c r="AQ3" s="516"/>
      <c r="AR3" s="516"/>
      <c r="AS3" s="516"/>
      <c r="AT3" s="516"/>
      <c r="AU3" s="516"/>
      <c r="AV3" s="516"/>
      <c r="AW3" s="516"/>
      <c r="AX3" s="516"/>
      <c r="AY3" s="516"/>
      <c r="AZ3" s="516"/>
      <c r="BA3" s="516"/>
      <c r="BB3" s="516"/>
      <c r="BC3" s="516"/>
      <c r="BD3" s="516"/>
      <c r="BE3" s="516"/>
      <c r="BF3" s="516"/>
      <c r="BG3" s="516"/>
    </row>
    <row r="4" spans="1:59" s="388" customFormat="1" ht="12" hidden="1">
      <c r="A4" s="381" t="s">
        <v>1663</v>
      </c>
      <c r="B4" s="382"/>
      <c r="C4" s="382"/>
      <c r="D4" s="382"/>
      <c r="E4" s="382"/>
      <c r="F4" s="382"/>
      <c r="G4" s="382"/>
      <c r="H4" s="382"/>
      <c r="I4" s="382"/>
      <c r="J4" s="382"/>
      <c r="K4" s="382"/>
      <c r="L4" s="382"/>
      <c r="M4" s="632"/>
      <c r="N4" s="588" t="s">
        <v>1664</v>
      </c>
      <c r="O4" s="633"/>
      <c r="P4" s="633"/>
      <c r="Q4" s="633"/>
      <c r="R4" s="633"/>
      <c r="S4" s="633"/>
      <c r="T4" s="633"/>
      <c r="U4" s="633"/>
      <c r="V4" s="633"/>
      <c r="W4" s="633"/>
      <c r="X4" s="633"/>
      <c r="Y4" s="633"/>
      <c r="Z4" s="633"/>
      <c r="AA4" s="633"/>
      <c r="AB4" s="633"/>
      <c r="AC4" s="633"/>
      <c r="AD4" s="633"/>
      <c r="AE4" s="633"/>
      <c r="AF4" s="633"/>
      <c r="AG4" s="633"/>
      <c r="AH4" s="633"/>
      <c r="AI4" s="633"/>
      <c r="AJ4" s="633"/>
      <c r="AK4" s="634"/>
      <c r="AL4" s="633"/>
      <c r="AM4" s="633"/>
      <c r="AN4" s="633"/>
      <c r="AO4" s="633"/>
      <c r="AP4" s="633"/>
      <c r="AQ4" s="633"/>
      <c r="AR4" s="633"/>
      <c r="AS4" s="633"/>
      <c r="AT4" s="633"/>
      <c r="AU4" s="633"/>
      <c r="AV4" s="633"/>
      <c r="AW4" s="633"/>
      <c r="AX4" s="633"/>
      <c r="AY4" s="633"/>
      <c r="AZ4" s="633"/>
      <c r="BA4" s="633"/>
      <c r="BB4" s="633"/>
      <c r="BC4" s="633"/>
      <c r="BD4" s="633"/>
      <c r="BE4" s="633"/>
      <c r="BF4" s="633"/>
      <c r="BG4" s="633"/>
    </row>
    <row r="5" spans="1:59" s="388" customFormat="1" ht="12" hidden="1">
      <c r="A5" s="1551" t="s">
        <v>1665</v>
      </c>
      <c r="B5" s="1552"/>
      <c r="C5" s="1552"/>
      <c r="D5" s="1552"/>
      <c r="E5" s="1552"/>
      <c r="F5" s="1552"/>
      <c r="G5" s="1552"/>
      <c r="H5" s="1552"/>
      <c r="I5" s="1552"/>
      <c r="J5" s="1552"/>
      <c r="K5" s="1552"/>
      <c r="L5" s="1552"/>
      <c r="M5" s="632"/>
      <c r="N5" s="590" t="s">
        <v>1666</v>
      </c>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row>
    <row r="6" spans="1:59" s="388" customFormat="1" ht="26.25" hidden="1" customHeight="1">
      <c r="A6" s="1545" t="s">
        <v>1667</v>
      </c>
      <c r="B6" s="1546"/>
      <c r="C6" s="1546"/>
      <c r="D6" s="1546"/>
      <c r="E6" s="1546"/>
      <c r="F6" s="1546"/>
      <c r="G6" s="1546"/>
      <c r="H6" s="1546"/>
      <c r="I6" s="1546"/>
      <c r="J6" s="1546"/>
      <c r="K6" s="1546"/>
      <c r="L6" s="1546"/>
      <c r="M6" s="632"/>
      <c r="N6" s="591" t="s">
        <v>1668</v>
      </c>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c r="BA6" s="633"/>
      <c r="BB6" s="633"/>
      <c r="BC6" s="633"/>
      <c r="BD6" s="633"/>
      <c r="BE6" s="633"/>
      <c r="BF6" s="633"/>
      <c r="BG6" s="633"/>
    </row>
    <row r="7" spans="1:59" s="388" customFormat="1" ht="24" hidden="1" customHeight="1">
      <c r="A7" s="1545" t="s">
        <v>1669</v>
      </c>
      <c r="B7" s="1546"/>
      <c r="C7" s="1546"/>
      <c r="D7" s="1546"/>
      <c r="E7" s="1546"/>
      <c r="F7" s="1546"/>
      <c r="G7" s="1546"/>
      <c r="H7" s="1546"/>
      <c r="I7" s="1546"/>
      <c r="J7" s="1546"/>
      <c r="K7" s="1546"/>
      <c r="L7" s="1546"/>
      <c r="M7" s="632"/>
      <c r="N7" s="635"/>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row>
    <row r="8" spans="1:59" s="388" customFormat="1" ht="25.5" hidden="1" customHeight="1">
      <c r="A8" s="1545" t="s">
        <v>1670</v>
      </c>
      <c r="B8" s="1546"/>
      <c r="C8" s="1546"/>
      <c r="D8" s="1546"/>
      <c r="E8" s="1546"/>
      <c r="F8" s="1546"/>
      <c r="G8" s="1546"/>
      <c r="H8" s="1546"/>
      <c r="I8" s="1546"/>
      <c r="J8" s="1546"/>
      <c r="K8" s="1546"/>
      <c r="L8" s="1546"/>
      <c r="M8" s="632"/>
      <c r="N8" s="633"/>
      <c r="O8" s="633"/>
      <c r="P8" s="633"/>
      <c r="Q8" s="633"/>
      <c r="R8" s="633"/>
      <c r="S8" s="633"/>
      <c r="T8" s="633"/>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c r="AT8" s="633"/>
      <c r="AU8" s="633"/>
      <c r="AV8" s="633"/>
      <c r="AW8" s="633" t="s">
        <v>1622</v>
      </c>
      <c r="AX8" s="633"/>
      <c r="AY8" s="633"/>
      <c r="AZ8" s="633"/>
      <c r="BA8" s="633"/>
      <c r="BB8" s="633"/>
      <c r="BC8" s="633"/>
      <c r="BD8" s="633"/>
      <c r="BE8" s="633"/>
      <c r="BF8" s="633"/>
      <c r="BG8" s="633"/>
    </row>
    <row r="9" spans="1:59" s="388" customFormat="1" ht="25.5" hidden="1" customHeight="1">
      <c r="A9" s="1545" t="s">
        <v>1671</v>
      </c>
      <c r="B9" s="1546"/>
      <c r="C9" s="1546"/>
      <c r="D9" s="1546"/>
      <c r="E9" s="1546"/>
      <c r="F9" s="1546"/>
      <c r="G9" s="1546"/>
      <c r="H9" s="1546"/>
      <c r="I9" s="1546"/>
      <c r="J9" s="1546"/>
      <c r="K9" s="1546"/>
      <c r="L9" s="1546"/>
      <c r="M9" s="632"/>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t="s">
        <v>1672</v>
      </c>
      <c r="AQ9" s="633"/>
      <c r="AR9" s="633"/>
      <c r="AS9" s="633"/>
      <c r="AT9" s="633" t="s">
        <v>1557</v>
      </c>
      <c r="AU9" s="633" t="s">
        <v>1558</v>
      </c>
      <c r="AV9" s="633"/>
      <c r="AW9" s="636" t="s">
        <v>1673</v>
      </c>
      <c r="AX9" s="636" t="s">
        <v>1674</v>
      </c>
      <c r="AY9" s="636" t="s">
        <v>1675</v>
      </c>
      <c r="AZ9" s="636" t="s">
        <v>1676</v>
      </c>
      <c r="BA9" s="636" t="s">
        <v>1677</v>
      </c>
      <c r="BB9" s="636" t="s">
        <v>1678</v>
      </c>
      <c r="BC9" s="636" t="s">
        <v>1679</v>
      </c>
      <c r="BD9" s="636" t="s">
        <v>2</v>
      </c>
      <c r="BE9" s="633"/>
      <c r="BF9" s="633"/>
      <c r="BG9" s="633"/>
    </row>
    <row r="10" spans="1:59" ht="25.5" hidden="1" customHeight="1">
      <c r="A10" s="1553" t="str">
        <f>IF(OR(B11=0,B1=0,B18=0,B16=0),"PLEASE COMPLETE ALL FIELDS.","")</f>
        <v>PLEASE COMPLETE ALL FIELDS.</v>
      </c>
      <c r="B10" s="1554"/>
      <c r="D10" s="368"/>
      <c r="E10" s="368"/>
      <c r="F10" s="368"/>
      <c r="G10" s="368"/>
      <c r="H10" s="368"/>
      <c r="I10" s="368"/>
      <c r="J10" s="368"/>
      <c r="K10" s="368"/>
      <c r="L10" s="368"/>
      <c r="M10" s="368"/>
      <c r="N10" s="516"/>
      <c r="O10" s="516"/>
      <c r="P10" s="516"/>
      <c r="Q10" s="516"/>
      <c r="R10" s="516"/>
      <c r="S10" s="516"/>
      <c r="T10" s="516"/>
      <c r="U10" s="516"/>
      <c r="V10" s="516"/>
      <c r="W10" s="516"/>
      <c r="X10" s="516"/>
      <c r="Y10" s="516"/>
      <c r="Z10" s="516"/>
      <c r="AA10" s="516"/>
      <c r="AB10" s="516"/>
      <c r="AC10" s="516"/>
      <c r="AD10" s="516"/>
      <c r="AE10" s="516"/>
      <c r="AF10" s="516"/>
      <c r="AG10" s="516"/>
      <c r="AH10" s="516"/>
      <c r="AI10" s="516"/>
      <c r="AJ10" s="516"/>
      <c r="AK10" s="516"/>
      <c r="AL10" s="516"/>
      <c r="AM10" s="516"/>
      <c r="AN10" s="516"/>
      <c r="AO10" s="516"/>
      <c r="AP10" s="516" t="s">
        <v>1680</v>
      </c>
      <c r="AQ10" s="516"/>
      <c r="AR10" s="516"/>
      <c r="AS10" s="516" t="s">
        <v>1560</v>
      </c>
      <c r="AT10" s="637" t="s">
        <v>1</v>
      </c>
      <c r="AU10" s="516" t="s">
        <v>1681</v>
      </c>
      <c r="AV10" s="516"/>
      <c r="AW10" s="594" t="s">
        <v>281</v>
      </c>
      <c r="AX10" s="594" t="s">
        <v>34</v>
      </c>
      <c r="AY10" s="595" t="s">
        <v>12</v>
      </c>
      <c r="AZ10" s="582" t="s">
        <v>12</v>
      </c>
      <c r="BA10" s="400" t="s">
        <v>12</v>
      </c>
      <c r="BB10" s="400" t="s">
        <v>12</v>
      </c>
      <c r="BC10" s="400" t="s">
        <v>12</v>
      </c>
      <c r="BD10" s="401" t="s">
        <v>6</v>
      </c>
      <c r="BE10" s="516" t="e">
        <f t="shared" ref="BE10:BE19" si="0">+MATCH(BD$10:BD$548,AZ$10:AZ$540,0)</f>
        <v>#N/A</v>
      </c>
      <c r="BF10" s="516"/>
      <c r="BG10" s="638" t="s">
        <v>1682</v>
      </c>
    </row>
    <row r="11" spans="1:59" ht="18.75" hidden="1" customHeight="1">
      <c r="A11" s="404" t="s">
        <v>1683</v>
      </c>
      <c r="B11" s="940">
        <f>'Rent Request'!H14</f>
        <v>0</v>
      </c>
      <c r="D11" s="406" t="s">
        <v>1684</v>
      </c>
      <c r="E11" s="368"/>
      <c r="F11" s="368"/>
      <c r="G11" s="407"/>
      <c r="H11" s="644" t="s">
        <v>1732</v>
      </c>
      <c r="I11" s="410"/>
      <c r="J11" s="410"/>
      <c r="K11" s="645">
        <f>S167</f>
        <v>48700</v>
      </c>
      <c r="L11" s="368"/>
      <c r="M11" s="368"/>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t="s">
        <v>1685</v>
      </c>
      <c r="AQ11" s="516"/>
      <c r="AR11" s="516"/>
      <c r="AS11" s="516" t="s">
        <v>1563</v>
      </c>
      <c r="AT11" s="637" t="s">
        <v>5</v>
      </c>
      <c r="AU11" s="516" t="s">
        <v>1686</v>
      </c>
      <c r="AV11" s="516"/>
      <c r="AW11" s="594" t="s">
        <v>34</v>
      </c>
      <c r="AX11" s="594" t="s">
        <v>102</v>
      </c>
      <c r="AY11" s="595" t="s">
        <v>22</v>
      </c>
      <c r="AZ11" s="582" t="s">
        <v>16</v>
      </c>
      <c r="BA11" s="400" t="s">
        <v>16</v>
      </c>
      <c r="BB11" s="400" t="s">
        <v>22</v>
      </c>
      <c r="BC11" s="400" t="s">
        <v>22</v>
      </c>
      <c r="BD11" s="400" t="s">
        <v>12</v>
      </c>
      <c r="BE11" s="516">
        <f t="shared" si="0"/>
        <v>1</v>
      </c>
      <c r="BF11" s="516"/>
      <c r="BG11" s="516"/>
    </row>
    <row r="12" spans="1:59" ht="17.399999999999999" hidden="1">
      <c r="A12" s="409"/>
      <c r="B12" s="410"/>
      <c r="D12" s="368"/>
      <c r="E12" s="368"/>
      <c r="F12" s="368"/>
      <c r="G12" s="411"/>
      <c r="H12" s="368"/>
      <c r="I12" s="368"/>
      <c r="J12" s="368"/>
      <c r="K12" s="368"/>
      <c r="L12" s="368"/>
      <c r="M12" s="368"/>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t="s">
        <v>1565</v>
      </c>
      <c r="AT12" s="637" t="s">
        <v>8</v>
      </c>
      <c r="AU12" s="516" t="s">
        <v>1687</v>
      </c>
      <c r="AV12" s="516"/>
      <c r="AW12" s="594" t="s">
        <v>102</v>
      </c>
      <c r="AX12" s="594" t="s">
        <v>215</v>
      </c>
      <c r="AY12" s="595" t="s">
        <v>34</v>
      </c>
      <c r="AZ12" s="582" t="s">
        <v>22</v>
      </c>
      <c r="BA12" s="400" t="s">
        <v>22</v>
      </c>
      <c r="BB12" s="400" t="s">
        <v>1577</v>
      </c>
      <c r="BC12" s="400" t="s">
        <v>1577</v>
      </c>
      <c r="BD12" s="400" t="s">
        <v>16</v>
      </c>
      <c r="BE12" s="516">
        <f t="shared" si="0"/>
        <v>2</v>
      </c>
      <c r="BF12" s="516"/>
      <c r="BG12" s="516"/>
    </row>
    <row r="13" spans="1:59" ht="17.25" hidden="1" customHeight="1">
      <c r="A13" s="404" t="s">
        <v>1688</v>
      </c>
      <c r="B13" s="405">
        <f>'Rent Request'!P14</f>
        <v>0</v>
      </c>
      <c r="D13" s="1555" t="s">
        <v>1689</v>
      </c>
      <c r="E13" s="1557" t="s">
        <v>1690</v>
      </c>
      <c r="F13" s="1558"/>
      <c r="G13" s="1558"/>
      <c r="H13" s="1558"/>
      <c r="I13" s="1558"/>
      <c r="J13" s="1558"/>
      <c r="K13" s="1558"/>
      <c r="L13" s="1559"/>
      <c r="M13" s="368"/>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t="s">
        <v>1434</v>
      </c>
      <c r="AT13" s="637" t="s">
        <v>11</v>
      </c>
      <c r="AU13" s="516" t="s">
        <v>1691</v>
      </c>
      <c r="AV13" s="516"/>
      <c r="AW13" s="594" t="s">
        <v>215</v>
      </c>
      <c r="AX13" s="594" t="s">
        <v>281</v>
      </c>
      <c r="AY13" s="595" t="s">
        <v>37</v>
      </c>
      <c r="AZ13" s="582" t="s">
        <v>1577</v>
      </c>
      <c r="BA13" s="400" t="s">
        <v>34</v>
      </c>
      <c r="BB13" s="400" t="s">
        <v>34</v>
      </c>
      <c r="BC13" s="400" t="s">
        <v>34</v>
      </c>
      <c r="BD13" s="400" t="s">
        <v>22</v>
      </c>
      <c r="BE13" s="516">
        <f t="shared" si="0"/>
        <v>3</v>
      </c>
      <c r="BF13" s="516"/>
      <c r="BG13" s="516"/>
    </row>
    <row r="14" spans="1:59" ht="17.25" hidden="1" customHeight="1">
      <c r="A14" s="409"/>
      <c r="B14" s="412"/>
      <c r="C14" s="411"/>
      <c r="D14" s="1556"/>
      <c r="E14" s="413">
        <v>1</v>
      </c>
      <c r="F14" s="413">
        <v>2</v>
      </c>
      <c r="G14" s="413">
        <v>3</v>
      </c>
      <c r="H14" s="413">
        <v>4</v>
      </c>
      <c r="I14" s="413">
        <v>5</v>
      </c>
      <c r="J14" s="413">
        <v>6</v>
      </c>
      <c r="K14" s="413">
        <v>7</v>
      </c>
      <c r="L14" s="414">
        <v>8</v>
      </c>
      <c r="M14" s="368"/>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t="s">
        <v>7</v>
      </c>
      <c r="AT14" s="637" t="s">
        <v>15</v>
      </c>
      <c r="AU14" s="516" t="s">
        <v>1692</v>
      </c>
      <c r="AV14" s="516"/>
      <c r="AW14" s="401" t="s">
        <v>324</v>
      </c>
      <c r="AX14" s="401" t="s">
        <v>324</v>
      </c>
      <c r="AY14" s="595" t="s">
        <v>45</v>
      </c>
      <c r="AZ14" s="582" t="s">
        <v>34</v>
      </c>
      <c r="BA14" s="400" t="s">
        <v>37</v>
      </c>
      <c r="BB14" s="400" t="s">
        <v>37</v>
      </c>
      <c r="BC14" s="400" t="s">
        <v>37</v>
      </c>
      <c r="BD14" s="400" t="s">
        <v>1577</v>
      </c>
      <c r="BE14" s="516">
        <f t="shared" si="0"/>
        <v>4</v>
      </c>
      <c r="BF14" s="516"/>
      <c r="BG14" s="516"/>
    </row>
    <row r="15" spans="1:59" ht="17.25" hidden="1" customHeight="1">
      <c r="A15" s="409"/>
      <c r="B15" s="410"/>
      <c r="D15" s="416">
        <v>20</v>
      </c>
      <c r="E15" s="599" t="str">
        <f t="shared" ref="E15:L19" si="1">+IF(OR($B$11=0,$B$13=0,$B$18=0,$B$16=0),"",IF($B$16=$AS$13,E171,IF($B$16=$AS$14,E195,E47)))</f>
        <v/>
      </c>
      <c r="F15" s="600" t="str">
        <f t="shared" si="1"/>
        <v/>
      </c>
      <c r="G15" s="600" t="str">
        <f t="shared" si="1"/>
        <v/>
      </c>
      <c r="H15" s="600" t="str">
        <f t="shared" si="1"/>
        <v/>
      </c>
      <c r="I15" s="600" t="str">
        <f t="shared" si="1"/>
        <v/>
      </c>
      <c r="J15" s="600" t="str">
        <f t="shared" si="1"/>
        <v/>
      </c>
      <c r="K15" s="600" t="str">
        <f t="shared" si="1"/>
        <v/>
      </c>
      <c r="L15" s="601" t="str">
        <f t="shared" si="1"/>
        <v/>
      </c>
      <c r="M15" s="368"/>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t="s">
        <v>1610</v>
      </c>
      <c r="AT15" s="637" t="s">
        <v>17</v>
      </c>
      <c r="AU15" s="516" t="s">
        <v>1693</v>
      </c>
      <c r="AV15" s="516"/>
      <c r="AW15" s="594" t="s">
        <v>334</v>
      </c>
      <c r="AX15" s="594" t="s">
        <v>334</v>
      </c>
      <c r="AY15" s="595" t="s">
        <v>52</v>
      </c>
      <c r="AZ15" s="582" t="s">
        <v>37</v>
      </c>
      <c r="BA15" s="400" t="s">
        <v>45</v>
      </c>
      <c r="BB15" s="400" t="s">
        <v>52</v>
      </c>
      <c r="BC15" s="400" t="s">
        <v>52</v>
      </c>
      <c r="BD15" s="400" t="s">
        <v>34</v>
      </c>
      <c r="BE15" s="516">
        <f t="shared" si="0"/>
        <v>5</v>
      </c>
      <c r="BF15" s="516"/>
      <c r="BG15" s="516"/>
    </row>
    <row r="16" spans="1:59" ht="17.25" hidden="1" customHeight="1">
      <c r="A16" s="404" t="s">
        <v>1694</v>
      </c>
      <c r="B16" s="417">
        <v>0</v>
      </c>
      <c r="D16" s="416">
        <v>15</v>
      </c>
      <c r="E16" s="603" t="str">
        <f t="shared" si="1"/>
        <v/>
      </c>
      <c r="F16" s="604" t="str">
        <f t="shared" si="1"/>
        <v/>
      </c>
      <c r="G16" s="604" t="str">
        <f t="shared" si="1"/>
        <v/>
      </c>
      <c r="H16" s="604" t="str">
        <f t="shared" si="1"/>
        <v/>
      </c>
      <c r="I16" s="604" t="str">
        <f t="shared" si="1"/>
        <v/>
      </c>
      <c r="J16" s="604" t="str">
        <f t="shared" si="1"/>
        <v/>
      </c>
      <c r="K16" s="604" t="str">
        <f t="shared" si="1"/>
        <v/>
      </c>
      <c r="L16" s="605" t="str">
        <f t="shared" si="1"/>
        <v/>
      </c>
      <c r="M16" s="368"/>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637" t="s">
        <v>21</v>
      </c>
      <c r="AU16" s="516" t="s">
        <v>1561</v>
      </c>
      <c r="AV16" s="516"/>
      <c r="AW16" s="594" t="s">
        <v>370</v>
      </c>
      <c r="AX16" s="594" t="s">
        <v>370</v>
      </c>
      <c r="AY16" s="595" t="s">
        <v>62</v>
      </c>
      <c r="AZ16" s="582" t="s">
        <v>45</v>
      </c>
      <c r="BA16" s="400" t="s">
        <v>52</v>
      </c>
      <c r="BB16" s="400" t="s">
        <v>57</v>
      </c>
      <c r="BC16" s="400" t="s">
        <v>57</v>
      </c>
      <c r="BD16" s="400" t="s">
        <v>37</v>
      </c>
      <c r="BE16" s="516">
        <f t="shared" si="0"/>
        <v>6</v>
      </c>
      <c r="BF16" s="516"/>
      <c r="BG16" s="516"/>
    </row>
    <row r="17" spans="1:59" ht="17.25" hidden="1" customHeight="1">
      <c r="A17" s="409"/>
      <c r="B17" s="410"/>
      <c r="D17" s="416">
        <v>30</v>
      </c>
      <c r="E17" s="603" t="str">
        <f t="shared" si="1"/>
        <v/>
      </c>
      <c r="F17" s="604" t="str">
        <f t="shared" si="1"/>
        <v/>
      </c>
      <c r="G17" s="604" t="str">
        <f t="shared" si="1"/>
        <v/>
      </c>
      <c r="H17" s="604" t="str">
        <f t="shared" si="1"/>
        <v/>
      </c>
      <c r="I17" s="604" t="str">
        <f t="shared" si="1"/>
        <v/>
      </c>
      <c r="J17" s="604" t="str">
        <f t="shared" si="1"/>
        <v/>
      </c>
      <c r="K17" s="604" t="str">
        <f t="shared" si="1"/>
        <v/>
      </c>
      <c r="L17" s="605" t="str">
        <f t="shared" si="1"/>
        <v/>
      </c>
      <c r="M17" s="368"/>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637" t="s">
        <v>23</v>
      </c>
      <c r="AU17" s="516" t="s">
        <v>1564</v>
      </c>
      <c r="AV17" s="516"/>
      <c r="AW17" s="401" t="s">
        <v>437</v>
      </c>
      <c r="AX17" s="401" t="s">
        <v>437</v>
      </c>
      <c r="AY17" s="595" t="s">
        <v>69</v>
      </c>
      <c r="AZ17" s="582" t="s">
        <v>52</v>
      </c>
      <c r="BA17" s="400" t="s">
        <v>57</v>
      </c>
      <c r="BB17" s="400" t="s">
        <v>62</v>
      </c>
      <c r="BC17" s="400" t="s">
        <v>62</v>
      </c>
      <c r="BD17" s="400" t="s">
        <v>45</v>
      </c>
      <c r="BE17" s="516">
        <f t="shared" si="0"/>
        <v>7</v>
      </c>
      <c r="BF17" s="516"/>
      <c r="BG17" s="516"/>
    </row>
    <row r="18" spans="1:59" ht="17.25" hidden="1" customHeight="1">
      <c r="A18" s="418" t="str">
        <f>IF(OR($B$16=$AS$15,$B$16=$AS$13),"(4) LURA Date:","(4) Project PIS Date:")</f>
        <v>(4) Project PIS Date:</v>
      </c>
      <c r="B18" s="405">
        <v>0</v>
      </c>
      <c r="D18" s="416"/>
      <c r="E18" s="603" t="str">
        <f t="shared" si="1"/>
        <v/>
      </c>
      <c r="F18" s="604" t="str">
        <f t="shared" si="1"/>
        <v/>
      </c>
      <c r="G18" s="604" t="str">
        <f t="shared" si="1"/>
        <v/>
      </c>
      <c r="H18" s="604" t="str">
        <f t="shared" si="1"/>
        <v/>
      </c>
      <c r="I18" s="604" t="str">
        <f t="shared" si="1"/>
        <v/>
      </c>
      <c r="J18" s="604" t="str">
        <f t="shared" si="1"/>
        <v/>
      </c>
      <c r="K18" s="604" t="str">
        <f t="shared" si="1"/>
        <v/>
      </c>
      <c r="L18" s="605" t="str">
        <f t="shared" si="1"/>
        <v/>
      </c>
      <c r="M18" s="368"/>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637" t="s">
        <v>26</v>
      </c>
      <c r="AU18" s="516" t="s">
        <v>1566</v>
      </c>
      <c r="AV18" s="516"/>
      <c r="AW18" s="401" t="s">
        <v>534</v>
      </c>
      <c r="AX18" s="401" t="s">
        <v>534</v>
      </c>
      <c r="AY18" s="595" t="s">
        <v>80</v>
      </c>
      <c r="AZ18" s="582" t="s">
        <v>57</v>
      </c>
      <c r="BA18" s="400" t="s">
        <v>62</v>
      </c>
      <c r="BB18" s="400" t="s">
        <v>69</v>
      </c>
      <c r="BC18" s="400" t="s">
        <v>69</v>
      </c>
      <c r="BD18" s="400" t="s">
        <v>52</v>
      </c>
      <c r="BE18" s="516">
        <f t="shared" si="0"/>
        <v>8</v>
      </c>
      <c r="BF18" s="516"/>
      <c r="BG18" s="516"/>
    </row>
    <row r="19" spans="1:59" ht="17.25" hidden="1" customHeight="1">
      <c r="A19" s="420"/>
      <c r="B19" s="368"/>
      <c r="D19" s="421"/>
      <c r="E19" s="603" t="str">
        <f t="shared" si="1"/>
        <v/>
      </c>
      <c r="F19" s="604" t="str">
        <f t="shared" si="1"/>
        <v/>
      </c>
      <c r="G19" s="604" t="str">
        <f t="shared" si="1"/>
        <v/>
      </c>
      <c r="H19" s="604" t="str">
        <f t="shared" si="1"/>
        <v/>
      </c>
      <c r="I19" s="604" t="str">
        <f t="shared" si="1"/>
        <v/>
      </c>
      <c r="J19" s="604" t="str">
        <f t="shared" si="1"/>
        <v/>
      </c>
      <c r="K19" s="604" t="str">
        <f t="shared" si="1"/>
        <v/>
      </c>
      <c r="L19" s="605" t="str">
        <f t="shared" si="1"/>
        <v/>
      </c>
      <c r="M19" s="368"/>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630"/>
      <c r="AM19" s="516"/>
      <c r="AN19" s="516"/>
      <c r="AO19" s="516"/>
      <c r="AP19" s="516"/>
      <c r="AQ19" s="516"/>
      <c r="AR19" s="516"/>
      <c r="AS19" s="516"/>
      <c r="AT19" s="637" t="s">
        <v>29</v>
      </c>
      <c r="AU19" s="516" t="s">
        <v>1568</v>
      </c>
      <c r="AV19" s="516"/>
      <c r="AW19" s="594" t="s">
        <v>549</v>
      </c>
      <c r="AX19" s="594" t="s">
        <v>549</v>
      </c>
      <c r="AY19" s="595" t="s">
        <v>102</v>
      </c>
      <c r="AZ19" s="582" t="s">
        <v>62</v>
      </c>
      <c r="BA19" s="400" t="s">
        <v>69</v>
      </c>
      <c r="BB19" s="400" t="s">
        <v>85</v>
      </c>
      <c r="BC19" s="400" t="s">
        <v>85</v>
      </c>
      <c r="BD19" s="400" t="s">
        <v>57</v>
      </c>
      <c r="BE19" s="516">
        <f t="shared" si="0"/>
        <v>9</v>
      </c>
      <c r="BF19" s="516"/>
      <c r="BG19" s="516"/>
    </row>
    <row r="20" spans="1:59" ht="17.25" hidden="1" customHeight="1">
      <c r="A20" s="420"/>
      <c r="B20" s="368"/>
      <c r="D20" s="421">
        <v>70</v>
      </c>
      <c r="E20" s="603"/>
      <c r="F20" s="604"/>
      <c r="G20" s="604"/>
      <c r="H20" s="604"/>
      <c r="I20" s="604"/>
      <c r="J20" s="604"/>
      <c r="K20" s="604"/>
      <c r="L20" s="605"/>
      <c r="M20" s="368"/>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630"/>
      <c r="AM20" s="516"/>
      <c r="AN20" s="516"/>
      <c r="AO20" s="516"/>
      <c r="AP20" s="516"/>
      <c r="AQ20" s="516"/>
      <c r="AR20" s="516"/>
      <c r="AS20" s="516"/>
      <c r="AT20" s="637"/>
      <c r="AU20" s="516"/>
      <c r="AV20" s="516"/>
      <c r="AW20" s="594"/>
      <c r="AX20" s="594"/>
      <c r="AY20" s="595"/>
      <c r="AZ20" s="582"/>
      <c r="BA20" s="400"/>
      <c r="BB20" s="400"/>
      <c r="BC20" s="400"/>
      <c r="BD20" s="400"/>
      <c r="BE20" s="516"/>
      <c r="BF20" s="516"/>
      <c r="BG20" s="516"/>
    </row>
    <row r="21" spans="1:59" ht="17.25" hidden="1" customHeight="1">
      <c r="A21" s="420"/>
      <c r="B21" s="368"/>
      <c r="D21" s="421"/>
      <c r="E21" s="603"/>
      <c r="F21" s="604"/>
      <c r="G21" s="604"/>
      <c r="H21" s="604"/>
      <c r="I21" s="604"/>
      <c r="J21" s="604"/>
      <c r="K21" s="604"/>
      <c r="L21" s="605"/>
      <c r="M21" s="368"/>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630"/>
      <c r="AM21" s="516"/>
      <c r="AN21" s="516"/>
      <c r="AO21" s="516"/>
      <c r="AP21" s="516"/>
      <c r="AQ21" s="516"/>
      <c r="AR21" s="516"/>
      <c r="AS21" s="516"/>
      <c r="AT21" s="637"/>
      <c r="AU21" s="516"/>
      <c r="AV21" s="516"/>
      <c r="AW21" s="594"/>
      <c r="AX21" s="594"/>
      <c r="AY21" s="595"/>
      <c r="AZ21" s="582"/>
      <c r="BA21" s="400"/>
      <c r="BB21" s="400"/>
      <c r="BC21" s="400"/>
      <c r="BD21" s="400"/>
      <c r="BE21" s="516"/>
      <c r="BF21" s="516"/>
      <c r="BG21" s="516"/>
    </row>
    <row r="22" spans="1:59" ht="17.25" hidden="1" customHeight="1">
      <c r="A22" s="420"/>
      <c r="B22" s="368"/>
      <c r="D22" s="421"/>
      <c r="E22" s="607" t="str">
        <f t="shared" ref="E22:L22" si="2">+IF(OR($B$11=0,$B$13=0,$B$18=0,$B$16=0),"",IF($B$16=$AS$13,0,IF($B$16=$AS$14,E200,E52)))</f>
        <v/>
      </c>
      <c r="F22" s="608" t="str">
        <f t="shared" si="2"/>
        <v/>
      </c>
      <c r="G22" s="608" t="str">
        <f t="shared" si="2"/>
        <v/>
      </c>
      <c r="H22" s="608" t="str">
        <f t="shared" si="2"/>
        <v/>
      </c>
      <c r="I22" s="608" t="str">
        <f t="shared" si="2"/>
        <v/>
      </c>
      <c r="J22" s="608" t="str">
        <f t="shared" si="2"/>
        <v/>
      </c>
      <c r="K22" s="608" t="str">
        <f t="shared" si="2"/>
        <v/>
      </c>
      <c r="L22" s="609" t="str">
        <f t="shared" si="2"/>
        <v/>
      </c>
      <c r="M22" s="368"/>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630"/>
      <c r="AM22" s="516"/>
      <c r="AN22" s="516"/>
      <c r="AO22" s="516"/>
      <c r="AP22" s="516"/>
      <c r="AQ22" s="516"/>
      <c r="AR22" s="516"/>
      <c r="AS22" s="516"/>
      <c r="AT22" s="637" t="s">
        <v>33</v>
      </c>
      <c r="AU22" s="630" t="s">
        <v>1576</v>
      </c>
      <c r="AV22" s="516"/>
      <c r="AW22" s="594" t="s">
        <v>566</v>
      </c>
      <c r="AX22" s="594" t="s">
        <v>566</v>
      </c>
      <c r="AY22" s="595" t="s">
        <v>114</v>
      </c>
      <c r="AZ22" s="582" t="s">
        <v>69</v>
      </c>
      <c r="BA22" s="400" t="s">
        <v>85</v>
      </c>
      <c r="BB22" s="400" t="s">
        <v>102</v>
      </c>
      <c r="BC22" s="400" t="s">
        <v>102</v>
      </c>
      <c r="BD22" s="400" t="s">
        <v>62</v>
      </c>
      <c r="BE22" s="516">
        <f t="shared" ref="BE22:BE29" si="3">+MATCH(BD$10:BD$548,AZ$10:AZ$540,0)</f>
        <v>10</v>
      </c>
      <c r="BF22" s="516"/>
      <c r="BG22" s="516"/>
    </row>
    <row r="23" spans="1:59" ht="17.25" hidden="1" customHeight="1">
      <c r="A23" s="420"/>
      <c r="B23" s="368"/>
      <c r="D23" s="368"/>
      <c r="E23" s="368"/>
      <c r="F23" s="368"/>
      <c r="G23" s="368"/>
      <c r="H23" s="368"/>
      <c r="I23" s="368"/>
      <c r="J23" s="368"/>
      <c r="K23" s="368"/>
      <c r="L23" s="368"/>
      <c r="M23" s="368"/>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637" t="s">
        <v>36</v>
      </c>
      <c r="AU23" s="516" t="s">
        <v>1611</v>
      </c>
      <c r="AV23" s="516"/>
      <c r="AW23" s="594" t="s">
        <v>180</v>
      </c>
      <c r="AX23" s="594" t="s">
        <v>180</v>
      </c>
      <c r="AY23" s="595" t="s">
        <v>117</v>
      </c>
      <c r="AZ23" s="582" t="s">
        <v>71</v>
      </c>
      <c r="BA23" s="400" t="s">
        <v>87</v>
      </c>
      <c r="BB23" s="400" t="s">
        <v>108</v>
      </c>
      <c r="BC23" s="400" t="s">
        <v>108</v>
      </c>
      <c r="BD23" s="400" t="s">
        <v>69</v>
      </c>
      <c r="BE23" s="516">
        <f t="shared" si="3"/>
        <v>13</v>
      </c>
      <c r="BF23" s="516"/>
      <c r="BG23" s="516"/>
    </row>
    <row r="24" spans="1:59" ht="17.25" hidden="1" customHeight="1">
      <c r="A24" s="422"/>
      <c r="B24" s="423"/>
      <c r="D24" s="368"/>
      <c r="E24" s="368"/>
      <c r="F24" s="368"/>
      <c r="G24" s="368"/>
      <c r="H24" s="368"/>
      <c r="I24" s="368"/>
      <c r="J24" s="368"/>
      <c r="K24" s="368"/>
      <c r="L24" s="368"/>
      <c r="M24" s="368"/>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637" t="s">
        <v>41</v>
      </c>
      <c r="AU24" s="516" t="s">
        <v>1612</v>
      </c>
      <c r="AV24" s="516"/>
      <c r="AW24" s="594" t="s">
        <v>595</v>
      </c>
      <c r="AX24" s="594" t="s">
        <v>595</v>
      </c>
      <c r="AY24" s="595" t="s">
        <v>124</v>
      </c>
      <c r="AZ24" s="582" t="s">
        <v>85</v>
      </c>
      <c r="BA24" s="400" t="s">
        <v>102</v>
      </c>
      <c r="BB24" s="400" t="s">
        <v>117</v>
      </c>
      <c r="BC24" s="400" t="s">
        <v>117</v>
      </c>
      <c r="BD24" s="400" t="s">
        <v>71</v>
      </c>
      <c r="BE24" s="516">
        <f t="shared" si="3"/>
        <v>14</v>
      </c>
      <c r="BF24" s="516"/>
      <c r="BG24" s="516"/>
    </row>
    <row r="25" spans="1:59" ht="30.75" customHeight="1">
      <c r="A25" s="1560" t="str">
        <f>IF(OR($B$16=$AS$15,$B$16=$AS$13),"(5) LURA Date (should be same selection as above):","(5) Carryover / Determination Notice / Subaward Agreement Date:")</f>
        <v>(5) Carryover / Determination Notice / Subaward Agreement Date:</v>
      </c>
      <c r="B25" s="1561"/>
      <c r="D25" s="424" t="s">
        <v>1695</v>
      </c>
      <c r="E25" s="368"/>
      <c r="F25" s="1562"/>
      <c r="G25" s="1562"/>
      <c r="H25" s="1562"/>
      <c r="I25" s="1562"/>
      <c r="J25" s="1562"/>
      <c r="K25" s="1562"/>
      <c r="L25" s="1562"/>
      <c r="M25" s="368"/>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637" t="s">
        <v>44</v>
      </c>
      <c r="AU25" s="400" t="s">
        <v>1613</v>
      </c>
      <c r="AV25" s="516"/>
      <c r="AW25" s="611" t="s">
        <v>606</v>
      </c>
      <c r="AX25" s="611" t="s">
        <v>606</v>
      </c>
      <c r="AY25" s="595" t="s">
        <v>23</v>
      </c>
      <c r="AZ25" s="582" t="s">
        <v>87</v>
      </c>
      <c r="BA25" s="400" t="s">
        <v>108</v>
      </c>
      <c r="BB25" s="400" t="s">
        <v>124</v>
      </c>
      <c r="BC25" s="400" t="s">
        <v>124</v>
      </c>
      <c r="BD25" s="400" t="s">
        <v>80</v>
      </c>
      <c r="BE25" s="516" t="e">
        <f t="shared" si="3"/>
        <v>#N/A</v>
      </c>
      <c r="BF25" s="516"/>
      <c r="BG25" s="516"/>
    </row>
    <row r="26" spans="1:59" ht="17.25" customHeight="1">
      <c r="A26" s="1587">
        <v>0</v>
      </c>
      <c r="B26" s="1588"/>
      <c r="D26" s="1555" t="s">
        <v>1689</v>
      </c>
      <c r="E26" s="1558" t="s">
        <v>1696</v>
      </c>
      <c r="F26" s="1558"/>
      <c r="G26" s="1558"/>
      <c r="H26" s="1558"/>
      <c r="I26" s="1558"/>
      <c r="J26" s="1558"/>
      <c r="K26" s="1565"/>
      <c r="L26" s="1566"/>
      <c r="M26" s="368"/>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637" t="s">
        <v>48</v>
      </c>
      <c r="AU26" s="400" t="s">
        <v>1614</v>
      </c>
      <c r="AV26" s="516"/>
      <c r="AW26" s="594" t="s">
        <v>652</v>
      </c>
      <c r="AX26" s="594" t="s">
        <v>652</v>
      </c>
      <c r="AY26" s="595" t="s">
        <v>135</v>
      </c>
      <c r="AZ26" s="582" t="s">
        <v>102</v>
      </c>
      <c r="BA26" s="400" t="s">
        <v>112</v>
      </c>
      <c r="BB26" s="400" t="s">
        <v>23</v>
      </c>
      <c r="BC26" s="400" t="s">
        <v>23</v>
      </c>
      <c r="BD26" s="400" t="s">
        <v>85</v>
      </c>
      <c r="BE26" s="516">
        <f t="shared" si="3"/>
        <v>15</v>
      </c>
      <c r="BF26" s="516"/>
      <c r="BG26" s="516"/>
    </row>
    <row r="27" spans="1:59" ht="17.25" customHeight="1">
      <c r="A27" s="981"/>
      <c r="B27" s="982"/>
      <c r="D27" s="1556"/>
      <c r="E27" s="427">
        <v>0</v>
      </c>
      <c r="F27" s="427">
        <v>1</v>
      </c>
      <c r="G27" s="427">
        <v>2</v>
      </c>
      <c r="H27" s="427">
        <v>3</v>
      </c>
      <c r="I27" s="427">
        <v>4</v>
      </c>
      <c r="J27" s="427">
        <v>5</v>
      </c>
      <c r="K27" s="428"/>
      <c r="L27" s="429"/>
      <c r="M27" s="368"/>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637" t="s">
        <v>51</v>
      </c>
      <c r="AU27" s="400" t="s">
        <v>1697</v>
      </c>
      <c r="AV27" s="516"/>
      <c r="AW27" s="401" t="s">
        <v>671</v>
      </c>
      <c r="AX27" s="401" t="s">
        <v>671</v>
      </c>
      <c r="AY27" s="595" t="s">
        <v>138</v>
      </c>
      <c r="AZ27" s="582" t="s">
        <v>108</v>
      </c>
      <c r="BA27" s="400" t="s">
        <v>114</v>
      </c>
      <c r="BB27" s="400" t="s">
        <v>135</v>
      </c>
      <c r="BC27" s="400" t="s">
        <v>135</v>
      </c>
      <c r="BD27" s="400" t="s">
        <v>87</v>
      </c>
      <c r="BE27" s="516">
        <f t="shared" si="3"/>
        <v>16</v>
      </c>
      <c r="BF27" s="516"/>
      <c r="BG27" s="516"/>
    </row>
    <row r="28" spans="1:59" ht="17.25" customHeight="1">
      <c r="A28" s="430" t="s">
        <v>1698</v>
      </c>
      <c r="B28" s="431"/>
      <c r="D28" s="416">
        <v>20</v>
      </c>
      <c r="E28" s="992" t="s">
        <v>1655</v>
      </c>
      <c r="F28" s="993" t="s">
        <v>1655</v>
      </c>
      <c r="G28" s="993" t="s">
        <v>1655</v>
      </c>
      <c r="H28" s="993" t="s">
        <v>1655</v>
      </c>
      <c r="I28" s="993" t="s">
        <v>1655</v>
      </c>
      <c r="J28" s="994" t="s">
        <v>1655</v>
      </c>
      <c r="K28" s="432"/>
      <c r="L28" s="433"/>
      <c r="M28" s="368"/>
      <c r="N28" s="1589"/>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637" t="s">
        <v>54</v>
      </c>
      <c r="AU28" s="400" t="s">
        <v>1699</v>
      </c>
      <c r="AV28" s="516"/>
      <c r="AW28" s="401" t="s">
        <v>765</v>
      </c>
      <c r="AX28" s="401" t="s">
        <v>765</v>
      </c>
      <c r="AY28" s="595" t="s">
        <v>145</v>
      </c>
      <c r="AZ28" s="582" t="s">
        <v>112</v>
      </c>
      <c r="BA28" s="400" t="s">
        <v>117</v>
      </c>
      <c r="BB28" s="400" t="s">
        <v>138</v>
      </c>
      <c r="BC28" s="400" t="s">
        <v>138</v>
      </c>
      <c r="BD28" s="400" t="s">
        <v>102</v>
      </c>
      <c r="BE28" s="516">
        <f t="shared" si="3"/>
        <v>17</v>
      </c>
      <c r="BF28" s="516"/>
      <c r="BG28" s="516"/>
    </row>
    <row r="29" spans="1:59" ht="17.25" customHeight="1">
      <c r="A29" s="1568" t="s">
        <v>1700</v>
      </c>
      <c r="B29" s="1569"/>
      <c r="D29" s="416">
        <v>15</v>
      </c>
      <c r="E29" s="995"/>
      <c r="F29" s="996"/>
      <c r="G29" s="996"/>
      <c r="H29" s="996"/>
      <c r="I29" s="996"/>
      <c r="J29" s="997"/>
      <c r="K29" s="432"/>
      <c r="L29" s="433"/>
      <c r="M29" s="368"/>
      <c r="N29" s="1589"/>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637" t="s">
        <v>56</v>
      </c>
      <c r="AU29" s="516"/>
      <c r="AV29" s="516"/>
      <c r="AW29" s="594" t="s">
        <v>777</v>
      </c>
      <c r="AX29" s="594" t="s">
        <v>777</v>
      </c>
      <c r="AY29" s="595" t="s">
        <v>148</v>
      </c>
      <c r="AZ29" s="582" t="s">
        <v>114</v>
      </c>
      <c r="BA29" s="400" t="s">
        <v>124</v>
      </c>
      <c r="BB29" s="400" t="s">
        <v>145</v>
      </c>
      <c r="BC29" s="400" t="s">
        <v>145</v>
      </c>
      <c r="BD29" s="400" t="s">
        <v>108</v>
      </c>
      <c r="BE29" s="516">
        <f t="shared" si="3"/>
        <v>18</v>
      </c>
      <c r="BF29" s="516"/>
      <c r="BG29" s="516"/>
    </row>
    <row r="30" spans="1:59" ht="17.25" customHeight="1">
      <c r="A30" s="1568"/>
      <c r="B30" s="1569"/>
      <c r="D30" s="416">
        <v>30</v>
      </c>
      <c r="E30" s="995"/>
      <c r="F30" s="996"/>
      <c r="G30" s="996"/>
      <c r="H30" s="996"/>
      <c r="I30" s="996"/>
      <c r="J30" s="997"/>
      <c r="K30" s="432"/>
      <c r="L30" s="433"/>
      <c r="M30" s="368"/>
      <c r="N30" s="612"/>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637"/>
      <c r="AU30" s="516"/>
      <c r="AV30" s="516"/>
      <c r="AW30" s="594"/>
      <c r="AX30" s="594"/>
      <c r="AY30" s="595"/>
      <c r="AZ30" s="582"/>
      <c r="BA30" s="400"/>
      <c r="BB30" s="400"/>
      <c r="BC30" s="400"/>
      <c r="BD30" s="400"/>
      <c r="BE30" s="516"/>
      <c r="BF30" s="516"/>
      <c r="BG30" s="516"/>
    </row>
    <row r="31" spans="1:59" ht="17.25" customHeight="1">
      <c r="A31" s="1568"/>
      <c r="B31" s="1569"/>
      <c r="D31" s="416"/>
      <c r="E31" s="995"/>
      <c r="F31" s="996"/>
      <c r="G31" s="996"/>
      <c r="H31" s="996"/>
      <c r="I31" s="996"/>
      <c r="J31" s="997"/>
      <c r="K31" s="432"/>
      <c r="L31" s="433"/>
      <c r="M31" s="368"/>
      <c r="N31" s="612"/>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637"/>
      <c r="AU31" s="516"/>
      <c r="AV31" s="516"/>
      <c r="AW31" s="594"/>
      <c r="AX31" s="594"/>
      <c r="AY31" s="595"/>
      <c r="AZ31" s="582"/>
      <c r="BA31" s="400"/>
      <c r="BB31" s="400"/>
      <c r="BC31" s="400"/>
      <c r="BD31" s="400"/>
      <c r="BE31" s="516"/>
      <c r="BF31" s="516"/>
      <c r="BG31" s="516"/>
    </row>
    <row r="32" spans="1:59" ht="17.25" customHeight="1">
      <c r="A32" s="1568"/>
      <c r="B32" s="1569"/>
      <c r="D32" s="421"/>
      <c r="E32" s="995"/>
      <c r="F32" s="996"/>
      <c r="G32" s="996"/>
      <c r="H32" s="996"/>
      <c r="I32" s="996"/>
      <c r="J32" s="997"/>
      <c r="K32" s="432"/>
      <c r="L32" s="433"/>
      <c r="M32" s="368"/>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637" t="s">
        <v>59</v>
      </c>
      <c r="AU32" s="516"/>
      <c r="AV32" s="516"/>
      <c r="AW32" s="611" t="s">
        <v>817</v>
      </c>
      <c r="AX32" s="611" t="s">
        <v>817</v>
      </c>
      <c r="AY32" s="595" t="s">
        <v>162</v>
      </c>
      <c r="AZ32" s="582" t="s">
        <v>117</v>
      </c>
      <c r="BA32" s="400" t="s">
        <v>128</v>
      </c>
      <c r="BB32" s="400" t="s">
        <v>148</v>
      </c>
      <c r="BC32" s="400" t="s">
        <v>148</v>
      </c>
      <c r="BD32" s="400" t="s">
        <v>112</v>
      </c>
      <c r="BE32" s="516">
        <f>+MATCH(BD$10:BD$548,AZ$10:AZ$540,0)</f>
        <v>19</v>
      </c>
      <c r="BF32" s="516"/>
      <c r="BG32" s="516"/>
    </row>
    <row r="33" spans="1:59" ht="17.25" customHeight="1">
      <c r="A33" s="422"/>
      <c r="B33" s="423"/>
      <c r="D33" s="421"/>
      <c r="E33" s="995" t="s">
        <v>1655</v>
      </c>
      <c r="F33" s="996" t="s">
        <v>1655</v>
      </c>
      <c r="G33" s="996" t="s">
        <v>1655</v>
      </c>
      <c r="H33" s="996" t="s">
        <v>1655</v>
      </c>
      <c r="I33" s="996" t="s">
        <v>1655</v>
      </c>
      <c r="J33" s="997" t="s">
        <v>1655</v>
      </c>
      <c r="K33" s="432"/>
      <c r="L33" s="433"/>
      <c r="M33" s="368"/>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637" t="s">
        <v>66</v>
      </c>
      <c r="AU33" s="516"/>
      <c r="AV33" s="516"/>
      <c r="AW33" s="401" t="s">
        <v>822</v>
      </c>
      <c r="AX33" s="401" t="s">
        <v>822</v>
      </c>
      <c r="AY33" s="595" t="s">
        <v>1625</v>
      </c>
      <c r="AZ33" s="582" t="s">
        <v>124</v>
      </c>
      <c r="BA33" s="400" t="s">
        <v>23</v>
      </c>
      <c r="BB33" s="400" t="s">
        <v>169</v>
      </c>
      <c r="BC33" s="400" t="s">
        <v>169</v>
      </c>
      <c r="BD33" s="400" t="s">
        <v>117</v>
      </c>
      <c r="BE33" s="516">
        <f>+MATCH(BD$10:BD$548,AZ$10:AZ$540,0)</f>
        <v>23</v>
      </c>
      <c r="BF33" s="516"/>
      <c r="BG33" s="516"/>
    </row>
    <row r="34" spans="1:59" ht="17.25" customHeight="1">
      <c r="A34" s="422"/>
      <c r="B34" s="423"/>
      <c r="D34" s="421">
        <v>70</v>
      </c>
      <c r="E34" s="995" t="s">
        <v>1655</v>
      </c>
      <c r="F34" s="996" t="s">
        <v>1655</v>
      </c>
      <c r="G34" s="996" t="s">
        <v>1655</v>
      </c>
      <c r="H34" s="996" t="s">
        <v>1655</v>
      </c>
      <c r="I34" s="996" t="s">
        <v>1655</v>
      </c>
      <c r="J34" s="996" t="s">
        <v>1655</v>
      </c>
      <c r="K34" s="432"/>
      <c r="L34" s="433"/>
      <c r="M34" s="368"/>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637" t="s">
        <v>68</v>
      </c>
      <c r="AU34" s="516"/>
      <c r="AV34" s="516"/>
      <c r="AW34" s="594" t="s">
        <v>844</v>
      </c>
      <c r="AX34" s="594" t="s">
        <v>844</v>
      </c>
      <c r="AY34" s="595" t="s">
        <v>179</v>
      </c>
      <c r="AZ34" s="582" t="s">
        <v>128</v>
      </c>
      <c r="BA34" s="400" t="s">
        <v>135</v>
      </c>
      <c r="BB34" s="400" t="s">
        <v>179</v>
      </c>
      <c r="BC34" s="400" t="s">
        <v>179</v>
      </c>
      <c r="BD34" s="400" t="s">
        <v>1624</v>
      </c>
      <c r="BE34" s="516" t="e">
        <f>+MATCH(BD$10:BD$548,AZ$10:AZ$540,0)</f>
        <v>#N/A</v>
      </c>
      <c r="BF34" s="516"/>
      <c r="BG34" s="516"/>
    </row>
    <row r="35" spans="1:59" ht="17.850000000000001" customHeight="1">
      <c r="A35" s="420"/>
      <c r="B35" s="368"/>
      <c r="D35" s="435"/>
      <c r="E35" s="998" t="s">
        <v>1655</v>
      </c>
      <c r="F35" s="999" t="s">
        <v>1655</v>
      </c>
      <c r="G35" s="999" t="s">
        <v>1655</v>
      </c>
      <c r="H35" s="999" t="s">
        <v>1655</v>
      </c>
      <c r="I35" s="999" t="s">
        <v>1655</v>
      </c>
      <c r="J35" s="1000" t="s">
        <v>1655</v>
      </c>
      <c r="K35" s="436"/>
      <c r="L35" s="437"/>
      <c r="M35" s="368"/>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637" t="s">
        <v>70</v>
      </c>
      <c r="AU35" s="516"/>
      <c r="AV35" s="516"/>
      <c r="AW35" s="594" t="s">
        <v>853</v>
      </c>
      <c r="AX35" s="594" t="s">
        <v>853</v>
      </c>
      <c r="AY35" s="595" t="s">
        <v>183</v>
      </c>
      <c r="AZ35" s="582" t="s">
        <v>130</v>
      </c>
      <c r="BA35" s="400" t="s">
        <v>138</v>
      </c>
      <c r="BB35" s="400" t="s">
        <v>183</v>
      </c>
      <c r="BC35" s="400" t="s">
        <v>183</v>
      </c>
      <c r="BD35" s="400" t="s">
        <v>124</v>
      </c>
      <c r="BE35" s="516">
        <f>+MATCH(BD$10:BD$548,AZ$10:AZ$540,0)</f>
        <v>24</v>
      </c>
      <c r="BF35" s="516"/>
      <c r="BG35" s="516"/>
    </row>
    <row r="36" spans="1:59" ht="17.850000000000001" customHeight="1">
      <c r="A36" s="368"/>
      <c r="B36" s="368"/>
      <c r="D36" s="438"/>
      <c r="E36" s="368"/>
      <c r="F36" s="368"/>
      <c r="G36" s="368"/>
      <c r="H36" s="368"/>
      <c r="I36" s="368"/>
      <c r="J36" s="368"/>
      <c r="K36" s="368"/>
      <c r="L36" s="368"/>
      <c r="M36" s="368"/>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637"/>
      <c r="AU36" s="516"/>
      <c r="AV36" s="516"/>
      <c r="AW36" s="594"/>
      <c r="AX36" s="594"/>
      <c r="AY36" s="595"/>
      <c r="AZ36" s="582"/>
      <c r="BA36" s="400"/>
      <c r="BB36" s="400"/>
      <c r="BC36" s="400"/>
      <c r="BD36" s="400"/>
      <c r="BE36" s="516"/>
      <c r="BF36" s="516"/>
      <c r="BG36" s="516"/>
    </row>
    <row r="37" spans="1:59" ht="17.850000000000001" customHeight="1">
      <c r="A37" s="368"/>
      <c r="B37" s="368"/>
      <c r="D37" s="438"/>
      <c r="E37" s="368"/>
      <c r="F37" s="368"/>
      <c r="G37" s="368"/>
      <c r="H37" s="368"/>
      <c r="I37" s="368"/>
      <c r="J37" s="368"/>
      <c r="K37" s="368"/>
      <c r="L37" s="368"/>
      <c r="M37" s="368"/>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637"/>
      <c r="AU37" s="516"/>
      <c r="AV37" s="516"/>
      <c r="AW37" s="594"/>
      <c r="AX37" s="594"/>
      <c r="AY37" s="595"/>
      <c r="AZ37" s="582"/>
      <c r="BA37" s="400"/>
      <c r="BB37" s="400"/>
      <c r="BC37" s="400"/>
      <c r="BD37" s="400"/>
      <c r="BE37" s="516"/>
      <c r="BF37" s="516"/>
      <c r="BG37" s="516"/>
    </row>
    <row r="38" spans="1:59" ht="87.75" hidden="1" customHeight="1">
      <c r="A38" s="1546" t="s">
        <v>1701</v>
      </c>
      <c r="B38" s="1546"/>
      <c r="C38" s="1546"/>
      <c r="D38" s="1546"/>
      <c r="E38" s="1546"/>
      <c r="F38" s="1546"/>
      <c r="G38" s="1546"/>
      <c r="H38" s="1546"/>
      <c r="I38" s="1546"/>
      <c r="J38" s="1546"/>
      <c r="K38" s="1546"/>
      <c r="L38" s="1546"/>
      <c r="M38" s="154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637" t="s">
        <v>75</v>
      </c>
      <c r="AU38" s="516"/>
      <c r="AV38" s="516"/>
      <c r="AW38" s="594" t="s">
        <v>865</v>
      </c>
      <c r="AX38" s="594" t="s">
        <v>865</v>
      </c>
      <c r="AY38" s="595" t="s">
        <v>189</v>
      </c>
      <c r="AZ38" s="582" t="s">
        <v>23</v>
      </c>
      <c r="BA38" s="400" t="s">
        <v>145</v>
      </c>
      <c r="BB38" s="400" t="s">
        <v>189</v>
      </c>
      <c r="BC38" s="400" t="s">
        <v>189</v>
      </c>
      <c r="BD38" s="400" t="s">
        <v>128</v>
      </c>
      <c r="BE38" s="516">
        <f t="shared" ref="BE38:BE73" si="4">+MATCH(BD$10:BD$548,AZ$10:AZ$540,0)</f>
        <v>25</v>
      </c>
      <c r="BF38" s="516"/>
      <c r="BG38" s="516"/>
    </row>
    <row r="39" spans="1:59" ht="30.75" hidden="1" customHeight="1">
      <c r="A39" s="1546" t="s">
        <v>1702</v>
      </c>
      <c r="B39" s="1546"/>
      <c r="C39" s="1546"/>
      <c r="D39" s="1546"/>
      <c r="E39" s="1546"/>
      <c r="F39" s="1546"/>
      <c r="G39" s="1546"/>
      <c r="H39" s="1546"/>
      <c r="I39" s="1546"/>
      <c r="J39" s="1546"/>
      <c r="K39" s="1546"/>
      <c r="L39" s="1546"/>
      <c r="M39" s="154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637" t="s">
        <v>77</v>
      </c>
      <c r="AU39" s="516"/>
      <c r="AV39" s="516"/>
      <c r="AW39" s="594" t="s">
        <v>885</v>
      </c>
      <c r="AX39" s="594" t="s">
        <v>885</v>
      </c>
      <c r="AY39" s="595" t="s">
        <v>193</v>
      </c>
      <c r="AZ39" s="582" t="s">
        <v>135</v>
      </c>
      <c r="BA39" s="400" t="s">
        <v>148</v>
      </c>
      <c r="BB39" s="400" t="s">
        <v>193</v>
      </c>
      <c r="BC39" s="400" t="s">
        <v>193</v>
      </c>
      <c r="BD39" s="400" t="s">
        <v>130</v>
      </c>
      <c r="BE39" s="516">
        <f t="shared" si="4"/>
        <v>26</v>
      </c>
      <c r="BF39" s="516"/>
      <c r="BG39" s="516"/>
    </row>
    <row r="40" spans="1:59" ht="43.5" hidden="1" customHeight="1">
      <c r="A40" s="1546" t="s">
        <v>1703</v>
      </c>
      <c r="B40" s="1546"/>
      <c r="C40" s="1546"/>
      <c r="D40" s="1546"/>
      <c r="E40" s="1546"/>
      <c r="F40" s="1546"/>
      <c r="G40" s="1546"/>
      <c r="H40" s="1546"/>
      <c r="I40" s="1546"/>
      <c r="J40" s="1546"/>
      <c r="K40" s="1546"/>
      <c r="L40" s="1546"/>
      <c r="M40" s="1546"/>
      <c r="N40" s="516"/>
      <c r="O40" s="516"/>
      <c r="P40" s="516"/>
      <c r="Q40" s="516"/>
      <c r="R40" s="516"/>
      <c r="S40" s="516"/>
      <c r="T40" s="516"/>
      <c r="U40" s="516"/>
      <c r="V40" s="516"/>
      <c r="W40" s="516"/>
      <c r="X40" s="516"/>
      <c r="Y40" s="516"/>
      <c r="Z40" s="516"/>
      <c r="AA40" s="516"/>
      <c r="AB40" s="516"/>
      <c r="AC40" s="516"/>
      <c r="AD40" s="516"/>
      <c r="AE40" s="516"/>
      <c r="AF40" s="516"/>
      <c r="AG40" s="516"/>
      <c r="AH40" s="516"/>
      <c r="AI40" s="516"/>
      <c r="AJ40" s="516"/>
      <c r="AK40" s="516"/>
      <c r="AL40" s="516"/>
      <c r="AM40" s="516"/>
      <c r="AN40" s="516"/>
      <c r="AO40" s="516"/>
      <c r="AP40" s="516"/>
      <c r="AQ40" s="516"/>
      <c r="AR40" s="516"/>
      <c r="AS40" s="516"/>
      <c r="AT40" s="637" t="s">
        <v>79</v>
      </c>
      <c r="AU40" s="516"/>
      <c r="AV40" s="516"/>
      <c r="AW40" s="594" t="s">
        <v>904</v>
      </c>
      <c r="AX40" s="594" t="s">
        <v>904</v>
      </c>
      <c r="AY40" s="595" t="s">
        <v>199</v>
      </c>
      <c r="AZ40" s="582" t="s">
        <v>138</v>
      </c>
      <c r="BA40" s="400" t="s">
        <v>162</v>
      </c>
      <c r="BB40" s="400" t="s">
        <v>199</v>
      </c>
      <c r="BC40" s="400" t="s">
        <v>199</v>
      </c>
      <c r="BD40" s="400" t="s">
        <v>23</v>
      </c>
      <c r="BE40" s="516">
        <f t="shared" si="4"/>
        <v>29</v>
      </c>
      <c r="BF40" s="516"/>
      <c r="BG40" s="516"/>
    </row>
    <row r="41" spans="1:59" ht="26.25" hidden="1" customHeight="1">
      <c r="A41" s="1546" t="s">
        <v>1704</v>
      </c>
      <c r="B41" s="1546"/>
      <c r="C41" s="1546"/>
      <c r="D41" s="1546"/>
      <c r="E41" s="1546"/>
      <c r="F41" s="1546"/>
      <c r="G41" s="1546"/>
      <c r="H41" s="1546"/>
      <c r="I41" s="1546"/>
      <c r="J41" s="1546"/>
      <c r="K41" s="1546"/>
      <c r="L41" s="1546"/>
      <c r="M41" s="154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637" t="s">
        <v>81</v>
      </c>
      <c r="AU41" s="516"/>
      <c r="AV41" s="516"/>
      <c r="AW41" s="594" t="s">
        <v>905</v>
      </c>
      <c r="AX41" s="594" t="s">
        <v>905</v>
      </c>
      <c r="AY41" s="595" t="s">
        <v>201</v>
      </c>
      <c r="AZ41" s="582" t="s">
        <v>140</v>
      </c>
      <c r="BA41" s="400" t="s">
        <v>164</v>
      </c>
      <c r="BB41" s="400" t="s">
        <v>201</v>
      </c>
      <c r="BC41" s="400" t="s">
        <v>201</v>
      </c>
      <c r="BD41" s="400" t="s">
        <v>135</v>
      </c>
      <c r="BE41" s="516">
        <f t="shared" si="4"/>
        <v>30</v>
      </c>
      <c r="BF41" s="516"/>
      <c r="BG41" s="516"/>
    </row>
    <row r="42" spans="1:59" ht="24.75" hidden="1" customHeight="1">
      <c r="A42" s="1573" t="s">
        <v>1705</v>
      </c>
      <c r="B42" s="1573"/>
      <c r="C42" s="1573"/>
      <c r="D42" s="1573"/>
      <c r="E42" s="1573"/>
      <c r="F42" s="1573"/>
      <c r="G42" s="1573"/>
      <c r="H42" s="1573"/>
      <c r="I42" s="1573"/>
      <c r="J42" s="1573"/>
      <c r="K42" s="1573"/>
      <c r="L42" s="1573"/>
      <c r="M42" s="1573"/>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637" t="s">
        <v>84</v>
      </c>
      <c r="AU42" s="516"/>
      <c r="AV42" s="516"/>
      <c r="AW42" s="594" t="s">
        <v>905</v>
      </c>
      <c r="AX42" s="594" t="s">
        <v>905</v>
      </c>
      <c r="AY42" s="595" t="s">
        <v>201</v>
      </c>
      <c r="AZ42" s="582" t="s">
        <v>140</v>
      </c>
      <c r="BA42" s="400" t="s">
        <v>169</v>
      </c>
      <c r="BB42" s="400" t="s">
        <v>215</v>
      </c>
      <c r="BC42" s="400" t="s">
        <v>215</v>
      </c>
      <c r="BD42" s="400" t="s">
        <v>138</v>
      </c>
      <c r="BE42" s="516">
        <f t="shared" si="4"/>
        <v>31</v>
      </c>
      <c r="BF42" s="516"/>
      <c r="BG42" s="516"/>
    </row>
    <row r="43" spans="1:59" ht="17.25" hidden="1" customHeight="1">
      <c r="A43" s="440" t="s">
        <v>1706</v>
      </c>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637" t="s">
        <v>86</v>
      </c>
      <c r="AU43" s="516"/>
      <c r="AV43" s="516"/>
      <c r="AW43" s="594" t="s">
        <v>911</v>
      </c>
      <c r="AX43" s="594" t="s">
        <v>911</v>
      </c>
      <c r="AY43" s="595" t="s">
        <v>207</v>
      </c>
      <c r="AZ43" s="582" t="s">
        <v>145</v>
      </c>
      <c r="BA43" s="400" t="s">
        <v>167</v>
      </c>
      <c r="BB43" s="400" t="s">
        <v>261</v>
      </c>
      <c r="BC43" s="400" t="s">
        <v>261</v>
      </c>
      <c r="BD43" s="400" t="s">
        <v>140</v>
      </c>
      <c r="BE43" s="516">
        <f t="shared" si="4"/>
        <v>32</v>
      </c>
      <c r="BF43" s="516"/>
      <c r="BG43" s="516"/>
    </row>
    <row r="44" spans="1:59" ht="16.5" hidden="1" customHeight="1">
      <c r="A44" s="440"/>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637" t="s">
        <v>90</v>
      </c>
      <c r="AU44" s="516"/>
      <c r="AV44" s="516"/>
      <c r="AW44" s="401" t="s">
        <v>382</v>
      </c>
      <c r="AX44" s="401" t="s">
        <v>382</v>
      </c>
      <c r="AY44" s="595" t="s">
        <v>215</v>
      </c>
      <c r="AZ44" s="582" t="s">
        <v>148</v>
      </c>
      <c r="BA44" s="400" t="s">
        <v>171</v>
      </c>
      <c r="BB44" s="400" t="s">
        <v>281</v>
      </c>
      <c r="BC44" s="400" t="s">
        <v>281</v>
      </c>
      <c r="BD44" s="400" t="s">
        <v>145</v>
      </c>
      <c r="BE44" s="516">
        <f t="shared" si="4"/>
        <v>34</v>
      </c>
      <c r="BF44" s="516"/>
      <c r="BG44" s="516"/>
    </row>
    <row r="45" spans="1:59" hidden="1">
      <c r="A45" s="440"/>
      <c r="D45" s="1574" t="s">
        <v>1707</v>
      </c>
      <c r="E45" s="1576" t="s">
        <v>1708</v>
      </c>
      <c r="F45" s="1577"/>
      <c r="G45" s="1577"/>
      <c r="H45" s="1577"/>
      <c r="I45" s="1577"/>
      <c r="J45" s="1577"/>
      <c r="K45" s="1577"/>
      <c r="L45" s="1578"/>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637" t="s">
        <v>92</v>
      </c>
      <c r="AU45" s="516"/>
      <c r="AV45" s="516"/>
      <c r="AW45" s="594" t="s">
        <v>959</v>
      </c>
      <c r="AX45" s="401" t="s">
        <v>934</v>
      </c>
      <c r="AY45" s="595" t="s">
        <v>232</v>
      </c>
      <c r="AZ45" s="582" t="s">
        <v>162</v>
      </c>
      <c r="BA45" s="400" t="s">
        <v>1625</v>
      </c>
      <c r="BB45" s="400" t="s">
        <v>285</v>
      </c>
      <c r="BC45" s="400" t="s">
        <v>285</v>
      </c>
      <c r="BD45" s="400" t="s">
        <v>148</v>
      </c>
      <c r="BE45" s="516">
        <f t="shared" si="4"/>
        <v>35</v>
      </c>
      <c r="BF45" s="516"/>
      <c r="BG45" s="516"/>
    </row>
    <row r="46" spans="1:59" hidden="1">
      <c r="A46" s="440"/>
      <c r="D46" s="1575"/>
      <c r="E46" s="441">
        <v>1</v>
      </c>
      <c r="F46" s="441">
        <v>2</v>
      </c>
      <c r="G46" s="441">
        <v>3</v>
      </c>
      <c r="H46" s="441">
        <v>4</v>
      </c>
      <c r="I46" s="441">
        <v>5</v>
      </c>
      <c r="J46" s="441">
        <v>6</v>
      </c>
      <c r="K46" s="441">
        <v>7</v>
      </c>
      <c r="L46" s="442">
        <v>8</v>
      </c>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637" t="s">
        <v>95</v>
      </c>
      <c r="AU46" s="516"/>
      <c r="AV46" s="516"/>
      <c r="AW46" s="594" t="s">
        <v>1641</v>
      </c>
      <c r="AX46" s="594" t="s">
        <v>959</v>
      </c>
      <c r="AY46" s="595" t="s">
        <v>277</v>
      </c>
      <c r="AZ46" s="582" t="s">
        <v>164</v>
      </c>
      <c r="BA46" s="400" t="s">
        <v>175</v>
      </c>
      <c r="BB46" s="400" t="s">
        <v>287</v>
      </c>
      <c r="BC46" s="400" t="s">
        <v>287</v>
      </c>
      <c r="BD46" s="400" t="s">
        <v>162</v>
      </c>
      <c r="BE46" s="516">
        <f t="shared" si="4"/>
        <v>36</v>
      </c>
      <c r="BF46" s="516"/>
      <c r="BG46" s="516"/>
    </row>
    <row r="47" spans="1:59" hidden="1">
      <c r="A47" s="440"/>
      <c r="D47" s="443">
        <v>30</v>
      </c>
      <c r="E47" s="444">
        <f t="array" ref="E47">+MAX(IF($B62:$B78=1,E62:E78))</f>
        <v>0</v>
      </c>
      <c r="F47" s="445">
        <f t="array" ref="F47">+MAX(IF($B62:$B78=1,F62:F78))</f>
        <v>0</v>
      </c>
      <c r="G47" s="445">
        <f t="array" ref="G47">+MAX(IF($B62:$B78=1,G62:G78))</f>
        <v>0</v>
      </c>
      <c r="H47" s="445">
        <f t="array" ref="H47">+MAX(IF($B62:$B78=1,H62:H78))</f>
        <v>0</v>
      </c>
      <c r="I47" s="445">
        <f t="array" ref="I47">+MAX(IF($B62:$B78=1,I62:I78))</f>
        <v>0</v>
      </c>
      <c r="J47" s="445">
        <f t="array" ref="J47">+MAX(IF($B62:$B78=1,J62:J78))</f>
        <v>0</v>
      </c>
      <c r="K47" s="445">
        <f t="array" ref="K47">+MAX(IF($B62:$B78=1,K62:K78))</f>
        <v>0</v>
      </c>
      <c r="L47" s="446">
        <f t="array" ref="L47">+MAX(IF($B62:$B78=1,L62:L78))</f>
        <v>0</v>
      </c>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637" t="s">
        <v>97</v>
      </c>
      <c r="AU47" s="516"/>
      <c r="AV47" s="516"/>
      <c r="AW47" s="401" t="s">
        <v>980</v>
      </c>
      <c r="AX47" s="594" t="s">
        <v>1641</v>
      </c>
      <c r="AY47" s="595" t="s">
        <v>281</v>
      </c>
      <c r="AZ47" s="582" t="s">
        <v>167</v>
      </c>
      <c r="BA47" s="400" t="s">
        <v>177</v>
      </c>
      <c r="BB47" s="400" t="s">
        <v>307</v>
      </c>
      <c r="BC47" s="400" t="s">
        <v>307</v>
      </c>
      <c r="BD47" s="400" t="s">
        <v>164</v>
      </c>
      <c r="BE47" s="516">
        <f t="shared" si="4"/>
        <v>37</v>
      </c>
      <c r="BF47" s="516"/>
      <c r="BG47" s="516"/>
    </row>
    <row r="48" spans="1:59" hidden="1">
      <c r="A48" s="440"/>
      <c r="D48" s="443">
        <v>40</v>
      </c>
      <c r="E48" s="447">
        <f t="array" ref="E48">+MAX(IF($B80:$B96=1,E80:E96))</f>
        <v>0</v>
      </c>
      <c r="F48" s="448">
        <f t="array" ref="F48">+MAX(IF($B80:$B96=1,F80:F96))</f>
        <v>0</v>
      </c>
      <c r="G48" s="448">
        <f t="array" ref="G48">+MAX(IF($B80:$B96=1,G80:G96))</f>
        <v>0</v>
      </c>
      <c r="H48" s="448">
        <f t="array" ref="H48">+MAX(IF($B80:$B96=1,H80:H96))</f>
        <v>0</v>
      </c>
      <c r="I48" s="448">
        <f t="array" ref="I48">+MAX(IF($B80:$B96=1,I80:I96))</f>
        <v>0</v>
      </c>
      <c r="J48" s="448">
        <f t="array" ref="J48">+MAX(IF($B80:$B96=1,J80:J96))</f>
        <v>0</v>
      </c>
      <c r="K48" s="448">
        <f t="array" ref="K48">+MAX(IF($B80:$B96=1,K80:K96))</f>
        <v>0</v>
      </c>
      <c r="L48" s="449">
        <f t="array" ref="L48">+MAX(IF($B80:$B96=1,L80:L96))</f>
        <v>0</v>
      </c>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637" t="s">
        <v>101</v>
      </c>
      <c r="AU48" s="516"/>
      <c r="AV48" s="516"/>
      <c r="AW48" s="594" t="s">
        <v>997</v>
      </c>
      <c r="AX48" s="401" t="s">
        <v>980</v>
      </c>
      <c r="AY48" s="595" t="s">
        <v>285</v>
      </c>
      <c r="AZ48" s="582" t="s">
        <v>169</v>
      </c>
      <c r="BA48" s="400" t="s">
        <v>179</v>
      </c>
      <c r="BB48" s="400" t="s">
        <v>309</v>
      </c>
      <c r="BC48" s="400" t="s">
        <v>309</v>
      </c>
      <c r="BD48" s="400" t="s">
        <v>167</v>
      </c>
      <c r="BE48" s="516">
        <f t="shared" si="4"/>
        <v>38</v>
      </c>
      <c r="BF48" s="516"/>
      <c r="BG48" s="516"/>
    </row>
    <row r="49" spans="1:59" hidden="1">
      <c r="A49" s="440"/>
      <c r="D49" s="443">
        <v>50</v>
      </c>
      <c r="E49" s="447">
        <f t="array" ref="E49">+MAX(IF($B98:$B114=1,E98:E114))</f>
        <v>0</v>
      </c>
      <c r="F49" s="448">
        <f t="array" ref="F49">+MAX(IF($B98:$B114=1,F98:F114))</f>
        <v>0</v>
      </c>
      <c r="G49" s="448">
        <f t="array" ref="G49">+MAX(IF($B98:$B114=1,G98:G114))</f>
        <v>0</v>
      </c>
      <c r="H49" s="448">
        <f t="array" ref="H49">+MAX(IF($B98:$B114=1,H98:H114))</f>
        <v>0</v>
      </c>
      <c r="I49" s="448">
        <f t="array" ref="I49">+MAX(IF($B98:$B114=1,I98:I114))</f>
        <v>0</v>
      </c>
      <c r="J49" s="448">
        <f t="array" ref="J49">+MAX(IF($B98:$B114=1,J98:J114))</f>
        <v>0</v>
      </c>
      <c r="K49" s="448">
        <f t="array" ref="K49">+MAX(IF($B98:$B114=1,K98:K114))</f>
        <v>0</v>
      </c>
      <c r="L49" s="449">
        <f t="array" ref="L49">+MAX(IF($B98:$B114=1,L98:L114))</f>
        <v>0</v>
      </c>
      <c r="N49" s="516"/>
      <c r="O49" s="516"/>
      <c r="P49" s="516"/>
      <c r="Q49" s="516"/>
      <c r="R49" s="516"/>
      <c r="S49" s="516"/>
      <c r="T49" s="516"/>
      <c r="U49" s="516"/>
      <c r="V49" s="516"/>
      <c r="W49" s="516"/>
      <c r="X49" s="516"/>
      <c r="Y49" s="516"/>
      <c r="Z49" s="516"/>
      <c r="AA49" s="516"/>
      <c r="AB49" s="516"/>
      <c r="AC49" s="516"/>
      <c r="AD49" s="516"/>
      <c r="AE49" s="516"/>
      <c r="AF49" s="516"/>
      <c r="AG49" s="516"/>
      <c r="AH49" s="516"/>
      <c r="AI49" s="516"/>
      <c r="AJ49" s="516"/>
      <c r="AK49" s="516"/>
      <c r="AL49" s="516"/>
      <c r="AM49" s="516"/>
      <c r="AN49" s="516"/>
      <c r="AO49" s="516"/>
      <c r="AP49" s="516"/>
      <c r="AQ49" s="516"/>
      <c r="AR49" s="516"/>
      <c r="AS49" s="516"/>
      <c r="AT49" s="637" t="s">
        <v>103</v>
      </c>
      <c r="AU49" s="516"/>
      <c r="AV49" s="516"/>
      <c r="AW49" s="401" t="s">
        <v>998</v>
      </c>
      <c r="AX49" s="594" t="s">
        <v>997</v>
      </c>
      <c r="AY49" s="595" t="s">
        <v>287</v>
      </c>
      <c r="AZ49" s="582" t="s">
        <v>171</v>
      </c>
      <c r="BA49" s="400" t="s">
        <v>183</v>
      </c>
      <c r="BB49" s="400" t="s">
        <v>79</v>
      </c>
      <c r="BC49" s="400" t="s">
        <v>79</v>
      </c>
      <c r="BD49" s="400" t="s">
        <v>169</v>
      </c>
      <c r="BE49" s="516">
        <f t="shared" si="4"/>
        <v>39</v>
      </c>
      <c r="BF49" s="516"/>
      <c r="BG49" s="516"/>
    </row>
    <row r="50" spans="1:59" hidden="1">
      <c r="A50" s="440"/>
      <c r="D50" s="443">
        <v>60</v>
      </c>
      <c r="E50" s="447">
        <f t="array" ref="E50">+MAX(IF($B116:$B132=1,E116:E132))</f>
        <v>0</v>
      </c>
      <c r="F50" s="448">
        <f t="array" ref="F50">+MAX(IF($B116:$B132=1,F116:F132))</f>
        <v>0</v>
      </c>
      <c r="G50" s="448">
        <f t="array" ref="G50">+MAX(IF($B116:$B132=1,G116:G132))</f>
        <v>0</v>
      </c>
      <c r="H50" s="448">
        <f t="array" ref="H50">+MAX(IF($B116:$B132=1,H116:H132))</f>
        <v>0</v>
      </c>
      <c r="I50" s="448">
        <f t="array" ref="I50">+MAX(IF($B116:$B132=1,I116:I132))</f>
        <v>0</v>
      </c>
      <c r="J50" s="448">
        <f t="array" ref="J50">+MAX(IF($B116:$B132=1,J116:J132))</f>
        <v>0</v>
      </c>
      <c r="K50" s="448">
        <f t="array" ref="K50">+MAX(IF($B116:$B132=1,K116:K132))</f>
        <v>0</v>
      </c>
      <c r="L50" s="449">
        <f t="array" ref="L50">+MAX(IF($B116:$B132=1,L116:L132))</f>
        <v>0</v>
      </c>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637" t="s">
        <v>107</v>
      </c>
      <c r="AU50" s="516"/>
      <c r="AV50" s="516"/>
      <c r="AW50" s="401" t="s">
        <v>999</v>
      </c>
      <c r="AX50" s="401" t="s">
        <v>998</v>
      </c>
      <c r="AY50" s="595" t="s">
        <v>295</v>
      </c>
      <c r="AZ50" s="582" t="s">
        <v>1625</v>
      </c>
      <c r="BA50" s="400" t="s">
        <v>189</v>
      </c>
      <c r="BB50" s="400" t="s">
        <v>324</v>
      </c>
      <c r="BC50" s="400" t="s">
        <v>324</v>
      </c>
      <c r="BD50" s="400" t="s">
        <v>171</v>
      </c>
      <c r="BE50" s="516">
        <f t="shared" si="4"/>
        <v>40</v>
      </c>
      <c r="BF50" s="516"/>
      <c r="BG50" s="516"/>
    </row>
    <row r="51" spans="1:59" hidden="1">
      <c r="A51" s="440"/>
      <c r="D51" s="450">
        <v>80</v>
      </c>
      <c r="E51" s="451">
        <f t="array" ref="E51">+MAX(IF($B134:$B150=1,E134:E150))</f>
        <v>0</v>
      </c>
      <c r="F51" s="452">
        <f t="array" ref="F51">+MAX(IF($B134:$B150=1,F134:F150))</f>
        <v>0</v>
      </c>
      <c r="G51" s="452">
        <f t="array" ref="G51">+MAX(IF($B134:$B150=1,G134:G150))</f>
        <v>0</v>
      </c>
      <c r="H51" s="452">
        <f t="array" ref="H51">+MAX(IF($B134:$B150=1,H134:H150))</f>
        <v>0</v>
      </c>
      <c r="I51" s="452">
        <f t="array" ref="I51">+MAX(IF($B134:$B150=1,I134:I150))</f>
        <v>0</v>
      </c>
      <c r="J51" s="452">
        <f t="array" ref="J51">+MAX(IF($B134:$B150=1,J134:J150))</f>
        <v>0</v>
      </c>
      <c r="K51" s="452">
        <f t="array" ref="K51">+MAX(IF($B134:$B150=1,K134:K150))</f>
        <v>0</v>
      </c>
      <c r="L51" s="453">
        <f t="array" ref="L51">+MAX(IF($B134:$B150=1,L134:L150))</f>
        <v>0</v>
      </c>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c r="AS51" s="516"/>
      <c r="AT51" s="637" t="s">
        <v>109</v>
      </c>
      <c r="AU51" s="516"/>
      <c r="AV51" s="516"/>
      <c r="AW51" s="594" t="s">
        <v>1000</v>
      </c>
      <c r="AX51" s="401" t="s">
        <v>999</v>
      </c>
      <c r="AY51" s="595" t="s">
        <v>307</v>
      </c>
      <c r="AZ51" s="582" t="s">
        <v>175</v>
      </c>
      <c r="BA51" s="400" t="s">
        <v>193</v>
      </c>
      <c r="BB51" s="400" t="s">
        <v>334</v>
      </c>
      <c r="BC51" s="400" t="s">
        <v>334</v>
      </c>
      <c r="BD51" s="400" t="s">
        <v>1625</v>
      </c>
      <c r="BE51" s="516">
        <f t="shared" si="4"/>
        <v>41</v>
      </c>
      <c r="BF51" s="516"/>
      <c r="BG51" s="516"/>
    </row>
    <row r="52" spans="1:59" hidden="1">
      <c r="A52" s="440"/>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516"/>
      <c r="AQ52" s="516"/>
      <c r="AR52" s="516"/>
      <c r="AS52" s="516"/>
      <c r="AT52" s="637" t="s">
        <v>111</v>
      </c>
      <c r="AU52" s="516"/>
      <c r="AV52" s="516"/>
      <c r="AW52" s="594" t="s">
        <v>1007</v>
      </c>
      <c r="AX52" s="594" t="s">
        <v>1000</v>
      </c>
      <c r="AY52" s="595" t="s">
        <v>79</v>
      </c>
      <c r="AZ52" s="582" t="s">
        <v>177</v>
      </c>
      <c r="BA52" s="400" t="s">
        <v>199</v>
      </c>
      <c r="BB52" s="400" t="s">
        <v>336</v>
      </c>
      <c r="BC52" s="400" t="s">
        <v>336</v>
      </c>
      <c r="BD52" s="400" t="s">
        <v>175</v>
      </c>
      <c r="BE52" s="516">
        <f t="shared" si="4"/>
        <v>42</v>
      </c>
      <c r="BF52" s="516"/>
      <c r="BG52" s="516"/>
    </row>
    <row r="53" spans="1:59" hidden="1">
      <c r="A53" s="440"/>
      <c r="D53" s="1574" t="s">
        <v>1707</v>
      </c>
      <c r="E53" s="1576" t="s">
        <v>1709</v>
      </c>
      <c r="F53" s="1577"/>
      <c r="G53" s="1577"/>
      <c r="H53" s="1577"/>
      <c r="I53" s="1577"/>
      <c r="J53" s="1577"/>
      <c r="K53" s="1577"/>
      <c r="L53" s="1578"/>
      <c r="N53" s="516"/>
      <c r="O53" s="516"/>
      <c r="P53" s="516"/>
      <c r="Q53" s="516"/>
      <c r="R53" s="516"/>
      <c r="S53" s="516"/>
      <c r="T53" s="516"/>
      <c r="U53" s="516"/>
      <c r="V53" s="516"/>
      <c r="W53" s="516"/>
      <c r="X53" s="516"/>
      <c r="Y53" s="516"/>
      <c r="Z53" s="516"/>
      <c r="AA53" s="516"/>
      <c r="AB53" s="516"/>
      <c r="AC53" s="516"/>
      <c r="AD53" s="516"/>
      <c r="AE53" s="516"/>
      <c r="AF53" s="516"/>
      <c r="AG53" s="516"/>
      <c r="AH53" s="516"/>
      <c r="AI53" s="516"/>
      <c r="AJ53" s="516"/>
      <c r="AK53" s="516"/>
      <c r="AL53" s="516"/>
      <c r="AM53" s="516"/>
      <c r="AN53" s="516"/>
      <c r="AO53" s="516"/>
      <c r="AP53" s="516"/>
      <c r="AQ53" s="516"/>
      <c r="AR53" s="516"/>
      <c r="AS53" s="516"/>
      <c r="AT53" s="637" t="s">
        <v>113</v>
      </c>
      <c r="AU53" s="516"/>
      <c r="AV53" s="516"/>
      <c r="AW53" s="594" t="s">
        <v>1026</v>
      </c>
      <c r="AX53" s="594" t="s">
        <v>1007</v>
      </c>
      <c r="AY53" s="595" t="s">
        <v>324</v>
      </c>
      <c r="AZ53" s="582" t="s">
        <v>179</v>
      </c>
      <c r="BA53" s="400" t="s">
        <v>201</v>
      </c>
      <c r="BB53" s="400" t="s">
        <v>348</v>
      </c>
      <c r="BC53" s="400" t="s">
        <v>348</v>
      </c>
      <c r="BD53" s="400" t="s">
        <v>177</v>
      </c>
      <c r="BE53" s="516">
        <f t="shared" si="4"/>
        <v>43</v>
      </c>
      <c r="BF53" s="516"/>
      <c r="BG53" s="516"/>
    </row>
    <row r="54" spans="1:59" s="369" customFormat="1" hidden="1">
      <c r="A54" s="440"/>
      <c r="B54" s="367"/>
      <c r="C54" s="368"/>
      <c r="D54" s="1575"/>
      <c r="E54" s="441">
        <v>1</v>
      </c>
      <c r="F54" s="441">
        <v>2</v>
      </c>
      <c r="G54" s="441">
        <v>3</v>
      </c>
      <c r="H54" s="441">
        <v>4</v>
      </c>
      <c r="I54" s="441">
        <v>5</v>
      </c>
      <c r="J54" s="441">
        <v>6</v>
      </c>
      <c r="K54" s="441">
        <v>7</v>
      </c>
      <c r="L54" s="442">
        <v>8</v>
      </c>
      <c r="M54" s="367"/>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c r="AO54" s="516"/>
      <c r="AP54" s="516"/>
      <c r="AQ54" s="516"/>
      <c r="AR54" s="516"/>
      <c r="AS54" s="516"/>
      <c r="AT54" s="637" t="s">
        <v>116</v>
      </c>
      <c r="AU54" s="516"/>
      <c r="AV54" s="516"/>
      <c r="AW54" s="611" t="s">
        <v>1061</v>
      </c>
      <c r="AX54" s="594" t="s">
        <v>1026</v>
      </c>
      <c r="AY54" s="595" t="s">
        <v>334</v>
      </c>
      <c r="AZ54" s="582" t="s">
        <v>183</v>
      </c>
      <c r="BA54" s="400" t="s">
        <v>207</v>
      </c>
      <c r="BB54" s="400" t="s">
        <v>354</v>
      </c>
      <c r="BC54" s="400" t="s">
        <v>354</v>
      </c>
      <c r="BD54" s="400" t="s">
        <v>179</v>
      </c>
      <c r="BE54" s="516">
        <f t="shared" si="4"/>
        <v>44</v>
      </c>
      <c r="BF54" s="516"/>
      <c r="BG54" s="516"/>
    </row>
    <row r="55" spans="1:59" hidden="1">
      <c r="A55" s="440"/>
      <c r="D55" s="443">
        <v>30</v>
      </c>
      <c r="E55" s="444">
        <f t="array" ref="E55">+MAX(IF($C62:$C78=1,E62:E78))</f>
        <v>0</v>
      </c>
      <c r="F55" s="445">
        <f t="array" ref="F55">+MAX(IF($C62:$C78=1,F62:F78))</f>
        <v>0</v>
      </c>
      <c r="G55" s="445">
        <f t="array" ref="G55">+MAX(IF($C62:$C78=1,G62:G78))</f>
        <v>0</v>
      </c>
      <c r="H55" s="445">
        <f t="array" ref="H55">+MAX(IF($C62:$C78=1,H62:H78))</f>
        <v>0</v>
      </c>
      <c r="I55" s="445">
        <f t="array" ref="I55">+MAX(IF($C62:$C78=1,I62:I78))</f>
        <v>0</v>
      </c>
      <c r="J55" s="445">
        <f t="array" ref="J55">+MAX(IF($C62:$C78=1,J62:J78))</f>
        <v>0</v>
      </c>
      <c r="K55" s="445">
        <f t="array" ref="K55">+MAX(IF($C62:$C78=1,K62:K78))</f>
        <v>0</v>
      </c>
      <c r="L55" s="446">
        <f t="array" ref="L55">+MAX(IF($C62:$C78=1,L62:L78))</f>
        <v>0</v>
      </c>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6"/>
      <c r="AN55" s="516"/>
      <c r="AO55" s="516"/>
      <c r="AP55" s="516"/>
      <c r="AQ55" s="516"/>
      <c r="AR55" s="516"/>
      <c r="AS55" s="516"/>
      <c r="AT55" s="637" t="s">
        <v>118</v>
      </c>
      <c r="AU55" s="516"/>
      <c r="AV55" s="516"/>
      <c r="AW55" s="401" t="s">
        <v>1064</v>
      </c>
      <c r="AX55" s="611" t="s">
        <v>1061</v>
      </c>
      <c r="AY55" s="595" t="s">
        <v>348</v>
      </c>
      <c r="AZ55" s="582" t="s">
        <v>189</v>
      </c>
      <c r="BA55" s="400" t="s">
        <v>215</v>
      </c>
      <c r="BB55" s="400" t="s">
        <v>358</v>
      </c>
      <c r="BC55" s="400" t="s">
        <v>358</v>
      </c>
      <c r="BD55" s="400" t="s">
        <v>183</v>
      </c>
      <c r="BE55" s="516">
        <f t="shared" si="4"/>
        <v>45</v>
      </c>
      <c r="BF55" s="516"/>
      <c r="BG55" s="516"/>
    </row>
    <row r="56" spans="1:59" hidden="1">
      <c r="A56" s="440"/>
      <c r="D56" s="443">
        <v>40</v>
      </c>
      <c r="E56" s="447">
        <f t="array" ref="E56">+MAX(IF($C80:$C96=1,E80:E96))</f>
        <v>0</v>
      </c>
      <c r="F56" s="448">
        <f t="array" ref="F56">+MAX(IF($C80:$C96=1,F80:F96))</f>
        <v>0</v>
      </c>
      <c r="G56" s="448">
        <f t="array" ref="G56">+MAX(IF($C80:$C96=1,G80:G96))</f>
        <v>0</v>
      </c>
      <c r="H56" s="448">
        <f t="array" ref="H56">+MAX(IF($C80:$C96=1,H80:H96))</f>
        <v>0</v>
      </c>
      <c r="I56" s="448">
        <f t="array" ref="I56">+MAX(IF($C80:$C96=1,I80:I96))</f>
        <v>0</v>
      </c>
      <c r="J56" s="448">
        <f t="array" ref="J56">+MAX(IF($C80:$C96=1,J80:J96))</f>
        <v>0</v>
      </c>
      <c r="K56" s="448">
        <f t="array" ref="K56">+MAX(IF($C80:$C96=1,K80:K96))</f>
        <v>0</v>
      </c>
      <c r="L56" s="449">
        <f t="array" ref="L56">+MAX(IF($C80:$C96=1,L80:L96))</f>
        <v>0</v>
      </c>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637" t="s">
        <v>121</v>
      </c>
      <c r="AU56" s="516"/>
      <c r="AV56" s="516"/>
      <c r="AW56" s="401" t="s">
        <v>1644</v>
      </c>
      <c r="AX56" s="401" t="s">
        <v>1064</v>
      </c>
      <c r="AY56" s="595" t="s">
        <v>354</v>
      </c>
      <c r="AZ56" s="582" t="s">
        <v>193</v>
      </c>
      <c r="BA56" s="400" t="s">
        <v>223</v>
      </c>
      <c r="BB56" s="400" t="s">
        <v>360</v>
      </c>
      <c r="BC56" s="400" t="s">
        <v>360</v>
      </c>
      <c r="BD56" s="400" t="s">
        <v>189</v>
      </c>
      <c r="BE56" s="516">
        <f t="shared" si="4"/>
        <v>46</v>
      </c>
      <c r="BF56" s="516"/>
      <c r="BG56" s="516"/>
    </row>
    <row r="57" spans="1:59" hidden="1">
      <c r="A57" s="440"/>
      <c r="D57" s="443">
        <v>50</v>
      </c>
      <c r="E57" s="447">
        <f t="array" ref="E57">+MAX(IF($C98:$C114=1,E98:E114))</f>
        <v>0</v>
      </c>
      <c r="F57" s="448">
        <f t="array" ref="F57">+MAX(IF($C98:$C114=1,F98:F114))</f>
        <v>0</v>
      </c>
      <c r="G57" s="448">
        <f t="array" ref="G57">+MAX(IF($C98:$C114=1,G98:G114))</f>
        <v>0</v>
      </c>
      <c r="H57" s="448">
        <f t="array" ref="H57">+MAX(IF($C98:$C114=1,H98:H114))</f>
        <v>0</v>
      </c>
      <c r="I57" s="448">
        <f t="array" ref="I57">+MAX(IF($C98:$C114=1,I98:I114))</f>
        <v>0</v>
      </c>
      <c r="J57" s="448">
        <f t="array" ref="J57">+MAX(IF($C98:$C114=1,J98:J114))</f>
        <v>0</v>
      </c>
      <c r="K57" s="448">
        <f t="array" ref="K57">+MAX(IF($C98:$C114=1,K98:K114))</f>
        <v>0</v>
      </c>
      <c r="L57" s="449">
        <f t="array" ref="L57">+MAX(IF($C98:$C114=1,L98:L114))</f>
        <v>0</v>
      </c>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637" t="s">
        <v>123</v>
      </c>
      <c r="AU57" s="516"/>
      <c r="AV57" s="516"/>
      <c r="AW57" s="594" t="s">
        <v>1078</v>
      </c>
      <c r="AX57" s="401" t="s">
        <v>1644</v>
      </c>
      <c r="AY57" s="595" t="s">
        <v>358</v>
      </c>
      <c r="AZ57" s="582" t="s">
        <v>199</v>
      </c>
      <c r="BA57" s="400" t="s">
        <v>230</v>
      </c>
      <c r="BB57" s="400" t="s">
        <v>368</v>
      </c>
      <c r="BC57" s="400" t="s">
        <v>368</v>
      </c>
      <c r="BD57" s="400" t="s">
        <v>193</v>
      </c>
      <c r="BE57" s="516">
        <f t="shared" si="4"/>
        <v>47</v>
      </c>
      <c r="BF57" s="516"/>
      <c r="BG57" s="516"/>
    </row>
    <row r="58" spans="1:59" hidden="1">
      <c r="A58" s="440"/>
      <c r="D58" s="443">
        <v>60</v>
      </c>
      <c r="E58" s="447">
        <f t="array" ref="E58">+MAX(IF($C116:$C132=1,E116:E132))</f>
        <v>0</v>
      </c>
      <c r="F58" s="448">
        <f t="array" ref="F58">+MAX(IF($C116:$C132=1,F116:F132))</f>
        <v>0</v>
      </c>
      <c r="G58" s="448">
        <f t="array" ref="G58">+MAX(IF($C116:$C132=1,G116:G132))</f>
        <v>0</v>
      </c>
      <c r="H58" s="448">
        <f t="array" ref="H58">+MAX(IF($C116:$C132=1,H116:H132))</f>
        <v>0</v>
      </c>
      <c r="I58" s="448">
        <f t="array" ref="I58">+MAX(IF($C116:$C132=1,I116:I132))</f>
        <v>0</v>
      </c>
      <c r="J58" s="448">
        <f t="array" ref="J58">+MAX(IF($C116:$C132=1,J116:J132))</f>
        <v>0</v>
      </c>
      <c r="K58" s="448">
        <f t="array" ref="K58">+MAX(IF($C116:$C132=1,K116:K132))</f>
        <v>0</v>
      </c>
      <c r="L58" s="449">
        <f t="array" ref="L58">+MAX(IF($C116:$C132=1,L116:L132))</f>
        <v>0</v>
      </c>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637" t="s">
        <v>125</v>
      </c>
      <c r="AU58" s="516"/>
      <c r="AV58" s="516"/>
      <c r="AW58" s="401" t="s">
        <v>1086</v>
      </c>
      <c r="AX58" s="594" t="s">
        <v>1078</v>
      </c>
      <c r="AY58" s="595" t="s">
        <v>360</v>
      </c>
      <c r="AZ58" s="582" t="s">
        <v>201</v>
      </c>
      <c r="BA58" s="400" t="s">
        <v>232</v>
      </c>
      <c r="BB58" s="400" t="s">
        <v>374</v>
      </c>
      <c r="BC58" s="400" t="s">
        <v>374</v>
      </c>
      <c r="BD58" s="400" t="s">
        <v>199</v>
      </c>
      <c r="BE58" s="516">
        <f t="shared" si="4"/>
        <v>48</v>
      </c>
      <c r="BF58" s="516"/>
      <c r="BG58" s="516"/>
    </row>
    <row r="59" spans="1:59" hidden="1">
      <c r="A59" s="440"/>
      <c r="D59" s="450">
        <v>80</v>
      </c>
      <c r="E59" s="451">
        <f t="array" ref="E59">+MAX(IF($C134:$C150=1,E134:E150))</f>
        <v>0</v>
      </c>
      <c r="F59" s="452">
        <f t="array" ref="F59">+MAX(IF($C134:$C150=1,F134:F150))</f>
        <v>0</v>
      </c>
      <c r="G59" s="452">
        <f t="array" ref="G59">+MAX(IF($C134:$C150=1,G134:G150))</f>
        <v>0</v>
      </c>
      <c r="H59" s="452">
        <f t="array" ref="H59">+MAX(IF($C134:$C150=1,H134:H150))</f>
        <v>0</v>
      </c>
      <c r="I59" s="452">
        <f t="array" ref="I59">+MAX(IF($C134:$C150=1,I134:I150))</f>
        <v>0</v>
      </c>
      <c r="J59" s="452">
        <f t="array" ref="J59">+MAX(IF($C134:$C150=1,J134:J150))</f>
        <v>0</v>
      </c>
      <c r="K59" s="452">
        <f t="array" ref="K59">+MAX(IF($C134:$C150=1,K134:K150))</f>
        <v>0</v>
      </c>
      <c r="L59" s="453">
        <f t="array" ref="L59">+MAX(IF($C134:$C150=1,L134:L150))</f>
        <v>0</v>
      </c>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637" t="s">
        <v>127</v>
      </c>
      <c r="AU59" s="516"/>
      <c r="AV59" s="516"/>
      <c r="AW59" s="594" t="s">
        <v>1095</v>
      </c>
      <c r="AX59" s="401" t="s">
        <v>1086</v>
      </c>
      <c r="AY59" s="595" t="s">
        <v>364</v>
      </c>
      <c r="AZ59" s="582" t="s">
        <v>207</v>
      </c>
      <c r="BA59" s="400" t="s">
        <v>238</v>
      </c>
      <c r="BB59" s="400" t="s">
        <v>397</v>
      </c>
      <c r="BC59" s="400" t="s">
        <v>397</v>
      </c>
      <c r="BD59" s="400" t="s">
        <v>201</v>
      </c>
      <c r="BE59" s="516">
        <f t="shared" si="4"/>
        <v>49</v>
      </c>
      <c r="BF59" s="516"/>
      <c r="BG59" s="516"/>
    </row>
    <row r="60" spans="1:59" hidden="1">
      <c r="A60" s="440"/>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637" t="s">
        <v>129</v>
      </c>
      <c r="AU60" s="516"/>
      <c r="AV60" s="516"/>
      <c r="AW60" s="401" t="s">
        <v>1127</v>
      </c>
      <c r="AX60" s="594" t="s">
        <v>1095</v>
      </c>
      <c r="AY60" s="595" t="s">
        <v>370</v>
      </c>
      <c r="AZ60" s="582" t="s">
        <v>215</v>
      </c>
      <c r="BA60" s="400" t="s">
        <v>261</v>
      </c>
      <c r="BB60" s="400" t="s">
        <v>407</v>
      </c>
      <c r="BC60" s="400" t="s">
        <v>407</v>
      </c>
      <c r="BD60" s="400" t="s">
        <v>207</v>
      </c>
      <c r="BE60" s="516">
        <f t="shared" si="4"/>
        <v>50</v>
      </c>
      <c r="BF60" s="516"/>
      <c r="BG60" s="516"/>
    </row>
    <row r="61" spans="1:59" ht="15.6" hidden="1">
      <c r="A61" s="454" t="s">
        <v>1710</v>
      </c>
      <c r="B61" s="455" t="s">
        <v>1711</v>
      </c>
      <c r="C61" s="456" t="s">
        <v>1712</v>
      </c>
      <c r="E61" s="457">
        <v>1</v>
      </c>
      <c r="F61" s="457">
        <v>2</v>
      </c>
      <c r="G61" s="457">
        <v>3</v>
      </c>
      <c r="H61" s="457">
        <v>4</v>
      </c>
      <c r="I61" s="457">
        <v>5</v>
      </c>
      <c r="J61" s="457">
        <v>6</v>
      </c>
      <c r="K61" s="457">
        <v>7</v>
      </c>
      <c r="L61" s="457">
        <v>8</v>
      </c>
      <c r="M61" s="369"/>
      <c r="N61" s="639">
        <v>30</v>
      </c>
      <c r="O61" s="516"/>
      <c r="P61" s="1590" t="s">
        <v>1713</v>
      </c>
      <c r="Q61" s="1590"/>
      <c r="R61" s="1590"/>
      <c r="S61" s="1590"/>
      <c r="T61" s="1590"/>
      <c r="U61" s="1590"/>
      <c r="V61" s="1590"/>
      <c r="W61" s="1590"/>
      <c r="X61" s="516"/>
      <c r="Y61" s="1590" t="s">
        <v>1714</v>
      </c>
      <c r="Z61" s="1590"/>
      <c r="AA61" s="1590"/>
      <c r="AB61" s="1590"/>
      <c r="AC61" s="1590"/>
      <c r="AD61" s="1590"/>
      <c r="AE61" s="1590"/>
      <c r="AF61" s="1590"/>
      <c r="AG61" s="516"/>
      <c r="AH61" s="515" t="s">
        <v>1715</v>
      </c>
      <c r="AI61" s="1590" t="s">
        <v>1716</v>
      </c>
      <c r="AJ61" s="1590"/>
      <c r="AK61" s="1590"/>
      <c r="AL61" s="1590"/>
      <c r="AM61" s="1590"/>
      <c r="AN61" s="1590"/>
      <c r="AO61" s="1590"/>
      <c r="AP61" s="1590"/>
      <c r="AQ61" s="516"/>
      <c r="AR61" s="516"/>
      <c r="AS61" s="516"/>
      <c r="AT61" s="637" t="s">
        <v>132</v>
      </c>
      <c r="AU61" s="516"/>
      <c r="AV61" s="516"/>
      <c r="AW61" s="594" t="s">
        <v>1646</v>
      </c>
      <c r="AX61" s="401" t="s">
        <v>1127</v>
      </c>
      <c r="AY61" s="595" t="s">
        <v>374</v>
      </c>
      <c r="AZ61" s="582" t="s">
        <v>223</v>
      </c>
      <c r="BA61" s="400" t="s">
        <v>277</v>
      </c>
      <c r="BB61" s="400" t="s">
        <v>415</v>
      </c>
      <c r="BC61" s="400" t="s">
        <v>415</v>
      </c>
      <c r="BD61" s="400" t="s">
        <v>215</v>
      </c>
      <c r="BE61" s="516">
        <f t="shared" si="4"/>
        <v>51</v>
      </c>
      <c r="BF61" s="516"/>
      <c r="BG61" s="516"/>
    </row>
    <row r="62" spans="1:59" hidden="1">
      <c r="A62" s="460">
        <f t="shared" ref="A62:A71" si="5">IF($A$26=$AU10,1,0)</f>
        <v>0</v>
      </c>
      <c r="B62" s="460">
        <f>IF($B$18=$AU10,1,0)</f>
        <v>0</v>
      </c>
      <c r="C62" s="460">
        <f t="shared" ref="C62:C77" si="6">+IF((A62+B62)=2,1,A62+B62)</f>
        <v>0</v>
      </c>
      <c r="E62" s="461">
        <f t="shared" ref="E62:L63" si="7">+MAX(P62,Y62,AI62)</f>
        <v>10230</v>
      </c>
      <c r="F62" s="461">
        <f t="shared" si="7"/>
        <v>11670</v>
      </c>
      <c r="G62" s="461">
        <f t="shared" si="7"/>
        <v>13140</v>
      </c>
      <c r="H62" s="461">
        <f t="shared" si="7"/>
        <v>14580</v>
      </c>
      <c r="I62" s="461">
        <f t="shared" si="7"/>
        <v>15750</v>
      </c>
      <c r="J62" s="461">
        <f t="shared" si="7"/>
        <v>16920</v>
      </c>
      <c r="K62" s="461">
        <f t="shared" si="7"/>
        <v>18090</v>
      </c>
      <c r="L62" s="461">
        <f t="shared" si="7"/>
        <v>19260</v>
      </c>
      <c r="N62" s="515" t="str">
        <f>CONCATENATE($AU$10,$B$11,$N$61)</f>
        <v>Before 12-31-2008030</v>
      </c>
      <c r="O62" s="516"/>
      <c r="P62" s="516">
        <v>10230</v>
      </c>
      <c r="Q62" s="516">
        <v>11670</v>
      </c>
      <c r="R62" s="516">
        <v>13140</v>
      </c>
      <c r="S62" s="516">
        <v>14580</v>
      </c>
      <c r="T62" s="516">
        <v>15750</v>
      </c>
      <c r="U62" s="516">
        <v>16920</v>
      </c>
      <c r="V62" s="516">
        <v>18090</v>
      </c>
      <c r="W62" s="516">
        <v>19260</v>
      </c>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637" t="s">
        <v>134</v>
      </c>
      <c r="AU62" s="516"/>
      <c r="AV62" s="516"/>
      <c r="AW62" s="611" t="s">
        <v>1186</v>
      </c>
      <c r="AX62" s="594" t="s">
        <v>1646</v>
      </c>
      <c r="AY62" s="595" t="s">
        <v>397</v>
      </c>
      <c r="AZ62" s="582" t="s">
        <v>232</v>
      </c>
      <c r="BA62" s="400" t="s">
        <v>281</v>
      </c>
      <c r="BB62" s="400" t="s">
        <v>421</v>
      </c>
      <c r="BC62" s="400" t="s">
        <v>421</v>
      </c>
      <c r="BD62" s="400" t="s">
        <v>223</v>
      </c>
      <c r="BE62" s="516">
        <f t="shared" si="4"/>
        <v>52</v>
      </c>
      <c r="BF62" s="516"/>
      <c r="BG62" s="516"/>
    </row>
    <row r="63" spans="1:59" ht="18" hidden="1" customHeight="1">
      <c r="A63" s="460">
        <f t="shared" si="5"/>
        <v>0</v>
      </c>
      <c r="B63" s="460">
        <f t="shared" ref="B63:B71" si="8">IF(OR(B62=1,$B$18=$AU11),1,0)</f>
        <v>0</v>
      </c>
      <c r="C63" s="460">
        <f t="shared" si="6"/>
        <v>0</v>
      </c>
      <c r="E63" s="461">
        <f t="shared" si="7"/>
        <v>10230</v>
      </c>
      <c r="F63" s="461">
        <f t="shared" si="7"/>
        <v>11670</v>
      </c>
      <c r="G63" s="461">
        <f t="shared" si="7"/>
        <v>13140</v>
      </c>
      <c r="H63" s="461">
        <f t="shared" si="7"/>
        <v>14580</v>
      </c>
      <c r="I63" s="461">
        <f t="shared" si="7"/>
        <v>15750</v>
      </c>
      <c r="J63" s="461">
        <f t="shared" si="7"/>
        <v>16920</v>
      </c>
      <c r="K63" s="461">
        <f t="shared" si="7"/>
        <v>18090</v>
      </c>
      <c r="L63" s="461">
        <f t="shared" si="7"/>
        <v>19260</v>
      </c>
      <c r="N63" s="515" t="str">
        <f>CONCATENATE($AU$11,$B$11,$N$61)</f>
        <v>1/1/2009 - 5/13/2010030</v>
      </c>
      <c r="O63" s="516"/>
      <c r="P63" s="516">
        <v>10230</v>
      </c>
      <c r="Q63" s="516">
        <v>11670</v>
      </c>
      <c r="R63" s="516">
        <v>13140</v>
      </c>
      <c r="S63" s="516">
        <v>14580</v>
      </c>
      <c r="T63" s="516">
        <v>15750</v>
      </c>
      <c r="U63" s="516">
        <v>16920</v>
      </c>
      <c r="V63" s="516">
        <v>18090</v>
      </c>
      <c r="W63" s="516">
        <v>19260</v>
      </c>
      <c r="X63" s="516"/>
      <c r="Y63" s="516"/>
      <c r="Z63" s="516"/>
      <c r="AA63" s="516"/>
      <c r="AB63" s="516"/>
      <c r="AC63" s="516"/>
      <c r="AD63" s="516"/>
      <c r="AE63" s="516"/>
      <c r="AF63" s="516"/>
      <c r="AG63" s="516"/>
      <c r="AH63" s="516"/>
      <c r="AI63" s="516">
        <f t="shared" ref="AI63:AP63" si="9">+AI99/5*3</f>
        <v>0</v>
      </c>
      <c r="AJ63" s="516">
        <f t="shared" si="9"/>
        <v>0</v>
      </c>
      <c r="AK63" s="516">
        <f t="shared" si="9"/>
        <v>0</v>
      </c>
      <c r="AL63" s="516">
        <f t="shared" si="9"/>
        <v>0</v>
      </c>
      <c r="AM63" s="516">
        <f t="shared" si="9"/>
        <v>0</v>
      </c>
      <c r="AN63" s="516">
        <f t="shared" si="9"/>
        <v>0</v>
      </c>
      <c r="AO63" s="516">
        <f t="shared" si="9"/>
        <v>0</v>
      </c>
      <c r="AP63" s="516">
        <f t="shared" si="9"/>
        <v>0</v>
      </c>
      <c r="AQ63" s="516"/>
      <c r="AR63" s="516"/>
      <c r="AS63" s="516"/>
      <c r="AT63" s="637" t="s">
        <v>137</v>
      </c>
      <c r="AU63" s="516"/>
      <c r="AV63" s="516"/>
      <c r="AW63" s="401" t="s">
        <v>1281</v>
      </c>
      <c r="AX63" s="611" t="s">
        <v>1186</v>
      </c>
      <c r="AY63" s="595" t="s">
        <v>405</v>
      </c>
      <c r="AZ63" s="582" t="s">
        <v>236</v>
      </c>
      <c r="BA63" s="400" t="s">
        <v>285</v>
      </c>
      <c r="BB63" s="400" t="s">
        <v>427</v>
      </c>
      <c r="BC63" s="400" t="s">
        <v>427</v>
      </c>
      <c r="BD63" s="400" t="s">
        <v>230</v>
      </c>
      <c r="BE63" s="516" t="e">
        <f t="shared" si="4"/>
        <v>#N/A</v>
      </c>
      <c r="BF63" s="516"/>
      <c r="BG63" s="516"/>
    </row>
    <row r="64" spans="1:59" ht="18" hidden="1" customHeight="1">
      <c r="A64" s="460">
        <f t="shared" si="5"/>
        <v>0</v>
      </c>
      <c r="B64" s="460">
        <f t="shared" si="8"/>
        <v>0</v>
      </c>
      <c r="C64" s="460">
        <f t="shared" si="6"/>
        <v>0</v>
      </c>
      <c r="E64" s="471">
        <f t="shared" ref="E64:L64" si="10">+MAX(E63,E65)</f>
        <v>10230</v>
      </c>
      <c r="F64" s="471">
        <f t="shared" si="10"/>
        <v>11670</v>
      </c>
      <c r="G64" s="471">
        <f t="shared" si="10"/>
        <v>13140</v>
      </c>
      <c r="H64" s="471">
        <f t="shared" si="10"/>
        <v>14580</v>
      </c>
      <c r="I64" s="471">
        <f t="shared" si="10"/>
        <v>15750</v>
      </c>
      <c r="J64" s="471">
        <f t="shared" si="10"/>
        <v>16920</v>
      </c>
      <c r="K64" s="471">
        <f t="shared" si="10"/>
        <v>18090</v>
      </c>
      <c r="L64" s="471">
        <f t="shared" si="10"/>
        <v>19260</v>
      </c>
      <c r="N64" s="515" t="s">
        <v>1717</v>
      </c>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637" t="s">
        <v>139</v>
      </c>
      <c r="AU64" s="516"/>
      <c r="AV64" s="516"/>
      <c r="AW64" s="594" t="s">
        <v>1282</v>
      </c>
      <c r="AX64" s="401" t="s">
        <v>1236</v>
      </c>
      <c r="AY64" s="595" t="s">
        <v>407</v>
      </c>
      <c r="AZ64" s="582" t="s">
        <v>238</v>
      </c>
      <c r="BA64" s="400" t="s">
        <v>287</v>
      </c>
      <c r="BB64" s="400" t="s">
        <v>429</v>
      </c>
      <c r="BC64" s="400" t="s">
        <v>429</v>
      </c>
      <c r="BD64" s="400" t="s">
        <v>232</v>
      </c>
      <c r="BE64" s="516">
        <f t="shared" si="4"/>
        <v>53</v>
      </c>
      <c r="BF64" s="516"/>
      <c r="BG64" s="516"/>
    </row>
    <row r="65" spans="1:59" ht="18" hidden="1" customHeight="1">
      <c r="A65" s="460">
        <f t="shared" si="5"/>
        <v>0</v>
      </c>
      <c r="B65" s="460">
        <f t="shared" si="8"/>
        <v>0</v>
      </c>
      <c r="C65" s="460">
        <f t="shared" si="6"/>
        <v>0</v>
      </c>
      <c r="E65" s="461">
        <f t="shared" ref="E65:L65" si="11">+MAX(P65,Y65,AI65)</f>
        <v>10230</v>
      </c>
      <c r="F65" s="461">
        <f t="shared" si="11"/>
        <v>11670</v>
      </c>
      <c r="G65" s="461">
        <f t="shared" si="11"/>
        <v>13140</v>
      </c>
      <c r="H65" s="461">
        <f t="shared" si="11"/>
        <v>14580</v>
      </c>
      <c r="I65" s="461">
        <f t="shared" si="11"/>
        <v>15750</v>
      </c>
      <c r="J65" s="461">
        <f t="shared" si="11"/>
        <v>16920</v>
      </c>
      <c r="K65" s="461">
        <f t="shared" si="11"/>
        <v>18090</v>
      </c>
      <c r="L65" s="461">
        <f t="shared" si="11"/>
        <v>19260</v>
      </c>
      <c r="N65" s="515" t="str">
        <f>CONCATENATE($AU$13,$B$11,$N$61)</f>
        <v>6/29/2010 - 5/30/2011030</v>
      </c>
      <c r="O65" s="516"/>
      <c r="P65" s="516">
        <v>10230</v>
      </c>
      <c r="Q65" s="516">
        <v>11670</v>
      </c>
      <c r="R65" s="516">
        <v>13140</v>
      </c>
      <c r="S65" s="516">
        <v>14580</v>
      </c>
      <c r="T65" s="516">
        <v>15750</v>
      </c>
      <c r="U65" s="516">
        <v>16920</v>
      </c>
      <c r="V65" s="516">
        <v>18090</v>
      </c>
      <c r="W65" s="516">
        <v>19260</v>
      </c>
      <c r="X65" s="516"/>
      <c r="Y65" s="516"/>
      <c r="Z65" s="516"/>
      <c r="AA65" s="516"/>
      <c r="AB65" s="516"/>
      <c r="AC65" s="516"/>
      <c r="AD65" s="516"/>
      <c r="AE65" s="516"/>
      <c r="AF65" s="516"/>
      <c r="AG65" s="516"/>
      <c r="AH65" s="516"/>
      <c r="AI65" s="516">
        <f t="shared" ref="AI65:AP65" si="12">+AI101/5*3</f>
        <v>0</v>
      </c>
      <c r="AJ65" s="516">
        <f t="shared" si="12"/>
        <v>0</v>
      </c>
      <c r="AK65" s="516">
        <f t="shared" si="12"/>
        <v>0</v>
      </c>
      <c r="AL65" s="516">
        <f t="shared" si="12"/>
        <v>0</v>
      </c>
      <c r="AM65" s="516">
        <f t="shared" si="12"/>
        <v>0</v>
      </c>
      <c r="AN65" s="516">
        <f t="shared" si="12"/>
        <v>0</v>
      </c>
      <c r="AO65" s="516">
        <f t="shared" si="12"/>
        <v>0</v>
      </c>
      <c r="AP65" s="516">
        <f t="shared" si="12"/>
        <v>0</v>
      </c>
      <c r="AQ65" s="516"/>
      <c r="AR65" s="516"/>
      <c r="AS65" s="516"/>
      <c r="AT65" s="637" t="s">
        <v>141</v>
      </c>
      <c r="AU65" s="516"/>
      <c r="AV65" s="516"/>
      <c r="AW65" s="594" t="s">
        <v>1297</v>
      </c>
      <c r="AX65" s="401" t="s">
        <v>1281</v>
      </c>
      <c r="AY65" s="595" t="s">
        <v>413</v>
      </c>
      <c r="AZ65" s="582" t="s">
        <v>261</v>
      </c>
      <c r="BA65" s="400" t="s">
        <v>295</v>
      </c>
      <c r="BB65" s="400" t="s">
        <v>445</v>
      </c>
      <c r="BC65" s="400" t="s">
        <v>445</v>
      </c>
      <c r="BD65" s="400" t="s">
        <v>236</v>
      </c>
      <c r="BE65" s="516">
        <f t="shared" si="4"/>
        <v>54</v>
      </c>
      <c r="BF65" s="516"/>
      <c r="BG65" s="516"/>
    </row>
    <row r="66" spans="1:59" ht="18" hidden="1" customHeight="1">
      <c r="A66" s="460">
        <f t="shared" si="5"/>
        <v>0</v>
      </c>
      <c r="B66" s="460">
        <f t="shared" si="8"/>
        <v>0</v>
      </c>
      <c r="C66" s="460">
        <f t="shared" si="6"/>
        <v>0</v>
      </c>
      <c r="E66" s="471">
        <f t="shared" ref="E66:L66" si="13">+MAX(E65,E67)</f>
        <v>10680</v>
      </c>
      <c r="F66" s="471">
        <f t="shared" si="13"/>
        <v>12210</v>
      </c>
      <c r="G66" s="471">
        <f t="shared" si="13"/>
        <v>13740</v>
      </c>
      <c r="H66" s="471">
        <f t="shared" si="13"/>
        <v>15240</v>
      </c>
      <c r="I66" s="471">
        <f t="shared" si="13"/>
        <v>16470</v>
      </c>
      <c r="J66" s="471">
        <f t="shared" si="13"/>
        <v>17700</v>
      </c>
      <c r="K66" s="471">
        <f t="shared" si="13"/>
        <v>18900</v>
      </c>
      <c r="L66" s="471">
        <f t="shared" si="13"/>
        <v>20130</v>
      </c>
      <c r="N66" s="515" t="s">
        <v>1717</v>
      </c>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6"/>
      <c r="AM66" s="516"/>
      <c r="AN66" s="516"/>
      <c r="AO66" s="516"/>
      <c r="AP66" s="516"/>
      <c r="AQ66" s="516"/>
      <c r="AR66" s="516"/>
      <c r="AS66" s="516"/>
      <c r="AT66" s="637" t="s">
        <v>144</v>
      </c>
      <c r="AU66" s="516"/>
      <c r="AV66" s="516"/>
      <c r="AW66" s="611" t="s">
        <v>1313</v>
      </c>
      <c r="AX66" s="594" t="s">
        <v>1282</v>
      </c>
      <c r="AY66" s="595" t="s">
        <v>415</v>
      </c>
      <c r="AZ66" s="582" t="s">
        <v>265</v>
      </c>
      <c r="BA66" s="400" t="s">
        <v>307</v>
      </c>
      <c r="BB66" s="400" t="s">
        <v>447</v>
      </c>
      <c r="BC66" s="400" t="s">
        <v>447</v>
      </c>
      <c r="BD66" s="400" t="s">
        <v>238</v>
      </c>
      <c r="BE66" s="516">
        <f t="shared" si="4"/>
        <v>55</v>
      </c>
      <c r="BF66" s="516"/>
      <c r="BG66" s="516"/>
    </row>
    <row r="67" spans="1:59" hidden="1">
      <c r="A67" s="460">
        <f t="shared" si="5"/>
        <v>0</v>
      </c>
      <c r="B67" s="460">
        <f t="shared" si="8"/>
        <v>0</v>
      </c>
      <c r="C67" s="460">
        <f t="shared" si="6"/>
        <v>0</v>
      </c>
      <c r="E67" s="461">
        <f t="shared" ref="E67:L67" si="14">+MAX(P67,Y67,AI67)</f>
        <v>10680</v>
      </c>
      <c r="F67" s="461">
        <f t="shared" si="14"/>
        <v>12210</v>
      </c>
      <c r="G67" s="461">
        <f t="shared" si="14"/>
        <v>13740</v>
      </c>
      <c r="H67" s="461">
        <f t="shared" si="14"/>
        <v>15240</v>
      </c>
      <c r="I67" s="461">
        <f t="shared" si="14"/>
        <v>16470</v>
      </c>
      <c r="J67" s="461">
        <f t="shared" si="14"/>
        <v>17700</v>
      </c>
      <c r="K67" s="461">
        <f t="shared" si="14"/>
        <v>18900</v>
      </c>
      <c r="L67" s="461">
        <f t="shared" si="14"/>
        <v>20130</v>
      </c>
      <c r="N67" s="640" t="s">
        <v>1693</v>
      </c>
      <c r="O67" s="516"/>
      <c r="P67" s="516">
        <f t="shared" ref="P67:W67" si="15">+P103/5*3</f>
        <v>10680</v>
      </c>
      <c r="Q67" s="516">
        <f t="shared" si="15"/>
        <v>12210</v>
      </c>
      <c r="R67" s="516">
        <f t="shared" si="15"/>
        <v>13740</v>
      </c>
      <c r="S67" s="516">
        <f t="shared" si="15"/>
        <v>15240</v>
      </c>
      <c r="T67" s="516">
        <f t="shared" si="15"/>
        <v>16470</v>
      </c>
      <c r="U67" s="516">
        <f t="shared" si="15"/>
        <v>17700</v>
      </c>
      <c r="V67" s="516">
        <f t="shared" si="15"/>
        <v>18900</v>
      </c>
      <c r="W67" s="516">
        <f t="shared" si="15"/>
        <v>20130</v>
      </c>
      <c r="X67" s="516"/>
      <c r="Y67" s="516">
        <f t="shared" ref="Y67:AF67" si="16">+Y103/5*3</f>
        <v>0</v>
      </c>
      <c r="Z67" s="516">
        <f t="shared" si="16"/>
        <v>0</v>
      </c>
      <c r="AA67" s="516">
        <f t="shared" si="16"/>
        <v>0</v>
      </c>
      <c r="AB67" s="516">
        <f t="shared" si="16"/>
        <v>0</v>
      </c>
      <c r="AC67" s="516">
        <f t="shared" si="16"/>
        <v>0</v>
      </c>
      <c r="AD67" s="516">
        <f t="shared" si="16"/>
        <v>0</v>
      </c>
      <c r="AE67" s="516">
        <f t="shared" si="16"/>
        <v>0</v>
      </c>
      <c r="AF67" s="516">
        <f t="shared" si="16"/>
        <v>0</v>
      </c>
      <c r="AG67" s="516"/>
      <c r="AH67" s="516"/>
      <c r="AI67" s="516">
        <f t="shared" ref="AI67:AP67" si="17">+AI103/5*3</f>
        <v>0</v>
      </c>
      <c r="AJ67" s="516">
        <f t="shared" si="17"/>
        <v>0</v>
      </c>
      <c r="AK67" s="516">
        <f t="shared" si="17"/>
        <v>0</v>
      </c>
      <c r="AL67" s="516">
        <f t="shared" si="17"/>
        <v>0</v>
      </c>
      <c r="AM67" s="516">
        <f t="shared" si="17"/>
        <v>0</v>
      </c>
      <c r="AN67" s="516">
        <f t="shared" si="17"/>
        <v>0</v>
      </c>
      <c r="AO67" s="516">
        <f t="shared" si="17"/>
        <v>0</v>
      </c>
      <c r="AP67" s="516">
        <f t="shared" si="17"/>
        <v>0</v>
      </c>
      <c r="AQ67" s="516"/>
      <c r="AR67" s="516"/>
      <c r="AS67" s="516"/>
      <c r="AT67" s="637" t="s">
        <v>147</v>
      </c>
      <c r="AU67" s="516"/>
      <c r="AV67" s="516"/>
      <c r="AW67" s="401"/>
      <c r="AX67" s="401" t="s">
        <v>1286</v>
      </c>
      <c r="AY67" s="595" t="s">
        <v>421</v>
      </c>
      <c r="AZ67" s="582" t="s">
        <v>277</v>
      </c>
      <c r="BA67" s="400" t="s">
        <v>309</v>
      </c>
      <c r="BB67" s="400" t="s">
        <v>453</v>
      </c>
      <c r="BC67" s="400" t="s">
        <v>453</v>
      </c>
      <c r="BD67" s="400" t="s">
        <v>261</v>
      </c>
      <c r="BE67" s="516">
        <f t="shared" si="4"/>
        <v>56</v>
      </c>
      <c r="BF67" s="516"/>
      <c r="BG67" s="516"/>
    </row>
    <row r="68" spans="1:59" hidden="1">
      <c r="A68" s="460">
        <f t="shared" si="5"/>
        <v>0</v>
      </c>
      <c r="B68" s="460">
        <f t="shared" si="8"/>
        <v>0</v>
      </c>
      <c r="C68" s="460">
        <f t="shared" si="6"/>
        <v>0</v>
      </c>
      <c r="E68" s="471">
        <f t="shared" ref="E68:L68" si="18">+MAX(E67,E69)</f>
        <v>10830</v>
      </c>
      <c r="F68" s="471">
        <f t="shared" si="18"/>
        <v>12360</v>
      </c>
      <c r="G68" s="471">
        <f t="shared" si="18"/>
        <v>13920</v>
      </c>
      <c r="H68" s="471">
        <f t="shared" si="18"/>
        <v>15450</v>
      </c>
      <c r="I68" s="471">
        <f t="shared" si="18"/>
        <v>16710</v>
      </c>
      <c r="J68" s="471">
        <f t="shared" si="18"/>
        <v>17940</v>
      </c>
      <c r="K68" s="471">
        <f t="shared" si="18"/>
        <v>19170</v>
      </c>
      <c r="L68" s="471">
        <f t="shared" si="18"/>
        <v>20400</v>
      </c>
      <c r="N68" s="515" t="s">
        <v>1717</v>
      </c>
      <c r="O68" s="516"/>
      <c r="P68" s="516"/>
      <c r="Q68" s="516"/>
      <c r="R68" s="516"/>
      <c r="S68" s="516"/>
      <c r="T68" s="516"/>
      <c r="U68" s="516"/>
      <c r="V68" s="516"/>
      <c r="W68" s="516"/>
      <c r="X68" s="516"/>
      <c r="Y68" s="516"/>
      <c r="Z68" s="516"/>
      <c r="AA68" s="516"/>
      <c r="AB68" s="516"/>
      <c r="AC68" s="516"/>
      <c r="AD68" s="516"/>
      <c r="AE68" s="516"/>
      <c r="AF68" s="516"/>
      <c r="AG68" s="516"/>
      <c r="AH68" s="516"/>
      <c r="AI68" s="516"/>
      <c r="AJ68" s="516"/>
      <c r="AK68" s="516"/>
      <c r="AL68" s="516"/>
      <c r="AM68" s="516"/>
      <c r="AN68" s="516"/>
      <c r="AO68" s="516"/>
      <c r="AP68" s="516"/>
      <c r="AQ68" s="516"/>
      <c r="AR68" s="516"/>
      <c r="AS68" s="516"/>
      <c r="AT68" s="637" t="s">
        <v>150</v>
      </c>
      <c r="AU68" s="516"/>
      <c r="AV68" s="516"/>
      <c r="AW68" s="401"/>
      <c r="AX68" s="594" t="s">
        <v>1297</v>
      </c>
      <c r="AY68" s="595" t="s">
        <v>427</v>
      </c>
      <c r="AZ68" s="582" t="s">
        <v>281</v>
      </c>
      <c r="BA68" s="400" t="s">
        <v>79</v>
      </c>
      <c r="BB68" s="400" t="s">
        <v>457</v>
      </c>
      <c r="BC68" s="400" t="s">
        <v>457</v>
      </c>
      <c r="BD68" s="400" t="s">
        <v>265</v>
      </c>
      <c r="BE68" s="516">
        <f t="shared" si="4"/>
        <v>57</v>
      </c>
      <c r="BF68" s="516"/>
      <c r="BG68" s="516"/>
    </row>
    <row r="69" spans="1:59" hidden="1">
      <c r="A69" s="460">
        <f t="shared" si="5"/>
        <v>0</v>
      </c>
      <c r="B69" s="460">
        <f t="shared" si="8"/>
        <v>0</v>
      </c>
      <c r="C69" s="460">
        <f t="shared" si="6"/>
        <v>0</v>
      </c>
      <c r="E69" s="461">
        <f t="shared" ref="E69:L69" si="19">+MAX(P69,Y69,AI69)</f>
        <v>10830</v>
      </c>
      <c r="F69" s="461">
        <f t="shared" si="19"/>
        <v>12360</v>
      </c>
      <c r="G69" s="461">
        <f t="shared" si="19"/>
        <v>13920</v>
      </c>
      <c r="H69" s="461">
        <f t="shared" si="19"/>
        <v>15450</v>
      </c>
      <c r="I69" s="461">
        <f t="shared" si="19"/>
        <v>16710</v>
      </c>
      <c r="J69" s="461">
        <f t="shared" si="19"/>
        <v>17940</v>
      </c>
      <c r="K69" s="461">
        <f t="shared" si="19"/>
        <v>19170</v>
      </c>
      <c r="L69" s="461">
        <f t="shared" si="19"/>
        <v>20400</v>
      </c>
      <c r="N69" s="640" t="s">
        <v>1718</v>
      </c>
      <c r="O69" s="516"/>
      <c r="P69" s="516">
        <f t="shared" ref="P69:W69" si="20">+P105/5*3</f>
        <v>10830</v>
      </c>
      <c r="Q69" s="516">
        <f t="shared" si="20"/>
        <v>12360</v>
      </c>
      <c r="R69" s="516">
        <f t="shared" si="20"/>
        <v>13920</v>
      </c>
      <c r="S69" s="516">
        <f t="shared" si="20"/>
        <v>15450</v>
      </c>
      <c r="T69" s="516">
        <f t="shared" si="20"/>
        <v>16710</v>
      </c>
      <c r="U69" s="516">
        <f t="shared" si="20"/>
        <v>17940</v>
      </c>
      <c r="V69" s="516">
        <f t="shared" si="20"/>
        <v>19170</v>
      </c>
      <c r="W69" s="516">
        <f t="shared" si="20"/>
        <v>20400</v>
      </c>
      <c r="X69" s="516"/>
      <c r="Y69" s="516">
        <f t="shared" ref="Y69:AF69" si="21">+Y105/5*3</f>
        <v>0</v>
      </c>
      <c r="Z69" s="516">
        <f t="shared" si="21"/>
        <v>0</v>
      </c>
      <c r="AA69" s="516">
        <f t="shared" si="21"/>
        <v>0</v>
      </c>
      <c r="AB69" s="516">
        <f t="shared" si="21"/>
        <v>0</v>
      </c>
      <c r="AC69" s="516">
        <f t="shared" si="21"/>
        <v>0</v>
      </c>
      <c r="AD69" s="516">
        <f t="shared" si="21"/>
        <v>0</v>
      </c>
      <c r="AE69" s="516">
        <f t="shared" si="21"/>
        <v>0</v>
      </c>
      <c r="AF69" s="516">
        <f t="shared" si="21"/>
        <v>0</v>
      </c>
      <c r="AG69" s="516"/>
      <c r="AH69" s="516"/>
      <c r="AI69" s="516">
        <f t="shared" ref="AI69:AP69" si="22">+AI105/5*3</f>
        <v>0</v>
      </c>
      <c r="AJ69" s="516">
        <f t="shared" si="22"/>
        <v>0</v>
      </c>
      <c r="AK69" s="516">
        <f t="shared" si="22"/>
        <v>0</v>
      </c>
      <c r="AL69" s="516">
        <f t="shared" si="22"/>
        <v>0</v>
      </c>
      <c r="AM69" s="516">
        <f t="shared" si="22"/>
        <v>0</v>
      </c>
      <c r="AN69" s="516">
        <f t="shared" si="22"/>
        <v>0</v>
      </c>
      <c r="AO69" s="516">
        <f t="shared" si="22"/>
        <v>0</v>
      </c>
      <c r="AP69" s="516">
        <f t="shared" si="22"/>
        <v>0</v>
      </c>
      <c r="AQ69" s="516"/>
      <c r="AR69" s="516"/>
      <c r="AS69" s="516"/>
      <c r="AT69" s="637" t="s">
        <v>151</v>
      </c>
      <c r="AU69" s="516"/>
      <c r="AV69" s="516"/>
      <c r="AW69" s="401"/>
      <c r="AX69" s="611" t="s">
        <v>1313</v>
      </c>
      <c r="AY69" s="595" t="s">
        <v>429</v>
      </c>
      <c r="AZ69" s="582" t="s">
        <v>285</v>
      </c>
      <c r="BA69" s="400" t="s">
        <v>324</v>
      </c>
      <c r="BB69" s="400" t="s">
        <v>459</v>
      </c>
      <c r="BC69" s="400" t="s">
        <v>459</v>
      </c>
      <c r="BD69" s="400" t="s">
        <v>277</v>
      </c>
      <c r="BE69" s="516">
        <f t="shared" si="4"/>
        <v>58</v>
      </c>
      <c r="BF69" s="516"/>
      <c r="BG69" s="516"/>
    </row>
    <row r="70" spans="1:59" hidden="1">
      <c r="A70" s="460">
        <f t="shared" si="5"/>
        <v>0</v>
      </c>
      <c r="B70" s="460">
        <f t="shared" si="8"/>
        <v>0</v>
      </c>
      <c r="C70" s="460">
        <f t="shared" si="6"/>
        <v>0</v>
      </c>
      <c r="E70" s="471">
        <f t="shared" ref="E70:L70" si="23">+MAX(E69,E71)</f>
        <v>10980</v>
      </c>
      <c r="F70" s="471">
        <f t="shared" si="23"/>
        <v>12540</v>
      </c>
      <c r="G70" s="471">
        <f t="shared" si="23"/>
        <v>14100</v>
      </c>
      <c r="H70" s="471">
        <f t="shared" si="23"/>
        <v>15660</v>
      </c>
      <c r="I70" s="471">
        <f t="shared" si="23"/>
        <v>16920</v>
      </c>
      <c r="J70" s="471">
        <f t="shared" si="23"/>
        <v>18180</v>
      </c>
      <c r="K70" s="471">
        <f t="shared" si="23"/>
        <v>19440</v>
      </c>
      <c r="L70" s="471">
        <f t="shared" si="23"/>
        <v>20700</v>
      </c>
      <c r="N70" s="515" t="s">
        <v>1717</v>
      </c>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637" t="s">
        <v>153</v>
      </c>
      <c r="AU70" s="516"/>
      <c r="AV70" s="516"/>
      <c r="AW70" s="401"/>
      <c r="AX70" s="401"/>
      <c r="AY70" s="595" t="s">
        <v>437</v>
      </c>
      <c r="AZ70" s="582" t="s">
        <v>287</v>
      </c>
      <c r="BA70" s="400" t="s">
        <v>334</v>
      </c>
      <c r="BB70" s="400" t="s">
        <v>461</v>
      </c>
      <c r="BC70" s="400" t="s">
        <v>461</v>
      </c>
      <c r="BD70" s="400" t="s">
        <v>281</v>
      </c>
      <c r="BE70" s="516">
        <f t="shared" si="4"/>
        <v>59</v>
      </c>
      <c r="BF70" s="516"/>
      <c r="BG70" s="516"/>
    </row>
    <row r="71" spans="1:59" hidden="1">
      <c r="A71" s="460">
        <f t="shared" si="5"/>
        <v>0</v>
      </c>
      <c r="B71" s="460">
        <f t="shared" si="8"/>
        <v>0</v>
      </c>
      <c r="C71" s="460">
        <f t="shared" si="6"/>
        <v>0</v>
      </c>
      <c r="E71" s="461">
        <f t="shared" ref="E71:L71" si="24">+MAX(P71,Y71,AI71)</f>
        <v>10980</v>
      </c>
      <c r="F71" s="461">
        <f t="shared" si="24"/>
        <v>12540</v>
      </c>
      <c r="G71" s="461">
        <f t="shared" si="24"/>
        <v>14100</v>
      </c>
      <c r="H71" s="461">
        <f t="shared" si="24"/>
        <v>15660</v>
      </c>
      <c r="I71" s="461">
        <f t="shared" si="24"/>
        <v>16920</v>
      </c>
      <c r="J71" s="461">
        <f t="shared" si="24"/>
        <v>18180</v>
      </c>
      <c r="K71" s="461">
        <f t="shared" si="24"/>
        <v>19440</v>
      </c>
      <c r="L71" s="461">
        <f t="shared" si="24"/>
        <v>20700</v>
      </c>
      <c r="N71" s="640" t="s">
        <v>1568</v>
      </c>
      <c r="O71" s="516"/>
      <c r="P71" s="516">
        <f t="shared" ref="P71:W71" si="25">+P107/5*3</f>
        <v>10980</v>
      </c>
      <c r="Q71" s="516">
        <f t="shared" si="25"/>
        <v>12540</v>
      </c>
      <c r="R71" s="516">
        <f t="shared" si="25"/>
        <v>14100</v>
      </c>
      <c r="S71" s="516">
        <f t="shared" si="25"/>
        <v>15660</v>
      </c>
      <c r="T71" s="516">
        <f t="shared" si="25"/>
        <v>16920</v>
      </c>
      <c r="U71" s="516">
        <f t="shared" si="25"/>
        <v>18180</v>
      </c>
      <c r="V71" s="516">
        <f t="shared" si="25"/>
        <v>19440</v>
      </c>
      <c r="W71" s="516">
        <f t="shared" si="25"/>
        <v>20700</v>
      </c>
      <c r="X71" s="516"/>
      <c r="Y71" s="516">
        <f t="shared" ref="Y71:AF71" si="26">+Y107/5*3</f>
        <v>0</v>
      </c>
      <c r="Z71" s="516">
        <f t="shared" si="26"/>
        <v>0</v>
      </c>
      <c r="AA71" s="516">
        <f t="shared" si="26"/>
        <v>0</v>
      </c>
      <c r="AB71" s="516">
        <f t="shared" si="26"/>
        <v>0</v>
      </c>
      <c r="AC71" s="516">
        <f t="shared" si="26"/>
        <v>0</v>
      </c>
      <c r="AD71" s="516">
        <f t="shared" si="26"/>
        <v>0</v>
      </c>
      <c r="AE71" s="516">
        <f t="shared" si="26"/>
        <v>0</v>
      </c>
      <c r="AF71" s="516">
        <f t="shared" si="26"/>
        <v>0</v>
      </c>
      <c r="AG71" s="516"/>
      <c r="AH71" s="516"/>
      <c r="AI71" s="516">
        <f t="shared" ref="AI71:AP71" si="27">+AI107*0.6</f>
        <v>0</v>
      </c>
      <c r="AJ71" s="516">
        <f t="shared" si="27"/>
        <v>0</v>
      </c>
      <c r="AK71" s="516">
        <f t="shared" si="27"/>
        <v>0</v>
      </c>
      <c r="AL71" s="516">
        <f t="shared" si="27"/>
        <v>0</v>
      </c>
      <c r="AM71" s="516">
        <f t="shared" si="27"/>
        <v>0</v>
      </c>
      <c r="AN71" s="516">
        <f t="shared" si="27"/>
        <v>0</v>
      </c>
      <c r="AO71" s="516">
        <f t="shared" si="27"/>
        <v>0</v>
      </c>
      <c r="AP71" s="516">
        <f t="shared" si="27"/>
        <v>0</v>
      </c>
      <c r="AQ71" s="516"/>
      <c r="AR71" s="516"/>
      <c r="AS71" s="516"/>
      <c r="AT71" s="637" t="s">
        <v>155</v>
      </c>
      <c r="AU71" s="516"/>
      <c r="AV71" s="516"/>
      <c r="AW71" s="401"/>
      <c r="AX71" s="401"/>
      <c r="AY71" s="595" t="s">
        <v>445</v>
      </c>
      <c r="AZ71" s="582" t="s">
        <v>295</v>
      </c>
      <c r="BA71" s="400" t="s">
        <v>336</v>
      </c>
      <c r="BB71" s="400" t="s">
        <v>465</v>
      </c>
      <c r="BC71" s="400" t="s">
        <v>465</v>
      </c>
      <c r="BD71" s="400" t="s">
        <v>285</v>
      </c>
      <c r="BE71" s="516">
        <f t="shared" si="4"/>
        <v>60</v>
      </c>
      <c r="BF71" s="516"/>
      <c r="BG71" s="516"/>
    </row>
    <row r="72" spans="1:59" hidden="1">
      <c r="A72" s="474">
        <f t="shared" ref="A72:A77" si="28">IF($A$26=$AU22,1,0)</f>
        <v>0</v>
      </c>
      <c r="B72" s="474">
        <f t="shared" ref="B72:B77" si="29">IF(OR(B71=1,$B$18=$AU22),1,0)</f>
        <v>0</v>
      </c>
      <c r="C72" s="474">
        <f t="shared" si="6"/>
        <v>0</v>
      </c>
      <c r="E72" s="471">
        <f t="shared" ref="E72:L72" si="30">+MAX(E71,E73)</f>
        <v>11160</v>
      </c>
      <c r="F72" s="471">
        <f t="shared" si="30"/>
        <v>12750</v>
      </c>
      <c r="G72" s="471">
        <f t="shared" si="30"/>
        <v>14340</v>
      </c>
      <c r="H72" s="471">
        <f t="shared" si="30"/>
        <v>15930</v>
      </c>
      <c r="I72" s="471">
        <f t="shared" si="30"/>
        <v>17220</v>
      </c>
      <c r="J72" s="471">
        <f t="shared" si="30"/>
        <v>18480</v>
      </c>
      <c r="K72" s="471">
        <f t="shared" si="30"/>
        <v>19770</v>
      </c>
      <c r="L72" s="471">
        <f t="shared" si="30"/>
        <v>21030</v>
      </c>
      <c r="N72" s="515" t="s">
        <v>1717</v>
      </c>
      <c r="O72" s="516"/>
      <c r="P72" s="516"/>
      <c r="Q72" s="516"/>
      <c r="R72" s="516"/>
      <c r="S72" s="516"/>
      <c r="T72" s="516"/>
      <c r="U72" s="516"/>
      <c r="V72" s="516"/>
      <c r="W72" s="516"/>
      <c r="X72" s="516"/>
      <c r="Y72" s="516"/>
      <c r="Z72" s="516"/>
      <c r="AA72" s="516"/>
      <c r="AB72" s="516"/>
      <c r="AC72" s="516"/>
      <c r="AD72" s="516"/>
      <c r="AE72" s="516"/>
      <c r="AF72" s="516"/>
      <c r="AG72" s="516"/>
      <c r="AH72" s="516"/>
      <c r="AI72" s="516"/>
      <c r="AJ72" s="516"/>
      <c r="AK72" s="516"/>
      <c r="AL72" s="516"/>
      <c r="AM72" s="516"/>
      <c r="AN72" s="516"/>
      <c r="AO72" s="516"/>
      <c r="AP72" s="516"/>
      <c r="AQ72" s="516"/>
      <c r="AR72" s="516"/>
      <c r="AS72" s="516"/>
      <c r="AT72" s="637" t="s">
        <v>157</v>
      </c>
      <c r="AU72" s="516"/>
      <c r="AV72" s="516"/>
      <c r="AW72" s="401"/>
      <c r="AX72" s="401"/>
      <c r="AY72" s="595" t="s">
        <v>447</v>
      </c>
      <c r="AZ72" s="582" t="s">
        <v>305</v>
      </c>
      <c r="BA72" s="400" t="s">
        <v>340</v>
      </c>
      <c r="BB72" s="400" t="s">
        <v>501</v>
      </c>
      <c r="BC72" s="400" t="s">
        <v>501</v>
      </c>
      <c r="BD72" s="400" t="s">
        <v>287</v>
      </c>
      <c r="BE72" s="516">
        <f t="shared" si="4"/>
        <v>61</v>
      </c>
      <c r="BF72" s="516"/>
      <c r="BG72" s="516"/>
    </row>
    <row r="73" spans="1:59" hidden="1">
      <c r="A73" s="474">
        <f t="shared" si="28"/>
        <v>0</v>
      </c>
      <c r="B73" s="474">
        <f t="shared" si="29"/>
        <v>0</v>
      </c>
      <c r="C73" s="474">
        <f t="shared" si="6"/>
        <v>0</v>
      </c>
      <c r="E73" s="461">
        <f t="shared" ref="E73:L73" si="31">+MAX(P73,Y73,AI73)</f>
        <v>11160</v>
      </c>
      <c r="F73" s="461">
        <f t="shared" si="31"/>
        <v>12750</v>
      </c>
      <c r="G73" s="461">
        <f t="shared" si="31"/>
        <v>14340</v>
      </c>
      <c r="H73" s="461">
        <f t="shared" si="31"/>
        <v>15930</v>
      </c>
      <c r="I73" s="461">
        <f t="shared" si="31"/>
        <v>17220</v>
      </c>
      <c r="J73" s="461">
        <f t="shared" si="31"/>
        <v>18480</v>
      </c>
      <c r="K73" s="461">
        <f t="shared" si="31"/>
        <v>19770</v>
      </c>
      <c r="L73" s="461">
        <f t="shared" si="31"/>
        <v>21030</v>
      </c>
      <c r="N73" s="515" t="s">
        <v>1611</v>
      </c>
      <c r="O73" s="516"/>
      <c r="P73" s="516">
        <f t="shared" ref="P73:W73" si="32">+P109/5*3</f>
        <v>11160</v>
      </c>
      <c r="Q73" s="516">
        <f t="shared" si="32"/>
        <v>12750</v>
      </c>
      <c r="R73" s="516">
        <f t="shared" si="32"/>
        <v>14340</v>
      </c>
      <c r="S73" s="516">
        <f t="shared" si="32"/>
        <v>15930</v>
      </c>
      <c r="T73" s="516">
        <f t="shared" si="32"/>
        <v>17220</v>
      </c>
      <c r="U73" s="516">
        <f t="shared" si="32"/>
        <v>18480</v>
      </c>
      <c r="V73" s="516">
        <f t="shared" si="32"/>
        <v>19770</v>
      </c>
      <c r="W73" s="516">
        <f t="shared" si="32"/>
        <v>21030</v>
      </c>
      <c r="X73" s="516"/>
      <c r="Y73" s="516">
        <f t="shared" ref="Y73:AF73" si="33">+Y109/5*3</f>
        <v>0</v>
      </c>
      <c r="Z73" s="516">
        <f t="shared" si="33"/>
        <v>0</v>
      </c>
      <c r="AA73" s="516">
        <f t="shared" si="33"/>
        <v>0</v>
      </c>
      <c r="AB73" s="516">
        <f t="shared" si="33"/>
        <v>0</v>
      </c>
      <c r="AC73" s="516">
        <f t="shared" si="33"/>
        <v>0</v>
      </c>
      <c r="AD73" s="516">
        <f t="shared" si="33"/>
        <v>0</v>
      </c>
      <c r="AE73" s="516">
        <f t="shared" si="33"/>
        <v>0</v>
      </c>
      <c r="AF73" s="516">
        <f t="shared" si="33"/>
        <v>0</v>
      </c>
      <c r="AG73" s="516"/>
      <c r="AH73" s="516"/>
      <c r="AI73" s="516">
        <f t="shared" ref="AI73:AP73" si="34">+AI109*0.6</f>
        <v>0</v>
      </c>
      <c r="AJ73" s="516">
        <f t="shared" si="34"/>
        <v>0</v>
      </c>
      <c r="AK73" s="516">
        <f t="shared" si="34"/>
        <v>0</v>
      </c>
      <c r="AL73" s="516">
        <f t="shared" si="34"/>
        <v>0</v>
      </c>
      <c r="AM73" s="516">
        <f t="shared" si="34"/>
        <v>0</v>
      </c>
      <c r="AN73" s="516">
        <f t="shared" si="34"/>
        <v>0</v>
      </c>
      <c r="AO73" s="516">
        <f t="shared" si="34"/>
        <v>0</v>
      </c>
      <c r="AP73" s="516">
        <f t="shared" si="34"/>
        <v>0</v>
      </c>
      <c r="AQ73" s="516"/>
      <c r="AR73" s="516"/>
      <c r="AS73" s="516"/>
      <c r="AT73" s="637" t="s">
        <v>159</v>
      </c>
      <c r="AU73" s="516"/>
      <c r="AV73" s="516"/>
      <c r="AW73" s="401"/>
      <c r="AX73" s="401"/>
      <c r="AY73" s="595" t="s">
        <v>453</v>
      </c>
      <c r="AZ73" s="582" t="s">
        <v>307</v>
      </c>
      <c r="BA73" s="400" t="s">
        <v>348</v>
      </c>
      <c r="BB73" s="400" t="s">
        <v>155</v>
      </c>
      <c r="BC73" s="400" t="s">
        <v>155</v>
      </c>
      <c r="BD73" s="400" t="s">
        <v>295</v>
      </c>
      <c r="BE73" s="516">
        <f t="shared" si="4"/>
        <v>62</v>
      </c>
      <c r="BF73" s="516"/>
      <c r="BG73" s="516"/>
    </row>
    <row r="74" spans="1:59" hidden="1">
      <c r="A74" s="474">
        <f t="shared" si="28"/>
        <v>0</v>
      </c>
      <c r="B74" s="474">
        <f t="shared" si="29"/>
        <v>0</v>
      </c>
      <c r="C74" s="474">
        <f t="shared" si="6"/>
        <v>0</v>
      </c>
      <c r="E74" s="476">
        <f t="shared" ref="E74:L74" si="35">+MAX(E73,E75)</f>
        <v>11250</v>
      </c>
      <c r="F74" s="476">
        <f t="shared" si="35"/>
        <v>12840</v>
      </c>
      <c r="G74" s="476">
        <f t="shared" si="35"/>
        <v>14460</v>
      </c>
      <c r="H74" s="476">
        <f t="shared" si="35"/>
        <v>16050</v>
      </c>
      <c r="I74" s="476">
        <f t="shared" si="35"/>
        <v>17340</v>
      </c>
      <c r="J74" s="476">
        <f t="shared" si="35"/>
        <v>18630</v>
      </c>
      <c r="K74" s="476">
        <f t="shared" si="35"/>
        <v>19920</v>
      </c>
      <c r="L74" s="476">
        <f t="shared" si="35"/>
        <v>21210</v>
      </c>
      <c r="N74" s="515" t="s">
        <v>1717</v>
      </c>
      <c r="O74" s="516"/>
      <c r="P74" s="516"/>
      <c r="Q74" s="516"/>
      <c r="R74" s="516"/>
      <c r="S74" s="516"/>
      <c r="T74" s="516"/>
      <c r="U74" s="516"/>
      <c r="V74" s="516"/>
      <c r="W74" s="516"/>
      <c r="X74" s="516"/>
      <c r="Y74" s="516"/>
      <c r="Z74" s="516"/>
      <c r="AA74" s="516"/>
      <c r="AB74" s="516"/>
      <c r="AC74" s="516"/>
      <c r="AD74" s="516"/>
      <c r="AE74" s="516"/>
      <c r="AF74" s="516"/>
      <c r="AG74" s="516"/>
      <c r="AH74" s="516"/>
      <c r="AI74" s="516"/>
      <c r="AJ74" s="516"/>
      <c r="AK74" s="516"/>
      <c r="AL74" s="516"/>
      <c r="AM74" s="516"/>
      <c r="AN74" s="516"/>
      <c r="AO74" s="516"/>
      <c r="AP74" s="516"/>
      <c r="AQ74" s="516"/>
      <c r="AR74" s="516"/>
      <c r="AS74" s="516"/>
      <c r="AT74" s="637" t="s">
        <v>161</v>
      </c>
      <c r="AU74" s="516"/>
      <c r="AV74" s="516"/>
      <c r="AW74" s="401"/>
      <c r="AX74" s="401"/>
      <c r="AY74" s="595"/>
      <c r="AZ74" s="582"/>
      <c r="BA74" s="400"/>
      <c r="BB74" s="400" t="s">
        <v>530</v>
      </c>
      <c r="BC74" s="400" t="s">
        <v>530</v>
      </c>
      <c r="BD74" s="400" t="s">
        <v>305</v>
      </c>
      <c r="BE74" s="516"/>
      <c r="BF74" s="516"/>
      <c r="BG74" s="516"/>
    </row>
    <row r="75" spans="1:59" hidden="1">
      <c r="A75" s="474">
        <f t="shared" si="28"/>
        <v>0</v>
      </c>
      <c r="B75" s="474">
        <f t="shared" si="29"/>
        <v>0</v>
      </c>
      <c r="C75" s="474">
        <f t="shared" si="6"/>
        <v>0</v>
      </c>
      <c r="E75" s="478">
        <f t="shared" ref="E75:L75" si="36">+MAX(P75,Y75,AI75)</f>
        <v>11250</v>
      </c>
      <c r="F75" s="478">
        <f t="shared" si="36"/>
        <v>12840</v>
      </c>
      <c r="G75" s="478">
        <f t="shared" si="36"/>
        <v>14460</v>
      </c>
      <c r="H75" s="478">
        <f t="shared" si="36"/>
        <v>16050</v>
      </c>
      <c r="I75" s="478">
        <f t="shared" si="36"/>
        <v>17340</v>
      </c>
      <c r="J75" s="478">
        <f t="shared" si="36"/>
        <v>18630</v>
      </c>
      <c r="K75" s="478">
        <f t="shared" si="36"/>
        <v>19920</v>
      </c>
      <c r="L75" s="478">
        <f t="shared" si="36"/>
        <v>21210</v>
      </c>
      <c r="N75" s="515" t="s">
        <v>1613</v>
      </c>
      <c r="O75" s="516"/>
      <c r="P75" s="516">
        <f t="shared" ref="P75:W75" si="37">+P111/5*3</f>
        <v>11250</v>
      </c>
      <c r="Q75" s="516">
        <f t="shared" si="37"/>
        <v>12840</v>
      </c>
      <c r="R75" s="516">
        <f t="shared" si="37"/>
        <v>14460</v>
      </c>
      <c r="S75" s="516">
        <f t="shared" si="37"/>
        <v>16050</v>
      </c>
      <c r="T75" s="516">
        <f t="shared" si="37"/>
        <v>17340</v>
      </c>
      <c r="U75" s="516">
        <f t="shared" si="37"/>
        <v>18630</v>
      </c>
      <c r="V75" s="516">
        <f t="shared" si="37"/>
        <v>19920</v>
      </c>
      <c r="W75" s="516">
        <f t="shared" si="37"/>
        <v>21210</v>
      </c>
      <c r="X75" s="516"/>
      <c r="Y75" s="516">
        <f t="shared" ref="Y75:AF75" si="38">+Y111/5*3</f>
        <v>0</v>
      </c>
      <c r="Z75" s="516">
        <f t="shared" si="38"/>
        <v>0</v>
      </c>
      <c r="AA75" s="516">
        <f t="shared" si="38"/>
        <v>0</v>
      </c>
      <c r="AB75" s="516">
        <f t="shared" si="38"/>
        <v>0</v>
      </c>
      <c r="AC75" s="516">
        <f t="shared" si="38"/>
        <v>0</v>
      </c>
      <c r="AD75" s="516">
        <f t="shared" si="38"/>
        <v>0</v>
      </c>
      <c r="AE75" s="516">
        <f t="shared" si="38"/>
        <v>0</v>
      </c>
      <c r="AF75" s="516">
        <f t="shared" si="38"/>
        <v>0</v>
      </c>
      <c r="AG75" s="516"/>
      <c r="AH75" s="516"/>
      <c r="AI75" s="516">
        <f t="shared" ref="AI75:AP75" si="39">+AI111*0.6</f>
        <v>0</v>
      </c>
      <c r="AJ75" s="516">
        <f t="shared" si="39"/>
        <v>0</v>
      </c>
      <c r="AK75" s="516">
        <f t="shared" si="39"/>
        <v>0</v>
      </c>
      <c r="AL75" s="516">
        <f t="shared" si="39"/>
        <v>0</v>
      </c>
      <c r="AM75" s="516">
        <f t="shared" si="39"/>
        <v>0</v>
      </c>
      <c r="AN75" s="516">
        <f t="shared" si="39"/>
        <v>0</v>
      </c>
      <c r="AO75" s="516">
        <f t="shared" si="39"/>
        <v>0</v>
      </c>
      <c r="AP75" s="516">
        <f t="shared" si="39"/>
        <v>0</v>
      </c>
      <c r="AQ75" s="516"/>
      <c r="AR75" s="516"/>
      <c r="AS75" s="516"/>
      <c r="AT75" s="637" t="s">
        <v>163</v>
      </c>
      <c r="AU75" s="516"/>
      <c r="AV75" s="516"/>
      <c r="AW75" s="401"/>
      <c r="AX75" s="401"/>
      <c r="AY75" s="595"/>
      <c r="AZ75" s="582"/>
      <c r="BA75" s="400"/>
      <c r="BB75" s="400" t="s">
        <v>534</v>
      </c>
      <c r="BC75" s="400" t="s">
        <v>534</v>
      </c>
      <c r="BD75" s="400" t="s">
        <v>307</v>
      </c>
      <c r="BE75" s="516"/>
      <c r="BF75" s="516"/>
      <c r="BG75" s="516"/>
    </row>
    <row r="76" spans="1:59" hidden="1">
      <c r="A76" s="479">
        <f t="shared" si="28"/>
        <v>0</v>
      </c>
      <c r="B76" s="479">
        <f t="shared" si="29"/>
        <v>0</v>
      </c>
      <c r="C76" s="479">
        <f t="shared" si="6"/>
        <v>0</v>
      </c>
      <c r="E76" s="476">
        <f t="shared" ref="E76:L76" si="40">+MAX(E75,E77)</f>
        <v>11250</v>
      </c>
      <c r="F76" s="476">
        <f t="shared" si="40"/>
        <v>12840</v>
      </c>
      <c r="G76" s="476">
        <f t="shared" si="40"/>
        <v>14460</v>
      </c>
      <c r="H76" s="476">
        <f t="shared" si="40"/>
        <v>16050</v>
      </c>
      <c r="I76" s="476">
        <f t="shared" si="40"/>
        <v>17340</v>
      </c>
      <c r="J76" s="476">
        <f t="shared" si="40"/>
        <v>18630</v>
      </c>
      <c r="K76" s="476">
        <f t="shared" si="40"/>
        <v>19920</v>
      </c>
      <c r="L76" s="476">
        <f t="shared" si="40"/>
        <v>21210</v>
      </c>
      <c r="N76" s="515" t="s">
        <v>1717</v>
      </c>
      <c r="O76" s="516"/>
      <c r="P76" s="516"/>
      <c r="Q76" s="516"/>
      <c r="R76" s="516"/>
      <c r="S76" s="516"/>
      <c r="T76" s="516"/>
      <c r="U76" s="516"/>
      <c r="V76" s="516"/>
      <c r="W76" s="516"/>
      <c r="X76" s="516"/>
      <c r="Y76" s="516"/>
      <c r="Z76" s="516"/>
      <c r="AA76" s="516"/>
      <c r="AB76" s="516"/>
      <c r="AC76" s="516"/>
      <c r="AD76" s="516"/>
      <c r="AE76" s="516"/>
      <c r="AF76" s="516"/>
      <c r="AG76" s="516"/>
      <c r="AH76" s="516"/>
      <c r="AI76" s="516"/>
      <c r="AJ76" s="516"/>
      <c r="AK76" s="516"/>
      <c r="AL76" s="516"/>
      <c r="AM76" s="516"/>
      <c r="AN76" s="516"/>
      <c r="AO76" s="516"/>
      <c r="AP76" s="516"/>
      <c r="AQ76" s="516"/>
      <c r="AR76" s="516"/>
      <c r="AS76" s="516"/>
      <c r="AT76" s="637" t="s">
        <v>165</v>
      </c>
      <c r="AU76" s="516"/>
      <c r="AV76" s="516"/>
      <c r="AW76" s="401"/>
      <c r="AX76" s="401"/>
      <c r="AY76" s="595" t="s">
        <v>455</v>
      </c>
      <c r="AZ76" s="582" t="s">
        <v>309</v>
      </c>
      <c r="BA76" s="400" t="s">
        <v>354</v>
      </c>
      <c r="BB76" s="400" t="s">
        <v>538</v>
      </c>
      <c r="BC76" s="400" t="s">
        <v>538</v>
      </c>
      <c r="BD76" s="400" t="s">
        <v>309</v>
      </c>
      <c r="BE76" s="516">
        <f t="shared" ref="BE76:BE89" si="41">+MATCH(BD$10:BD$548,AZ$10:AZ$540,0)</f>
        <v>67</v>
      </c>
      <c r="BF76" s="516"/>
      <c r="BG76" s="516"/>
    </row>
    <row r="77" spans="1:59" hidden="1">
      <c r="A77" s="480">
        <f t="shared" si="28"/>
        <v>0</v>
      </c>
      <c r="B77" s="480">
        <f t="shared" si="29"/>
        <v>0</v>
      </c>
      <c r="C77" s="480">
        <f t="shared" si="6"/>
        <v>0</v>
      </c>
      <c r="E77" s="481">
        <f t="shared" ref="E77:L77" si="42">+MAX(P77,Y77,AI77)</f>
        <v>11010</v>
      </c>
      <c r="F77" s="481">
        <f t="shared" si="42"/>
        <v>12600</v>
      </c>
      <c r="G77" s="481">
        <f t="shared" si="42"/>
        <v>14160</v>
      </c>
      <c r="H77" s="481">
        <f t="shared" si="42"/>
        <v>15720</v>
      </c>
      <c r="I77" s="481">
        <f t="shared" si="42"/>
        <v>16980</v>
      </c>
      <c r="J77" s="481">
        <f t="shared" si="42"/>
        <v>18240</v>
      </c>
      <c r="K77" s="481">
        <f t="shared" si="42"/>
        <v>19500</v>
      </c>
      <c r="L77" s="481">
        <f t="shared" si="42"/>
        <v>20760</v>
      </c>
      <c r="N77" s="515" t="s">
        <v>1719</v>
      </c>
      <c r="O77" s="516"/>
      <c r="P77" s="516">
        <f t="shared" ref="P77:W77" si="43">+P113*0.6</f>
        <v>11010</v>
      </c>
      <c r="Q77" s="516">
        <f t="shared" si="43"/>
        <v>12600</v>
      </c>
      <c r="R77" s="516">
        <f t="shared" si="43"/>
        <v>14160</v>
      </c>
      <c r="S77" s="516">
        <f t="shared" si="43"/>
        <v>15720</v>
      </c>
      <c r="T77" s="516">
        <f t="shared" si="43"/>
        <v>16980</v>
      </c>
      <c r="U77" s="516">
        <f t="shared" si="43"/>
        <v>18240</v>
      </c>
      <c r="V77" s="516">
        <f t="shared" si="43"/>
        <v>19500</v>
      </c>
      <c r="W77" s="516">
        <f t="shared" si="43"/>
        <v>20760</v>
      </c>
      <c r="X77" s="516"/>
      <c r="Y77" s="516">
        <f t="shared" ref="Y77:AF77" si="44">+Y113*0.6</f>
        <v>0</v>
      </c>
      <c r="Z77" s="516">
        <f t="shared" si="44"/>
        <v>0</v>
      </c>
      <c r="AA77" s="516">
        <f t="shared" si="44"/>
        <v>0</v>
      </c>
      <c r="AB77" s="516">
        <f t="shared" si="44"/>
        <v>0</v>
      </c>
      <c r="AC77" s="516">
        <f t="shared" si="44"/>
        <v>0</v>
      </c>
      <c r="AD77" s="516">
        <f t="shared" si="44"/>
        <v>0</v>
      </c>
      <c r="AE77" s="516">
        <f t="shared" si="44"/>
        <v>0</v>
      </c>
      <c r="AF77" s="516">
        <f t="shared" si="44"/>
        <v>0</v>
      </c>
      <c r="AG77" s="516"/>
      <c r="AH77" s="516"/>
      <c r="AI77" s="516">
        <f t="shared" ref="AI77:AP77" si="45">+AI113*0.6</f>
        <v>0</v>
      </c>
      <c r="AJ77" s="516">
        <f t="shared" si="45"/>
        <v>0</v>
      </c>
      <c r="AK77" s="516">
        <f t="shared" si="45"/>
        <v>0</v>
      </c>
      <c r="AL77" s="516">
        <f t="shared" si="45"/>
        <v>0</v>
      </c>
      <c r="AM77" s="516">
        <f t="shared" si="45"/>
        <v>0</v>
      </c>
      <c r="AN77" s="516">
        <f t="shared" si="45"/>
        <v>0</v>
      </c>
      <c r="AO77" s="516">
        <f t="shared" si="45"/>
        <v>0</v>
      </c>
      <c r="AP77" s="516">
        <f t="shared" si="45"/>
        <v>0</v>
      </c>
      <c r="AQ77" s="516"/>
      <c r="AR77" s="516"/>
      <c r="AS77" s="516"/>
      <c r="AT77" s="637" t="s">
        <v>166</v>
      </c>
      <c r="AU77" s="516"/>
      <c r="AV77" s="516"/>
      <c r="AW77" s="401"/>
      <c r="AX77" s="401"/>
      <c r="AY77" s="595" t="s">
        <v>457</v>
      </c>
      <c r="AZ77" s="582" t="s">
        <v>79</v>
      </c>
      <c r="BA77" s="400" t="s">
        <v>358</v>
      </c>
      <c r="BB77" s="400" t="s">
        <v>163</v>
      </c>
      <c r="BC77" s="400" t="s">
        <v>163</v>
      </c>
      <c r="BD77" s="400" t="s">
        <v>79</v>
      </c>
      <c r="BE77" s="516">
        <f t="shared" si="41"/>
        <v>68</v>
      </c>
      <c r="BF77" s="516"/>
      <c r="BG77" s="516"/>
    </row>
    <row r="78" spans="1:59" hidden="1">
      <c r="A78" s="482"/>
      <c r="B78" s="483"/>
      <c r="C78" s="484"/>
      <c r="D78" s="483"/>
      <c r="E78" s="483"/>
      <c r="F78" s="483"/>
      <c r="G78" s="483"/>
      <c r="H78" s="483"/>
      <c r="I78" s="483"/>
      <c r="J78" s="483"/>
      <c r="K78" s="483"/>
      <c r="L78" s="483"/>
      <c r="M78" s="483"/>
      <c r="N78" s="516"/>
      <c r="O78" s="516"/>
      <c r="P78" s="516"/>
      <c r="Q78" s="516"/>
      <c r="R78" s="516"/>
      <c r="S78" s="516"/>
      <c r="T78" s="516"/>
      <c r="U78" s="516"/>
      <c r="V78" s="516"/>
      <c r="W78" s="516"/>
      <c r="X78" s="516"/>
      <c r="Y78" s="516"/>
      <c r="Z78" s="516"/>
      <c r="AA78" s="516"/>
      <c r="AB78" s="516"/>
      <c r="AC78" s="516"/>
      <c r="AD78" s="516"/>
      <c r="AE78" s="516"/>
      <c r="AF78" s="516"/>
      <c r="AG78" s="516"/>
      <c r="AH78" s="516"/>
      <c r="AI78" s="516"/>
      <c r="AJ78" s="516"/>
      <c r="AK78" s="516"/>
      <c r="AL78" s="516"/>
      <c r="AM78" s="516"/>
      <c r="AN78" s="516"/>
      <c r="AO78" s="516"/>
      <c r="AP78" s="516"/>
      <c r="AQ78" s="641" t="s">
        <v>1720</v>
      </c>
      <c r="AR78" s="516"/>
      <c r="AS78" s="516"/>
      <c r="AT78" s="637" t="s">
        <v>168</v>
      </c>
      <c r="AU78" s="516"/>
      <c r="AV78" s="516"/>
      <c r="AW78" s="401"/>
      <c r="AX78" s="401"/>
      <c r="AY78" s="595" t="s">
        <v>459</v>
      </c>
      <c r="AZ78" s="582" t="s">
        <v>320</v>
      </c>
      <c r="BA78" s="400" t="s">
        <v>360</v>
      </c>
      <c r="BB78" s="400" t="s">
        <v>541</v>
      </c>
      <c r="BC78" s="400" t="s">
        <v>541</v>
      </c>
      <c r="BD78" s="400" t="s">
        <v>320</v>
      </c>
      <c r="BE78" s="516">
        <f t="shared" si="41"/>
        <v>69</v>
      </c>
      <c r="BF78" s="516"/>
      <c r="BG78" s="516"/>
    </row>
    <row r="79" spans="1:59" ht="15.6" hidden="1">
      <c r="A79" s="454" t="s">
        <v>1710</v>
      </c>
      <c r="B79" s="455" t="s">
        <v>1711</v>
      </c>
      <c r="C79" s="456" t="s">
        <v>1712</v>
      </c>
      <c r="E79" s="457">
        <v>1</v>
      </c>
      <c r="F79" s="457">
        <v>2</v>
      </c>
      <c r="G79" s="457">
        <v>3</v>
      </c>
      <c r="H79" s="457">
        <v>4</v>
      </c>
      <c r="I79" s="457">
        <v>5</v>
      </c>
      <c r="J79" s="457">
        <v>6</v>
      </c>
      <c r="K79" s="457">
        <v>7</v>
      </c>
      <c r="L79" s="457">
        <v>8</v>
      </c>
      <c r="M79" s="369"/>
      <c r="N79" s="639">
        <v>40</v>
      </c>
      <c r="O79" s="516"/>
      <c r="P79" s="1590" t="s">
        <v>1713</v>
      </c>
      <c r="Q79" s="1590"/>
      <c r="R79" s="1590"/>
      <c r="S79" s="1590"/>
      <c r="T79" s="1590"/>
      <c r="U79" s="1590"/>
      <c r="V79" s="1590"/>
      <c r="W79" s="1590"/>
      <c r="X79" s="516"/>
      <c r="Y79" s="1590" t="s">
        <v>1714</v>
      </c>
      <c r="Z79" s="1590"/>
      <c r="AA79" s="1590"/>
      <c r="AB79" s="1590"/>
      <c r="AC79" s="1590"/>
      <c r="AD79" s="1590"/>
      <c r="AE79" s="1590"/>
      <c r="AF79" s="1590"/>
      <c r="AG79" s="516"/>
      <c r="AH79" s="516"/>
      <c r="AI79" s="1590" t="s">
        <v>1716</v>
      </c>
      <c r="AJ79" s="1590"/>
      <c r="AK79" s="1590"/>
      <c r="AL79" s="1590"/>
      <c r="AM79" s="1590"/>
      <c r="AN79" s="1590"/>
      <c r="AO79" s="1590"/>
      <c r="AP79" s="1590"/>
      <c r="AQ79" s="516"/>
      <c r="AR79" s="516"/>
      <c r="AS79" s="516"/>
      <c r="AT79" s="637" t="s">
        <v>170</v>
      </c>
      <c r="AU79" s="516"/>
      <c r="AV79" s="516"/>
      <c r="AW79" s="401"/>
      <c r="AX79" s="401"/>
      <c r="AY79" s="595" t="s">
        <v>461</v>
      </c>
      <c r="AZ79" s="582" t="s">
        <v>324</v>
      </c>
      <c r="BA79" s="400" t="s">
        <v>364</v>
      </c>
      <c r="BB79" s="400" t="s">
        <v>545</v>
      </c>
      <c r="BC79" s="400" t="s">
        <v>545</v>
      </c>
      <c r="BD79" s="400" t="s">
        <v>324</v>
      </c>
      <c r="BE79" s="516">
        <f t="shared" si="41"/>
        <v>70</v>
      </c>
      <c r="BF79" s="516"/>
      <c r="BG79" s="516"/>
    </row>
    <row r="80" spans="1:59" hidden="1">
      <c r="A80" s="460">
        <f t="shared" ref="A80:A89" si="46">IF($A$26=$AU10,1,0)</f>
        <v>0</v>
      </c>
      <c r="B80" s="460">
        <f>IF($B$18=$AU10,1,0)</f>
        <v>0</v>
      </c>
      <c r="C80" s="460">
        <f t="shared" ref="C80:C95" si="47">+IF((A62+B62)=2,1,A62+B62)</f>
        <v>0</v>
      </c>
      <c r="E80" s="461">
        <f t="shared" ref="E80:L81" si="48">+MAX(P80,Y80,AI80)</f>
        <v>13640</v>
      </c>
      <c r="F80" s="461">
        <f t="shared" si="48"/>
        <v>15560</v>
      </c>
      <c r="G80" s="461">
        <f t="shared" si="48"/>
        <v>17520</v>
      </c>
      <c r="H80" s="461">
        <f t="shared" si="48"/>
        <v>19440</v>
      </c>
      <c r="I80" s="461">
        <f t="shared" si="48"/>
        <v>21000</v>
      </c>
      <c r="J80" s="461">
        <f t="shared" si="48"/>
        <v>22560</v>
      </c>
      <c r="K80" s="461">
        <f t="shared" si="48"/>
        <v>24120</v>
      </c>
      <c r="L80" s="461">
        <f t="shared" si="48"/>
        <v>25680</v>
      </c>
      <c r="N80" s="515" t="str">
        <f>CONCATENATE($AU$10,$B$11,N79)</f>
        <v>Before 12-31-2008040</v>
      </c>
      <c r="O80" s="516"/>
      <c r="P80" s="516">
        <v>13640</v>
      </c>
      <c r="Q80" s="516">
        <v>15560</v>
      </c>
      <c r="R80" s="516">
        <v>17520</v>
      </c>
      <c r="S80" s="516">
        <v>19440</v>
      </c>
      <c r="T80" s="516">
        <v>21000</v>
      </c>
      <c r="U80" s="516">
        <v>22560</v>
      </c>
      <c r="V80" s="516">
        <v>24120</v>
      </c>
      <c r="W80" s="516">
        <v>25680</v>
      </c>
      <c r="X80" s="516"/>
      <c r="Y80" s="516"/>
      <c r="Z80" s="516"/>
      <c r="AA80" s="516"/>
      <c r="AB80" s="516"/>
      <c r="AC80" s="516"/>
      <c r="AD80" s="516"/>
      <c r="AE80" s="516"/>
      <c r="AF80" s="516"/>
      <c r="AG80" s="516"/>
      <c r="AH80" s="516"/>
      <c r="AI80" s="516"/>
      <c r="AJ80" s="516"/>
      <c r="AK80" s="516"/>
      <c r="AL80" s="516"/>
      <c r="AM80" s="516"/>
      <c r="AN80" s="516"/>
      <c r="AO80" s="516"/>
      <c r="AP80" s="516"/>
      <c r="AQ80" s="516"/>
      <c r="AR80" s="516"/>
      <c r="AS80" s="516"/>
      <c r="AT80" s="637" t="s">
        <v>172</v>
      </c>
      <c r="AU80" s="516"/>
      <c r="AV80" s="516"/>
      <c r="AW80" s="401"/>
      <c r="AX80" s="401"/>
      <c r="AY80" s="622" t="s">
        <v>465</v>
      </c>
      <c r="AZ80" s="582" t="s">
        <v>334</v>
      </c>
      <c r="BA80" s="400" t="s">
        <v>368</v>
      </c>
      <c r="BB80" s="400" t="s">
        <v>547</v>
      </c>
      <c r="BC80" s="400" t="s">
        <v>547</v>
      </c>
      <c r="BD80" s="400" t="s">
        <v>334</v>
      </c>
      <c r="BE80" s="516">
        <f t="shared" si="41"/>
        <v>71</v>
      </c>
      <c r="BF80" s="516"/>
      <c r="BG80" s="516"/>
    </row>
    <row r="81" spans="1:59" hidden="1">
      <c r="A81" s="460">
        <f t="shared" si="46"/>
        <v>0</v>
      </c>
      <c r="B81" s="460">
        <f t="shared" ref="B81:B89" si="49">IF(OR(B62=1,$B$18=$AU11),1,0)</f>
        <v>0</v>
      </c>
      <c r="C81" s="460">
        <f t="shared" si="47"/>
        <v>0</v>
      </c>
      <c r="E81" s="461">
        <f t="shared" si="48"/>
        <v>13640</v>
      </c>
      <c r="F81" s="461">
        <f t="shared" si="48"/>
        <v>15560</v>
      </c>
      <c r="G81" s="461">
        <f t="shared" si="48"/>
        <v>17520</v>
      </c>
      <c r="H81" s="461">
        <f t="shared" si="48"/>
        <v>19440</v>
      </c>
      <c r="I81" s="461">
        <f t="shared" si="48"/>
        <v>21000</v>
      </c>
      <c r="J81" s="461">
        <f t="shared" si="48"/>
        <v>22560</v>
      </c>
      <c r="K81" s="461">
        <f t="shared" si="48"/>
        <v>24120</v>
      </c>
      <c r="L81" s="461">
        <f t="shared" si="48"/>
        <v>25680</v>
      </c>
      <c r="N81" s="515" t="str">
        <f>CONCATENATE($AU$11,$B$11,$N$79)</f>
        <v>1/1/2009 - 5/13/2010040</v>
      </c>
      <c r="O81" s="516"/>
      <c r="P81" s="516">
        <v>13640</v>
      </c>
      <c r="Q81" s="516">
        <v>15560</v>
      </c>
      <c r="R81" s="516">
        <v>17520</v>
      </c>
      <c r="S81" s="516">
        <v>19440</v>
      </c>
      <c r="T81" s="516">
        <v>21000</v>
      </c>
      <c r="U81" s="516">
        <v>22560</v>
      </c>
      <c r="V81" s="516">
        <v>24120</v>
      </c>
      <c r="W81" s="516">
        <v>25680</v>
      </c>
      <c r="X81" s="516"/>
      <c r="Y81" s="516"/>
      <c r="Z81" s="516"/>
      <c r="AA81" s="516"/>
      <c r="AB81" s="516"/>
      <c r="AC81" s="516"/>
      <c r="AD81" s="516"/>
      <c r="AE81" s="516"/>
      <c r="AF81" s="516"/>
      <c r="AG81" s="516"/>
      <c r="AH81" s="516"/>
      <c r="AI81" s="516">
        <f t="shared" ref="AI81:AP81" si="50">+AI99/5*4</f>
        <v>0</v>
      </c>
      <c r="AJ81" s="516">
        <f t="shared" si="50"/>
        <v>0</v>
      </c>
      <c r="AK81" s="516">
        <f t="shared" si="50"/>
        <v>0</v>
      </c>
      <c r="AL81" s="516">
        <f t="shared" si="50"/>
        <v>0</v>
      </c>
      <c r="AM81" s="516">
        <f t="shared" si="50"/>
        <v>0</v>
      </c>
      <c r="AN81" s="516">
        <f t="shared" si="50"/>
        <v>0</v>
      </c>
      <c r="AO81" s="516">
        <f t="shared" si="50"/>
        <v>0</v>
      </c>
      <c r="AP81" s="516">
        <f t="shared" si="50"/>
        <v>0</v>
      </c>
      <c r="AQ81" s="516"/>
      <c r="AR81" s="516"/>
      <c r="AS81" s="516"/>
      <c r="AT81" s="637" t="s">
        <v>174</v>
      </c>
      <c r="AU81" s="516"/>
      <c r="AV81" s="516"/>
      <c r="AW81" s="401"/>
      <c r="AX81" s="401"/>
      <c r="AY81" s="595" t="s">
        <v>493</v>
      </c>
      <c r="AZ81" s="582" t="s">
        <v>336</v>
      </c>
      <c r="BA81" s="400" t="s">
        <v>1721</v>
      </c>
      <c r="BB81" s="400" t="s">
        <v>548</v>
      </c>
      <c r="BC81" s="400" t="s">
        <v>548</v>
      </c>
      <c r="BD81" s="400" t="s">
        <v>336</v>
      </c>
      <c r="BE81" s="516">
        <f t="shared" si="41"/>
        <v>72</v>
      </c>
      <c r="BF81" s="516"/>
      <c r="BG81" s="516"/>
    </row>
    <row r="82" spans="1:59" hidden="1">
      <c r="A82" s="460">
        <f t="shared" si="46"/>
        <v>0</v>
      </c>
      <c r="B82" s="460">
        <f t="shared" si="49"/>
        <v>0</v>
      </c>
      <c r="C82" s="460">
        <f t="shared" si="47"/>
        <v>0</v>
      </c>
      <c r="E82" s="471">
        <f t="shared" ref="E82:L82" si="51">+MAX(E81,E83)</f>
        <v>13640</v>
      </c>
      <c r="F82" s="471">
        <f t="shared" si="51"/>
        <v>15560</v>
      </c>
      <c r="G82" s="471">
        <f t="shared" si="51"/>
        <v>17520</v>
      </c>
      <c r="H82" s="471">
        <f t="shared" si="51"/>
        <v>19440</v>
      </c>
      <c r="I82" s="471">
        <f t="shared" si="51"/>
        <v>21000</v>
      </c>
      <c r="J82" s="471">
        <f t="shared" si="51"/>
        <v>22560</v>
      </c>
      <c r="K82" s="471">
        <f t="shared" si="51"/>
        <v>24120</v>
      </c>
      <c r="L82" s="471">
        <f t="shared" si="51"/>
        <v>25680</v>
      </c>
      <c r="N82" s="515" t="s">
        <v>1717</v>
      </c>
      <c r="O82" s="516"/>
      <c r="P82" s="516"/>
      <c r="Q82" s="516"/>
      <c r="R82" s="516"/>
      <c r="S82" s="516"/>
      <c r="T82" s="516"/>
      <c r="U82" s="516"/>
      <c r="V82" s="516"/>
      <c r="W82" s="516"/>
      <c r="X82" s="516"/>
      <c r="Y82" s="516"/>
      <c r="Z82" s="516"/>
      <c r="AA82" s="516"/>
      <c r="AB82" s="516"/>
      <c r="AC82" s="516"/>
      <c r="AD82" s="516"/>
      <c r="AE82" s="516"/>
      <c r="AF82" s="516"/>
      <c r="AG82" s="516"/>
      <c r="AH82" s="516"/>
      <c r="AI82" s="516"/>
      <c r="AJ82" s="516"/>
      <c r="AK82" s="516"/>
      <c r="AL82" s="516"/>
      <c r="AM82" s="516"/>
      <c r="AN82" s="516"/>
      <c r="AO82" s="516"/>
      <c r="AP82" s="516"/>
      <c r="AQ82" s="516"/>
      <c r="AR82" s="516"/>
      <c r="AS82" s="516"/>
      <c r="AT82" s="637" t="s">
        <v>176</v>
      </c>
      <c r="AU82" s="516"/>
      <c r="AV82" s="516"/>
      <c r="AW82" s="401"/>
      <c r="AX82" s="401"/>
      <c r="AY82" s="595" t="s">
        <v>501</v>
      </c>
      <c r="AZ82" s="582" t="s">
        <v>340</v>
      </c>
      <c r="BA82" s="400" t="s">
        <v>374</v>
      </c>
      <c r="BB82" s="400" t="s">
        <v>549</v>
      </c>
      <c r="BC82" s="400" t="s">
        <v>549</v>
      </c>
      <c r="BD82" s="400" t="s">
        <v>340</v>
      </c>
      <c r="BE82" s="516">
        <f t="shared" si="41"/>
        <v>73</v>
      </c>
      <c r="BF82" s="516"/>
      <c r="BG82" s="516"/>
    </row>
    <row r="83" spans="1:59" hidden="1">
      <c r="A83" s="460">
        <f t="shared" si="46"/>
        <v>0</v>
      </c>
      <c r="B83" s="460">
        <f t="shared" si="49"/>
        <v>0</v>
      </c>
      <c r="C83" s="460">
        <f t="shared" si="47"/>
        <v>0</v>
      </c>
      <c r="E83" s="461">
        <f t="shared" ref="E83:L83" si="52">+MAX(P83,Y83,AI83)</f>
        <v>13640</v>
      </c>
      <c r="F83" s="461">
        <f t="shared" si="52"/>
        <v>15560</v>
      </c>
      <c r="G83" s="461">
        <f t="shared" si="52"/>
        <v>17520</v>
      </c>
      <c r="H83" s="461">
        <f t="shared" si="52"/>
        <v>19440</v>
      </c>
      <c r="I83" s="461">
        <f t="shared" si="52"/>
        <v>21000</v>
      </c>
      <c r="J83" s="461">
        <f t="shared" si="52"/>
        <v>22560</v>
      </c>
      <c r="K83" s="461">
        <f t="shared" si="52"/>
        <v>24120</v>
      </c>
      <c r="L83" s="461">
        <f t="shared" si="52"/>
        <v>25680</v>
      </c>
      <c r="N83" s="515" t="str">
        <f>CONCATENATE($AU$13,$B$11,$N$79)</f>
        <v>6/29/2010 - 5/30/2011040</v>
      </c>
      <c r="O83" s="516"/>
      <c r="P83" s="516">
        <v>13640</v>
      </c>
      <c r="Q83" s="516">
        <v>15560</v>
      </c>
      <c r="R83" s="516">
        <v>17520</v>
      </c>
      <c r="S83" s="516">
        <v>19440</v>
      </c>
      <c r="T83" s="516">
        <v>21000</v>
      </c>
      <c r="U83" s="516">
        <v>22560</v>
      </c>
      <c r="V83" s="516">
        <v>24120</v>
      </c>
      <c r="W83" s="516">
        <v>25680</v>
      </c>
      <c r="X83" s="516"/>
      <c r="Y83" s="516"/>
      <c r="Z83" s="516"/>
      <c r="AA83" s="516"/>
      <c r="AB83" s="516"/>
      <c r="AC83" s="516"/>
      <c r="AD83" s="516"/>
      <c r="AE83" s="516"/>
      <c r="AF83" s="516"/>
      <c r="AG83" s="516"/>
      <c r="AH83" s="516"/>
      <c r="AI83" s="516">
        <f t="shared" ref="AI83:AP83" si="53">+AI101/5*4</f>
        <v>0</v>
      </c>
      <c r="AJ83" s="516">
        <f t="shared" si="53"/>
        <v>0</v>
      </c>
      <c r="AK83" s="516">
        <f t="shared" si="53"/>
        <v>0</v>
      </c>
      <c r="AL83" s="516">
        <f t="shared" si="53"/>
        <v>0</v>
      </c>
      <c r="AM83" s="516">
        <f t="shared" si="53"/>
        <v>0</v>
      </c>
      <c r="AN83" s="516">
        <f t="shared" si="53"/>
        <v>0</v>
      </c>
      <c r="AO83" s="516">
        <f t="shared" si="53"/>
        <v>0</v>
      </c>
      <c r="AP83" s="516">
        <f t="shared" si="53"/>
        <v>0</v>
      </c>
      <c r="AQ83" s="516"/>
      <c r="AR83" s="516"/>
      <c r="AS83" s="516"/>
      <c r="AT83" s="637" t="s">
        <v>178</v>
      </c>
      <c r="AU83" s="516"/>
      <c r="AV83" s="516"/>
      <c r="AW83" s="401"/>
      <c r="AX83" s="401"/>
      <c r="AY83" s="595" t="s">
        <v>507</v>
      </c>
      <c r="AZ83" s="582" t="s">
        <v>348</v>
      </c>
      <c r="BA83" s="400" t="s">
        <v>385</v>
      </c>
      <c r="BB83" s="400" t="s">
        <v>556</v>
      </c>
      <c r="BC83" s="400" t="s">
        <v>556</v>
      </c>
      <c r="BD83" s="400" t="s">
        <v>348</v>
      </c>
      <c r="BE83" s="516">
        <f t="shared" si="41"/>
        <v>74</v>
      </c>
      <c r="BF83" s="516"/>
      <c r="BG83" s="516"/>
    </row>
    <row r="84" spans="1:59" hidden="1">
      <c r="A84" s="460">
        <f t="shared" si="46"/>
        <v>0</v>
      </c>
      <c r="B84" s="460">
        <f t="shared" si="49"/>
        <v>0</v>
      </c>
      <c r="C84" s="460">
        <f t="shared" si="47"/>
        <v>0</v>
      </c>
      <c r="E84" s="471">
        <f t="shared" ref="E84:L84" si="54">+MAX(E83,E85)</f>
        <v>14240</v>
      </c>
      <c r="F84" s="471">
        <f t="shared" si="54"/>
        <v>16280</v>
      </c>
      <c r="G84" s="471">
        <f t="shared" si="54"/>
        <v>18320</v>
      </c>
      <c r="H84" s="471">
        <f t="shared" si="54"/>
        <v>20320</v>
      </c>
      <c r="I84" s="471">
        <f t="shared" si="54"/>
        <v>21960</v>
      </c>
      <c r="J84" s="471">
        <f t="shared" si="54"/>
        <v>23600</v>
      </c>
      <c r="K84" s="471">
        <f t="shared" si="54"/>
        <v>25200</v>
      </c>
      <c r="L84" s="471">
        <f t="shared" si="54"/>
        <v>26840</v>
      </c>
      <c r="N84" s="515" t="s">
        <v>1717</v>
      </c>
      <c r="O84" s="516"/>
      <c r="P84" s="516"/>
      <c r="Q84" s="516"/>
      <c r="R84" s="516"/>
      <c r="S84" s="516"/>
      <c r="T84" s="516"/>
      <c r="U84" s="516"/>
      <c r="V84" s="516"/>
      <c r="W84" s="516"/>
      <c r="X84" s="516"/>
      <c r="Y84" s="516"/>
      <c r="Z84" s="516"/>
      <c r="AA84" s="516"/>
      <c r="AB84" s="516"/>
      <c r="AC84" s="516"/>
      <c r="AD84" s="516"/>
      <c r="AE84" s="516"/>
      <c r="AF84" s="516"/>
      <c r="AG84" s="516"/>
      <c r="AH84" s="516"/>
      <c r="AI84" s="516"/>
      <c r="AJ84" s="516"/>
      <c r="AK84" s="516"/>
      <c r="AL84" s="516"/>
      <c r="AM84" s="516"/>
      <c r="AN84" s="516"/>
      <c r="AO84" s="516"/>
      <c r="AP84" s="516"/>
      <c r="AQ84" s="516"/>
      <c r="AR84" s="516"/>
      <c r="AS84" s="516"/>
      <c r="AT84" s="637" t="s">
        <v>180</v>
      </c>
      <c r="AU84" s="516"/>
      <c r="AV84" s="516"/>
      <c r="AW84" s="401"/>
      <c r="AX84" s="401"/>
      <c r="AY84" s="595" t="s">
        <v>155</v>
      </c>
      <c r="AZ84" s="582" t="s">
        <v>354</v>
      </c>
      <c r="BA84" s="400" t="s">
        <v>387</v>
      </c>
      <c r="BB84" s="400" t="s">
        <v>559</v>
      </c>
      <c r="BC84" s="400" t="s">
        <v>559</v>
      </c>
      <c r="BD84" s="400" t="s">
        <v>354</v>
      </c>
      <c r="BE84" s="516">
        <f t="shared" si="41"/>
        <v>75</v>
      </c>
      <c r="BF84" s="516"/>
      <c r="BG84" s="516"/>
    </row>
    <row r="85" spans="1:59" ht="21.6" hidden="1">
      <c r="A85" s="460">
        <f t="shared" si="46"/>
        <v>0</v>
      </c>
      <c r="B85" s="460">
        <f t="shared" si="49"/>
        <v>0</v>
      </c>
      <c r="C85" s="460">
        <f t="shared" si="47"/>
        <v>0</v>
      </c>
      <c r="E85" s="461">
        <f t="shared" ref="E85:L85" si="55">+MAX(P85,Y85,AI85)</f>
        <v>14240</v>
      </c>
      <c r="F85" s="461">
        <f t="shared" si="55"/>
        <v>16280</v>
      </c>
      <c r="G85" s="461">
        <f t="shared" si="55"/>
        <v>18320</v>
      </c>
      <c r="H85" s="461">
        <f t="shared" si="55"/>
        <v>20320</v>
      </c>
      <c r="I85" s="461">
        <f t="shared" si="55"/>
        <v>21960</v>
      </c>
      <c r="J85" s="461">
        <f t="shared" si="55"/>
        <v>23600</v>
      </c>
      <c r="K85" s="461">
        <f t="shared" si="55"/>
        <v>25200</v>
      </c>
      <c r="L85" s="461">
        <f t="shared" si="55"/>
        <v>26840</v>
      </c>
      <c r="N85" s="640" t="s">
        <v>1693</v>
      </c>
      <c r="O85" s="516"/>
      <c r="P85" s="516">
        <f t="shared" ref="P85:W85" si="56">+P103/5*4</f>
        <v>14240</v>
      </c>
      <c r="Q85" s="516">
        <f t="shared" si="56"/>
        <v>16280</v>
      </c>
      <c r="R85" s="516">
        <f t="shared" si="56"/>
        <v>18320</v>
      </c>
      <c r="S85" s="516">
        <f t="shared" si="56"/>
        <v>20320</v>
      </c>
      <c r="T85" s="516">
        <f t="shared" si="56"/>
        <v>21960</v>
      </c>
      <c r="U85" s="516">
        <f t="shared" si="56"/>
        <v>23600</v>
      </c>
      <c r="V85" s="516">
        <f t="shared" si="56"/>
        <v>25200</v>
      </c>
      <c r="W85" s="516">
        <f t="shared" si="56"/>
        <v>26840</v>
      </c>
      <c r="X85" s="516"/>
      <c r="Y85" s="516">
        <f t="shared" ref="Y85:AF85" si="57">+Y103/5*4</f>
        <v>0</v>
      </c>
      <c r="Z85" s="516">
        <f t="shared" si="57"/>
        <v>0</v>
      </c>
      <c r="AA85" s="516">
        <f t="shared" si="57"/>
        <v>0</v>
      </c>
      <c r="AB85" s="516">
        <f t="shared" si="57"/>
        <v>0</v>
      </c>
      <c r="AC85" s="516">
        <f t="shared" si="57"/>
        <v>0</v>
      </c>
      <c r="AD85" s="516">
        <f t="shared" si="57"/>
        <v>0</v>
      </c>
      <c r="AE85" s="516">
        <f t="shared" si="57"/>
        <v>0</v>
      </c>
      <c r="AF85" s="516">
        <f t="shared" si="57"/>
        <v>0</v>
      </c>
      <c r="AG85" s="516"/>
      <c r="AH85" s="516"/>
      <c r="AI85" s="516">
        <f t="shared" ref="AI85:AP85" si="58">+AI103/5*4</f>
        <v>0</v>
      </c>
      <c r="AJ85" s="516">
        <f t="shared" si="58"/>
        <v>0</v>
      </c>
      <c r="AK85" s="516">
        <f t="shared" si="58"/>
        <v>0</v>
      </c>
      <c r="AL85" s="516">
        <f t="shared" si="58"/>
        <v>0</v>
      </c>
      <c r="AM85" s="516">
        <f t="shared" si="58"/>
        <v>0</v>
      </c>
      <c r="AN85" s="516">
        <f t="shared" si="58"/>
        <v>0</v>
      </c>
      <c r="AO85" s="516">
        <f t="shared" si="58"/>
        <v>0</v>
      </c>
      <c r="AP85" s="516">
        <f t="shared" si="58"/>
        <v>0</v>
      </c>
      <c r="AQ85" s="516"/>
      <c r="AR85" s="516"/>
      <c r="AS85" s="516"/>
      <c r="AT85" s="637" t="s">
        <v>182</v>
      </c>
      <c r="AU85" s="516"/>
      <c r="AV85" s="516"/>
      <c r="AW85" s="401"/>
      <c r="AX85" s="401"/>
      <c r="AY85" s="595" t="s">
        <v>512</v>
      </c>
      <c r="AZ85" s="582" t="s">
        <v>358</v>
      </c>
      <c r="BA85" s="400" t="s">
        <v>1630</v>
      </c>
      <c r="BB85" s="400" t="s">
        <v>564</v>
      </c>
      <c r="BC85" s="400" t="s">
        <v>564</v>
      </c>
      <c r="BD85" s="400" t="s">
        <v>358</v>
      </c>
      <c r="BE85" s="516">
        <f t="shared" si="41"/>
        <v>76</v>
      </c>
      <c r="BF85" s="516"/>
      <c r="BG85" s="516"/>
    </row>
    <row r="86" spans="1:59" ht="15" hidden="1" customHeight="1">
      <c r="A86" s="460">
        <f t="shared" si="46"/>
        <v>0</v>
      </c>
      <c r="B86" s="460">
        <f t="shared" si="49"/>
        <v>0</v>
      </c>
      <c r="C86" s="460">
        <f t="shared" si="47"/>
        <v>0</v>
      </c>
      <c r="E86" s="471">
        <f t="shared" ref="E86:L86" si="59">+MAX(E85,E87)</f>
        <v>14440</v>
      </c>
      <c r="F86" s="471">
        <f t="shared" si="59"/>
        <v>16480</v>
      </c>
      <c r="G86" s="471">
        <f t="shared" si="59"/>
        <v>18560</v>
      </c>
      <c r="H86" s="471">
        <f t="shared" si="59"/>
        <v>20600</v>
      </c>
      <c r="I86" s="471">
        <f t="shared" si="59"/>
        <v>22280</v>
      </c>
      <c r="J86" s="471">
        <f t="shared" si="59"/>
        <v>23920</v>
      </c>
      <c r="K86" s="471">
        <f t="shared" si="59"/>
        <v>25560</v>
      </c>
      <c r="L86" s="471">
        <f t="shared" si="59"/>
        <v>27200</v>
      </c>
      <c r="N86" s="515" t="s">
        <v>1717</v>
      </c>
      <c r="O86" s="516"/>
      <c r="P86" s="516"/>
      <c r="Q86" s="516"/>
      <c r="R86" s="516"/>
      <c r="S86" s="516"/>
      <c r="T86" s="516"/>
      <c r="U86" s="516"/>
      <c r="V86" s="516"/>
      <c r="W86" s="516"/>
      <c r="X86" s="516"/>
      <c r="Y86" s="516"/>
      <c r="Z86" s="516"/>
      <c r="AA86" s="516"/>
      <c r="AB86" s="516"/>
      <c r="AC86" s="516"/>
      <c r="AD86" s="516"/>
      <c r="AE86" s="516"/>
      <c r="AF86" s="516"/>
      <c r="AG86" s="516"/>
      <c r="AH86" s="516"/>
      <c r="AI86" s="516"/>
      <c r="AJ86" s="516"/>
      <c r="AK86" s="516"/>
      <c r="AL86" s="516"/>
      <c r="AM86" s="516"/>
      <c r="AN86" s="516"/>
      <c r="AO86" s="516"/>
      <c r="AP86" s="516"/>
      <c r="AQ86" s="516"/>
      <c r="AR86" s="516"/>
      <c r="AS86" s="516"/>
      <c r="AT86" s="637" t="s">
        <v>184</v>
      </c>
      <c r="AU86" s="516"/>
      <c r="AV86" s="516"/>
      <c r="AW86" s="401"/>
      <c r="AX86" s="401"/>
      <c r="AY86" s="595" t="s">
        <v>530</v>
      </c>
      <c r="AZ86" s="582" t="s">
        <v>360</v>
      </c>
      <c r="BA86" s="400" t="s">
        <v>395</v>
      </c>
      <c r="BB86" s="400" t="s">
        <v>566</v>
      </c>
      <c r="BC86" s="400" t="s">
        <v>566</v>
      </c>
      <c r="BD86" s="400" t="s">
        <v>360</v>
      </c>
      <c r="BE86" s="516">
        <f t="shared" si="41"/>
        <v>77</v>
      </c>
      <c r="BF86" s="516"/>
      <c r="BG86" s="516"/>
    </row>
    <row r="87" spans="1:59" hidden="1">
      <c r="A87" s="460">
        <f t="shared" si="46"/>
        <v>0</v>
      </c>
      <c r="B87" s="460">
        <f t="shared" si="49"/>
        <v>0</v>
      </c>
      <c r="C87" s="460">
        <f t="shared" si="47"/>
        <v>0</v>
      </c>
      <c r="E87" s="461">
        <f t="shared" ref="E87:L87" si="60">+MAX(P87,Y87,AI87)</f>
        <v>14440</v>
      </c>
      <c r="F87" s="461">
        <f t="shared" si="60"/>
        <v>16480</v>
      </c>
      <c r="G87" s="461">
        <f t="shared" si="60"/>
        <v>18560</v>
      </c>
      <c r="H87" s="461">
        <f t="shared" si="60"/>
        <v>20600</v>
      </c>
      <c r="I87" s="461">
        <f t="shared" si="60"/>
        <v>22280</v>
      </c>
      <c r="J87" s="461">
        <f t="shared" si="60"/>
        <v>23920</v>
      </c>
      <c r="K87" s="461">
        <f t="shared" si="60"/>
        <v>25560</v>
      </c>
      <c r="L87" s="461">
        <f t="shared" si="60"/>
        <v>27200</v>
      </c>
      <c r="N87" s="640" t="s">
        <v>1718</v>
      </c>
      <c r="O87" s="516"/>
      <c r="P87" s="516">
        <f t="shared" ref="P87:W87" si="61">+P105/5*4</f>
        <v>14440</v>
      </c>
      <c r="Q87" s="516">
        <f t="shared" si="61"/>
        <v>16480</v>
      </c>
      <c r="R87" s="516">
        <f t="shared" si="61"/>
        <v>18560</v>
      </c>
      <c r="S87" s="516">
        <f t="shared" si="61"/>
        <v>20600</v>
      </c>
      <c r="T87" s="516">
        <f t="shared" si="61"/>
        <v>22280</v>
      </c>
      <c r="U87" s="516">
        <f t="shared" si="61"/>
        <v>23920</v>
      </c>
      <c r="V87" s="516">
        <f t="shared" si="61"/>
        <v>25560</v>
      </c>
      <c r="W87" s="516">
        <f t="shared" si="61"/>
        <v>27200</v>
      </c>
      <c r="X87" s="516"/>
      <c r="Y87" s="516">
        <f t="shared" ref="Y87:AF87" si="62">+Y105/5*4</f>
        <v>0</v>
      </c>
      <c r="Z87" s="516">
        <f t="shared" si="62"/>
        <v>0</v>
      </c>
      <c r="AA87" s="516">
        <f t="shared" si="62"/>
        <v>0</v>
      </c>
      <c r="AB87" s="516">
        <f t="shared" si="62"/>
        <v>0</v>
      </c>
      <c r="AC87" s="516">
        <f t="shared" si="62"/>
        <v>0</v>
      </c>
      <c r="AD87" s="516">
        <f t="shared" si="62"/>
        <v>0</v>
      </c>
      <c r="AE87" s="516">
        <f t="shared" si="62"/>
        <v>0</v>
      </c>
      <c r="AF87" s="516">
        <f t="shared" si="62"/>
        <v>0</v>
      </c>
      <c r="AG87" s="516"/>
      <c r="AH87" s="516"/>
      <c r="AI87" s="516">
        <f t="shared" ref="AI87:AP87" si="63">+AI105/5*4</f>
        <v>0</v>
      </c>
      <c r="AJ87" s="516">
        <f t="shared" si="63"/>
        <v>0</v>
      </c>
      <c r="AK87" s="516">
        <f t="shared" si="63"/>
        <v>0</v>
      </c>
      <c r="AL87" s="516">
        <f t="shared" si="63"/>
        <v>0</v>
      </c>
      <c r="AM87" s="516">
        <f t="shared" si="63"/>
        <v>0</v>
      </c>
      <c r="AN87" s="516">
        <f t="shared" si="63"/>
        <v>0</v>
      </c>
      <c r="AO87" s="516">
        <f t="shared" si="63"/>
        <v>0</v>
      </c>
      <c r="AP87" s="516">
        <f t="shared" si="63"/>
        <v>0</v>
      </c>
      <c r="AQ87" s="516"/>
      <c r="AR87" s="516"/>
      <c r="AS87" s="516"/>
      <c r="AT87" s="637" t="s">
        <v>186</v>
      </c>
      <c r="AU87" s="516"/>
      <c r="AV87" s="516"/>
      <c r="AW87" s="401"/>
      <c r="AX87" s="401"/>
      <c r="AY87" s="595" t="s">
        <v>534</v>
      </c>
      <c r="AZ87" s="582" t="s">
        <v>364</v>
      </c>
      <c r="BA87" s="400" t="s">
        <v>397</v>
      </c>
      <c r="BB87" s="400" t="s">
        <v>570</v>
      </c>
      <c r="BC87" s="400" t="s">
        <v>570</v>
      </c>
      <c r="BD87" s="400" t="s">
        <v>364</v>
      </c>
      <c r="BE87" s="516">
        <f t="shared" si="41"/>
        <v>78</v>
      </c>
      <c r="BF87" s="516"/>
      <c r="BG87" s="516"/>
    </row>
    <row r="88" spans="1:59" hidden="1">
      <c r="A88" s="460">
        <f t="shared" si="46"/>
        <v>0</v>
      </c>
      <c r="B88" s="460">
        <f t="shared" si="49"/>
        <v>0</v>
      </c>
      <c r="C88" s="460">
        <f t="shared" si="47"/>
        <v>0</v>
      </c>
      <c r="E88" s="471">
        <f t="shared" ref="E88:L88" si="64">+MAX(E87,E89)</f>
        <v>14640</v>
      </c>
      <c r="F88" s="471">
        <f t="shared" si="64"/>
        <v>16720</v>
      </c>
      <c r="G88" s="471">
        <f t="shared" si="64"/>
        <v>18800</v>
      </c>
      <c r="H88" s="471">
        <f t="shared" si="64"/>
        <v>20880</v>
      </c>
      <c r="I88" s="471">
        <f t="shared" si="64"/>
        <v>22560</v>
      </c>
      <c r="J88" s="471">
        <f t="shared" si="64"/>
        <v>24240</v>
      </c>
      <c r="K88" s="471">
        <f t="shared" si="64"/>
        <v>25920</v>
      </c>
      <c r="L88" s="471">
        <f t="shared" si="64"/>
        <v>27600</v>
      </c>
      <c r="N88" s="515" t="s">
        <v>1717</v>
      </c>
      <c r="O88" s="516"/>
      <c r="P88" s="516"/>
      <c r="Q88" s="516"/>
      <c r="R88" s="516"/>
      <c r="S88" s="516"/>
      <c r="T88" s="516"/>
      <c r="U88" s="516"/>
      <c r="V88" s="516"/>
      <c r="W88" s="516"/>
      <c r="X88" s="516"/>
      <c r="Y88" s="516"/>
      <c r="Z88" s="516"/>
      <c r="AA88" s="516"/>
      <c r="AB88" s="516"/>
      <c r="AC88" s="516"/>
      <c r="AD88" s="516"/>
      <c r="AE88" s="516"/>
      <c r="AF88" s="516"/>
      <c r="AG88" s="516"/>
      <c r="AH88" s="516"/>
      <c r="AI88" s="516"/>
      <c r="AJ88" s="516"/>
      <c r="AK88" s="516"/>
      <c r="AL88" s="516"/>
      <c r="AM88" s="516"/>
      <c r="AN88" s="516"/>
      <c r="AO88" s="516"/>
      <c r="AP88" s="516"/>
      <c r="AQ88" s="516"/>
      <c r="AR88" s="516"/>
      <c r="AS88" s="516"/>
      <c r="AT88" s="637" t="s">
        <v>188</v>
      </c>
      <c r="AU88" s="516"/>
      <c r="AV88" s="516"/>
      <c r="AW88" s="401"/>
      <c r="AX88" s="401"/>
      <c r="AY88" s="595" t="s">
        <v>538</v>
      </c>
      <c r="AZ88" s="582" t="s">
        <v>368</v>
      </c>
      <c r="BA88" s="400" t="s">
        <v>1631</v>
      </c>
      <c r="BB88" s="400" t="s">
        <v>180</v>
      </c>
      <c r="BC88" s="400" t="s">
        <v>180</v>
      </c>
      <c r="BD88" s="400" t="s">
        <v>368</v>
      </c>
      <c r="BE88" s="516">
        <f t="shared" si="41"/>
        <v>79</v>
      </c>
      <c r="BF88" s="516"/>
      <c r="BG88" s="516"/>
    </row>
    <row r="89" spans="1:59" hidden="1">
      <c r="A89" s="460">
        <f t="shared" si="46"/>
        <v>0</v>
      </c>
      <c r="B89" s="460">
        <f t="shared" si="49"/>
        <v>0</v>
      </c>
      <c r="C89" s="460">
        <f t="shared" si="47"/>
        <v>0</v>
      </c>
      <c r="E89" s="461">
        <f t="shared" ref="E89:L89" si="65">+MAX(P89,Y89,AI89)</f>
        <v>14640</v>
      </c>
      <c r="F89" s="461">
        <f t="shared" si="65"/>
        <v>16720</v>
      </c>
      <c r="G89" s="461">
        <f t="shared" si="65"/>
        <v>18800</v>
      </c>
      <c r="H89" s="461">
        <f t="shared" si="65"/>
        <v>20880</v>
      </c>
      <c r="I89" s="461">
        <f t="shared" si="65"/>
        <v>22560</v>
      </c>
      <c r="J89" s="461">
        <f t="shared" si="65"/>
        <v>24240</v>
      </c>
      <c r="K89" s="461">
        <f t="shared" si="65"/>
        <v>25920</v>
      </c>
      <c r="L89" s="461">
        <f t="shared" si="65"/>
        <v>27600</v>
      </c>
      <c r="N89" s="640" t="s">
        <v>1568</v>
      </c>
      <c r="O89" s="516"/>
      <c r="P89" s="516">
        <f t="shared" ref="P89:W89" si="66">+P107/5*4</f>
        <v>14640</v>
      </c>
      <c r="Q89" s="516">
        <f t="shared" si="66"/>
        <v>16720</v>
      </c>
      <c r="R89" s="516">
        <f t="shared" si="66"/>
        <v>18800</v>
      </c>
      <c r="S89" s="516">
        <f t="shared" si="66"/>
        <v>20880</v>
      </c>
      <c r="T89" s="516">
        <f t="shared" si="66"/>
        <v>22560</v>
      </c>
      <c r="U89" s="516">
        <f t="shared" si="66"/>
        <v>24240</v>
      </c>
      <c r="V89" s="516">
        <f t="shared" si="66"/>
        <v>25920</v>
      </c>
      <c r="W89" s="516">
        <f t="shared" si="66"/>
        <v>27600</v>
      </c>
      <c r="X89" s="516"/>
      <c r="Y89" s="516">
        <f t="shared" ref="Y89:AF89" si="67">+Y107/5*4</f>
        <v>0</v>
      </c>
      <c r="Z89" s="516">
        <f t="shared" si="67"/>
        <v>0</v>
      </c>
      <c r="AA89" s="516">
        <f t="shared" si="67"/>
        <v>0</v>
      </c>
      <c r="AB89" s="516">
        <f t="shared" si="67"/>
        <v>0</v>
      </c>
      <c r="AC89" s="516">
        <f t="shared" si="67"/>
        <v>0</v>
      </c>
      <c r="AD89" s="516">
        <f t="shared" si="67"/>
        <v>0</v>
      </c>
      <c r="AE89" s="516">
        <f t="shared" si="67"/>
        <v>0</v>
      </c>
      <c r="AF89" s="516">
        <f t="shared" si="67"/>
        <v>0</v>
      </c>
      <c r="AG89" s="516"/>
      <c r="AH89" s="516"/>
      <c r="AI89" s="516">
        <f t="shared" ref="AI89:AP89" si="68">+AI107*0.8</f>
        <v>0</v>
      </c>
      <c r="AJ89" s="516">
        <f t="shared" si="68"/>
        <v>0</v>
      </c>
      <c r="AK89" s="516">
        <f t="shared" si="68"/>
        <v>0</v>
      </c>
      <c r="AL89" s="516">
        <f t="shared" si="68"/>
        <v>0</v>
      </c>
      <c r="AM89" s="516">
        <f t="shared" si="68"/>
        <v>0</v>
      </c>
      <c r="AN89" s="516">
        <f t="shared" si="68"/>
        <v>0</v>
      </c>
      <c r="AO89" s="516">
        <f t="shared" si="68"/>
        <v>0</v>
      </c>
      <c r="AP89" s="516">
        <f t="shared" si="68"/>
        <v>0</v>
      </c>
      <c r="AQ89" s="516"/>
      <c r="AR89" s="516"/>
      <c r="AS89" s="516"/>
      <c r="AT89" s="637" t="s">
        <v>190</v>
      </c>
      <c r="AU89" s="516"/>
      <c r="AV89" s="516"/>
      <c r="AW89" s="401"/>
      <c r="AX89" s="401"/>
      <c r="AY89" s="595" t="s">
        <v>163</v>
      </c>
      <c r="AZ89" s="582" t="s">
        <v>370</v>
      </c>
      <c r="BA89" s="400" t="s">
        <v>405</v>
      </c>
      <c r="BB89" s="400" t="s">
        <v>580</v>
      </c>
      <c r="BC89" s="400" t="s">
        <v>580</v>
      </c>
      <c r="BD89" s="400" t="s">
        <v>370</v>
      </c>
      <c r="BE89" s="516">
        <f t="shared" si="41"/>
        <v>80</v>
      </c>
      <c r="BF89" s="516"/>
      <c r="BG89" s="516"/>
    </row>
    <row r="90" spans="1:59" hidden="1">
      <c r="A90" s="474">
        <f t="shared" ref="A90:A95" si="69">IF($A$26=$AU22,1,0)</f>
        <v>0</v>
      </c>
      <c r="B90" s="474">
        <f t="shared" ref="B90:B95" si="70">IF(OR(B71=1,$B$18=$AU22),1,0)</f>
        <v>0</v>
      </c>
      <c r="C90" s="474">
        <f t="shared" si="47"/>
        <v>0</v>
      </c>
      <c r="E90" s="471">
        <f t="shared" ref="E90:L90" si="71">+MAX(E89,E91)</f>
        <v>14880</v>
      </c>
      <c r="F90" s="471">
        <f t="shared" si="71"/>
        <v>17000</v>
      </c>
      <c r="G90" s="471">
        <f t="shared" si="71"/>
        <v>19120</v>
      </c>
      <c r="H90" s="471">
        <f t="shared" si="71"/>
        <v>21240</v>
      </c>
      <c r="I90" s="471">
        <f t="shared" si="71"/>
        <v>22960</v>
      </c>
      <c r="J90" s="471">
        <f t="shared" si="71"/>
        <v>24640</v>
      </c>
      <c r="K90" s="471">
        <f t="shared" si="71"/>
        <v>26360</v>
      </c>
      <c r="L90" s="471">
        <f t="shared" si="71"/>
        <v>28040</v>
      </c>
      <c r="N90" s="515" t="s">
        <v>1717</v>
      </c>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637" t="s">
        <v>192</v>
      </c>
      <c r="AU90" s="516"/>
      <c r="AV90" s="516"/>
      <c r="AW90" s="401"/>
      <c r="AX90" s="401"/>
      <c r="AY90" s="595"/>
      <c r="AZ90" s="582"/>
      <c r="BA90" s="400"/>
      <c r="BB90" s="400" t="s">
        <v>581</v>
      </c>
      <c r="BC90" s="400" t="s">
        <v>581</v>
      </c>
      <c r="BD90" s="400" t="s">
        <v>374</v>
      </c>
      <c r="BE90" s="516"/>
      <c r="BF90" s="516"/>
      <c r="BG90" s="516"/>
    </row>
    <row r="91" spans="1:59" hidden="1">
      <c r="A91" s="474">
        <f t="shared" si="69"/>
        <v>0</v>
      </c>
      <c r="B91" s="474">
        <f t="shared" si="70"/>
        <v>0</v>
      </c>
      <c r="C91" s="474">
        <f t="shared" si="47"/>
        <v>0</v>
      </c>
      <c r="E91" s="461">
        <f t="shared" ref="E91:L91" si="72">+MAX(P91,Y91,AI91)</f>
        <v>14880</v>
      </c>
      <c r="F91" s="461">
        <f t="shared" si="72"/>
        <v>17000</v>
      </c>
      <c r="G91" s="461">
        <f t="shared" si="72"/>
        <v>19120</v>
      </c>
      <c r="H91" s="461">
        <f t="shared" si="72"/>
        <v>21240</v>
      </c>
      <c r="I91" s="461">
        <f t="shared" si="72"/>
        <v>22960</v>
      </c>
      <c r="J91" s="461">
        <f t="shared" si="72"/>
        <v>24640</v>
      </c>
      <c r="K91" s="461">
        <f t="shared" si="72"/>
        <v>26360</v>
      </c>
      <c r="L91" s="461">
        <f t="shared" si="72"/>
        <v>28040</v>
      </c>
      <c r="N91" s="515" t="s">
        <v>1611</v>
      </c>
      <c r="O91" s="516"/>
      <c r="P91" s="516">
        <f t="shared" ref="P91:W91" si="73">+P109/5*4</f>
        <v>14880</v>
      </c>
      <c r="Q91" s="516">
        <f t="shared" si="73"/>
        <v>17000</v>
      </c>
      <c r="R91" s="516">
        <f t="shared" si="73"/>
        <v>19120</v>
      </c>
      <c r="S91" s="516">
        <f t="shared" si="73"/>
        <v>21240</v>
      </c>
      <c r="T91" s="516">
        <f t="shared" si="73"/>
        <v>22960</v>
      </c>
      <c r="U91" s="516">
        <f t="shared" si="73"/>
        <v>24640</v>
      </c>
      <c r="V91" s="516">
        <f t="shared" si="73"/>
        <v>26360</v>
      </c>
      <c r="W91" s="516">
        <f t="shared" si="73"/>
        <v>28040</v>
      </c>
      <c r="X91" s="516"/>
      <c r="Y91" s="516">
        <f t="shared" ref="Y91:AF91" si="74">+Y109/5*4</f>
        <v>0</v>
      </c>
      <c r="Z91" s="516">
        <f t="shared" si="74"/>
        <v>0</v>
      </c>
      <c r="AA91" s="516">
        <f t="shared" si="74"/>
        <v>0</v>
      </c>
      <c r="AB91" s="516">
        <f t="shared" si="74"/>
        <v>0</v>
      </c>
      <c r="AC91" s="516">
        <f t="shared" si="74"/>
        <v>0</v>
      </c>
      <c r="AD91" s="516">
        <f t="shared" si="74"/>
        <v>0</v>
      </c>
      <c r="AE91" s="516">
        <f t="shared" si="74"/>
        <v>0</v>
      </c>
      <c r="AF91" s="516">
        <f t="shared" si="74"/>
        <v>0</v>
      </c>
      <c r="AG91" s="516"/>
      <c r="AH91" s="516"/>
      <c r="AI91" s="516">
        <f t="shared" ref="AI91:AP91" si="75">+AI109*0.8</f>
        <v>0</v>
      </c>
      <c r="AJ91" s="516">
        <f t="shared" si="75"/>
        <v>0</v>
      </c>
      <c r="AK91" s="516">
        <f t="shared" si="75"/>
        <v>0</v>
      </c>
      <c r="AL91" s="516">
        <f t="shared" si="75"/>
        <v>0</v>
      </c>
      <c r="AM91" s="516">
        <f t="shared" si="75"/>
        <v>0</v>
      </c>
      <c r="AN91" s="516">
        <f t="shared" si="75"/>
        <v>0</v>
      </c>
      <c r="AO91" s="516">
        <f t="shared" si="75"/>
        <v>0</v>
      </c>
      <c r="AP91" s="516">
        <f t="shared" si="75"/>
        <v>0</v>
      </c>
      <c r="AQ91" s="516"/>
      <c r="AR91" s="516"/>
      <c r="AS91" s="516"/>
      <c r="AT91" s="637" t="s">
        <v>194</v>
      </c>
      <c r="AU91" s="516"/>
      <c r="AV91" s="516"/>
      <c r="AW91" s="401"/>
      <c r="AX91" s="401"/>
      <c r="AY91" s="595"/>
      <c r="AZ91" s="582"/>
      <c r="BA91" s="400"/>
      <c r="BB91" s="400" t="s">
        <v>584</v>
      </c>
      <c r="BC91" s="400" t="s">
        <v>584</v>
      </c>
      <c r="BD91" s="400" t="s">
        <v>385</v>
      </c>
      <c r="BE91" s="516"/>
      <c r="BF91" s="516"/>
      <c r="BG91" s="516"/>
    </row>
    <row r="92" spans="1:59" hidden="1">
      <c r="A92" s="474">
        <f t="shared" si="69"/>
        <v>0</v>
      </c>
      <c r="B92" s="474">
        <f t="shared" si="70"/>
        <v>0</v>
      </c>
      <c r="C92" s="474">
        <f t="shared" si="47"/>
        <v>0</v>
      </c>
      <c r="E92" s="471">
        <f t="shared" ref="E92:L92" si="76">+MAX(E91,E93)</f>
        <v>15000</v>
      </c>
      <c r="F92" s="471">
        <f t="shared" si="76"/>
        <v>17120</v>
      </c>
      <c r="G92" s="471">
        <f t="shared" si="76"/>
        <v>19280</v>
      </c>
      <c r="H92" s="471">
        <f t="shared" si="76"/>
        <v>21400</v>
      </c>
      <c r="I92" s="471">
        <f t="shared" si="76"/>
        <v>23120</v>
      </c>
      <c r="J92" s="471">
        <f t="shared" si="76"/>
        <v>24840</v>
      </c>
      <c r="K92" s="471">
        <f t="shared" si="76"/>
        <v>26560</v>
      </c>
      <c r="L92" s="471">
        <f t="shared" si="76"/>
        <v>28280</v>
      </c>
      <c r="N92" s="515" t="s">
        <v>1717</v>
      </c>
      <c r="O92" s="516"/>
      <c r="P92" s="516"/>
      <c r="Q92" s="516"/>
      <c r="R92" s="516"/>
      <c r="S92" s="516"/>
      <c r="T92" s="516"/>
      <c r="U92" s="516"/>
      <c r="V92" s="516"/>
      <c r="W92" s="516"/>
      <c r="X92" s="516"/>
      <c r="Y92" s="516"/>
      <c r="Z92" s="516"/>
      <c r="AA92" s="516"/>
      <c r="AB92" s="516"/>
      <c r="AC92" s="516"/>
      <c r="AD92" s="516"/>
      <c r="AE92" s="516"/>
      <c r="AF92" s="516"/>
      <c r="AG92" s="516"/>
      <c r="AH92" s="516"/>
      <c r="AI92" s="516"/>
      <c r="AJ92" s="516"/>
      <c r="AK92" s="516"/>
      <c r="AL92" s="516"/>
      <c r="AM92" s="516"/>
      <c r="AN92" s="516"/>
      <c r="AO92" s="516"/>
      <c r="AP92" s="516"/>
      <c r="AQ92" s="516"/>
      <c r="AR92" s="516"/>
      <c r="AS92" s="516"/>
      <c r="AT92" s="637" t="s">
        <v>196</v>
      </c>
      <c r="AU92" s="516"/>
      <c r="AV92" s="516"/>
      <c r="AW92" s="401"/>
      <c r="AX92" s="401"/>
      <c r="AY92" s="595" t="s">
        <v>541</v>
      </c>
      <c r="AZ92" s="582" t="s">
        <v>374</v>
      </c>
      <c r="BA92" s="400" t="s">
        <v>407</v>
      </c>
      <c r="BB92" s="400" t="s">
        <v>591</v>
      </c>
      <c r="BC92" s="400" t="s">
        <v>591</v>
      </c>
      <c r="BD92" s="400" t="s">
        <v>387</v>
      </c>
      <c r="BE92" s="516">
        <f t="shared" ref="BE92:BE105" si="77">+MATCH(BD$10:BD$548,AZ$10:AZ$540,0)</f>
        <v>85</v>
      </c>
      <c r="BF92" s="516"/>
      <c r="BG92" s="516"/>
    </row>
    <row r="93" spans="1:59" hidden="1">
      <c r="A93" s="474">
        <f t="shared" si="69"/>
        <v>0</v>
      </c>
      <c r="B93" s="474">
        <f t="shared" si="70"/>
        <v>0</v>
      </c>
      <c r="C93" s="474">
        <f t="shared" si="47"/>
        <v>0</v>
      </c>
      <c r="E93" s="478">
        <f t="shared" ref="E93:L93" si="78">+MAX(P93,Y93,AI93)</f>
        <v>15000</v>
      </c>
      <c r="F93" s="478">
        <f t="shared" si="78"/>
        <v>17120</v>
      </c>
      <c r="G93" s="478">
        <f t="shared" si="78"/>
        <v>19280</v>
      </c>
      <c r="H93" s="478">
        <f t="shared" si="78"/>
        <v>21400</v>
      </c>
      <c r="I93" s="478">
        <f t="shared" si="78"/>
        <v>23120</v>
      </c>
      <c r="J93" s="478">
        <f t="shared" si="78"/>
        <v>24840</v>
      </c>
      <c r="K93" s="478">
        <f t="shared" si="78"/>
        <v>26560</v>
      </c>
      <c r="L93" s="478">
        <f t="shared" si="78"/>
        <v>28280</v>
      </c>
      <c r="N93" s="515" t="s">
        <v>1613</v>
      </c>
      <c r="O93" s="516"/>
      <c r="P93" s="516">
        <f t="shared" ref="P93:W93" si="79">+P111/5*4</f>
        <v>15000</v>
      </c>
      <c r="Q93" s="516">
        <f t="shared" si="79"/>
        <v>17120</v>
      </c>
      <c r="R93" s="516">
        <f t="shared" si="79"/>
        <v>19280</v>
      </c>
      <c r="S93" s="516">
        <f t="shared" si="79"/>
        <v>21400</v>
      </c>
      <c r="T93" s="516">
        <f t="shared" si="79"/>
        <v>23120</v>
      </c>
      <c r="U93" s="516">
        <f t="shared" si="79"/>
        <v>24840</v>
      </c>
      <c r="V93" s="516">
        <f t="shared" si="79"/>
        <v>26560</v>
      </c>
      <c r="W93" s="516">
        <f t="shared" si="79"/>
        <v>28280</v>
      </c>
      <c r="X93" s="516"/>
      <c r="Y93" s="516">
        <f t="shared" ref="Y93:AF93" si="80">+Y111/5*4</f>
        <v>0</v>
      </c>
      <c r="Z93" s="516">
        <f t="shared" si="80"/>
        <v>0</v>
      </c>
      <c r="AA93" s="516">
        <f t="shared" si="80"/>
        <v>0</v>
      </c>
      <c r="AB93" s="516">
        <f t="shared" si="80"/>
        <v>0</v>
      </c>
      <c r="AC93" s="516">
        <f t="shared" si="80"/>
        <v>0</v>
      </c>
      <c r="AD93" s="516">
        <f t="shared" si="80"/>
        <v>0</v>
      </c>
      <c r="AE93" s="516">
        <f t="shared" si="80"/>
        <v>0</v>
      </c>
      <c r="AF93" s="516">
        <f t="shared" si="80"/>
        <v>0</v>
      </c>
      <c r="AG93" s="516"/>
      <c r="AH93" s="516"/>
      <c r="AI93" s="516">
        <f t="shared" ref="AI93:AP93" si="81">+AI111*0.8</f>
        <v>0</v>
      </c>
      <c r="AJ93" s="516">
        <f t="shared" si="81"/>
        <v>0</v>
      </c>
      <c r="AK93" s="516">
        <f t="shared" si="81"/>
        <v>0</v>
      </c>
      <c r="AL93" s="516">
        <f t="shared" si="81"/>
        <v>0</v>
      </c>
      <c r="AM93" s="516">
        <f t="shared" si="81"/>
        <v>0</v>
      </c>
      <c r="AN93" s="516">
        <f t="shared" si="81"/>
        <v>0</v>
      </c>
      <c r="AO93" s="516">
        <f t="shared" si="81"/>
        <v>0</v>
      </c>
      <c r="AP93" s="516">
        <f t="shared" si="81"/>
        <v>0</v>
      </c>
      <c r="AQ93" s="516"/>
      <c r="AR93" s="516"/>
      <c r="AS93" s="516"/>
      <c r="AT93" s="637" t="s">
        <v>198</v>
      </c>
      <c r="AU93" s="516"/>
      <c r="AV93" s="516"/>
      <c r="AW93" s="401"/>
      <c r="AX93" s="401"/>
      <c r="AY93" s="595" t="s">
        <v>545</v>
      </c>
      <c r="AZ93" s="582" t="s">
        <v>385</v>
      </c>
      <c r="BA93" s="400" t="s">
        <v>411</v>
      </c>
      <c r="BB93" s="400" t="s">
        <v>601</v>
      </c>
      <c r="BC93" s="400" t="s">
        <v>601</v>
      </c>
      <c r="BD93" s="400" t="s">
        <v>1629</v>
      </c>
      <c r="BE93" s="516">
        <f t="shared" si="77"/>
        <v>86</v>
      </c>
      <c r="BF93" s="516"/>
      <c r="BG93" s="516"/>
    </row>
    <row r="94" spans="1:59" hidden="1">
      <c r="A94" s="479">
        <f t="shared" si="69"/>
        <v>0</v>
      </c>
      <c r="B94" s="479">
        <f t="shared" si="70"/>
        <v>0</v>
      </c>
      <c r="C94" s="479">
        <f t="shared" si="47"/>
        <v>0</v>
      </c>
      <c r="E94" s="471">
        <f t="shared" ref="E94:L94" si="82">+MAX(E93,E95)</f>
        <v>15000</v>
      </c>
      <c r="F94" s="471">
        <f t="shared" si="82"/>
        <v>17120</v>
      </c>
      <c r="G94" s="471">
        <f t="shared" si="82"/>
        <v>19280</v>
      </c>
      <c r="H94" s="471">
        <f t="shared" si="82"/>
        <v>21400</v>
      </c>
      <c r="I94" s="471">
        <f t="shared" si="82"/>
        <v>23120</v>
      </c>
      <c r="J94" s="471">
        <f t="shared" si="82"/>
        <v>24840</v>
      </c>
      <c r="K94" s="471">
        <f t="shared" si="82"/>
        <v>26560</v>
      </c>
      <c r="L94" s="471">
        <f t="shared" si="82"/>
        <v>28280</v>
      </c>
      <c r="N94" s="515" t="s">
        <v>1717</v>
      </c>
      <c r="O94" s="516"/>
      <c r="P94" s="516"/>
      <c r="Q94" s="516"/>
      <c r="R94" s="516"/>
      <c r="S94" s="516"/>
      <c r="T94" s="516"/>
      <c r="U94" s="516"/>
      <c r="V94" s="516"/>
      <c r="W94" s="516"/>
      <c r="X94" s="516"/>
      <c r="Y94" s="516"/>
      <c r="Z94" s="516"/>
      <c r="AA94" s="516"/>
      <c r="AB94" s="516"/>
      <c r="AC94" s="516"/>
      <c r="AD94" s="516"/>
      <c r="AE94" s="516"/>
      <c r="AF94" s="516"/>
      <c r="AG94" s="516"/>
      <c r="AH94" s="516"/>
      <c r="AI94" s="516"/>
      <c r="AJ94" s="516"/>
      <c r="AK94" s="516"/>
      <c r="AL94" s="516"/>
      <c r="AM94" s="516"/>
      <c r="AN94" s="516"/>
      <c r="AO94" s="516"/>
      <c r="AP94" s="516"/>
      <c r="AQ94" s="516"/>
      <c r="AR94" s="516"/>
      <c r="AS94" s="516"/>
      <c r="AT94" s="637" t="s">
        <v>200</v>
      </c>
      <c r="AU94" s="516"/>
      <c r="AV94" s="516"/>
      <c r="AW94" s="401"/>
      <c r="AX94" s="401"/>
      <c r="AY94" s="595" t="s">
        <v>549</v>
      </c>
      <c r="AZ94" s="582" t="s">
        <v>387</v>
      </c>
      <c r="BA94" s="400" t="s">
        <v>413</v>
      </c>
      <c r="BB94" s="400" t="s">
        <v>603</v>
      </c>
      <c r="BC94" s="400" t="s">
        <v>603</v>
      </c>
      <c r="BD94" s="400" t="s">
        <v>1630</v>
      </c>
      <c r="BE94" s="516" t="e">
        <f t="shared" si="77"/>
        <v>#N/A</v>
      </c>
      <c r="BF94" s="516"/>
      <c r="BG94" s="516"/>
    </row>
    <row r="95" spans="1:59" hidden="1">
      <c r="A95" s="480">
        <f t="shared" si="69"/>
        <v>0</v>
      </c>
      <c r="B95" s="480">
        <f t="shared" si="70"/>
        <v>0</v>
      </c>
      <c r="C95" s="480">
        <f t="shared" si="47"/>
        <v>0</v>
      </c>
      <c r="E95" s="488">
        <f t="shared" ref="E95:L95" si="83">+MAX(P95,Y95,AI95)</f>
        <v>14680</v>
      </c>
      <c r="F95" s="488">
        <f t="shared" si="83"/>
        <v>16800</v>
      </c>
      <c r="G95" s="488">
        <f t="shared" si="83"/>
        <v>18880</v>
      </c>
      <c r="H95" s="488">
        <f t="shared" si="83"/>
        <v>20960</v>
      </c>
      <c r="I95" s="488">
        <f t="shared" si="83"/>
        <v>22640</v>
      </c>
      <c r="J95" s="488">
        <f t="shared" si="83"/>
        <v>24320</v>
      </c>
      <c r="K95" s="488">
        <f t="shared" si="83"/>
        <v>26000</v>
      </c>
      <c r="L95" s="488">
        <f t="shared" si="83"/>
        <v>27680</v>
      </c>
      <c r="N95" s="515" t="s">
        <v>1719</v>
      </c>
      <c r="O95" s="516"/>
      <c r="P95" s="516">
        <f t="shared" ref="P95:W95" si="84">+P113*0.8</f>
        <v>14680</v>
      </c>
      <c r="Q95" s="516">
        <f t="shared" si="84"/>
        <v>16800</v>
      </c>
      <c r="R95" s="516">
        <f t="shared" si="84"/>
        <v>18880</v>
      </c>
      <c r="S95" s="516">
        <f t="shared" si="84"/>
        <v>20960</v>
      </c>
      <c r="T95" s="516">
        <f t="shared" si="84"/>
        <v>22640</v>
      </c>
      <c r="U95" s="516">
        <f t="shared" si="84"/>
        <v>24320</v>
      </c>
      <c r="V95" s="516">
        <f t="shared" si="84"/>
        <v>26000</v>
      </c>
      <c r="W95" s="516">
        <f t="shared" si="84"/>
        <v>27680</v>
      </c>
      <c r="X95" s="516"/>
      <c r="Y95" s="516">
        <f t="shared" ref="Y95:AF95" si="85">+Y113*0.8</f>
        <v>0</v>
      </c>
      <c r="Z95" s="516">
        <f t="shared" si="85"/>
        <v>0</v>
      </c>
      <c r="AA95" s="516">
        <f t="shared" si="85"/>
        <v>0</v>
      </c>
      <c r="AB95" s="516">
        <f t="shared" si="85"/>
        <v>0</v>
      </c>
      <c r="AC95" s="516">
        <f t="shared" si="85"/>
        <v>0</v>
      </c>
      <c r="AD95" s="516">
        <f t="shared" si="85"/>
        <v>0</v>
      </c>
      <c r="AE95" s="516">
        <f t="shared" si="85"/>
        <v>0</v>
      </c>
      <c r="AF95" s="516">
        <f t="shared" si="85"/>
        <v>0</v>
      </c>
      <c r="AG95" s="516"/>
      <c r="AH95" s="516"/>
      <c r="AI95" s="516">
        <f t="shared" ref="AI95:AP95" si="86">+AI113*0.8</f>
        <v>0</v>
      </c>
      <c r="AJ95" s="516">
        <f t="shared" si="86"/>
        <v>0</v>
      </c>
      <c r="AK95" s="516">
        <f t="shared" si="86"/>
        <v>0</v>
      </c>
      <c r="AL95" s="516">
        <f t="shared" si="86"/>
        <v>0</v>
      </c>
      <c r="AM95" s="516">
        <f t="shared" si="86"/>
        <v>0</v>
      </c>
      <c r="AN95" s="516">
        <f t="shared" si="86"/>
        <v>0</v>
      </c>
      <c r="AO95" s="516">
        <f t="shared" si="86"/>
        <v>0</v>
      </c>
      <c r="AP95" s="516">
        <f t="shared" si="86"/>
        <v>0</v>
      </c>
      <c r="AQ95" s="516"/>
      <c r="AR95" s="516"/>
      <c r="AS95" s="516"/>
      <c r="AT95" s="637" t="s">
        <v>202</v>
      </c>
      <c r="AU95" s="516"/>
      <c r="AV95" s="516"/>
      <c r="AW95" s="401"/>
      <c r="AX95" s="401"/>
      <c r="AY95" s="595" t="s">
        <v>550</v>
      </c>
      <c r="AZ95" s="582" t="s">
        <v>1629</v>
      </c>
      <c r="BA95" s="400" t="s">
        <v>415</v>
      </c>
      <c r="BB95" s="400" t="s">
        <v>606</v>
      </c>
      <c r="BC95" s="400" t="s">
        <v>606</v>
      </c>
      <c r="BD95" s="400" t="s">
        <v>395</v>
      </c>
      <c r="BE95" s="516">
        <f t="shared" si="77"/>
        <v>87</v>
      </c>
      <c r="BF95" s="516"/>
      <c r="BG95" s="516"/>
    </row>
    <row r="96" spans="1:59" hidden="1">
      <c r="A96" s="482"/>
      <c r="B96" s="483"/>
      <c r="C96" s="484"/>
      <c r="D96" s="483"/>
      <c r="E96" s="483"/>
      <c r="F96" s="483"/>
      <c r="G96" s="483"/>
      <c r="H96" s="483"/>
      <c r="I96" s="483"/>
      <c r="J96" s="483"/>
      <c r="K96" s="483"/>
      <c r="L96" s="483"/>
      <c r="M96" s="483"/>
      <c r="N96" s="516"/>
      <c r="O96" s="516"/>
      <c r="P96" s="516"/>
      <c r="Q96" s="516"/>
      <c r="R96" s="516"/>
      <c r="S96" s="516"/>
      <c r="T96" s="516"/>
      <c r="U96" s="516"/>
      <c r="V96" s="516"/>
      <c r="W96" s="516"/>
      <c r="X96" s="516"/>
      <c r="Y96" s="516"/>
      <c r="Z96" s="516"/>
      <c r="AA96" s="516"/>
      <c r="AB96" s="516"/>
      <c r="AC96" s="516"/>
      <c r="AD96" s="516"/>
      <c r="AE96" s="516"/>
      <c r="AF96" s="516"/>
      <c r="AG96" s="516"/>
      <c r="AH96" s="516"/>
      <c r="AI96" s="516"/>
      <c r="AJ96" s="516"/>
      <c r="AK96" s="516"/>
      <c r="AL96" s="516"/>
      <c r="AM96" s="516"/>
      <c r="AN96" s="516"/>
      <c r="AO96" s="516"/>
      <c r="AP96" s="516"/>
      <c r="AQ96" s="641" t="s">
        <v>1720</v>
      </c>
      <c r="AR96" s="516"/>
      <c r="AS96" s="516"/>
      <c r="AT96" s="637" t="s">
        <v>204</v>
      </c>
      <c r="AU96" s="516"/>
      <c r="AV96" s="516"/>
      <c r="AW96" s="401"/>
      <c r="AX96" s="401"/>
      <c r="AY96" s="595" t="s">
        <v>551</v>
      </c>
      <c r="AZ96" s="582" t="s">
        <v>395</v>
      </c>
      <c r="BA96" s="400" t="s">
        <v>421</v>
      </c>
      <c r="BB96" s="400" t="s">
        <v>608</v>
      </c>
      <c r="BC96" s="400" t="s">
        <v>608</v>
      </c>
      <c r="BD96" s="400" t="s">
        <v>397</v>
      </c>
      <c r="BE96" s="516">
        <f t="shared" si="77"/>
        <v>88</v>
      </c>
      <c r="BF96" s="516"/>
      <c r="BG96" s="516"/>
    </row>
    <row r="97" spans="1:59" ht="15.6" hidden="1">
      <c r="A97" s="454" t="s">
        <v>1710</v>
      </c>
      <c r="B97" s="455" t="s">
        <v>1711</v>
      </c>
      <c r="C97" s="456" t="s">
        <v>1712</v>
      </c>
      <c r="E97" s="457">
        <v>1</v>
      </c>
      <c r="F97" s="457">
        <v>2</v>
      </c>
      <c r="G97" s="457">
        <v>3</v>
      </c>
      <c r="H97" s="457">
        <v>4</v>
      </c>
      <c r="I97" s="457">
        <v>5</v>
      </c>
      <c r="J97" s="457">
        <v>6</v>
      </c>
      <c r="K97" s="457">
        <v>7</v>
      </c>
      <c r="L97" s="457">
        <v>8</v>
      </c>
      <c r="M97" s="369"/>
      <c r="N97" s="639">
        <v>50</v>
      </c>
      <c r="O97" s="516"/>
      <c r="P97" s="1590" t="s">
        <v>1713</v>
      </c>
      <c r="Q97" s="1590"/>
      <c r="R97" s="1590"/>
      <c r="S97" s="1590"/>
      <c r="T97" s="1590"/>
      <c r="U97" s="1590"/>
      <c r="V97" s="1590"/>
      <c r="W97" s="1590"/>
      <c r="X97" s="516"/>
      <c r="Y97" s="1590" t="s">
        <v>1714</v>
      </c>
      <c r="Z97" s="1590"/>
      <c r="AA97" s="1590"/>
      <c r="AB97" s="1590"/>
      <c r="AC97" s="1590"/>
      <c r="AD97" s="1590"/>
      <c r="AE97" s="1590"/>
      <c r="AF97" s="1590"/>
      <c r="AG97" s="516"/>
      <c r="AH97" s="516"/>
      <c r="AI97" s="1590" t="s">
        <v>1716</v>
      </c>
      <c r="AJ97" s="1590"/>
      <c r="AK97" s="1590"/>
      <c r="AL97" s="1590"/>
      <c r="AM97" s="1590"/>
      <c r="AN97" s="1590"/>
      <c r="AO97" s="1590"/>
      <c r="AP97" s="1590"/>
      <c r="AQ97" s="516"/>
      <c r="AR97" s="516"/>
      <c r="AS97" s="516"/>
      <c r="AT97" s="637" t="s">
        <v>206</v>
      </c>
      <c r="AU97" s="516"/>
      <c r="AV97" s="516"/>
      <c r="AW97" s="401"/>
      <c r="AX97" s="401"/>
      <c r="AY97" s="595" t="s">
        <v>556</v>
      </c>
      <c r="AZ97" s="582" t="s">
        <v>397</v>
      </c>
      <c r="BA97" s="400" t="s">
        <v>427</v>
      </c>
      <c r="BB97" s="400" t="s">
        <v>610</v>
      </c>
      <c r="BC97" s="400" t="s">
        <v>610</v>
      </c>
      <c r="BD97" s="400" t="s">
        <v>1631</v>
      </c>
      <c r="BE97" s="516">
        <f t="shared" si="77"/>
        <v>89</v>
      </c>
      <c r="BF97" s="516"/>
      <c r="BG97" s="516"/>
    </row>
    <row r="98" spans="1:59" hidden="1">
      <c r="A98" s="460">
        <f t="shared" ref="A98:A107" si="87">IF($A$26=$AU10,1,0)</f>
        <v>0</v>
      </c>
      <c r="B98" s="460">
        <f>IF($B$18=$AU10,1,0)</f>
        <v>0</v>
      </c>
      <c r="C98" s="460">
        <f t="shared" ref="C98:C113" si="88">+IF((A62+B62)=2,1,A62+B62)</f>
        <v>0</v>
      </c>
      <c r="E98" s="461">
        <f t="shared" ref="E98:L99" si="89">+MAX(P98,Y98,AI98)</f>
        <v>17050</v>
      </c>
      <c r="F98" s="461">
        <f t="shared" si="89"/>
        <v>19450</v>
      </c>
      <c r="G98" s="461">
        <f t="shared" si="89"/>
        <v>21900</v>
      </c>
      <c r="H98" s="461">
        <f t="shared" si="89"/>
        <v>24300</v>
      </c>
      <c r="I98" s="461">
        <f t="shared" si="89"/>
        <v>26250</v>
      </c>
      <c r="J98" s="461">
        <f t="shared" si="89"/>
        <v>28200</v>
      </c>
      <c r="K98" s="461">
        <f t="shared" si="89"/>
        <v>30150</v>
      </c>
      <c r="L98" s="461">
        <f t="shared" si="89"/>
        <v>32100</v>
      </c>
      <c r="N98" s="515" t="str">
        <f>CONCATENATE($AU$10,$B$11,N97)</f>
        <v>Before 12-31-2008050</v>
      </c>
      <c r="O98" s="516"/>
      <c r="P98" s="516">
        <v>17050</v>
      </c>
      <c r="Q98" s="516">
        <v>19450</v>
      </c>
      <c r="R98" s="516">
        <v>21900</v>
      </c>
      <c r="S98" s="516">
        <v>24300</v>
      </c>
      <c r="T98" s="516">
        <v>26250</v>
      </c>
      <c r="U98" s="516">
        <v>28200</v>
      </c>
      <c r="V98" s="516">
        <v>30150</v>
      </c>
      <c r="W98" s="516">
        <v>32100</v>
      </c>
      <c r="X98" s="516"/>
      <c r="Y98" s="516"/>
      <c r="Z98" s="516"/>
      <c r="AA98" s="516"/>
      <c r="AB98" s="516"/>
      <c r="AC98" s="516"/>
      <c r="AD98" s="516"/>
      <c r="AE98" s="516"/>
      <c r="AF98" s="516"/>
      <c r="AG98" s="516"/>
      <c r="AH98" s="516"/>
      <c r="AI98" s="516"/>
      <c r="AJ98" s="516"/>
      <c r="AK98" s="516"/>
      <c r="AL98" s="516"/>
      <c r="AM98" s="516"/>
      <c r="AN98" s="516"/>
      <c r="AO98" s="516"/>
      <c r="AP98" s="516"/>
      <c r="AQ98" s="516"/>
      <c r="AR98" s="516"/>
      <c r="AS98" s="516"/>
      <c r="AT98" s="637" t="s">
        <v>208</v>
      </c>
      <c r="AU98" s="516"/>
      <c r="AV98" s="516"/>
      <c r="AW98" s="401"/>
      <c r="AX98" s="401"/>
      <c r="AY98" s="595" t="s">
        <v>558</v>
      </c>
      <c r="AZ98" s="582" t="s">
        <v>1631</v>
      </c>
      <c r="BA98" s="400" t="s">
        <v>429</v>
      </c>
      <c r="BB98" s="400" t="s">
        <v>611</v>
      </c>
      <c r="BC98" s="400" t="s">
        <v>611</v>
      </c>
      <c r="BD98" s="400" t="s">
        <v>405</v>
      </c>
      <c r="BE98" s="516">
        <f t="shared" si="77"/>
        <v>90</v>
      </c>
      <c r="BF98" s="516"/>
      <c r="BG98" s="516"/>
    </row>
    <row r="99" spans="1:59" hidden="1">
      <c r="A99" s="460">
        <f t="shared" si="87"/>
        <v>0</v>
      </c>
      <c r="B99" s="460">
        <f t="shared" ref="B99:B107" si="90">IF(OR(B62=1,$B$18=$AU11),1,0)</f>
        <v>0</v>
      </c>
      <c r="C99" s="460">
        <f t="shared" si="88"/>
        <v>0</v>
      </c>
      <c r="E99" s="461">
        <f t="shared" si="89"/>
        <v>17050</v>
      </c>
      <c r="F99" s="461">
        <f t="shared" si="89"/>
        <v>19450</v>
      </c>
      <c r="G99" s="461">
        <f t="shared" si="89"/>
        <v>21900</v>
      </c>
      <c r="H99" s="461">
        <f t="shared" si="89"/>
        <v>24300</v>
      </c>
      <c r="I99" s="461">
        <f t="shared" si="89"/>
        <v>26250</v>
      </c>
      <c r="J99" s="461">
        <f t="shared" si="89"/>
        <v>28200</v>
      </c>
      <c r="K99" s="461">
        <f t="shared" si="89"/>
        <v>30150</v>
      </c>
      <c r="L99" s="461">
        <f t="shared" si="89"/>
        <v>32100</v>
      </c>
      <c r="N99" s="515" t="str">
        <f>CONCATENATE($AU$11,$B$11,N97)</f>
        <v>1/1/2009 - 5/13/2010050</v>
      </c>
      <c r="O99" s="516"/>
      <c r="P99" s="516">
        <v>17050</v>
      </c>
      <c r="Q99" s="516">
        <v>19450</v>
      </c>
      <c r="R99" s="516">
        <v>21900</v>
      </c>
      <c r="S99" s="516">
        <v>24300</v>
      </c>
      <c r="T99" s="516">
        <v>26250</v>
      </c>
      <c r="U99" s="516">
        <v>28200</v>
      </c>
      <c r="V99" s="516">
        <v>30150</v>
      </c>
      <c r="W99" s="516">
        <v>32100</v>
      </c>
      <c r="X99" s="516"/>
      <c r="Y99" s="516"/>
      <c r="Z99" s="516"/>
      <c r="AA99" s="516"/>
      <c r="AB99" s="516"/>
      <c r="AC99" s="516"/>
      <c r="AD99" s="516"/>
      <c r="AE99" s="516"/>
      <c r="AF99" s="516"/>
      <c r="AG99" s="516"/>
      <c r="AH99" s="642" t="str">
        <f>IF(AND((IF(ISNA(VLOOKUP($B$13,$AW$10:$AW$545,1,FALSE)),0,VLOOKUP($B$13,$AW$10:$AW$545,1,FALSE)))=0,$AL$153&gt;$S$153,OR($B$16=$AS$11,$B$16=$AS$15)),"Yes","No")</f>
        <v>No</v>
      </c>
      <c r="AI99" s="516">
        <f>IF($AH99="No",0,18050)</f>
        <v>0</v>
      </c>
      <c r="AJ99" s="516">
        <f>IF($AH99="No",0,20650)</f>
        <v>0</v>
      </c>
      <c r="AK99" s="516">
        <f>IF($AH99="No",0,23200)</f>
        <v>0</v>
      </c>
      <c r="AL99" s="516">
        <f>IF($AH99="No",0,25800)</f>
        <v>0</v>
      </c>
      <c r="AM99" s="516">
        <f>IF($AH99="No",0,27850)</f>
        <v>0</v>
      </c>
      <c r="AN99" s="516">
        <f>IF($AH99="No",0,29950)</f>
        <v>0</v>
      </c>
      <c r="AO99" s="516">
        <f>IF($AH99="No",0,32000)</f>
        <v>0</v>
      </c>
      <c r="AP99" s="516">
        <f>IF($AH99="No",0,34050)</f>
        <v>0</v>
      </c>
      <c r="AQ99" s="516"/>
      <c r="AR99" s="516"/>
      <c r="AS99" s="516"/>
      <c r="AT99" s="637" t="s">
        <v>210</v>
      </c>
      <c r="AU99" s="516"/>
      <c r="AV99" s="516"/>
      <c r="AW99" s="401"/>
      <c r="AX99" s="401"/>
      <c r="AY99" s="622" t="s">
        <v>559</v>
      </c>
      <c r="AZ99" s="582" t="s">
        <v>405</v>
      </c>
      <c r="BA99" s="400" t="s">
        <v>437</v>
      </c>
      <c r="BB99" s="400" t="s">
        <v>613</v>
      </c>
      <c r="BC99" s="400" t="s">
        <v>613</v>
      </c>
      <c r="BD99" s="400" t="s">
        <v>407</v>
      </c>
      <c r="BE99" s="516">
        <f t="shared" si="77"/>
        <v>91</v>
      </c>
      <c r="BF99" s="516"/>
      <c r="BG99" s="516"/>
    </row>
    <row r="100" spans="1:59" hidden="1">
      <c r="A100" s="460">
        <f t="shared" si="87"/>
        <v>0</v>
      </c>
      <c r="B100" s="460">
        <f t="shared" si="90"/>
        <v>0</v>
      </c>
      <c r="C100" s="460">
        <f t="shared" si="88"/>
        <v>0</v>
      </c>
      <c r="E100" s="471">
        <f t="shared" ref="E100:L100" si="91">+MAX(E99,E101)</f>
        <v>17050</v>
      </c>
      <c r="F100" s="471">
        <f t="shared" si="91"/>
        <v>19450</v>
      </c>
      <c r="G100" s="471">
        <f t="shared" si="91"/>
        <v>21900</v>
      </c>
      <c r="H100" s="471">
        <f t="shared" si="91"/>
        <v>24300</v>
      </c>
      <c r="I100" s="471">
        <f t="shared" si="91"/>
        <v>26250</v>
      </c>
      <c r="J100" s="471">
        <f t="shared" si="91"/>
        <v>28200</v>
      </c>
      <c r="K100" s="471">
        <f t="shared" si="91"/>
        <v>30150</v>
      </c>
      <c r="L100" s="471">
        <f t="shared" si="91"/>
        <v>32100</v>
      </c>
      <c r="N100" s="515" t="s">
        <v>1717</v>
      </c>
      <c r="O100" s="516"/>
      <c r="P100" s="516"/>
      <c r="Q100" s="516"/>
      <c r="R100" s="516"/>
      <c r="S100" s="516"/>
      <c r="T100" s="516"/>
      <c r="U100" s="516"/>
      <c r="V100" s="516"/>
      <c r="W100" s="516"/>
      <c r="X100" s="516"/>
      <c r="Y100" s="516"/>
      <c r="Z100" s="516"/>
      <c r="AA100" s="516"/>
      <c r="AB100" s="516"/>
      <c r="AC100" s="516"/>
      <c r="AD100" s="516"/>
      <c r="AE100" s="516"/>
      <c r="AF100" s="516"/>
      <c r="AG100" s="516"/>
      <c r="AH100" s="642"/>
      <c r="AI100" s="516"/>
      <c r="AJ100" s="516"/>
      <c r="AK100" s="516"/>
      <c r="AL100" s="516"/>
      <c r="AM100" s="516"/>
      <c r="AN100" s="516"/>
      <c r="AO100" s="516"/>
      <c r="AP100" s="516"/>
      <c r="AQ100" s="516"/>
      <c r="AR100" s="516"/>
      <c r="AS100" s="516"/>
      <c r="AT100" s="637" t="s">
        <v>212</v>
      </c>
      <c r="AU100" s="516"/>
      <c r="AV100" s="516"/>
      <c r="AW100" s="401"/>
      <c r="AX100" s="401"/>
      <c r="AY100" s="595" t="s">
        <v>564</v>
      </c>
      <c r="AZ100" s="582" t="s">
        <v>407</v>
      </c>
      <c r="BA100" s="400" t="s">
        <v>439</v>
      </c>
      <c r="BB100" s="400" t="s">
        <v>614</v>
      </c>
      <c r="BC100" s="400" t="s">
        <v>614</v>
      </c>
      <c r="BD100" s="400" t="s">
        <v>411</v>
      </c>
      <c r="BE100" s="516" t="e">
        <f t="shared" si="77"/>
        <v>#N/A</v>
      </c>
      <c r="BF100" s="516"/>
      <c r="BG100" s="516"/>
    </row>
    <row r="101" spans="1:59" hidden="1">
      <c r="A101" s="460">
        <f t="shared" si="87"/>
        <v>0</v>
      </c>
      <c r="B101" s="460">
        <f t="shared" si="90"/>
        <v>0</v>
      </c>
      <c r="C101" s="460">
        <f t="shared" si="88"/>
        <v>0</v>
      </c>
      <c r="E101" s="461">
        <f t="shared" ref="E101:L101" si="92">+MAX(P101,Y101,AI101)</f>
        <v>17050</v>
      </c>
      <c r="F101" s="461">
        <f t="shared" si="92"/>
        <v>19450</v>
      </c>
      <c r="G101" s="461">
        <f t="shared" si="92"/>
        <v>21900</v>
      </c>
      <c r="H101" s="461">
        <f t="shared" si="92"/>
        <v>24300</v>
      </c>
      <c r="I101" s="461">
        <f t="shared" si="92"/>
        <v>26250</v>
      </c>
      <c r="J101" s="461">
        <f t="shared" si="92"/>
        <v>28200</v>
      </c>
      <c r="K101" s="461">
        <f t="shared" si="92"/>
        <v>30150</v>
      </c>
      <c r="L101" s="461">
        <f t="shared" si="92"/>
        <v>32100</v>
      </c>
      <c r="N101" s="515" t="str">
        <f>CONCATENATE($AU$13,$B$11,N97)</f>
        <v>6/29/2010 - 5/30/2011050</v>
      </c>
      <c r="O101" s="516"/>
      <c r="P101" s="516">
        <v>17050</v>
      </c>
      <c r="Q101" s="516">
        <v>19450</v>
      </c>
      <c r="R101" s="516">
        <v>21900</v>
      </c>
      <c r="S101" s="516">
        <v>24300</v>
      </c>
      <c r="T101" s="516">
        <v>26250</v>
      </c>
      <c r="U101" s="516">
        <v>28200</v>
      </c>
      <c r="V101" s="516">
        <v>30150</v>
      </c>
      <c r="W101" s="516">
        <v>32100</v>
      </c>
      <c r="X101" s="516"/>
      <c r="Y101" s="516"/>
      <c r="Z101" s="516"/>
      <c r="AA101" s="516"/>
      <c r="AB101" s="516"/>
      <c r="AC101" s="516"/>
      <c r="AD101" s="516"/>
      <c r="AE101" s="516"/>
      <c r="AF101" s="516"/>
      <c r="AG101" s="516"/>
      <c r="AH101" s="642" t="str">
        <f>IF(AND((IF(ISNA(VLOOKUP($B$13,$AX$10:$AX$545,1,FALSE)),0,VLOOKUP($B$13,$AX$10:$AX$545,1,FALSE)))=0,AL155&gt;S155,OR($B$16=$AS$11,$B$16=$AS$15)),"Yes","No")</f>
        <v>No</v>
      </c>
      <c r="AI101" s="516">
        <f>IF($AH101="No",0,18050)</f>
        <v>0</v>
      </c>
      <c r="AJ101" s="516">
        <f>IF($AH101="No",0,20650)</f>
        <v>0</v>
      </c>
      <c r="AK101" s="516">
        <f>IF($AH101="No",0,23200)</f>
        <v>0</v>
      </c>
      <c r="AL101" s="516">
        <f>IF($AH101="No",0,25800)</f>
        <v>0</v>
      </c>
      <c r="AM101" s="516">
        <f>IF($AH101="No",0,27850)</f>
        <v>0</v>
      </c>
      <c r="AN101" s="516">
        <f>IF($AH101="No",0,29950)</f>
        <v>0</v>
      </c>
      <c r="AO101" s="516">
        <f>IF($AH101="No",0,32000)</f>
        <v>0</v>
      </c>
      <c r="AP101" s="516">
        <f>IF($AH101="No",0,34050)</f>
        <v>0</v>
      </c>
      <c r="AQ101" s="516"/>
      <c r="AR101" s="516"/>
      <c r="AS101" s="516"/>
      <c r="AT101" s="637" t="s">
        <v>214</v>
      </c>
      <c r="AU101" s="516"/>
      <c r="AV101" s="516"/>
      <c r="AW101" s="401"/>
      <c r="AX101" s="401"/>
      <c r="AY101" s="595" t="s">
        <v>566</v>
      </c>
      <c r="AZ101" s="582" t="s">
        <v>413</v>
      </c>
      <c r="BA101" s="400"/>
      <c r="BB101" s="400" t="s">
        <v>615</v>
      </c>
      <c r="BC101" s="400" t="s">
        <v>615</v>
      </c>
      <c r="BD101" s="400" t="s">
        <v>413</v>
      </c>
      <c r="BE101" s="516">
        <f t="shared" si="77"/>
        <v>92</v>
      </c>
      <c r="BF101" s="516"/>
      <c r="BG101" s="516"/>
    </row>
    <row r="102" spans="1:59" hidden="1">
      <c r="A102" s="460">
        <f t="shared" si="87"/>
        <v>0</v>
      </c>
      <c r="B102" s="460">
        <f t="shared" si="90"/>
        <v>0</v>
      </c>
      <c r="C102" s="460">
        <f t="shared" si="88"/>
        <v>0</v>
      </c>
      <c r="E102" s="471">
        <f t="shared" ref="E102:L102" si="93">+MAX(E101,E103)</f>
        <v>17800</v>
      </c>
      <c r="F102" s="471">
        <f t="shared" si="93"/>
        <v>20350</v>
      </c>
      <c r="G102" s="471">
        <f t="shared" si="93"/>
        <v>22900</v>
      </c>
      <c r="H102" s="471">
        <f t="shared" si="93"/>
        <v>25400</v>
      </c>
      <c r="I102" s="471">
        <f t="shared" si="93"/>
        <v>27450</v>
      </c>
      <c r="J102" s="471">
        <f t="shared" si="93"/>
        <v>29500</v>
      </c>
      <c r="K102" s="471">
        <f t="shared" si="93"/>
        <v>31500</v>
      </c>
      <c r="L102" s="471">
        <f t="shared" si="93"/>
        <v>33550</v>
      </c>
      <c r="N102" s="515" t="s">
        <v>1717</v>
      </c>
      <c r="O102" s="516"/>
      <c r="P102" s="516"/>
      <c r="Q102" s="516"/>
      <c r="R102" s="516"/>
      <c r="S102" s="516"/>
      <c r="T102" s="516"/>
      <c r="U102" s="516"/>
      <c r="V102" s="516"/>
      <c r="W102" s="516"/>
      <c r="X102" s="516"/>
      <c r="Y102" s="516"/>
      <c r="Z102" s="516"/>
      <c r="AA102" s="516"/>
      <c r="AB102" s="516"/>
      <c r="AC102" s="516"/>
      <c r="AD102" s="516"/>
      <c r="AE102" s="516"/>
      <c r="AF102" s="516"/>
      <c r="AG102" s="516"/>
      <c r="AH102" s="642"/>
      <c r="AI102" s="516"/>
      <c r="AJ102" s="516"/>
      <c r="AK102" s="516"/>
      <c r="AL102" s="516"/>
      <c r="AM102" s="516"/>
      <c r="AN102" s="516"/>
      <c r="AO102" s="516"/>
      <c r="AP102" s="516"/>
      <c r="AQ102" s="516"/>
      <c r="AR102" s="516"/>
      <c r="AS102" s="516"/>
      <c r="AT102" s="637" t="s">
        <v>216</v>
      </c>
      <c r="AU102" s="516"/>
      <c r="AV102" s="516"/>
      <c r="AW102" s="401"/>
      <c r="AX102" s="401"/>
      <c r="AY102" s="595" t="s">
        <v>570</v>
      </c>
      <c r="AZ102" s="582" t="s">
        <v>415</v>
      </c>
      <c r="BA102" s="400" t="s">
        <v>447</v>
      </c>
      <c r="BB102" s="400" t="s">
        <v>616</v>
      </c>
      <c r="BC102" s="400" t="s">
        <v>616</v>
      </c>
      <c r="BD102" s="400" t="s">
        <v>415</v>
      </c>
      <c r="BE102" s="516">
        <f t="shared" si="77"/>
        <v>93</v>
      </c>
      <c r="BF102" s="516"/>
      <c r="BG102" s="516"/>
    </row>
    <row r="103" spans="1:59" ht="15" hidden="1" customHeight="1">
      <c r="A103" s="460">
        <f t="shared" si="87"/>
        <v>0</v>
      </c>
      <c r="B103" s="460">
        <f t="shared" si="90"/>
        <v>0</v>
      </c>
      <c r="C103" s="460">
        <f t="shared" si="88"/>
        <v>0</v>
      </c>
      <c r="E103" s="461">
        <f t="shared" ref="E103:L103" si="94">+MAX(P103,Y103,AI103)</f>
        <v>17800</v>
      </c>
      <c r="F103" s="461">
        <f t="shared" si="94"/>
        <v>20350</v>
      </c>
      <c r="G103" s="461">
        <f t="shared" si="94"/>
        <v>22900</v>
      </c>
      <c r="H103" s="461">
        <f t="shared" si="94"/>
        <v>25400</v>
      </c>
      <c r="I103" s="461">
        <f t="shared" si="94"/>
        <v>27450</v>
      </c>
      <c r="J103" s="461">
        <f t="shared" si="94"/>
        <v>29500</v>
      </c>
      <c r="K103" s="461">
        <f t="shared" si="94"/>
        <v>31500</v>
      </c>
      <c r="L103" s="461">
        <f t="shared" si="94"/>
        <v>33550</v>
      </c>
      <c r="N103" s="515" t="str">
        <f>CONCATENATE(AU15,$B$11)</f>
        <v>7/16/2011 - 11/31/20110</v>
      </c>
      <c r="O103" s="516"/>
      <c r="P103" s="516">
        <v>17800</v>
      </c>
      <c r="Q103" s="516">
        <v>20350</v>
      </c>
      <c r="R103" s="516">
        <v>22900</v>
      </c>
      <c r="S103" s="516">
        <v>25400</v>
      </c>
      <c r="T103" s="516">
        <v>27450</v>
      </c>
      <c r="U103" s="516">
        <v>29500</v>
      </c>
      <c r="V103" s="516">
        <v>31500</v>
      </c>
      <c r="W103" s="516">
        <v>33550</v>
      </c>
      <c r="X103" s="516"/>
      <c r="Y103" s="516">
        <v>0</v>
      </c>
      <c r="Z103" s="516">
        <v>0</v>
      </c>
      <c r="AA103" s="516">
        <v>0</v>
      </c>
      <c r="AB103" s="516">
        <v>0</v>
      </c>
      <c r="AC103" s="516">
        <v>0</v>
      </c>
      <c r="AD103" s="516">
        <v>0</v>
      </c>
      <c r="AE103" s="516">
        <v>0</v>
      </c>
      <c r="AF103" s="516">
        <v>0</v>
      </c>
      <c r="AG103" s="516"/>
      <c r="AH103" s="642" t="str">
        <f>IF(AND((IF(ISNA(VLOOKUP($B$13,$AY$10:$AY$545,1,FALSE)),0,VLOOKUP($B$13,$AY$10:$AY$545,1,FALSE)))=0,AL157&gt;S157,OR($B$16=$AS$11,$B$16=$AS$15)),"Yes","No")</f>
        <v>No</v>
      </c>
      <c r="AI103" s="516">
        <f>IF($AH103="No",0,18050)</f>
        <v>0</v>
      </c>
      <c r="AJ103" s="516">
        <f>IF($AH103="No",0,20650)</f>
        <v>0</v>
      </c>
      <c r="AK103" s="516">
        <f>IF($AH103="No",0,23200)</f>
        <v>0</v>
      </c>
      <c r="AL103" s="516">
        <f>IF($AH103="No",0,25800)</f>
        <v>0</v>
      </c>
      <c r="AM103" s="516">
        <f>IF($AH103="No",0,27850)</f>
        <v>0</v>
      </c>
      <c r="AN103" s="516">
        <f>IF($AH103="No",0,29950)</f>
        <v>0</v>
      </c>
      <c r="AO103" s="516">
        <f>IF($AH103="No",0,32000)</f>
        <v>0</v>
      </c>
      <c r="AP103" s="516">
        <f>IF($AH103="No",0,34050)</f>
        <v>0</v>
      </c>
      <c r="AQ103" s="516"/>
      <c r="AR103" s="516"/>
      <c r="AS103" s="516"/>
      <c r="AT103" s="637" t="s">
        <v>218</v>
      </c>
      <c r="AU103" s="516"/>
      <c r="AV103" s="516"/>
      <c r="AW103" s="401"/>
      <c r="AX103" s="401"/>
      <c r="AY103" s="595" t="s">
        <v>180</v>
      </c>
      <c r="AZ103" s="582" t="s">
        <v>421</v>
      </c>
      <c r="BA103" s="400" t="s">
        <v>453</v>
      </c>
      <c r="BB103" s="400" t="s">
        <v>621</v>
      </c>
      <c r="BC103" s="400" t="s">
        <v>621</v>
      </c>
      <c r="BD103" s="400" t="s">
        <v>421</v>
      </c>
      <c r="BE103" s="516">
        <f t="shared" si="77"/>
        <v>94</v>
      </c>
      <c r="BF103" s="516"/>
      <c r="BG103" s="516"/>
    </row>
    <row r="104" spans="1:59" ht="15" hidden="1" customHeight="1">
      <c r="A104" s="460">
        <f t="shared" si="87"/>
        <v>0</v>
      </c>
      <c r="B104" s="460">
        <f t="shared" si="90"/>
        <v>0</v>
      </c>
      <c r="C104" s="460">
        <f t="shared" si="88"/>
        <v>0</v>
      </c>
      <c r="E104" s="471">
        <f t="shared" ref="E104:L104" si="95">+MAX(E103,E105)</f>
        <v>18050</v>
      </c>
      <c r="F104" s="471">
        <f t="shared" si="95"/>
        <v>20600</v>
      </c>
      <c r="G104" s="471">
        <f t="shared" si="95"/>
        <v>23200</v>
      </c>
      <c r="H104" s="471">
        <f t="shared" si="95"/>
        <v>25750</v>
      </c>
      <c r="I104" s="471">
        <f t="shared" si="95"/>
        <v>27850</v>
      </c>
      <c r="J104" s="471">
        <f t="shared" si="95"/>
        <v>29900</v>
      </c>
      <c r="K104" s="471">
        <f t="shared" si="95"/>
        <v>31950</v>
      </c>
      <c r="L104" s="471">
        <f t="shared" si="95"/>
        <v>34000</v>
      </c>
      <c r="N104" s="515" t="s">
        <v>1717</v>
      </c>
      <c r="O104" s="516"/>
      <c r="P104" s="516"/>
      <c r="Q104" s="516"/>
      <c r="R104" s="516"/>
      <c r="S104" s="516"/>
      <c r="T104" s="516"/>
      <c r="U104" s="516"/>
      <c r="V104" s="516"/>
      <c r="W104" s="516"/>
      <c r="X104" s="516"/>
      <c r="Y104" s="516"/>
      <c r="Z104" s="516"/>
      <c r="AA104" s="516"/>
      <c r="AB104" s="516"/>
      <c r="AC104" s="516"/>
      <c r="AD104" s="516"/>
      <c r="AE104" s="516"/>
      <c r="AF104" s="516"/>
      <c r="AG104" s="516"/>
      <c r="AH104" s="642"/>
      <c r="AI104" s="516"/>
      <c r="AJ104" s="516"/>
      <c r="AK104" s="516"/>
      <c r="AL104" s="516"/>
      <c r="AM104" s="516"/>
      <c r="AN104" s="516"/>
      <c r="AO104" s="516"/>
      <c r="AP104" s="516"/>
      <c r="AQ104" s="516"/>
      <c r="AR104" s="516"/>
      <c r="AS104" s="516"/>
      <c r="AT104" s="637" t="s">
        <v>220</v>
      </c>
      <c r="AU104" s="516"/>
      <c r="AV104" s="516"/>
      <c r="AW104" s="401"/>
      <c r="AX104" s="401"/>
      <c r="AY104" s="595" t="s">
        <v>581</v>
      </c>
      <c r="AZ104" s="582" t="s">
        <v>427</v>
      </c>
      <c r="BA104" s="400" t="s">
        <v>455</v>
      </c>
      <c r="BB104" s="400" t="s">
        <v>208</v>
      </c>
      <c r="BC104" s="400" t="s">
        <v>208</v>
      </c>
      <c r="BD104" s="400" t="s">
        <v>427</v>
      </c>
      <c r="BE104" s="516">
        <f t="shared" si="77"/>
        <v>95</v>
      </c>
      <c r="BF104" s="516"/>
      <c r="BG104" s="516"/>
    </row>
    <row r="105" spans="1:59" hidden="1">
      <c r="A105" s="460">
        <f t="shared" si="87"/>
        <v>0</v>
      </c>
      <c r="B105" s="460">
        <f t="shared" si="90"/>
        <v>0</v>
      </c>
      <c r="C105" s="460">
        <f t="shared" si="88"/>
        <v>0</v>
      </c>
      <c r="E105" s="461">
        <f t="shared" ref="E105:L105" si="96">+MAX(P105,Y105,AI105)</f>
        <v>18050</v>
      </c>
      <c r="F105" s="461">
        <f t="shared" si="96"/>
        <v>20600</v>
      </c>
      <c r="G105" s="461">
        <f t="shared" si="96"/>
        <v>23200</v>
      </c>
      <c r="H105" s="461">
        <f t="shared" si="96"/>
        <v>25750</v>
      </c>
      <c r="I105" s="461">
        <f t="shared" si="96"/>
        <v>27850</v>
      </c>
      <c r="J105" s="461">
        <f t="shared" si="96"/>
        <v>29900</v>
      </c>
      <c r="K105" s="461">
        <f t="shared" si="96"/>
        <v>31950</v>
      </c>
      <c r="L105" s="461">
        <f t="shared" si="96"/>
        <v>34000</v>
      </c>
      <c r="N105" s="515" t="str">
        <f>CONCATENATE(AU17,$B$11)</f>
        <v>1/16/2012 - 12/3/20120</v>
      </c>
      <c r="O105" s="516"/>
      <c r="P105" s="516">
        <v>18050</v>
      </c>
      <c r="Q105" s="516">
        <v>20600</v>
      </c>
      <c r="R105" s="516">
        <v>23200</v>
      </c>
      <c r="S105" s="516">
        <v>25750</v>
      </c>
      <c r="T105" s="516">
        <v>27850</v>
      </c>
      <c r="U105" s="516">
        <v>29900</v>
      </c>
      <c r="V105" s="516">
        <v>31950</v>
      </c>
      <c r="W105" s="516">
        <v>34000</v>
      </c>
      <c r="X105" s="516"/>
      <c r="Y105" s="516">
        <v>0</v>
      </c>
      <c r="Z105" s="516">
        <v>0</v>
      </c>
      <c r="AA105" s="516">
        <v>0</v>
      </c>
      <c r="AB105" s="516">
        <v>0</v>
      </c>
      <c r="AC105" s="516">
        <v>0</v>
      </c>
      <c r="AD105" s="516">
        <v>0</v>
      </c>
      <c r="AE105" s="516">
        <v>0</v>
      </c>
      <c r="AF105" s="516">
        <v>0</v>
      </c>
      <c r="AG105" s="516"/>
      <c r="AH105" s="642" t="str">
        <f>IF(AND((IF(ISNA(VLOOKUP($B$13,$AZ$10:$AZ$545,1,FALSE)),0,VLOOKUP($B$13,$AZ$10:$AZ$545,1,FALSE)))=0,AL159&gt;S159,OR($B$16=$AS$11,$B$16=$AS$15)),"Yes","No")</f>
        <v>No</v>
      </c>
      <c r="AI105" s="516">
        <f>IF($AH105="No",0,18350)</f>
        <v>0</v>
      </c>
      <c r="AJ105" s="516">
        <f>IF($AH105="No",0,20950)</f>
        <v>0</v>
      </c>
      <c r="AK105" s="516">
        <f>IF($AH105="No",0,23600)</f>
        <v>0</v>
      </c>
      <c r="AL105" s="516">
        <f>IF($AH105="No",0,26200)</f>
        <v>0</v>
      </c>
      <c r="AM105" s="516">
        <f>IF($AH105="No",0,28300)</f>
        <v>0</v>
      </c>
      <c r="AN105" s="516">
        <f>IF($AH105="No",0,30400)</f>
        <v>0</v>
      </c>
      <c r="AO105" s="516">
        <f>IF($AH105="No",0,32500)</f>
        <v>0</v>
      </c>
      <c r="AP105" s="516">
        <f>IF($AH105="No",0,34600)</f>
        <v>0</v>
      </c>
      <c r="AQ105" s="516"/>
      <c r="AR105" s="516"/>
      <c r="AS105" s="516"/>
      <c r="AT105" s="637" t="s">
        <v>222</v>
      </c>
      <c r="AU105" s="516"/>
      <c r="AV105" s="516"/>
      <c r="AW105" s="401"/>
      <c r="AX105" s="401"/>
      <c r="AY105" s="595" t="s">
        <v>584</v>
      </c>
      <c r="AZ105" s="582" t="s">
        <v>429</v>
      </c>
      <c r="BA105" s="400" t="s">
        <v>457</v>
      </c>
      <c r="BB105" s="400" t="s">
        <v>627</v>
      </c>
      <c r="BC105" s="400" t="s">
        <v>627</v>
      </c>
      <c r="BD105" s="400" t="s">
        <v>429</v>
      </c>
      <c r="BE105" s="516">
        <f t="shared" si="77"/>
        <v>96</v>
      </c>
      <c r="BF105" s="516"/>
      <c r="BG105" s="516"/>
    </row>
    <row r="106" spans="1:59" hidden="1">
      <c r="A106" s="460">
        <f t="shared" si="87"/>
        <v>0</v>
      </c>
      <c r="B106" s="460">
        <f t="shared" si="90"/>
        <v>0</v>
      </c>
      <c r="C106" s="460">
        <f t="shared" si="88"/>
        <v>0</v>
      </c>
      <c r="E106" s="471">
        <f t="shared" ref="E106:L106" si="97">+MAX(E105,E107)</f>
        <v>18300</v>
      </c>
      <c r="F106" s="471">
        <f t="shared" si="97"/>
        <v>20900</v>
      </c>
      <c r="G106" s="471">
        <f t="shared" si="97"/>
        <v>23500</v>
      </c>
      <c r="H106" s="471">
        <f t="shared" si="97"/>
        <v>26100</v>
      </c>
      <c r="I106" s="471">
        <f t="shared" si="97"/>
        <v>28200</v>
      </c>
      <c r="J106" s="471">
        <f t="shared" si="97"/>
        <v>30300</v>
      </c>
      <c r="K106" s="471">
        <f t="shared" si="97"/>
        <v>32400</v>
      </c>
      <c r="L106" s="471">
        <f t="shared" si="97"/>
        <v>34500</v>
      </c>
      <c r="N106" s="515" t="s">
        <v>1717</v>
      </c>
      <c r="O106" s="516"/>
      <c r="P106" s="516"/>
      <c r="Q106" s="516"/>
      <c r="R106" s="516"/>
      <c r="S106" s="516"/>
      <c r="T106" s="516"/>
      <c r="U106" s="516"/>
      <c r="V106" s="516"/>
      <c r="W106" s="516"/>
      <c r="X106" s="516"/>
      <c r="Y106" s="516"/>
      <c r="Z106" s="516"/>
      <c r="AA106" s="516"/>
      <c r="AB106" s="516"/>
      <c r="AC106" s="516"/>
      <c r="AD106" s="516"/>
      <c r="AE106" s="516"/>
      <c r="AF106" s="516"/>
      <c r="AG106" s="516"/>
      <c r="AH106" s="642"/>
      <c r="AI106" s="516"/>
      <c r="AJ106" s="516"/>
      <c r="AK106" s="516"/>
      <c r="AL106" s="516"/>
      <c r="AM106" s="516"/>
      <c r="AN106" s="516"/>
      <c r="AO106" s="516"/>
      <c r="AP106" s="516"/>
      <c r="AQ106" s="516"/>
      <c r="AR106" s="516"/>
      <c r="AS106" s="516"/>
      <c r="AT106" s="637" t="s">
        <v>224</v>
      </c>
      <c r="AU106" s="516"/>
      <c r="AV106" s="516"/>
      <c r="AW106" s="401"/>
      <c r="AX106" s="401"/>
      <c r="AY106" s="595"/>
      <c r="AZ106" s="582"/>
      <c r="BA106" s="400"/>
      <c r="BB106" s="400" t="s">
        <v>630</v>
      </c>
      <c r="BC106" s="400" t="s">
        <v>630</v>
      </c>
      <c r="BD106" s="400" t="s">
        <v>437</v>
      </c>
      <c r="BE106" s="516"/>
      <c r="BF106" s="516"/>
      <c r="BG106" s="516"/>
    </row>
    <row r="107" spans="1:59" ht="15" hidden="1" customHeight="1">
      <c r="A107" s="460">
        <f t="shared" si="87"/>
        <v>0</v>
      </c>
      <c r="B107" s="460">
        <f t="shared" si="90"/>
        <v>0</v>
      </c>
      <c r="C107" s="460">
        <f t="shared" si="88"/>
        <v>0</v>
      </c>
      <c r="E107" s="461">
        <f t="shared" ref="E107:L107" si="98">+MAX(P107,Y107,AI107)</f>
        <v>18300</v>
      </c>
      <c r="F107" s="461">
        <f t="shared" si="98"/>
        <v>20900</v>
      </c>
      <c r="G107" s="461">
        <f t="shared" si="98"/>
        <v>23500</v>
      </c>
      <c r="H107" s="461">
        <f t="shared" si="98"/>
        <v>26100</v>
      </c>
      <c r="I107" s="461">
        <f t="shared" si="98"/>
        <v>28200</v>
      </c>
      <c r="J107" s="461">
        <f t="shared" si="98"/>
        <v>30300</v>
      </c>
      <c r="K107" s="461">
        <f t="shared" si="98"/>
        <v>32400</v>
      </c>
      <c r="L107" s="461">
        <f t="shared" si="98"/>
        <v>34500</v>
      </c>
      <c r="N107" s="515" t="str">
        <f>CONCATENATE(AU19,$B$11)</f>
        <v>1/18/2013 - 12/17/20130</v>
      </c>
      <c r="O107" s="516"/>
      <c r="P107" s="516">
        <v>18300</v>
      </c>
      <c r="Q107" s="516">
        <v>20900</v>
      </c>
      <c r="R107" s="516">
        <v>23500</v>
      </c>
      <c r="S107" s="516">
        <v>26100</v>
      </c>
      <c r="T107" s="516">
        <v>28200</v>
      </c>
      <c r="U107" s="516">
        <v>30300</v>
      </c>
      <c r="V107" s="516">
        <v>32400</v>
      </c>
      <c r="W107" s="516">
        <v>34500</v>
      </c>
      <c r="X107" s="516"/>
      <c r="Y107" s="516">
        <v>0</v>
      </c>
      <c r="Z107" s="516">
        <v>0</v>
      </c>
      <c r="AA107" s="516">
        <v>0</v>
      </c>
      <c r="AB107" s="516">
        <v>0</v>
      </c>
      <c r="AC107" s="516">
        <v>0</v>
      </c>
      <c r="AD107" s="516">
        <v>0</v>
      </c>
      <c r="AE107" s="516">
        <v>0</v>
      </c>
      <c r="AF107" s="516">
        <v>0</v>
      </c>
      <c r="AG107" s="516"/>
      <c r="AH107" s="642" t="str">
        <f>IF(AND((IF(ISNA(VLOOKUP($B$13,$AZ$10:$AZ$545,1,FALSE)),0,VLOOKUP($B$13,$AZ$10:$AZ$545,1,FALSE)))=0,AL161&gt;S161,OR($B$16=$AS$11,$B$16=$AS$15)),"Yes","No")</f>
        <v>No</v>
      </c>
      <c r="AI107" s="516">
        <f>IF($AH107="No",0,18350)</f>
        <v>0</v>
      </c>
      <c r="AJ107" s="516">
        <f>IF($AH107="No",0,20950)</f>
        <v>0</v>
      </c>
      <c r="AK107" s="516">
        <f>IF($AH107="No",0,23600)</f>
        <v>0</v>
      </c>
      <c r="AL107" s="516">
        <f>IF($AH107="No",0,26200)</f>
        <v>0</v>
      </c>
      <c r="AM107" s="516">
        <f>IF($AH107="No",0,28300)</f>
        <v>0</v>
      </c>
      <c r="AN107" s="516">
        <f>IF($AH107="No",0,30400)</f>
        <v>0</v>
      </c>
      <c r="AO107" s="516">
        <f>IF($AH107="No",0,32500)</f>
        <v>0</v>
      </c>
      <c r="AP107" s="516">
        <f>IF($AH107="No",0,34600)</f>
        <v>0</v>
      </c>
      <c r="AQ107" s="516"/>
      <c r="AR107" s="516"/>
      <c r="AS107" s="516"/>
      <c r="AT107" s="637" t="s">
        <v>226</v>
      </c>
      <c r="AU107" s="516"/>
      <c r="AV107" s="516"/>
      <c r="AW107" s="401"/>
      <c r="AX107" s="401"/>
      <c r="AY107" s="595"/>
      <c r="AZ107" s="582"/>
      <c r="BA107" s="400"/>
      <c r="BB107" s="400" t="s">
        <v>632</v>
      </c>
      <c r="BC107" s="400" t="s">
        <v>632</v>
      </c>
      <c r="BD107" s="400" t="s">
        <v>439</v>
      </c>
      <c r="BE107" s="516"/>
      <c r="BF107" s="516"/>
      <c r="BG107" s="516"/>
    </row>
    <row r="108" spans="1:59" ht="15" hidden="1" customHeight="1">
      <c r="A108" s="474">
        <f t="shared" ref="A108:A113" si="99">IF($A$26=$AU22,1,0)</f>
        <v>0</v>
      </c>
      <c r="B108" s="474">
        <f>IF(OR(B71=1,$B$18=$AU22),1,0)</f>
        <v>0</v>
      </c>
      <c r="C108" s="474">
        <f t="shared" si="88"/>
        <v>0</v>
      </c>
      <c r="E108" s="471">
        <f t="shared" ref="E108:L108" si="100">+MAX(E107,E109)</f>
        <v>18600</v>
      </c>
      <c r="F108" s="471">
        <f t="shared" si="100"/>
        <v>21250</v>
      </c>
      <c r="G108" s="471">
        <f t="shared" si="100"/>
        <v>23900</v>
      </c>
      <c r="H108" s="471">
        <f t="shared" si="100"/>
        <v>26550</v>
      </c>
      <c r="I108" s="471">
        <f t="shared" si="100"/>
        <v>28700</v>
      </c>
      <c r="J108" s="471">
        <f t="shared" si="100"/>
        <v>30800</v>
      </c>
      <c r="K108" s="471">
        <f t="shared" si="100"/>
        <v>32950</v>
      </c>
      <c r="L108" s="471">
        <f t="shared" si="100"/>
        <v>35050</v>
      </c>
      <c r="N108" s="515" t="s">
        <v>1717</v>
      </c>
      <c r="O108" s="516"/>
      <c r="P108" s="516"/>
      <c r="Q108" s="516"/>
      <c r="R108" s="516"/>
      <c r="S108" s="516"/>
      <c r="T108" s="516"/>
      <c r="U108" s="516"/>
      <c r="V108" s="516"/>
      <c r="W108" s="516"/>
      <c r="X108" s="516"/>
      <c r="Y108" s="516"/>
      <c r="Z108" s="516"/>
      <c r="AA108" s="516"/>
      <c r="AB108" s="516"/>
      <c r="AC108" s="516"/>
      <c r="AD108" s="516"/>
      <c r="AE108" s="516"/>
      <c r="AF108" s="516"/>
      <c r="AG108" s="516"/>
      <c r="AH108" s="642"/>
      <c r="AI108" s="516"/>
      <c r="AJ108" s="516"/>
      <c r="AK108" s="516"/>
      <c r="AL108" s="516"/>
      <c r="AM108" s="516"/>
      <c r="AN108" s="516"/>
      <c r="AO108" s="516"/>
      <c r="AP108" s="516"/>
      <c r="AQ108" s="516"/>
      <c r="AR108" s="516"/>
      <c r="AS108" s="516"/>
      <c r="AT108" s="637" t="s">
        <v>227</v>
      </c>
      <c r="AU108" s="516"/>
      <c r="AV108" s="516"/>
      <c r="AW108" s="401"/>
      <c r="AX108" s="401"/>
      <c r="AY108" s="595" t="s">
        <v>585</v>
      </c>
      <c r="AZ108" s="582" t="s">
        <v>437</v>
      </c>
      <c r="BA108" s="400" t="s">
        <v>459</v>
      </c>
      <c r="BB108" s="400" t="s">
        <v>638</v>
      </c>
      <c r="BC108" s="400" t="s">
        <v>638</v>
      </c>
      <c r="BD108" s="400" t="s">
        <v>445</v>
      </c>
      <c r="BE108" s="516">
        <f t="shared" ref="BE108:BE121" si="101">+MATCH(BD$10:BD$548,AZ$10:AZ$540,0)</f>
        <v>101</v>
      </c>
      <c r="BF108" s="516"/>
      <c r="BG108" s="516"/>
    </row>
    <row r="109" spans="1:59" ht="15" hidden="1" customHeight="1">
      <c r="A109" s="474">
        <f t="shared" si="99"/>
        <v>0</v>
      </c>
      <c r="B109" s="474">
        <f>IF(OR(B72=1,$B$18=$AU23),1,0)</f>
        <v>0</v>
      </c>
      <c r="C109" s="474">
        <f t="shared" si="88"/>
        <v>0</v>
      </c>
      <c r="E109" s="461">
        <f t="shared" ref="E109:L109" si="102">+MAX(P109,Y109,AI109)</f>
        <v>18600</v>
      </c>
      <c r="F109" s="461">
        <f t="shared" si="102"/>
        <v>21250</v>
      </c>
      <c r="G109" s="461">
        <f t="shared" si="102"/>
        <v>23900</v>
      </c>
      <c r="H109" s="461">
        <f t="shared" si="102"/>
        <v>26550</v>
      </c>
      <c r="I109" s="461">
        <f t="shared" si="102"/>
        <v>28700</v>
      </c>
      <c r="J109" s="461">
        <f t="shared" si="102"/>
        <v>30800</v>
      </c>
      <c r="K109" s="461">
        <f t="shared" si="102"/>
        <v>32950</v>
      </c>
      <c r="L109" s="461">
        <f t="shared" si="102"/>
        <v>35050</v>
      </c>
      <c r="N109" s="515" t="str">
        <f>CONCATENATE(AU23,$B$11)</f>
        <v>2/1/2014 - 3/5/20150</v>
      </c>
      <c r="O109" s="516"/>
      <c r="P109" s="516">
        <v>18600</v>
      </c>
      <c r="Q109" s="516">
        <v>21250</v>
      </c>
      <c r="R109" s="516">
        <v>23900</v>
      </c>
      <c r="S109" s="516">
        <v>26550</v>
      </c>
      <c r="T109" s="516">
        <v>28700</v>
      </c>
      <c r="U109" s="516">
        <v>30800</v>
      </c>
      <c r="V109" s="516">
        <v>32950</v>
      </c>
      <c r="W109" s="516">
        <v>35050</v>
      </c>
      <c r="X109" s="516"/>
      <c r="Y109" s="516">
        <v>0</v>
      </c>
      <c r="Z109" s="516">
        <v>0</v>
      </c>
      <c r="AA109" s="516">
        <v>0</v>
      </c>
      <c r="AB109" s="516">
        <v>0</v>
      </c>
      <c r="AC109" s="516">
        <v>0</v>
      </c>
      <c r="AD109" s="516">
        <v>0</v>
      </c>
      <c r="AE109" s="516">
        <v>0</v>
      </c>
      <c r="AF109" s="516">
        <v>0</v>
      </c>
      <c r="AG109" s="516"/>
      <c r="AH109" s="642" t="str">
        <f>IF(AND((IF(ISNA(VLOOKUP($B$13,$BA$10:$BA$545,1,FALSE)),0,VLOOKUP($B$13,$BA$10:$BA$545,1,FALSE)))=0,AL163&gt;S163,OR($B$16=$AS$11,$B$16=$AS$15)),"Yes","No")</f>
        <v>No</v>
      </c>
      <c r="AI109" s="516">
        <f>IF($AH109="No",0,18400)</f>
        <v>0</v>
      </c>
      <c r="AJ109" s="516">
        <f>IF($AH109="No",0,21000)</f>
        <v>0</v>
      </c>
      <c r="AK109" s="516">
        <f>IF($AH109="No",0,23650)</f>
        <v>0</v>
      </c>
      <c r="AL109" s="516">
        <f>IF($AH109="No",0,26250)</f>
        <v>0</v>
      </c>
      <c r="AM109" s="516">
        <f>IF($AH109="No",0,28350)</f>
        <v>0</v>
      </c>
      <c r="AN109" s="516">
        <f>IF($AH109="No",0,30450)</f>
        <v>0</v>
      </c>
      <c r="AO109" s="516">
        <f>IF($AH109="No",0,32550)</f>
        <v>0</v>
      </c>
      <c r="AP109" s="516">
        <f>IF($AH109="No",0,34650)</f>
        <v>0</v>
      </c>
      <c r="AQ109" s="516"/>
      <c r="AR109" s="516"/>
      <c r="AS109" s="516"/>
      <c r="AT109" s="637" t="s">
        <v>229</v>
      </c>
      <c r="AU109" s="516"/>
      <c r="AV109" s="516"/>
      <c r="AW109" s="401"/>
      <c r="AX109" s="401"/>
      <c r="AY109" s="595" t="s">
        <v>588</v>
      </c>
      <c r="AZ109" s="582" t="s">
        <v>439</v>
      </c>
      <c r="BA109" s="400" t="s">
        <v>461</v>
      </c>
      <c r="BB109" s="400" t="s">
        <v>640</v>
      </c>
      <c r="BC109" s="400" t="s">
        <v>640</v>
      </c>
      <c r="BD109" s="400" t="s">
        <v>447</v>
      </c>
      <c r="BE109" s="516">
        <f t="shared" si="101"/>
        <v>102</v>
      </c>
      <c r="BF109" s="516"/>
      <c r="BG109" s="516"/>
    </row>
    <row r="110" spans="1:59" ht="15" hidden="1" customHeight="1">
      <c r="A110" s="474">
        <f t="shared" si="99"/>
        <v>0</v>
      </c>
      <c r="B110" s="474">
        <f>IF(OR(B73=1,$B$18=$AU24),1,0)</f>
        <v>0</v>
      </c>
      <c r="C110" s="474">
        <f t="shared" si="88"/>
        <v>0</v>
      </c>
      <c r="E110" s="471">
        <f t="shared" ref="E110:L110" si="103">+MAX(E109,E111)</f>
        <v>18750</v>
      </c>
      <c r="F110" s="471">
        <f t="shared" si="103"/>
        <v>21400</v>
      </c>
      <c r="G110" s="471">
        <f t="shared" si="103"/>
        <v>24100</v>
      </c>
      <c r="H110" s="471">
        <f t="shared" si="103"/>
        <v>26750</v>
      </c>
      <c r="I110" s="471">
        <f t="shared" si="103"/>
        <v>28900</v>
      </c>
      <c r="J110" s="471">
        <f t="shared" si="103"/>
        <v>31050</v>
      </c>
      <c r="K110" s="471">
        <f t="shared" si="103"/>
        <v>33200</v>
      </c>
      <c r="L110" s="471">
        <f t="shared" si="103"/>
        <v>35350</v>
      </c>
      <c r="N110" s="515" t="s">
        <v>1717</v>
      </c>
      <c r="O110" s="516"/>
      <c r="P110" s="516"/>
      <c r="Q110" s="516"/>
      <c r="R110" s="516"/>
      <c r="S110" s="516"/>
      <c r="T110" s="516"/>
      <c r="U110" s="516"/>
      <c r="V110" s="516"/>
      <c r="W110" s="516"/>
      <c r="X110" s="516"/>
      <c r="Y110" s="516"/>
      <c r="Z110" s="516"/>
      <c r="AA110" s="516"/>
      <c r="AB110" s="516"/>
      <c r="AC110" s="516"/>
      <c r="AD110" s="516"/>
      <c r="AE110" s="516"/>
      <c r="AF110" s="516"/>
      <c r="AG110" s="516"/>
      <c r="AH110" s="642"/>
      <c r="AI110" s="516"/>
      <c r="AJ110" s="516"/>
      <c r="AK110" s="516"/>
      <c r="AL110" s="516"/>
      <c r="AM110" s="516"/>
      <c r="AN110" s="516"/>
      <c r="AO110" s="516"/>
      <c r="AP110" s="516"/>
      <c r="AQ110" s="516"/>
      <c r="AR110" s="516"/>
      <c r="AS110" s="516"/>
      <c r="AT110" s="637" t="s">
        <v>231</v>
      </c>
      <c r="AU110" s="516"/>
      <c r="AV110" s="516"/>
      <c r="AW110" s="401"/>
      <c r="AX110" s="401"/>
      <c r="AY110" s="595" t="s">
        <v>591</v>
      </c>
      <c r="AZ110" s="582" t="s">
        <v>445</v>
      </c>
      <c r="BA110" s="400" t="s">
        <v>1632</v>
      </c>
      <c r="BB110" s="400" t="s">
        <v>647</v>
      </c>
      <c r="BC110" s="400" t="s">
        <v>647</v>
      </c>
      <c r="BD110" s="400" t="s">
        <v>453</v>
      </c>
      <c r="BE110" s="516">
        <f t="shared" si="101"/>
        <v>103</v>
      </c>
      <c r="BF110" s="516"/>
      <c r="BG110" s="516"/>
    </row>
    <row r="111" spans="1:59" ht="15" hidden="1" customHeight="1">
      <c r="A111" s="474">
        <f t="shared" si="99"/>
        <v>0</v>
      </c>
      <c r="B111" s="474">
        <f>IF(OR(B74=1,$B$18=$AU25),1,0)</f>
        <v>0</v>
      </c>
      <c r="C111" s="474">
        <f t="shared" si="88"/>
        <v>0</v>
      </c>
      <c r="E111" s="478">
        <f t="shared" ref="E111:L111" si="104">+MAX(P111,Y111,AI111)</f>
        <v>18750</v>
      </c>
      <c r="F111" s="478">
        <f t="shared" si="104"/>
        <v>21400</v>
      </c>
      <c r="G111" s="478">
        <f t="shared" si="104"/>
        <v>24100</v>
      </c>
      <c r="H111" s="478">
        <f t="shared" si="104"/>
        <v>26750</v>
      </c>
      <c r="I111" s="478">
        <f t="shared" si="104"/>
        <v>28900</v>
      </c>
      <c r="J111" s="478">
        <f t="shared" si="104"/>
        <v>31050</v>
      </c>
      <c r="K111" s="478">
        <f t="shared" si="104"/>
        <v>33200</v>
      </c>
      <c r="L111" s="478">
        <f t="shared" si="104"/>
        <v>35350</v>
      </c>
      <c r="N111" s="515" t="str">
        <f>CONCATENATE(AU25,$B$11)</f>
        <v>4/21/2015 - 3/27/20160</v>
      </c>
      <c r="O111" s="516"/>
      <c r="P111" s="516">
        <v>18750</v>
      </c>
      <c r="Q111" s="516">
        <v>21400</v>
      </c>
      <c r="R111" s="516">
        <v>24100</v>
      </c>
      <c r="S111" s="516">
        <v>26750</v>
      </c>
      <c r="T111" s="516">
        <v>28900</v>
      </c>
      <c r="U111" s="516">
        <v>31050</v>
      </c>
      <c r="V111" s="516">
        <v>33200</v>
      </c>
      <c r="W111" s="516">
        <v>35350</v>
      </c>
      <c r="X111" s="516"/>
      <c r="Y111" s="516">
        <v>0</v>
      </c>
      <c r="Z111" s="516">
        <v>0</v>
      </c>
      <c r="AA111" s="516">
        <v>0</v>
      </c>
      <c r="AB111" s="516">
        <v>0</v>
      </c>
      <c r="AC111" s="516">
        <v>0</v>
      </c>
      <c r="AD111" s="516">
        <v>0</v>
      </c>
      <c r="AE111" s="516">
        <v>0</v>
      </c>
      <c r="AF111" s="516">
        <v>0</v>
      </c>
      <c r="AG111" s="516"/>
      <c r="AH111" s="642" t="str">
        <f>IF(AND((IF(ISNA(VLOOKUP($B$13,$BB$10:$BB$545,1,FALSE)),0,VLOOKUP($B$13,$BB$10:$BB$545,1,FALSE)))=0,AL165&gt;S165,OR($B$16=$AS$11,$B$16=$AS$15)),"Yes","No")</f>
        <v>No</v>
      </c>
      <c r="AI111" s="516">
        <f>IF($AH111="No",0,18950)</f>
        <v>0</v>
      </c>
      <c r="AJ111" s="516">
        <f>IF($AH111="No",0,21650)</f>
        <v>0</v>
      </c>
      <c r="AK111" s="516">
        <f>IF($AH111="No",0,24350)</f>
        <v>0</v>
      </c>
      <c r="AL111" s="516">
        <f>IF($AH111="No",0,27050)</f>
        <v>0</v>
      </c>
      <c r="AM111" s="516">
        <f>IF($AH111="No",0,29200)</f>
        <v>0</v>
      </c>
      <c r="AN111" s="516">
        <f>IF($AH111="No",0,31400)</f>
        <v>0</v>
      </c>
      <c r="AO111" s="516">
        <f>IF($AH111="No",0,33550)</f>
        <v>0</v>
      </c>
      <c r="AP111" s="516">
        <f>IF($AH111="No",0,35700)</f>
        <v>0</v>
      </c>
      <c r="AQ111" s="516"/>
      <c r="AR111" s="516"/>
      <c r="AS111" s="516"/>
      <c r="AT111" s="637" t="s">
        <v>233</v>
      </c>
      <c r="AU111" s="516"/>
      <c r="AV111" s="516"/>
      <c r="AW111" s="401"/>
      <c r="AX111" s="401"/>
      <c r="AY111" s="595" t="s">
        <v>595</v>
      </c>
      <c r="AZ111" s="582" t="s">
        <v>447</v>
      </c>
      <c r="BA111" s="400" t="s">
        <v>465</v>
      </c>
      <c r="BB111" s="400" t="s">
        <v>654</v>
      </c>
      <c r="BC111" s="400" t="s">
        <v>654</v>
      </c>
      <c r="BD111" s="400" t="s">
        <v>455</v>
      </c>
      <c r="BE111" s="516">
        <f t="shared" si="101"/>
        <v>104</v>
      </c>
      <c r="BF111" s="516"/>
      <c r="BG111" s="516"/>
    </row>
    <row r="112" spans="1:59" ht="15" hidden="1" customHeight="1">
      <c r="A112" s="479">
        <f t="shared" si="99"/>
        <v>0</v>
      </c>
      <c r="B112" s="479">
        <f>IF(OR(B75=1,$B$18=$AU26),1,0)</f>
        <v>0</v>
      </c>
      <c r="C112" s="479">
        <f t="shared" si="88"/>
        <v>0</v>
      </c>
      <c r="E112" s="471">
        <f t="shared" ref="E112:L112" si="105">+MAX(E111,E113)</f>
        <v>18750</v>
      </c>
      <c r="F112" s="471">
        <f t="shared" si="105"/>
        <v>21400</v>
      </c>
      <c r="G112" s="471">
        <f t="shared" si="105"/>
        <v>24100</v>
      </c>
      <c r="H112" s="471">
        <f t="shared" si="105"/>
        <v>26750</v>
      </c>
      <c r="I112" s="471">
        <f t="shared" si="105"/>
        <v>28900</v>
      </c>
      <c r="J112" s="471">
        <f t="shared" si="105"/>
        <v>31050</v>
      </c>
      <c r="K112" s="471">
        <f t="shared" si="105"/>
        <v>33200</v>
      </c>
      <c r="L112" s="471">
        <f t="shared" si="105"/>
        <v>35350</v>
      </c>
      <c r="N112" s="515" t="s">
        <v>1717</v>
      </c>
      <c r="O112" s="516"/>
      <c r="P112" s="516"/>
      <c r="Q112" s="516"/>
      <c r="R112" s="516"/>
      <c r="S112" s="516"/>
      <c r="T112" s="516"/>
      <c r="U112" s="516"/>
      <c r="V112" s="516"/>
      <c r="W112" s="516"/>
      <c r="X112" s="516"/>
      <c r="Y112" s="516"/>
      <c r="Z112" s="516"/>
      <c r="AA112" s="516"/>
      <c r="AB112" s="516"/>
      <c r="AC112" s="516"/>
      <c r="AD112" s="516"/>
      <c r="AE112" s="516"/>
      <c r="AF112" s="516"/>
      <c r="AG112" s="516"/>
      <c r="AH112" s="642"/>
      <c r="AI112" s="516"/>
      <c r="AJ112" s="516"/>
      <c r="AK112" s="516"/>
      <c r="AL112" s="516"/>
      <c r="AM112" s="516"/>
      <c r="AN112" s="516"/>
      <c r="AO112" s="516"/>
      <c r="AP112" s="516"/>
      <c r="AQ112" s="516"/>
      <c r="AR112" s="516"/>
      <c r="AS112" s="516"/>
      <c r="AT112" s="637" t="s">
        <v>235</v>
      </c>
      <c r="AU112" s="516"/>
      <c r="AV112" s="516"/>
      <c r="AW112" s="401"/>
      <c r="AX112" s="401"/>
      <c r="AY112" s="595" t="s">
        <v>597</v>
      </c>
      <c r="AZ112" s="582" t="s">
        <v>453</v>
      </c>
      <c r="BA112" s="400" t="s">
        <v>471</v>
      </c>
      <c r="BB112" s="400" t="s">
        <v>656</v>
      </c>
      <c r="BC112" s="400" t="s">
        <v>656</v>
      </c>
      <c r="BD112" s="400" t="s">
        <v>457</v>
      </c>
      <c r="BE112" s="516">
        <f t="shared" si="101"/>
        <v>105</v>
      </c>
      <c r="BF112" s="516"/>
      <c r="BG112" s="516"/>
    </row>
    <row r="113" spans="1:59" ht="15" hidden="1" customHeight="1">
      <c r="A113" s="480">
        <f t="shared" si="99"/>
        <v>0</v>
      </c>
      <c r="B113" s="480">
        <f>IF(OR(B78=1,$B$18=$AU27),1,0)</f>
        <v>0</v>
      </c>
      <c r="C113" s="480">
        <f t="shared" si="88"/>
        <v>0</v>
      </c>
      <c r="E113" s="488">
        <f t="shared" ref="E113:L113" si="106">+MAX(P113,Y113,AI113)</f>
        <v>18350</v>
      </c>
      <c r="F113" s="488">
        <f t="shared" si="106"/>
        <v>21000</v>
      </c>
      <c r="G113" s="488">
        <f t="shared" si="106"/>
        <v>23600</v>
      </c>
      <c r="H113" s="488">
        <f t="shared" si="106"/>
        <v>26200</v>
      </c>
      <c r="I113" s="488">
        <f t="shared" si="106"/>
        <v>28300</v>
      </c>
      <c r="J113" s="488">
        <f t="shared" si="106"/>
        <v>30400</v>
      </c>
      <c r="K113" s="488">
        <f t="shared" si="106"/>
        <v>32500</v>
      </c>
      <c r="L113" s="488">
        <f t="shared" si="106"/>
        <v>34600</v>
      </c>
      <c r="N113" s="515" t="str">
        <f>CONCATENATE(AU27,$B$11)</f>
        <v>On or After  5/13/20160</v>
      </c>
      <c r="O113" s="516"/>
      <c r="P113" s="516">
        <v>18350</v>
      </c>
      <c r="Q113" s="516">
        <v>21000</v>
      </c>
      <c r="R113" s="516">
        <v>23600</v>
      </c>
      <c r="S113" s="516">
        <v>26200</v>
      </c>
      <c r="T113" s="516">
        <v>28300</v>
      </c>
      <c r="U113" s="516">
        <v>30400</v>
      </c>
      <c r="V113" s="516">
        <v>32500</v>
      </c>
      <c r="W113" s="516">
        <v>34600</v>
      </c>
      <c r="X113" s="516"/>
      <c r="Y113" s="516">
        <v>0</v>
      </c>
      <c r="Z113" s="516">
        <v>0</v>
      </c>
      <c r="AA113" s="516">
        <v>0</v>
      </c>
      <c r="AB113" s="516">
        <v>0</v>
      </c>
      <c r="AC113" s="516">
        <v>0</v>
      </c>
      <c r="AD113" s="516">
        <v>0</v>
      </c>
      <c r="AE113" s="516">
        <v>0</v>
      </c>
      <c r="AF113" s="516">
        <v>0</v>
      </c>
      <c r="AG113" s="516"/>
      <c r="AH113" s="642" t="str">
        <f>IF(AND((IF(ISNA(VLOOKUP($B$13,$BC$10:$BC$545,1,FALSE)),0,VLOOKUP($B$13,$BC$10:$BC$545,1,FALSE)))=0,AL167&gt;S167,OR($B$16=$AS$11,$B$16=$AS$15)),"Yes","No")</f>
        <v>No</v>
      </c>
      <c r="AI113" s="516">
        <f>IF($AH113="No",0,18700)</f>
        <v>0</v>
      </c>
      <c r="AJ113" s="516">
        <f>IF($AH113="No",0,21350)</f>
        <v>0</v>
      </c>
      <c r="AK113" s="516">
        <f>IF($AH113="No",0,24000)</f>
        <v>0</v>
      </c>
      <c r="AL113" s="516">
        <f>IF($AH113="No",0,26650)</f>
        <v>0</v>
      </c>
      <c r="AM113" s="516">
        <f>IF($AH113="No",0,28800)</f>
        <v>0</v>
      </c>
      <c r="AN113" s="516">
        <f>IF($AH113="No",0,30950)</f>
        <v>0</v>
      </c>
      <c r="AO113" s="516">
        <f>IF($AH113="No",0,33050)</f>
        <v>0</v>
      </c>
      <c r="AP113" s="516">
        <f>IF($AH113="No",0,35200)</f>
        <v>0</v>
      </c>
      <c r="AQ113" s="516"/>
      <c r="AR113" s="516"/>
      <c r="AS113" s="516"/>
      <c r="AT113" s="637" t="s">
        <v>237</v>
      </c>
      <c r="AU113" s="516"/>
      <c r="AV113" s="516"/>
      <c r="AW113" s="401"/>
      <c r="AX113" s="401"/>
      <c r="AY113" s="595" t="s">
        <v>601</v>
      </c>
      <c r="AZ113" s="582" t="s">
        <v>455</v>
      </c>
      <c r="BA113" s="400" t="s">
        <v>493</v>
      </c>
      <c r="BB113" s="400" t="s">
        <v>657</v>
      </c>
      <c r="BC113" s="400" t="s">
        <v>657</v>
      </c>
      <c r="BD113" s="400" t="s">
        <v>459</v>
      </c>
      <c r="BE113" s="516">
        <f t="shared" si="101"/>
        <v>106</v>
      </c>
      <c r="BF113" s="516"/>
      <c r="BG113" s="516"/>
    </row>
    <row r="114" spans="1:59" ht="15.75" hidden="1" customHeight="1">
      <c r="A114" s="482"/>
      <c r="B114" s="483"/>
      <c r="C114" s="484"/>
      <c r="D114" s="483"/>
      <c r="E114" s="483"/>
      <c r="F114" s="483"/>
      <c r="G114" s="483"/>
      <c r="H114" s="483"/>
      <c r="I114" s="483"/>
      <c r="J114" s="483"/>
      <c r="K114" s="483"/>
      <c r="L114" s="483"/>
      <c r="M114" s="483"/>
      <c r="N114" s="516"/>
      <c r="O114" s="516"/>
      <c r="P114" s="516"/>
      <c r="Q114" s="516"/>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c r="AO114" s="516"/>
      <c r="AP114" s="516"/>
      <c r="AQ114" s="641" t="s">
        <v>1720</v>
      </c>
      <c r="AR114" s="516"/>
      <c r="AS114" s="516"/>
      <c r="AT114" s="637" t="s">
        <v>239</v>
      </c>
      <c r="AU114" s="516"/>
      <c r="AV114" s="516"/>
      <c r="AW114" s="401"/>
      <c r="AX114" s="401"/>
      <c r="AY114" s="595" t="s">
        <v>603</v>
      </c>
      <c r="AZ114" s="582" t="s">
        <v>457</v>
      </c>
      <c r="BA114" s="400" t="s">
        <v>501</v>
      </c>
      <c r="BB114" s="400" t="s">
        <v>661</v>
      </c>
      <c r="BC114" s="400" t="s">
        <v>661</v>
      </c>
      <c r="BD114" s="400" t="s">
        <v>461</v>
      </c>
      <c r="BE114" s="516">
        <f t="shared" si="101"/>
        <v>107</v>
      </c>
      <c r="BF114" s="516"/>
      <c r="BG114" s="516"/>
    </row>
    <row r="115" spans="1:59" ht="15.6" hidden="1">
      <c r="A115" s="454" t="s">
        <v>1710</v>
      </c>
      <c r="B115" s="455" t="s">
        <v>1711</v>
      </c>
      <c r="C115" s="456" t="s">
        <v>1712</v>
      </c>
      <c r="E115" s="457">
        <v>1</v>
      </c>
      <c r="F115" s="457">
        <v>2</v>
      </c>
      <c r="G115" s="457">
        <v>3</v>
      </c>
      <c r="H115" s="457">
        <v>4</v>
      </c>
      <c r="I115" s="457">
        <v>5</v>
      </c>
      <c r="J115" s="457">
        <v>6</v>
      </c>
      <c r="K115" s="457">
        <v>7</v>
      </c>
      <c r="L115" s="457">
        <v>8</v>
      </c>
      <c r="M115" s="369"/>
      <c r="N115" s="639">
        <v>60</v>
      </c>
      <c r="O115" s="516"/>
      <c r="P115" s="1590" t="s">
        <v>1713</v>
      </c>
      <c r="Q115" s="1590"/>
      <c r="R115" s="1590"/>
      <c r="S115" s="1590"/>
      <c r="T115" s="1590"/>
      <c r="U115" s="1590"/>
      <c r="V115" s="1590"/>
      <c r="W115" s="1590"/>
      <c r="X115" s="516"/>
      <c r="Y115" s="1590" t="s">
        <v>1714</v>
      </c>
      <c r="Z115" s="1590"/>
      <c r="AA115" s="1590"/>
      <c r="AB115" s="1590"/>
      <c r="AC115" s="1590"/>
      <c r="AD115" s="1590"/>
      <c r="AE115" s="1590"/>
      <c r="AF115" s="1590"/>
      <c r="AG115" s="516"/>
      <c r="AH115" s="516"/>
      <c r="AI115" s="1590" t="s">
        <v>1716</v>
      </c>
      <c r="AJ115" s="1590"/>
      <c r="AK115" s="1590"/>
      <c r="AL115" s="1590"/>
      <c r="AM115" s="1590"/>
      <c r="AN115" s="1590"/>
      <c r="AO115" s="1590"/>
      <c r="AP115" s="1590"/>
      <c r="AQ115" s="516"/>
      <c r="AR115" s="516"/>
      <c r="AS115" s="516"/>
      <c r="AT115" s="637" t="s">
        <v>241</v>
      </c>
      <c r="AU115" s="516"/>
      <c r="AV115" s="516"/>
      <c r="AW115" s="401"/>
      <c r="AX115" s="401"/>
      <c r="AY115" s="595" t="s">
        <v>606</v>
      </c>
      <c r="AZ115" s="582" t="s">
        <v>459</v>
      </c>
      <c r="BA115" s="400" t="s">
        <v>505</v>
      </c>
      <c r="BB115" s="400" t="s">
        <v>668</v>
      </c>
      <c r="BC115" s="400" t="s">
        <v>668</v>
      </c>
      <c r="BD115" s="400" t="s">
        <v>1632</v>
      </c>
      <c r="BE115" s="516">
        <f t="shared" si="101"/>
        <v>108</v>
      </c>
      <c r="BF115" s="516"/>
      <c r="BG115" s="516"/>
    </row>
    <row r="116" spans="1:59" hidden="1">
      <c r="A116" s="460">
        <f t="shared" ref="A116:A125" si="107">IF($A$26=$AU10,1,0)</f>
        <v>0</v>
      </c>
      <c r="B116" s="460">
        <f>IF($B$18=$AU10,1,0)</f>
        <v>0</v>
      </c>
      <c r="C116" s="460">
        <f t="shared" ref="C116:C131" si="108">+IF((A62+B62)=2,1,A62+B62)</f>
        <v>0</v>
      </c>
      <c r="E116" s="461">
        <f t="shared" ref="E116:L117" si="109">+MAX(P116,Y116,AI116)</f>
        <v>20460</v>
      </c>
      <c r="F116" s="461">
        <f t="shared" si="109"/>
        <v>23340</v>
      </c>
      <c r="G116" s="461">
        <f t="shared" si="109"/>
        <v>26280</v>
      </c>
      <c r="H116" s="461">
        <f t="shared" si="109"/>
        <v>29160</v>
      </c>
      <c r="I116" s="461">
        <f t="shared" si="109"/>
        <v>31500</v>
      </c>
      <c r="J116" s="461">
        <f t="shared" si="109"/>
        <v>33840</v>
      </c>
      <c r="K116" s="461">
        <f t="shared" si="109"/>
        <v>36180</v>
      </c>
      <c r="L116" s="461">
        <f t="shared" si="109"/>
        <v>38520</v>
      </c>
      <c r="N116" s="515" t="str">
        <f>CONCATENATE($AU$10,$B$11,$N$115)</f>
        <v>Before 12-31-2008060</v>
      </c>
      <c r="O116" s="516"/>
      <c r="P116" s="516">
        <v>20460</v>
      </c>
      <c r="Q116" s="516">
        <v>23340</v>
      </c>
      <c r="R116" s="516">
        <v>26280</v>
      </c>
      <c r="S116" s="516">
        <v>29160</v>
      </c>
      <c r="T116" s="516">
        <v>31500</v>
      </c>
      <c r="U116" s="516">
        <v>33840</v>
      </c>
      <c r="V116" s="516">
        <v>36180</v>
      </c>
      <c r="W116" s="516">
        <v>38520</v>
      </c>
      <c r="X116" s="516"/>
      <c r="Y116" s="516"/>
      <c r="Z116" s="516"/>
      <c r="AA116" s="516"/>
      <c r="AB116" s="516"/>
      <c r="AC116" s="516"/>
      <c r="AD116" s="516"/>
      <c r="AE116" s="516"/>
      <c r="AF116" s="516"/>
      <c r="AG116" s="516"/>
      <c r="AH116" s="516"/>
      <c r="AI116" s="516"/>
      <c r="AJ116" s="516"/>
      <c r="AK116" s="516"/>
      <c r="AL116" s="516"/>
      <c r="AM116" s="516"/>
      <c r="AN116" s="516"/>
      <c r="AO116" s="516"/>
      <c r="AP116" s="516"/>
      <c r="AQ116" s="516"/>
      <c r="AR116" s="516"/>
      <c r="AS116" s="516"/>
      <c r="AT116" s="637" t="s">
        <v>243</v>
      </c>
      <c r="AU116" s="516"/>
      <c r="AV116" s="516"/>
      <c r="AW116" s="401"/>
      <c r="AX116" s="401"/>
      <c r="AY116" s="595" t="s">
        <v>608</v>
      </c>
      <c r="AZ116" s="582" t="s">
        <v>461</v>
      </c>
      <c r="BA116" s="400" t="s">
        <v>507</v>
      </c>
      <c r="BB116" s="400" t="s">
        <v>670</v>
      </c>
      <c r="BC116" s="400" t="s">
        <v>670</v>
      </c>
      <c r="BD116" s="400" t="s">
        <v>465</v>
      </c>
      <c r="BE116" s="516">
        <f t="shared" si="101"/>
        <v>109</v>
      </c>
      <c r="BF116" s="516"/>
      <c r="BG116" s="516"/>
    </row>
    <row r="117" spans="1:59" ht="15" hidden="1" customHeight="1">
      <c r="A117" s="460">
        <f t="shared" si="107"/>
        <v>0</v>
      </c>
      <c r="B117" s="460">
        <f t="shared" ref="B117:B125" si="110">IF(OR(B62=1,$B$18=$AU11),1,0)</f>
        <v>0</v>
      </c>
      <c r="C117" s="460">
        <f t="shared" si="108"/>
        <v>0</v>
      </c>
      <c r="E117" s="461">
        <f t="shared" si="109"/>
        <v>20460</v>
      </c>
      <c r="F117" s="461">
        <f t="shared" si="109"/>
        <v>23340</v>
      </c>
      <c r="G117" s="461">
        <f t="shared" si="109"/>
        <v>26280</v>
      </c>
      <c r="H117" s="461">
        <f t="shared" si="109"/>
        <v>29160</v>
      </c>
      <c r="I117" s="461">
        <f t="shared" si="109"/>
        <v>31500</v>
      </c>
      <c r="J117" s="461">
        <f t="shared" si="109"/>
        <v>33840</v>
      </c>
      <c r="K117" s="461">
        <f t="shared" si="109"/>
        <v>36180</v>
      </c>
      <c r="L117" s="461">
        <f t="shared" si="109"/>
        <v>38520</v>
      </c>
      <c r="N117" s="515" t="str">
        <f>CONCATENATE($AU$11,$B$11,$N$115)</f>
        <v>1/1/2009 - 5/13/2010060</v>
      </c>
      <c r="O117" s="516"/>
      <c r="P117" s="516">
        <v>20460</v>
      </c>
      <c r="Q117" s="516">
        <v>23340</v>
      </c>
      <c r="R117" s="516">
        <v>26280</v>
      </c>
      <c r="S117" s="516">
        <v>29160</v>
      </c>
      <c r="T117" s="516">
        <v>31500</v>
      </c>
      <c r="U117" s="516">
        <v>33840</v>
      </c>
      <c r="V117" s="516">
        <v>36180</v>
      </c>
      <c r="W117" s="516">
        <v>38520</v>
      </c>
      <c r="X117" s="516"/>
      <c r="Y117" s="516"/>
      <c r="Z117" s="516"/>
      <c r="AA117" s="516"/>
      <c r="AB117" s="516"/>
      <c r="AC117" s="516"/>
      <c r="AD117" s="516"/>
      <c r="AE117" s="516"/>
      <c r="AF117" s="516"/>
      <c r="AG117" s="516"/>
      <c r="AH117" s="516"/>
      <c r="AI117" s="516">
        <f t="shared" ref="AI117:AP117" si="111">+AI99/5*6</f>
        <v>0</v>
      </c>
      <c r="AJ117" s="516">
        <f t="shared" si="111"/>
        <v>0</v>
      </c>
      <c r="AK117" s="516">
        <f t="shared" si="111"/>
        <v>0</v>
      </c>
      <c r="AL117" s="516">
        <f t="shared" si="111"/>
        <v>0</v>
      </c>
      <c r="AM117" s="516">
        <f t="shared" si="111"/>
        <v>0</v>
      </c>
      <c r="AN117" s="516">
        <f t="shared" si="111"/>
        <v>0</v>
      </c>
      <c r="AO117" s="516">
        <f t="shared" si="111"/>
        <v>0</v>
      </c>
      <c r="AP117" s="516">
        <f t="shared" si="111"/>
        <v>0</v>
      </c>
      <c r="AQ117" s="516"/>
      <c r="AR117" s="516"/>
      <c r="AS117" s="516"/>
      <c r="AT117" s="637" t="s">
        <v>245</v>
      </c>
      <c r="AU117" s="516"/>
      <c r="AV117" s="516"/>
      <c r="AW117" s="401"/>
      <c r="AX117" s="401"/>
      <c r="AY117" s="595" t="s">
        <v>610</v>
      </c>
      <c r="AZ117" s="582" t="s">
        <v>1632</v>
      </c>
      <c r="BA117" s="400" t="s">
        <v>155</v>
      </c>
      <c r="BB117" s="400" t="s">
        <v>671</v>
      </c>
      <c r="BC117" s="400" t="s">
        <v>671</v>
      </c>
      <c r="BD117" s="400" t="s">
        <v>471</v>
      </c>
      <c r="BE117" s="516">
        <f t="shared" si="101"/>
        <v>110</v>
      </c>
      <c r="BF117" s="516"/>
      <c r="BG117" s="516"/>
    </row>
    <row r="118" spans="1:59" ht="15" hidden="1" customHeight="1">
      <c r="A118" s="460">
        <f t="shared" si="107"/>
        <v>0</v>
      </c>
      <c r="B118" s="460">
        <f t="shared" si="110"/>
        <v>0</v>
      </c>
      <c r="C118" s="460">
        <f t="shared" si="108"/>
        <v>0</v>
      </c>
      <c r="E118" s="471">
        <f t="shared" ref="E118:L118" si="112">+MAX(E117,E119)</f>
        <v>20460</v>
      </c>
      <c r="F118" s="471">
        <f t="shared" si="112"/>
        <v>23340</v>
      </c>
      <c r="G118" s="471">
        <f t="shared" si="112"/>
        <v>26280</v>
      </c>
      <c r="H118" s="471">
        <f t="shared" si="112"/>
        <v>29160</v>
      </c>
      <c r="I118" s="471">
        <f t="shared" si="112"/>
        <v>31500</v>
      </c>
      <c r="J118" s="471">
        <f t="shared" si="112"/>
        <v>33840</v>
      </c>
      <c r="K118" s="471">
        <f t="shared" si="112"/>
        <v>36180</v>
      </c>
      <c r="L118" s="471">
        <f t="shared" si="112"/>
        <v>38520</v>
      </c>
      <c r="N118" s="515" t="s">
        <v>1717</v>
      </c>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637" t="s">
        <v>247</v>
      </c>
      <c r="AU118" s="516"/>
      <c r="AV118" s="516"/>
      <c r="AW118" s="401"/>
      <c r="AX118" s="401"/>
      <c r="AY118" s="595" t="s">
        <v>611</v>
      </c>
      <c r="AZ118" s="582" t="s">
        <v>465</v>
      </c>
      <c r="BA118" s="400" t="s">
        <v>512</v>
      </c>
      <c r="BB118" s="400" t="s">
        <v>679</v>
      </c>
      <c r="BC118" s="400" t="s">
        <v>679</v>
      </c>
      <c r="BD118" s="400" t="s">
        <v>475</v>
      </c>
      <c r="BE118" s="516">
        <f t="shared" si="101"/>
        <v>111</v>
      </c>
      <c r="BF118" s="516"/>
      <c r="BG118" s="516"/>
    </row>
    <row r="119" spans="1:59" hidden="1">
      <c r="A119" s="460">
        <f t="shared" si="107"/>
        <v>0</v>
      </c>
      <c r="B119" s="460">
        <f t="shared" si="110"/>
        <v>0</v>
      </c>
      <c r="C119" s="460">
        <f t="shared" si="108"/>
        <v>0</v>
      </c>
      <c r="E119" s="461">
        <f t="shared" ref="E119:L119" si="113">+MAX(P119,Y119,AI119)</f>
        <v>20460</v>
      </c>
      <c r="F119" s="461">
        <f t="shared" si="113"/>
        <v>23340</v>
      </c>
      <c r="G119" s="461">
        <f t="shared" si="113"/>
        <v>26280</v>
      </c>
      <c r="H119" s="461">
        <f t="shared" si="113"/>
        <v>29160</v>
      </c>
      <c r="I119" s="461">
        <f t="shared" si="113"/>
        <v>31500</v>
      </c>
      <c r="J119" s="461">
        <f t="shared" si="113"/>
        <v>33840</v>
      </c>
      <c r="K119" s="461">
        <f t="shared" si="113"/>
        <v>36180</v>
      </c>
      <c r="L119" s="461">
        <f t="shared" si="113"/>
        <v>38520</v>
      </c>
      <c r="N119" s="515" t="str">
        <f>CONCATENATE($AU$13,$B$11,$N$115)</f>
        <v>6/29/2010 - 5/30/2011060</v>
      </c>
      <c r="O119" s="516"/>
      <c r="P119" s="516">
        <v>20460</v>
      </c>
      <c r="Q119" s="516">
        <v>23340</v>
      </c>
      <c r="R119" s="516">
        <v>26280</v>
      </c>
      <c r="S119" s="516">
        <v>29160</v>
      </c>
      <c r="T119" s="516">
        <v>31500</v>
      </c>
      <c r="U119" s="516">
        <v>33840</v>
      </c>
      <c r="V119" s="516">
        <v>36180</v>
      </c>
      <c r="W119" s="516">
        <v>38520</v>
      </c>
      <c r="X119" s="516"/>
      <c r="Y119" s="516"/>
      <c r="Z119" s="516"/>
      <c r="AA119" s="516"/>
      <c r="AB119" s="516"/>
      <c r="AC119" s="516"/>
      <c r="AD119" s="516"/>
      <c r="AE119" s="516"/>
      <c r="AF119" s="516"/>
      <c r="AG119" s="516"/>
      <c r="AH119" s="516"/>
      <c r="AI119" s="516">
        <f t="shared" ref="AI119:AP119" si="114">+AI101/5*6</f>
        <v>0</v>
      </c>
      <c r="AJ119" s="516">
        <f t="shared" si="114"/>
        <v>0</v>
      </c>
      <c r="AK119" s="516">
        <f t="shared" si="114"/>
        <v>0</v>
      </c>
      <c r="AL119" s="516">
        <f t="shared" si="114"/>
        <v>0</v>
      </c>
      <c r="AM119" s="516">
        <f t="shared" si="114"/>
        <v>0</v>
      </c>
      <c r="AN119" s="516">
        <f t="shared" si="114"/>
        <v>0</v>
      </c>
      <c r="AO119" s="516">
        <f t="shared" si="114"/>
        <v>0</v>
      </c>
      <c r="AP119" s="516">
        <f t="shared" si="114"/>
        <v>0</v>
      </c>
      <c r="AQ119" s="516"/>
      <c r="AR119" s="516"/>
      <c r="AS119" s="516"/>
      <c r="AT119" s="637" t="s">
        <v>249</v>
      </c>
      <c r="AU119" s="516"/>
      <c r="AV119" s="516"/>
      <c r="AW119" s="401"/>
      <c r="AX119" s="401"/>
      <c r="AY119" s="595" t="s">
        <v>613</v>
      </c>
      <c r="AZ119" s="582" t="s">
        <v>471</v>
      </c>
      <c r="BA119" s="400" t="s">
        <v>530</v>
      </c>
      <c r="BB119" s="400" t="s">
        <v>252</v>
      </c>
      <c r="BC119" s="400" t="s">
        <v>252</v>
      </c>
      <c r="BD119" s="400" t="s">
        <v>481</v>
      </c>
      <c r="BE119" s="516">
        <f t="shared" si="101"/>
        <v>112</v>
      </c>
      <c r="BF119" s="516"/>
      <c r="BG119" s="516"/>
    </row>
    <row r="120" spans="1:59" hidden="1">
      <c r="A120" s="460">
        <f t="shared" si="107"/>
        <v>0</v>
      </c>
      <c r="B120" s="460">
        <f t="shared" si="110"/>
        <v>0</v>
      </c>
      <c r="C120" s="460">
        <f t="shared" si="108"/>
        <v>0</v>
      </c>
      <c r="E120" s="471">
        <f t="shared" ref="E120:L120" si="115">+MAX(E119,E121)</f>
        <v>21360</v>
      </c>
      <c r="F120" s="471">
        <f t="shared" si="115"/>
        <v>24420</v>
      </c>
      <c r="G120" s="471">
        <f t="shared" si="115"/>
        <v>27480</v>
      </c>
      <c r="H120" s="471">
        <f t="shared" si="115"/>
        <v>30480</v>
      </c>
      <c r="I120" s="471">
        <f t="shared" si="115"/>
        <v>32940</v>
      </c>
      <c r="J120" s="471">
        <f t="shared" si="115"/>
        <v>35400</v>
      </c>
      <c r="K120" s="471">
        <f t="shared" si="115"/>
        <v>37800</v>
      </c>
      <c r="L120" s="471">
        <f t="shared" si="115"/>
        <v>40260</v>
      </c>
      <c r="N120" s="515" t="s">
        <v>1717</v>
      </c>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516"/>
      <c r="AN120" s="516"/>
      <c r="AO120" s="516"/>
      <c r="AP120" s="516"/>
      <c r="AQ120" s="516"/>
      <c r="AR120" s="516"/>
      <c r="AS120" s="516"/>
      <c r="AT120" s="637" t="s">
        <v>251</v>
      </c>
      <c r="AU120" s="516"/>
      <c r="AV120" s="516"/>
      <c r="AW120" s="401"/>
      <c r="AX120" s="401"/>
      <c r="AY120" s="595" t="s">
        <v>614</v>
      </c>
      <c r="AZ120" s="582" t="s">
        <v>475</v>
      </c>
      <c r="BA120" s="400" t="s">
        <v>532</v>
      </c>
      <c r="BB120" s="400" t="s">
        <v>685</v>
      </c>
      <c r="BC120" s="400" t="s">
        <v>685</v>
      </c>
      <c r="BD120" s="400" t="s">
        <v>493</v>
      </c>
      <c r="BE120" s="516">
        <f t="shared" si="101"/>
        <v>115</v>
      </c>
      <c r="BF120" s="516"/>
      <c r="BG120" s="516"/>
    </row>
    <row r="121" spans="1:59" hidden="1">
      <c r="A121" s="460">
        <f t="shared" si="107"/>
        <v>0</v>
      </c>
      <c r="B121" s="460">
        <f t="shared" si="110"/>
        <v>0</v>
      </c>
      <c r="C121" s="460">
        <f t="shared" si="108"/>
        <v>0</v>
      </c>
      <c r="E121" s="461">
        <f t="shared" ref="E121:L121" si="116">+MAX(P121,Y121,AI121)</f>
        <v>21360</v>
      </c>
      <c r="F121" s="461">
        <f t="shared" si="116"/>
        <v>24420</v>
      </c>
      <c r="G121" s="461">
        <f t="shared" si="116"/>
        <v>27480</v>
      </c>
      <c r="H121" s="461">
        <f t="shared" si="116"/>
        <v>30480</v>
      </c>
      <c r="I121" s="461">
        <f t="shared" si="116"/>
        <v>32940</v>
      </c>
      <c r="J121" s="461">
        <f t="shared" si="116"/>
        <v>35400</v>
      </c>
      <c r="K121" s="461">
        <f t="shared" si="116"/>
        <v>37800</v>
      </c>
      <c r="L121" s="461">
        <f t="shared" si="116"/>
        <v>40260</v>
      </c>
      <c r="N121" s="515" t="str">
        <f>CONCATENATE(AU15,$B$11)</f>
        <v>7/16/2011 - 11/31/20110</v>
      </c>
      <c r="O121" s="516"/>
      <c r="P121" s="516">
        <v>21360</v>
      </c>
      <c r="Q121" s="516">
        <v>24420</v>
      </c>
      <c r="R121" s="516">
        <v>27480</v>
      </c>
      <c r="S121" s="516">
        <v>30480</v>
      </c>
      <c r="T121" s="516">
        <v>32940</v>
      </c>
      <c r="U121" s="516">
        <v>35400</v>
      </c>
      <c r="V121" s="516">
        <v>37800</v>
      </c>
      <c r="W121" s="516">
        <v>40260</v>
      </c>
      <c r="X121" s="516"/>
      <c r="Y121" s="516">
        <v>0</v>
      </c>
      <c r="Z121" s="516">
        <v>0</v>
      </c>
      <c r="AA121" s="516">
        <v>0</v>
      </c>
      <c r="AB121" s="516">
        <v>0</v>
      </c>
      <c r="AC121" s="516">
        <v>0</v>
      </c>
      <c r="AD121" s="516">
        <v>0</v>
      </c>
      <c r="AE121" s="516">
        <v>0</v>
      </c>
      <c r="AF121" s="516">
        <v>0</v>
      </c>
      <c r="AG121" s="516"/>
      <c r="AH121" s="516"/>
      <c r="AI121" s="516">
        <f t="shared" ref="AI121:AP121" si="117">+AI103/5*6</f>
        <v>0</v>
      </c>
      <c r="AJ121" s="516">
        <f t="shared" si="117"/>
        <v>0</v>
      </c>
      <c r="AK121" s="516">
        <f t="shared" si="117"/>
        <v>0</v>
      </c>
      <c r="AL121" s="516">
        <f t="shared" si="117"/>
        <v>0</v>
      </c>
      <c r="AM121" s="516">
        <f t="shared" si="117"/>
        <v>0</v>
      </c>
      <c r="AN121" s="516">
        <f t="shared" si="117"/>
        <v>0</v>
      </c>
      <c r="AO121" s="516">
        <f t="shared" si="117"/>
        <v>0</v>
      </c>
      <c r="AP121" s="516">
        <f t="shared" si="117"/>
        <v>0</v>
      </c>
      <c r="AQ121" s="516"/>
      <c r="AR121" s="516"/>
      <c r="AS121" s="516"/>
      <c r="AT121" s="637" t="s">
        <v>252</v>
      </c>
      <c r="AU121" s="516"/>
      <c r="AV121" s="516"/>
      <c r="AW121" s="401"/>
      <c r="AX121" s="401"/>
      <c r="AY121" s="595" t="s">
        <v>615</v>
      </c>
      <c r="AZ121" s="582" t="s">
        <v>481</v>
      </c>
      <c r="BA121" s="400" t="s">
        <v>534</v>
      </c>
      <c r="BB121" s="400" t="s">
        <v>254</v>
      </c>
      <c r="BC121" s="400" t="s">
        <v>254</v>
      </c>
      <c r="BD121" s="400" t="s">
        <v>497</v>
      </c>
      <c r="BE121" s="516">
        <f t="shared" si="101"/>
        <v>116</v>
      </c>
      <c r="BF121" s="516"/>
      <c r="BG121" s="516"/>
    </row>
    <row r="122" spans="1:59" hidden="1">
      <c r="A122" s="460">
        <f t="shared" si="107"/>
        <v>0</v>
      </c>
      <c r="B122" s="460">
        <f t="shared" si="110"/>
        <v>0</v>
      </c>
      <c r="C122" s="460">
        <f t="shared" si="108"/>
        <v>0</v>
      </c>
      <c r="E122" s="471">
        <f t="shared" ref="E122:L122" si="118">+MAX(E121,E123)</f>
        <v>21660</v>
      </c>
      <c r="F122" s="471">
        <f t="shared" si="118"/>
        <v>24720</v>
      </c>
      <c r="G122" s="471">
        <f t="shared" si="118"/>
        <v>27840</v>
      </c>
      <c r="H122" s="471">
        <f t="shared" si="118"/>
        <v>30900</v>
      </c>
      <c r="I122" s="471">
        <f t="shared" si="118"/>
        <v>33420</v>
      </c>
      <c r="J122" s="471">
        <f t="shared" si="118"/>
        <v>35880</v>
      </c>
      <c r="K122" s="471">
        <f t="shared" si="118"/>
        <v>38340</v>
      </c>
      <c r="L122" s="471">
        <f t="shared" si="118"/>
        <v>40800</v>
      </c>
      <c r="N122" s="515" t="s">
        <v>1717</v>
      </c>
      <c r="O122" s="516"/>
      <c r="P122" s="516"/>
      <c r="Q122" s="516"/>
      <c r="R122" s="516"/>
      <c r="S122" s="516"/>
      <c r="T122" s="516"/>
      <c r="U122" s="516"/>
      <c r="V122" s="516"/>
      <c r="W122" s="516"/>
      <c r="X122" s="516"/>
      <c r="Y122" s="516"/>
      <c r="Z122" s="516"/>
      <c r="AA122" s="516"/>
      <c r="AB122" s="516"/>
      <c r="AC122" s="516"/>
      <c r="AD122" s="516"/>
      <c r="AE122" s="516"/>
      <c r="AF122" s="516"/>
      <c r="AG122" s="516"/>
      <c r="AH122" s="516"/>
      <c r="AI122" s="516"/>
      <c r="AJ122" s="516"/>
      <c r="AK122" s="516"/>
      <c r="AL122" s="516"/>
      <c r="AM122" s="516"/>
      <c r="AN122" s="516"/>
      <c r="AO122" s="516"/>
      <c r="AP122" s="516"/>
      <c r="AQ122" s="516"/>
      <c r="AR122" s="516"/>
      <c r="AS122" s="516"/>
      <c r="AT122" s="637" t="s">
        <v>254</v>
      </c>
      <c r="AU122" s="516"/>
      <c r="AV122" s="516"/>
      <c r="AW122" s="401"/>
      <c r="AX122" s="401"/>
      <c r="AY122" s="595"/>
      <c r="AZ122" s="582"/>
      <c r="BA122" s="400"/>
      <c r="BB122" s="400" t="s">
        <v>691</v>
      </c>
      <c r="BC122" s="400" t="s">
        <v>691</v>
      </c>
      <c r="BD122" s="400" t="s">
        <v>501</v>
      </c>
      <c r="BE122" s="516"/>
      <c r="BF122" s="516"/>
      <c r="BG122" s="516"/>
    </row>
    <row r="123" spans="1:59" hidden="1">
      <c r="A123" s="460">
        <f t="shared" si="107"/>
        <v>0</v>
      </c>
      <c r="B123" s="460">
        <f t="shared" si="110"/>
        <v>0</v>
      </c>
      <c r="C123" s="460">
        <f t="shared" si="108"/>
        <v>0</v>
      </c>
      <c r="E123" s="461">
        <f t="shared" ref="E123:L123" si="119">+MAX(P123,Y123,AI123)</f>
        <v>21660</v>
      </c>
      <c r="F123" s="461">
        <f t="shared" si="119"/>
        <v>24720</v>
      </c>
      <c r="G123" s="461">
        <f t="shared" si="119"/>
        <v>27840</v>
      </c>
      <c r="H123" s="461">
        <f t="shared" si="119"/>
        <v>30900</v>
      </c>
      <c r="I123" s="461">
        <f t="shared" si="119"/>
        <v>33420</v>
      </c>
      <c r="J123" s="461">
        <f t="shared" si="119"/>
        <v>35880</v>
      </c>
      <c r="K123" s="461">
        <f t="shared" si="119"/>
        <v>38340</v>
      </c>
      <c r="L123" s="461">
        <f t="shared" si="119"/>
        <v>40800</v>
      </c>
      <c r="N123" s="515" t="str">
        <f>CONCATENATE(AU17,$B$11)</f>
        <v>1/16/2012 - 12/3/20120</v>
      </c>
      <c r="O123" s="516"/>
      <c r="P123" s="516">
        <v>21660</v>
      </c>
      <c r="Q123" s="516">
        <v>24720</v>
      </c>
      <c r="R123" s="516">
        <v>27840</v>
      </c>
      <c r="S123" s="516">
        <v>30900</v>
      </c>
      <c r="T123" s="516">
        <v>33420</v>
      </c>
      <c r="U123" s="516">
        <v>35880</v>
      </c>
      <c r="V123" s="516">
        <v>38340</v>
      </c>
      <c r="W123" s="516">
        <v>40800</v>
      </c>
      <c r="X123" s="516"/>
      <c r="Y123" s="516">
        <v>0</v>
      </c>
      <c r="Z123" s="516">
        <v>0</v>
      </c>
      <c r="AA123" s="516">
        <v>0</v>
      </c>
      <c r="AB123" s="516">
        <v>0</v>
      </c>
      <c r="AC123" s="516">
        <v>0</v>
      </c>
      <c r="AD123" s="516">
        <v>0</v>
      </c>
      <c r="AE123" s="516">
        <v>0</v>
      </c>
      <c r="AF123" s="516">
        <v>0</v>
      </c>
      <c r="AG123" s="516"/>
      <c r="AH123" s="516"/>
      <c r="AI123" s="516">
        <f t="shared" ref="AI123:AP123" si="120">+AI105/5*6</f>
        <v>0</v>
      </c>
      <c r="AJ123" s="516">
        <f t="shared" si="120"/>
        <v>0</v>
      </c>
      <c r="AK123" s="516">
        <f t="shared" si="120"/>
        <v>0</v>
      </c>
      <c r="AL123" s="516">
        <f t="shared" si="120"/>
        <v>0</v>
      </c>
      <c r="AM123" s="516">
        <f t="shared" si="120"/>
        <v>0</v>
      </c>
      <c r="AN123" s="516">
        <f t="shared" si="120"/>
        <v>0</v>
      </c>
      <c r="AO123" s="516">
        <f t="shared" si="120"/>
        <v>0</v>
      </c>
      <c r="AP123" s="516">
        <f t="shared" si="120"/>
        <v>0</v>
      </c>
      <c r="AQ123" s="516"/>
      <c r="AR123" s="516"/>
      <c r="AS123" s="516"/>
      <c r="AT123" s="637" t="s">
        <v>256</v>
      </c>
      <c r="AU123" s="516"/>
      <c r="AV123" s="516"/>
      <c r="AW123" s="401"/>
      <c r="AX123" s="401"/>
      <c r="AY123" s="595"/>
      <c r="AZ123" s="582"/>
      <c r="BA123" s="400"/>
      <c r="BB123" s="400" t="s">
        <v>692</v>
      </c>
      <c r="BC123" s="400" t="s">
        <v>692</v>
      </c>
      <c r="BD123" s="400" t="s">
        <v>505</v>
      </c>
      <c r="BE123" s="516"/>
      <c r="BF123" s="516"/>
      <c r="BG123" s="516"/>
    </row>
    <row r="124" spans="1:59" hidden="1">
      <c r="A124" s="460">
        <f t="shared" si="107"/>
        <v>0</v>
      </c>
      <c r="B124" s="460">
        <f t="shared" si="110"/>
        <v>0</v>
      </c>
      <c r="C124" s="460">
        <f t="shared" si="108"/>
        <v>0</v>
      </c>
      <c r="E124" s="471">
        <f t="shared" ref="E124:L124" si="121">+MAX(E123,E125)</f>
        <v>21960</v>
      </c>
      <c r="F124" s="471">
        <f t="shared" si="121"/>
        <v>25080</v>
      </c>
      <c r="G124" s="471">
        <f t="shared" si="121"/>
        <v>28200</v>
      </c>
      <c r="H124" s="471">
        <f t="shared" si="121"/>
        <v>31320</v>
      </c>
      <c r="I124" s="471">
        <f t="shared" si="121"/>
        <v>33840</v>
      </c>
      <c r="J124" s="471">
        <f t="shared" si="121"/>
        <v>36360</v>
      </c>
      <c r="K124" s="471">
        <f t="shared" si="121"/>
        <v>38880</v>
      </c>
      <c r="L124" s="471">
        <f t="shared" si="121"/>
        <v>41400</v>
      </c>
      <c r="N124" s="515" t="s">
        <v>1717</v>
      </c>
      <c r="O124" s="516"/>
      <c r="P124" s="516"/>
      <c r="Q124" s="516"/>
      <c r="R124" s="516"/>
      <c r="S124" s="516"/>
      <c r="T124" s="516"/>
      <c r="U124" s="516"/>
      <c r="V124" s="516"/>
      <c r="W124" s="516"/>
      <c r="X124" s="516"/>
      <c r="Y124" s="516"/>
      <c r="Z124" s="516"/>
      <c r="AA124" s="516"/>
      <c r="AB124" s="516"/>
      <c r="AC124" s="516"/>
      <c r="AD124" s="516"/>
      <c r="AE124" s="516"/>
      <c r="AF124" s="516"/>
      <c r="AG124" s="516"/>
      <c r="AH124" s="516"/>
      <c r="AI124" s="516"/>
      <c r="AJ124" s="516"/>
      <c r="AK124" s="516"/>
      <c r="AL124" s="516"/>
      <c r="AM124" s="516"/>
      <c r="AN124" s="516"/>
      <c r="AO124" s="516"/>
      <c r="AP124" s="516"/>
      <c r="AQ124" s="516"/>
      <c r="AR124" s="516"/>
      <c r="AS124" s="516"/>
      <c r="AT124" s="637" t="s">
        <v>258</v>
      </c>
      <c r="AU124" s="516"/>
      <c r="AV124" s="516"/>
      <c r="AW124" s="401"/>
      <c r="AX124" s="401"/>
      <c r="AY124" s="595" t="s">
        <v>616</v>
      </c>
      <c r="AZ124" s="582" t="s">
        <v>493</v>
      </c>
      <c r="BA124" s="400" t="s">
        <v>538</v>
      </c>
      <c r="BB124" s="400" t="s">
        <v>693</v>
      </c>
      <c r="BC124" s="400" t="s">
        <v>693</v>
      </c>
      <c r="BD124" s="400" t="s">
        <v>507</v>
      </c>
      <c r="BE124" s="516">
        <f t="shared" ref="BE124:BE137" si="122">+MATCH(BD$10:BD$548,AZ$10:AZ$540,0)</f>
        <v>119</v>
      </c>
      <c r="BF124" s="516"/>
      <c r="BG124" s="516"/>
    </row>
    <row r="125" spans="1:59" hidden="1">
      <c r="A125" s="460">
        <f t="shared" si="107"/>
        <v>0</v>
      </c>
      <c r="B125" s="460">
        <f t="shared" si="110"/>
        <v>0</v>
      </c>
      <c r="C125" s="460">
        <f t="shared" si="108"/>
        <v>0</v>
      </c>
      <c r="E125" s="461">
        <f t="shared" ref="E125:L125" si="123">+MAX(P125,Y125,AI125)</f>
        <v>21960</v>
      </c>
      <c r="F125" s="461">
        <f t="shared" si="123"/>
        <v>25080</v>
      </c>
      <c r="G125" s="461">
        <f t="shared" si="123"/>
        <v>28200</v>
      </c>
      <c r="H125" s="461">
        <f t="shared" si="123"/>
        <v>31320</v>
      </c>
      <c r="I125" s="461">
        <f t="shared" si="123"/>
        <v>33840</v>
      </c>
      <c r="J125" s="461">
        <f t="shared" si="123"/>
        <v>36360</v>
      </c>
      <c r="K125" s="461">
        <f t="shared" si="123"/>
        <v>38880</v>
      </c>
      <c r="L125" s="461">
        <f t="shared" si="123"/>
        <v>41400</v>
      </c>
      <c r="N125" s="515" t="str">
        <f>CONCATENATE(AU19,$B$11)</f>
        <v>1/18/2013 - 12/17/20130</v>
      </c>
      <c r="O125" s="516"/>
      <c r="P125" s="516">
        <v>21960</v>
      </c>
      <c r="Q125" s="516">
        <v>25080</v>
      </c>
      <c r="R125" s="516">
        <v>28200</v>
      </c>
      <c r="S125" s="516">
        <v>31320</v>
      </c>
      <c r="T125" s="516">
        <v>33840</v>
      </c>
      <c r="U125" s="516">
        <v>36360</v>
      </c>
      <c r="V125" s="516">
        <v>38880</v>
      </c>
      <c r="W125" s="516">
        <v>41400</v>
      </c>
      <c r="X125" s="516"/>
      <c r="Y125" s="516">
        <v>0</v>
      </c>
      <c r="Z125" s="516">
        <v>0</v>
      </c>
      <c r="AA125" s="516">
        <v>0</v>
      </c>
      <c r="AB125" s="516">
        <v>0</v>
      </c>
      <c r="AC125" s="516">
        <v>0</v>
      </c>
      <c r="AD125" s="516">
        <v>0</v>
      </c>
      <c r="AE125" s="516">
        <v>0</v>
      </c>
      <c r="AF125" s="516">
        <v>0</v>
      </c>
      <c r="AG125" s="516"/>
      <c r="AH125" s="516"/>
      <c r="AI125" s="516">
        <f t="shared" ref="AI125:AP125" si="124">+AI107*1.2</f>
        <v>0</v>
      </c>
      <c r="AJ125" s="516">
        <f t="shared" si="124"/>
        <v>0</v>
      </c>
      <c r="AK125" s="516">
        <f t="shared" si="124"/>
        <v>0</v>
      </c>
      <c r="AL125" s="516">
        <f t="shared" si="124"/>
        <v>0</v>
      </c>
      <c r="AM125" s="516">
        <f t="shared" si="124"/>
        <v>0</v>
      </c>
      <c r="AN125" s="516">
        <f t="shared" si="124"/>
        <v>0</v>
      </c>
      <c r="AO125" s="516">
        <f t="shared" si="124"/>
        <v>0</v>
      </c>
      <c r="AP125" s="516">
        <f t="shared" si="124"/>
        <v>0</v>
      </c>
      <c r="AQ125" s="516"/>
      <c r="AR125" s="516"/>
      <c r="AS125" s="516"/>
      <c r="AT125" s="637" t="s">
        <v>260</v>
      </c>
      <c r="AU125" s="516"/>
      <c r="AV125" s="516"/>
      <c r="AW125" s="401"/>
      <c r="AX125" s="401"/>
      <c r="AY125" s="595" t="s">
        <v>621</v>
      </c>
      <c r="AZ125" s="582" t="s">
        <v>497</v>
      </c>
      <c r="BA125" s="400" t="s">
        <v>163</v>
      </c>
      <c r="BB125" s="400" t="s">
        <v>698</v>
      </c>
      <c r="BC125" s="400" t="s">
        <v>698</v>
      </c>
      <c r="BD125" s="400" t="s">
        <v>155</v>
      </c>
      <c r="BE125" s="516">
        <f t="shared" si="122"/>
        <v>120</v>
      </c>
      <c r="BF125" s="516"/>
      <c r="BG125" s="516"/>
    </row>
    <row r="126" spans="1:59" hidden="1">
      <c r="A126" s="474">
        <f t="shared" ref="A126:A131" si="125">IF($A$26=$AU22,1,0)</f>
        <v>0</v>
      </c>
      <c r="B126" s="474">
        <f t="shared" ref="B126:B131" si="126">IF(OR(B71=1,$B$18=$AU22),1,0)</f>
        <v>0</v>
      </c>
      <c r="C126" s="474">
        <f t="shared" si="108"/>
        <v>0</v>
      </c>
      <c r="E126" s="471">
        <f t="shared" ref="E126:L126" si="127">+MAX(E125,E127)</f>
        <v>22320</v>
      </c>
      <c r="F126" s="471">
        <f t="shared" si="127"/>
        <v>25500</v>
      </c>
      <c r="G126" s="471">
        <f t="shared" si="127"/>
        <v>28680</v>
      </c>
      <c r="H126" s="471">
        <f t="shared" si="127"/>
        <v>31860</v>
      </c>
      <c r="I126" s="471">
        <f t="shared" si="127"/>
        <v>34440</v>
      </c>
      <c r="J126" s="471">
        <f t="shared" si="127"/>
        <v>36960</v>
      </c>
      <c r="K126" s="471">
        <f t="shared" si="127"/>
        <v>39540</v>
      </c>
      <c r="L126" s="471">
        <f t="shared" si="127"/>
        <v>42060</v>
      </c>
      <c r="N126" s="515" t="s">
        <v>1717</v>
      </c>
      <c r="O126" s="516"/>
      <c r="P126" s="516"/>
      <c r="Q126" s="516"/>
      <c r="R126" s="516"/>
      <c r="S126" s="516"/>
      <c r="T126" s="516"/>
      <c r="U126" s="516"/>
      <c r="V126" s="516"/>
      <c r="W126" s="516"/>
      <c r="X126" s="516"/>
      <c r="Y126" s="516"/>
      <c r="Z126" s="516"/>
      <c r="AA126" s="516"/>
      <c r="AB126" s="516"/>
      <c r="AC126" s="516"/>
      <c r="AD126" s="516"/>
      <c r="AE126" s="516"/>
      <c r="AF126" s="516"/>
      <c r="AG126" s="516"/>
      <c r="AH126" s="516"/>
      <c r="AI126" s="516"/>
      <c r="AJ126" s="516"/>
      <c r="AK126" s="516"/>
      <c r="AL126" s="516"/>
      <c r="AM126" s="516"/>
      <c r="AN126" s="516"/>
      <c r="AO126" s="516"/>
      <c r="AP126" s="516"/>
      <c r="AQ126" s="516"/>
      <c r="AR126" s="516"/>
      <c r="AS126" s="516"/>
      <c r="AT126" s="637" t="s">
        <v>262</v>
      </c>
      <c r="AU126" s="516"/>
      <c r="AV126" s="516"/>
      <c r="AW126" s="401"/>
      <c r="AX126" s="401"/>
      <c r="AY126" s="595" t="s">
        <v>208</v>
      </c>
      <c r="AZ126" s="582" t="s">
        <v>501</v>
      </c>
      <c r="BA126" s="400" t="s">
        <v>541</v>
      </c>
      <c r="BB126" s="400" t="s">
        <v>702</v>
      </c>
      <c r="BC126" s="400" t="s">
        <v>702</v>
      </c>
      <c r="BD126" s="400" t="s">
        <v>512</v>
      </c>
      <c r="BE126" s="516">
        <f t="shared" si="122"/>
        <v>121</v>
      </c>
      <c r="BF126" s="516"/>
      <c r="BG126" s="516"/>
    </row>
    <row r="127" spans="1:59" hidden="1">
      <c r="A127" s="474">
        <f t="shared" si="125"/>
        <v>0</v>
      </c>
      <c r="B127" s="474">
        <f t="shared" si="126"/>
        <v>0</v>
      </c>
      <c r="C127" s="474">
        <f t="shared" si="108"/>
        <v>0</v>
      </c>
      <c r="E127" s="461">
        <f t="shared" ref="E127:L127" si="128">+MAX(P127,Y127,AI127)</f>
        <v>22320</v>
      </c>
      <c r="F127" s="461">
        <f t="shared" si="128"/>
        <v>25500</v>
      </c>
      <c r="G127" s="461">
        <f t="shared" si="128"/>
        <v>28680</v>
      </c>
      <c r="H127" s="461">
        <f t="shared" si="128"/>
        <v>31860</v>
      </c>
      <c r="I127" s="461">
        <f t="shared" si="128"/>
        <v>34440</v>
      </c>
      <c r="J127" s="461">
        <f t="shared" si="128"/>
        <v>36960</v>
      </c>
      <c r="K127" s="461">
        <f t="shared" si="128"/>
        <v>39540</v>
      </c>
      <c r="L127" s="461">
        <f t="shared" si="128"/>
        <v>42060</v>
      </c>
      <c r="N127" s="515" t="str">
        <f>CONCATENATE(AU23,$B$11)</f>
        <v>2/1/2014 - 3/5/20150</v>
      </c>
      <c r="O127" s="516"/>
      <c r="P127" s="516">
        <v>22320</v>
      </c>
      <c r="Q127" s="516">
        <v>25500</v>
      </c>
      <c r="R127" s="516">
        <v>28680</v>
      </c>
      <c r="S127" s="516">
        <v>31860</v>
      </c>
      <c r="T127" s="516">
        <v>34440</v>
      </c>
      <c r="U127" s="516">
        <v>36960</v>
      </c>
      <c r="V127" s="516">
        <v>39540</v>
      </c>
      <c r="W127" s="516">
        <v>42060</v>
      </c>
      <c r="X127" s="516"/>
      <c r="Y127" s="516">
        <v>0</v>
      </c>
      <c r="Z127" s="516">
        <v>0</v>
      </c>
      <c r="AA127" s="516">
        <v>0</v>
      </c>
      <c r="AB127" s="516">
        <v>0</v>
      </c>
      <c r="AC127" s="516">
        <v>0</v>
      </c>
      <c r="AD127" s="516">
        <v>0</v>
      </c>
      <c r="AE127" s="516">
        <v>0</v>
      </c>
      <c r="AF127" s="516">
        <v>0</v>
      </c>
      <c r="AG127" s="516"/>
      <c r="AH127" s="516"/>
      <c r="AI127" s="516">
        <f t="shared" ref="AI127:AP127" si="129">+AI109*1.2</f>
        <v>0</v>
      </c>
      <c r="AJ127" s="516">
        <f t="shared" si="129"/>
        <v>0</v>
      </c>
      <c r="AK127" s="516">
        <f t="shared" si="129"/>
        <v>0</v>
      </c>
      <c r="AL127" s="516">
        <f t="shared" si="129"/>
        <v>0</v>
      </c>
      <c r="AM127" s="516">
        <f t="shared" si="129"/>
        <v>0</v>
      </c>
      <c r="AN127" s="516">
        <f t="shared" si="129"/>
        <v>0</v>
      </c>
      <c r="AO127" s="516">
        <f t="shared" si="129"/>
        <v>0</v>
      </c>
      <c r="AP127" s="516">
        <f t="shared" si="129"/>
        <v>0</v>
      </c>
      <c r="AQ127" s="516"/>
      <c r="AR127" s="516"/>
      <c r="AS127" s="516"/>
      <c r="AT127" s="637" t="s">
        <v>264</v>
      </c>
      <c r="AU127" s="516"/>
      <c r="AV127" s="516"/>
      <c r="AW127" s="401"/>
      <c r="AX127" s="401"/>
      <c r="AY127" s="595" t="s">
        <v>627</v>
      </c>
      <c r="AZ127" s="582" t="s">
        <v>505</v>
      </c>
      <c r="BA127" s="400" t="s">
        <v>545</v>
      </c>
      <c r="BB127" s="400" t="s">
        <v>264</v>
      </c>
      <c r="BC127" s="400" t="s">
        <v>264</v>
      </c>
      <c r="BD127" s="400" t="s">
        <v>520</v>
      </c>
      <c r="BE127" s="516">
        <f t="shared" si="122"/>
        <v>122</v>
      </c>
      <c r="BF127" s="516"/>
      <c r="BG127" s="516"/>
    </row>
    <row r="128" spans="1:59" hidden="1">
      <c r="A128" s="474">
        <f t="shared" si="125"/>
        <v>0</v>
      </c>
      <c r="B128" s="474">
        <f t="shared" si="126"/>
        <v>0</v>
      </c>
      <c r="C128" s="474">
        <f t="shared" si="108"/>
        <v>0</v>
      </c>
      <c r="E128" s="471">
        <f t="shared" ref="E128:L128" si="130">+MAX(E127,E129)</f>
        <v>22500</v>
      </c>
      <c r="F128" s="471">
        <f t="shared" si="130"/>
        <v>25680</v>
      </c>
      <c r="G128" s="471">
        <f t="shared" si="130"/>
        <v>28920</v>
      </c>
      <c r="H128" s="471">
        <f t="shared" si="130"/>
        <v>32100</v>
      </c>
      <c r="I128" s="471">
        <f t="shared" si="130"/>
        <v>34680</v>
      </c>
      <c r="J128" s="471">
        <f t="shared" si="130"/>
        <v>37260</v>
      </c>
      <c r="K128" s="471">
        <f t="shared" si="130"/>
        <v>39840</v>
      </c>
      <c r="L128" s="471">
        <f t="shared" si="130"/>
        <v>42420</v>
      </c>
      <c r="N128" s="515" t="s">
        <v>1717</v>
      </c>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516"/>
      <c r="AN128" s="516"/>
      <c r="AO128" s="516"/>
      <c r="AP128" s="516"/>
      <c r="AQ128" s="516"/>
      <c r="AR128" s="516"/>
      <c r="AS128" s="516"/>
      <c r="AT128" s="637" t="s">
        <v>266</v>
      </c>
      <c r="AU128" s="516"/>
      <c r="AV128" s="516"/>
      <c r="AW128" s="401"/>
      <c r="AX128" s="401"/>
      <c r="AY128" s="595" t="s">
        <v>632</v>
      </c>
      <c r="AZ128" s="582" t="s">
        <v>507</v>
      </c>
      <c r="BA128" s="400" t="s">
        <v>547</v>
      </c>
      <c r="BB128" s="400" t="s">
        <v>709</v>
      </c>
      <c r="BC128" s="400" t="s">
        <v>709</v>
      </c>
      <c r="BD128" s="400" t="s">
        <v>530</v>
      </c>
      <c r="BE128" s="516">
        <f t="shared" si="122"/>
        <v>123</v>
      </c>
      <c r="BF128" s="516"/>
      <c r="BG128" s="516"/>
    </row>
    <row r="129" spans="1:59" hidden="1">
      <c r="A129" s="474">
        <f t="shared" si="125"/>
        <v>0</v>
      </c>
      <c r="B129" s="474">
        <f t="shared" si="126"/>
        <v>0</v>
      </c>
      <c r="C129" s="474">
        <f t="shared" si="108"/>
        <v>0</v>
      </c>
      <c r="E129" s="478">
        <f t="shared" ref="E129:L129" si="131">+MAX(P129,Y129,AI129)</f>
        <v>22500</v>
      </c>
      <c r="F129" s="478">
        <f t="shared" si="131"/>
        <v>25680</v>
      </c>
      <c r="G129" s="478">
        <f t="shared" si="131"/>
        <v>28920</v>
      </c>
      <c r="H129" s="478">
        <f t="shared" si="131"/>
        <v>32100</v>
      </c>
      <c r="I129" s="478">
        <f t="shared" si="131"/>
        <v>34680</v>
      </c>
      <c r="J129" s="478">
        <f t="shared" si="131"/>
        <v>37260</v>
      </c>
      <c r="K129" s="478">
        <f t="shared" si="131"/>
        <v>39840</v>
      </c>
      <c r="L129" s="478">
        <f t="shared" si="131"/>
        <v>42420</v>
      </c>
      <c r="N129" s="515" t="str">
        <f>CONCATENATE(AU25,$B$11)</f>
        <v>4/21/2015 - 3/27/20160</v>
      </c>
      <c r="O129" s="516"/>
      <c r="P129" s="516">
        <v>22500</v>
      </c>
      <c r="Q129" s="516">
        <v>25680</v>
      </c>
      <c r="R129" s="516">
        <v>28920</v>
      </c>
      <c r="S129" s="516">
        <v>32100</v>
      </c>
      <c r="T129" s="516">
        <v>34680</v>
      </c>
      <c r="U129" s="516">
        <v>37260</v>
      </c>
      <c r="V129" s="516">
        <v>39840</v>
      </c>
      <c r="W129" s="516">
        <v>42420</v>
      </c>
      <c r="X129" s="516"/>
      <c r="Y129" s="516">
        <v>0</v>
      </c>
      <c r="Z129" s="516">
        <v>0</v>
      </c>
      <c r="AA129" s="516">
        <v>0</v>
      </c>
      <c r="AB129" s="516">
        <v>0</v>
      </c>
      <c r="AC129" s="516">
        <v>0</v>
      </c>
      <c r="AD129" s="516">
        <v>0</v>
      </c>
      <c r="AE129" s="516">
        <v>0</v>
      </c>
      <c r="AF129" s="516">
        <v>0</v>
      </c>
      <c r="AG129" s="516"/>
      <c r="AH129" s="516"/>
      <c r="AI129" s="516">
        <f t="shared" ref="AI129:AP129" si="132">+AI111*1.2</f>
        <v>0</v>
      </c>
      <c r="AJ129" s="516">
        <f t="shared" si="132"/>
        <v>0</v>
      </c>
      <c r="AK129" s="516">
        <f t="shared" si="132"/>
        <v>0</v>
      </c>
      <c r="AL129" s="516">
        <f t="shared" si="132"/>
        <v>0</v>
      </c>
      <c r="AM129" s="516">
        <f t="shared" si="132"/>
        <v>0</v>
      </c>
      <c r="AN129" s="516">
        <f t="shared" si="132"/>
        <v>0</v>
      </c>
      <c r="AO129" s="516">
        <f t="shared" si="132"/>
        <v>0</v>
      </c>
      <c r="AP129" s="516">
        <f t="shared" si="132"/>
        <v>0</v>
      </c>
      <c r="AQ129" s="516"/>
      <c r="AR129" s="516"/>
      <c r="AS129" s="516"/>
      <c r="AT129" s="637" t="s">
        <v>268</v>
      </c>
      <c r="AU129" s="516"/>
      <c r="AV129" s="516"/>
      <c r="AW129" s="401"/>
      <c r="AX129" s="401"/>
      <c r="AY129" s="595" t="s">
        <v>640</v>
      </c>
      <c r="AZ129" s="582" t="s">
        <v>155</v>
      </c>
      <c r="BA129" s="400" t="s">
        <v>548</v>
      </c>
      <c r="BB129" s="400" t="s">
        <v>712</v>
      </c>
      <c r="BC129" s="400" t="s">
        <v>712</v>
      </c>
      <c r="BD129" s="400" t="s">
        <v>532</v>
      </c>
      <c r="BE129" s="516">
        <f t="shared" si="122"/>
        <v>124</v>
      </c>
      <c r="BF129" s="516"/>
      <c r="BG129" s="516"/>
    </row>
    <row r="130" spans="1:59" hidden="1">
      <c r="A130" s="479">
        <f t="shared" si="125"/>
        <v>0</v>
      </c>
      <c r="B130" s="479">
        <f t="shared" si="126"/>
        <v>0</v>
      </c>
      <c r="C130" s="479">
        <f t="shared" si="108"/>
        <v>0</v>
      </c>
      <c r="E130" s="471">
        <f t="shared" ref="E130:L130" si="133">+MAX(E129,E131)</f>
        <v>22500</v>
      </c>
      <c r="F130" s="471">
        <f t="shared" si="133"/>
        <v>25680</v>
      </c>
      <c r="G130" s="471">
        <f t="shared" si="133"/>
        <v>28920</v>
      </c>
      <c r="H130" s="471">
        <f t="shared" si="133"/>
        <v>32100</v>
      </c>
      <c r="I130" s="471">
        <f t="shared" si="133"/>
        <v>34680</v>
      </c>
      <c r="J130" s="471">
        <f t="shared" si="133"/>
        <v>37260</v>
      </c>
      <c r="K130" s="471">
        <f t="shared" si="133"/>
        <v>39840</v>
      </c>
      <c r="L130" s="471">
        <f t="shared" si="133"/>
        <v>42420</v>
      </c>
      <c r="N130" s="515" t="s">
        <v>1717</v>
      </c>
      <c r="O130" s="516"/>
      <c r="P130" s="516"/>
      <c r="Q130" s="516"/>
      <c r="R130" s="516"/>
      <c r="S130" s="516"/>
      <c r="T130" s="516"/>
      <c r="U130" s="516"/>
      <c r="V130" s="516"/>
      <c r="W130" s="516"/>
      <c r="X130" s="516"/>
      <c r="Y130" s="516"/>
      <c r="Z130" s="516"/>
      <c r="AA130" s="516"/>
      <c r="AB130" s="516"/>
      <c r="AC130" s="516"/>
      <c r="AD130" s="516"/>
      <c r="AE130" s="516"/>
      <c r="AF130" s="516"/>
      <c r="AG130" s="516"/>
      <c r="AH130" s="516"/>
      <c r="AI130" s="516"/>
      <c r="AJ130" s="516"/>
      <c r="AK130" s="516"/>
      <c r="AL130" s="516"/>
      <c r="AM130" s="516"/>
      <c r="AN130" s="516"/>
      <c r="AO130" s="516"/>
      <c r="AP130" s="516"/>
      <c r="AQ130" s="516"/>
      <c r="AR130" s="516"/>
      <c r="AS130" s="516"/>
      <c r="AT130" s="637" t="s">
        <v>270</v>
      </c>
      <c r="AU130" s="516"/>
      <c r="AV130" s="516"/>
      <c r="AW130" s="401"/>
      <c r="AX130" s="401"/>
      <c r="AY130" s="595" t="s">
        <v>647</v>
      </c>
      <c r="AZ130" s="582" t="s">
        <v>512</v>
      </c>
      <c r="BA130" s="400" t="s">
        <v>549</v>
      </c>
      <c r="BB130" s="400" t="s">
        <v>713</v>
      </c>
      <c r="BC130" s="400" t="s">
        <v>713</v>
      </c>
      <c r="BD130" s="400" t="s">
        <v>534</v>
      </c>
      <c r="BE130" s="516">
        <f t="shared" si="122"/>
        <v>125</v>
      </c>
      <c r="BF130" s="516"/>
      <c r="BG130" s="516"/>
    </row>
    <row r="131" spans="1:59" hidden="1">
      <c r="A131" s="480">
        <f t="shared" si="125"/>
        <v>0</v>
      </c>
      <c r="B131" s="480">
        <f t="shared" si="126"/>
        <v>0</v>
      </c>
      <c r="C131" s="480">
        <f t="shared" si="108"/>
        <v>0</v>
      </c>
      <c r="E131" s="488">
        <f t="shared" ref="E131:L131" si="134">+MAX(P131,Y131,AI131)</f>
        <v>22020</v>
      </c>
      <c r="F131" s="488">
        <f t="shared" si="134"/>
        <v>25200</v>
      </c>
      <c r="G131" s="488">
        <f t="shared" si="134"/>
        <v>28320</v>
      </c>
      <c r="H131" s="488">
        <f t="shared" si="134"/>
        <v>31440</v>
      </c>
      <c r="I131" s="488">
        <f t="shared" si="134"/>
        <v>33960</v>
      </c>
      <c r="J131" s="488">
        <f t="shared" si="134"/>
        <v>36480</v>
      </c>
      <c r="K131" s="488">
        <f t="shared" si="134"/>
        <v>39000</v>
      </c>
      <c r="L131" s="488">
        <f t="shared" si="134"/>
        <v>41520</v>
      </c>
      <c r="N131" s="515" t="str">
        <f>CONCATENATE(AU27,$B$11)</f>
        <v>On or After  5/13/20160</v>
      </c>
      <c r="O131" s="516"/>
      <c r="P131" s="516">
        <v>22020</v>
      </c>
      <c r="Q131" s="516">
        <v>25200</v>
      </c>
      <c r="R131" s="516">
        <v>28320</v>
      </c>
      <c r="S131" s="516">
        <v>31440</v>
      </c>
      <c r="T131" s="516">
        <v>33960</v>
      </c>
      <c r="U131" s="516">
        <v>36480</v>
      </c>
      <c r="V131" s="516">
        <v>39000</v>
      </c>
      <c r="W131" s="516">
        <v>41520</v>
      </c>
      <c r="X131" s="516"/>
      <c r="Y131" s="516">
        <v>0</v>
      </c>
      <c r="Z131" s="516">
        <v>0</v>
      </c>
      <c r="AA131" s="516">
        <v>0</v>
      </c>
      <c r="AB131" s="516">
        <v>0</v>
      </c>
      <c r="AC131" s="516">
        <v>0</v>
      </c>
      <c r="AD131" s="516">
        <v>0</v>
      </c>
      <c r="AE131" s="516">
        <v>0</v>
      </c>
      <c r="AF131" s="516">
        <v>0</v>
      </c>
      <c r="AG131" s="516"/>
      <c r="AH131" s="516"/>
      <c r="AI131" s="516">
        <f t="shared" ref="AI131:AP131" si="135">+AI113*1.2</f>
        <v>0</v>
      </c>
      <c r="AJ131" s="516">
        <f t="shared" si="135"/>
        <v>0</v>
      </c>
      <c r="AK131" s="516">
        <f t="shared" si="135"/>
        <v>0</v>
      </c>
      <c r="AL131" s="516">
        <f t="shared" si="135"/>
        <v>0</v>
      </c>
      <c r="AM131" s="516">
        <f t="shared" si="135"/>
        <v>0</v>
      </c>
      <c r="AN131" s="516">
        <f t="shared" si="135"/>
        <v>0</v>
      </c>
      <c r="AO131" s="516">
        <f t="shared" si="135"/>
        <v>0</v>
      </c>
      <c r="AP131" s="516">
        <f t="shared" si="135"/>
        <v>0</v>
      </c>
      <c r="AQ131" s="516"/>
      <c r="AR131" s="516"/>
      <c r="AS131" s="516"/>
      <c r="AT131" s="637" t="s">
        <v>272</v>
      </c>
      <c r="AU131" s="516"/>
      <c r="AV131" s="516"/>
      <c r="AW131" s="401"/>
      <c r="AX131" s="401"/>
      <c r="AY131" s="595" t="s">
        <v>652</v>
      </c>
      <c r="AZ131" s="582" t="s">
        <v>520</v>
      </c>
      <c r="BA131" s="400" t="s">
        <v>551</v>
      </c>
      <c r="BB131" s="400" t="s">
        <v>714</v>
      </c>
      <c r="BC131" s="400" t="s">
        <v>714</v>
      </c>
      <c r="BD131" s="400" t="s">
        <v>538</v>
      </c>
      <c r="BE131" s="516">
        <f t="shared" si="122"/>
        <v>126</v>
      </c>
      <c r="BF131" s="516"/>
      <c r="BG131" s="516"/>
    </row>
    <row r="132" spans="1:59" hidden="1">
      <c r="A132" s="482"/>
      <c r="B132" s="483"/>
      <c r="C132" s="484"/>
      <c r="D132" s="483"/>
      <c r="E132" s="483"/>
      <c r="F132" s="483"/>
      <c r="G132" s="483"/>
      <c r="H132" s="483"/>
      <c r="I132" s="483"/>
      <c r="J132" s="483"/>
      <c r="K132" s="483"/>
      <c r="L132" s="483"/>
      <c r="M132" s="483"/>
      <c r="N132" s="516"/>
      <c r="O132" s="516"/>
      <c r="P132" s="516"/>
      <c r="Q132" s="516"/>
      <c r="R132" s="516"/>
      <c r="S132" s="516"/>
      <c r="T132" s="516"/>
      <c r="U132" s="516"/>
      <c r="V132" s="516"/>
      <c r="W132" s="516"/>
      <c r="X132" s="516"/>
      <c r="Y132" s="516"/>
      <c r="Z132" s="516"/>
      <c r="AA132" s="516"/>
      <c r="AB132" s="516"/>
      <c r="AC132" s="516"/>
      <c r="AD132" s="516"/>
      <c r="AE132" s="516"/>
      <c r="AF132" s="516"/>
      <c r="AG132" s="516"/>
      <c r="AH132" s="516"/>
      <c r="AI132" s="516"/>
      <c r="AJ132" s="516"/>
      <c r="AK132" s="516"/>
      <c r="AL132" s="516"/>
      <c r="AM132" s="516"/>
      <c r="AN132" s="516"/>
      <c r="AO132" s="516"/>
      <c r="AP132" s="516"/>
      <c r="AQ132" s="641" t="s">
        <v>1720</v>
      </c>
      <c r="AR132" s="516"/>
      <c r="AS132" s="516"/>
      <c r="AT132" s="637" t="s">
        <v>274</v>
      </c>
      <c r="AU132" s="516"/>
      <c r="AV132" s="516"/>
      <c r="AW132" s="401"/>
      <c r="AX132" s="401"/>
      <c r="AY132" s="595" t="s">
        <v>654</v>
      </c>
      <c r="AZ132" s="582" t="s">
        <v>530</v>
      </c>
      <c r="BA132" s="400" t="s">
        <v>552</v>
      </c>
      <c r="BB132" s="400" t="s">
        <v>715</v>
      </c>
      <c r="BC132" s="400" t="s">
        <v>715</v>
      </c>
      <c r="BD132" s="400" t="s">
        <v>163</v>
      </c>
      <c r="BE132" s="516">
        <f t="shared" si="122"/>
        <v>127</v>
      </c>
      <c r="BF132" s="516"/>
      <c r="BG132" s="516"/>
    </row>
    <row r="133" spans="1:59" ht="15.6" hidden="1">
      <c r="A133" s="454" t="s">
        <v>1710</v>
      </c>
      <c r="B133" s="455" t="s">
        <v>1711</v>
      </c>
      <c r="C133" s="456" t="s">
        <v>1712</v>
      </c>
      <c r="E133" s="457">
        <v>1</v>
      </c>
      <c r="F133" s="457">
        <v>2</v>
      </c>
      <c r="G133" s="457">
        <v>3</v>
      </c>
      <c r="H133" s="457">
        <v>4</v>
      </c>
      <c r="I133" s="457">
        <v>5</v>
      </c>
      <c r="J133" s="457">
        <v>6</v>
      </c>
      <c r="K133" s="457">
        <v>7</v>
      </c>
      <c r="L133" s="457">
        <v>8</v>
      </c>
      <c r="M133" s="369"/>
      <c r="N133" s="639">
        <v>80</v>
      </c>
      <c r="O133" s="516"/>
      <c r="P133" s="1590" t="s">
        <v>1713</v>
      </c>
      <c r="Q133" s="1590"/>
      <c r="R133" s="1590"/>
      <c r="S133" s="1590"/>
      <c r="T133" s="1590"/>
      <c r="U133" s="1590"/>
      <c r="V133" s="1590"/>
      <c r="W133" s="1590"/>
      <c r="X133" s="516"/>
      <c r="Y133" s="1590" t="s">
        <v>1714</v>
      </c>
      <c r="Z133" s="1590"/>
      <c r="AA133" s="1590"/>
      <c r="AB133" s="1590"/>
      <c r="AC133" s="1590"/>
      <c r="AD133" s="1590"/>
      <c r="AE133" s="1590"/>
      <c r="AF133" s="1590"/>
      <c r="AG133" s="516"/>
      <c r="AH133" s="516"/>
      <c r="AI133" s="1590" t="s">
        <v>1716</v>
      </c>
      <c r="AJ133" s="1590"/>
      <c r="AK133" s="1590"/>
      <c r="AL133" s="1590"/>
      <c r="AM133" s="1590"/>
      <c r="AN133" s="1590"/>
      <c r="AO133" s="1590"/>
      <c r="AP133" s="1590"/>
      <c r="AQ133" s="516"/>
      <c r="AR133" s="516"/>
      <c r="AS133" s="516"/>
      <c r="AT133" s="637" t="s">
        <v>276</v>
      </c>
      <c r="AU133" s="516"/>
      <c r="AV133" s="516"/>
      <c r="AW133" s="401"/>
      <c r="AX133" s="401"/>
      <c r="AY133" s="595" t="s">
        <v>656</v>
      </c>
      <c r="AZ133" s="582" t="s">
        <v>532</v>
      </c>
      <c r="BA133" s="400" t="s">
        <v>556</v>
      </c>
      <c r="BB133" s="400" t="s">
        <v>716</v>
      </c>
      <c r="BC133" s="400" t="s">
        <v>716</v>
      </c>
      <c r="BD133" s="400" t="s">
        <v>541</v>
      </c>
      <c r="BE133" s="516">
        <f t="shared" si="122"/>
        <v>128</v>
      </c>
      <c r="BF133" s="516"/>
      <c r="BG133" s="516"/>
    </row>
    <row r="134" spans="1:59" hidden="1">
      <c r="A134" s="460">
        <f t="shared" ref="A134:A143" si="136">IF($A$26=$AU10,1,0)</f>
        <v>0</v>
      </c>
      <c r="B134" s="460">
        <f>IF($B$18=$AU10,1,0)</f>
        <v>0</v>
      </c>
      <c r="C134" s="460">
        <f t="shared" ref="C134:C149" si="137">+IF((A62+B62)=2,1,A62+B62)</f>
        <v>0</v>
      </c>
      <c r="E134" s="461">
        <f t="shared" ref="E134:L135" si="138">+MAX(P134,Y134,AI134)</f>
        <v>27280</v>
      </c>
      <c r="F134" s="461">
        <f t="shared" si="138"/>
        <v>31120</v>
      </c>
      <c r="G134" s="461">
        <f t="shared" si="138"/>
        <v>35040</v>
      </c>
      <c r="H134" s="461">
        <f t="shared" si="138"/>
        <v>38880</v>
      </c>
      <c r="I134" s="461">
        <f t="shared" si="138"/>
        <v>42000</v>
      </c>
      <c r="J134" s="461">
        <f t="shared" si="138"/>
        <v>45120</v>
      </c>
      <c r="K134" s="461">
        <f t="shared" si="138"/>
        <v>48240</v>
      </c>
      <c r="L134" s="461">
        <f t="shared" si="138"/>
        <v>51360</v>
      </c>
      <c r="N134" s="515" t="str">
        <f>CONCATENATE($AU$10,$B$11,$N$133)</f>
        <v>Before 12-31-2008080</v>
      </c>
      <c r="O134" s="516"/>
      <c r="P134" s="516">
        <v>27280</v>
      </c>
      <c r="Q134" s="516">
        <v>31120</v>
      </c>
      <c r="R134" s="516">
        <v>35040</v>
      </c>
      <c r="S134" s="516">
        <v>38880</v>
      </c>
      <c r="T134" s="516">
        <v>42000</v>
      </c>
      <c r="U134" s="516">
        <v>45120</v>
      </c>
      <c r="V134" s="516">
        <v>48240</v>
      </c>
      <c r="W134" s="516">
        <v>51360</v>
      </c>
      <c r="X134" s="516"/>
      <c r="Y134" s="516"/>
      <c r="Z134" s="516"/>
      <c r="AA134" s="516"/>
      <c r="AB134" s="516"/>
      <c r="AC134" s="516"/>
      <c r="AD134" s="516"/>
      <c r="AE134" s="516"/>
      <c r="AF134" s="516"/>
      <c r="AG134" s="516"/>
      <c r="AH134" s="516"/>
      <c r="AI134" s="516"/>
      <c r="AJ134" s="516"/>
      <c r="AK134" s="516"/>
      <c r="AL134" s="516"/>
      <c r="AM134" s="516"/>
      <c r="AN134" s="516"/>
      <c r="AO134" s="516"/>
      <c r="AP134" s="516"/>
      <c r="AQ134" s="516"/>
      <c r="AR134" s="516"/>
      <c r="AS134" s="516"/>
      <c r="AT134" s="637" t="s">
        <v>278</v>
      </c>
      <c r="AU134" s="516"/>
      <c r="AV134" s="516"/>
      <c r="AW134" s="401"/>
      <c r="AX134" s="401"/>
      <c r="AY134" s="595" t="s">
        <v>657</v>
      </c>
      <c r="AZ134" s="582" t="s">
        <v>534</v>
      </c>
      <c r="BA134" s="400" t="s">
        <v>559</v>
      </c>
      <c r="BB134" s="400" t="s">
        <v>724</v>
      </c>
      <c r="BC134" s="400" t="s">
        <v>724</v>
      </c>
      <c r="BD134" s="400" t="s">
        <v>545</v>
      </c>
      <c r="BE134" s="516">
        <f t="shared" si="122"/>
        <v>131</v>
      </c>
      <c r="BF134" s="516"/>
      <c r="BG134" s="516"/>
    </row>
    <row r="135" spans="1:59" hidden="1">
      <c r="A135" s="460">
        <f t="shared" si="136"/>
        <v>0</v>
      </c>
      <c r="B135" s="460">
        <f t="shared" ref="B135:B143" si="139">IF(OR(B62=1,$B$18=$AU11),1,0)</f>
        <v>0</v>
      </c>
      <c r="C135" s="460">
        <f t="shared" si="137"/>
        <v>0</v>
      </c>
      <c r="E135" s="461">
        <f t="shared" si="138"/>
        <v>27280</v>
      </c>
      <c r="F135" s="461">
        <f t="shared" si="138"/>
        <v>31120</v>
      </c>
      <c r="G135" s="461">
        <f t="shared" si="138"/>
        <v>35040</v>
      </c>
      <c r="H135" s="461">
        <f t="shared" si="138"/>
        <v>38880</v>
      </c>
      <c r="I135" s="461">
        <f t="shared" si="138"/>
        <v>42000</v>
      </c>
      <c r="J135" s="461">
        <f t="shared" si="138"/>
        <v>45120</v>
      </c>
      <c r="K135" s="461">
        <f t="shared" si="138"/>
        <v>48240</v>
      </c>
      <c r="L135" s="461">
        <f t="shared" si="138"/>
        <v>51360</v>
      </c>
      <c r="N135" s="515" t="str">
        <f>CONCATENATE($AU$11,$B$11,$N$133)</f>
        <v>1/1/2009 - 5/13/2010080</v>
      </c>
      <c r="O135" s="516"/>
      <c r="P135" s="516">
        <v>27280</v>
      </c>
      <c r="Q135" s="516">
        <v>31120</v>
      </c>
      <c r="R135" s="516">
        <v>35040</v>
      </c>
      <c r="S135" s="516">
        <v>38880</v>
      </c>
      <c r="T135" s="516">
        <v>42000</v>
      </c>
      <c r="U135" s="516">
        <v>45120</v>
      </c>
      <c r="V135" s="516">
        <v>48240</v>
      </c>
      <c r="W135" s="516">
        <v>51360</v>
      </c>
      <c r="X135" s="516"/>
      <c r="Y135" s="516"/>
      <c r="Z135" s="516"/>
      <c r="AA135" s="516"/>
      <c r="AB135" s="516"/>
      <c r="AC135" s="516"/>
      <c r="AD135" s="516"/>
      <c r="AE135" s="516"/>
      <c r="AF135" s="516"/>
      <c r="AG135" s="516"/>
      <c r="AH135" s="516"/>
      <c r="AI135" s="516">
        <f t="shared" ref="AI135:AP135" si="140">+AI99/5*8</f>
        <v>0</v>
      </c>
      <c r="AJ135" s="516">
        <f t="shared" si="140"/>
        <v>0</v>
      </c>
      <c r="AK135" s="516">
        <f t="shared" si="140"/>
        <v>0</v>
      </c>
      <c r="AL135" s="516">
        <f t="shared" si="140"/>
        <v>0</v>
      </c>
      <c r="AM135" s="516">
        <f t="shared" si="140"/>
        <v>0</v>
      </c>
      <c r="AN135" s="516">
        <f t="shared" si="140"/>
        <v>0</v>
      </c>
      <c r="AO135" s="516">
        <f t="shared" si="140"/>
        <v>0</v>
      </c>
      <c r="AP135" s="516">
        <f t="shared" si="140"/>
        <v>0</v>
      </c>
      <c r="AQ135" s="516"/>
      <c r="AR135" s="516"/>
      <c r="AS135" s="516"/>
      <c r="AT135" s="637" t="s">
        <v>280</v>
      </c>
      <c r="AU135" s="516"/>
      <c r="AV135" s="516"/>
      <c r="AW135" s="401"/>
      <c r="AX135" s="401"/>
      <c r="AY135" s="595" t="s">
        <v>661</v>
      </c>
      <c r="AZ135" s="582" t="s">
        <v>538</v>
      </c>
      <c r="BA135" s="400" t="s">
        <v>564</v>
      </c>
      <c r="BB135" s="400" t="s">
        <v>731</v>
      </c>
      <c r="BC135" s="400" t="s">
        <v>731</v>
      </c>
      <c r="BD135" s="400" t="s">
        <v>546</v>
      </c>
      <c r="BE135" s="516">
        <f t="shared" si="122"/>
        <v>132</v>
      </c>
      <c r="BF135" s="516"/>
      <c r="BG135" s="516"/>
    </row>
    <row r="136" spans="1:59" hidden="1">
      <c r="A136" s="460">
        <f t="shared" si="136"/>
        <v>0</v>
      </c>
      <c r="B136" s="460">
        <f t="shared" si="139"/>
        <v>0</v>
      </c>
      <c r="C136" s="460">
        <f t="shared" si="137"/>
        <v>0</v>
      </c>
      <c r="E136" s="471">
        <f t="shared" ref="E136:L136" si="141">+MAX(E135,E137)</f>
        <v>27280</v>
      </c>
      <c r="F136" s="471">
        <f t="shared" si="141"/>
        <v>31120</v>
      </c>
      <c r="G136" s="471">
        <f t="shared" si="141"/>
        <v>35040</v>
      </c>
      <c r="H136" s="471">
        <f t="shared" si="141"/>
        <v>38880</v>
      </c>
      <c r="I136" s="471">
        <f t="shared" si="141"/>
        <v>42000</v>
      </c>
      <c r="J136" s="471">
        <f t="shared" si="141"/>
        <v>45120</v>
      </c>
      <c r="K136" s="471">
        <f t="shared" si="141"/>
        <v>48240</v>
      </c>
      <c r="L136" s="471">
        <f t="shared" si="141"/>
        <v>51360</v>
      </c>
      <c r="N136" s="515" t="s">
        <v>1717</v>
      </c>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6"/>
      <c r="AK136" s="516"/>
      <c r="AL136" s="516"/>
      <c r="AM136" s="516"/>
      <c r="AN136" s="516"/>
      <c r="AO136" s="516"/>
      <c r="AP136" s="516"/>
      <c r="AQ136" s="516"/>
      <c r="AR136" s="516"/>
      <c r="AS136" s="516"/>
      <c r="AT136" s="637" t="s">
        <v>282</v>
      </c>
      <c r="AU136" s="516"/>
      <c r="AV136" s="516"/>
      <c r="AW136" s="401"/>
      <c r="AX136" s="401"/>
      <c r="AY136" s="595" t="s">
        <v>665</v>
      </c>
      <c r="AZ136" s="582" t="s">
        <v>163</v>
      </c>
      <c r="BA136" s="400" t="s">
        <v>566</v>
      </c>
      <c r="BB136" s="400" t="s">
        <v>733</v>
      </c>
      <c r="BC136" s="400" t="s">
        <v>733</v>
      </c>
      <c r="BD136" s="400" t="s">
        <v>547</v>
      </c>
      <c r="BE136" s="516">
        <f t="shared" si="122"/>
        <v>133</v>
      </c>
      <c r="BF136" s="516"/>
      <c r="BG136" s="516"/>
    </row>
    <row r="137" spans="1:59" hidden="1">
      <c r="A137" s="460">
        <f t="shared" si="136"/>
        <v>0</v>
      </c>
      <c r="B137" s="460">
        <f t="shared" si="139"/>
        <v>0</v>
      </c>
      <c r="C137" s="460">
        <f t="shared" si="137"/>
        <v>0</v>
      </c>
      <c r="E137" s="461">
        <f t="shared" ref="E137:L137" si="142">+MAX(P137,Y137,AI137)</f>
        <v>27280</v>
      </c>
      <c r="F137" s="461">
        <f t="shared" si="142"/>
        <v>31120</v>
      </c>
      <c r="G137" s="461">
        <f t="shared" si="142"/>
        <v>35040</v>
      </c>
      <c r="H137" s="461">
        <f t="shared" si="142"/>
        <v>38880</v>
      </c>
      <c r="I137" s="461">
        <f t="shared" si="142"/>
        <v>42000</v>
      </c>
      <c r="J137" s="461">
        <f t="shared" si="142"/>
        <v>45120</v>
      </c>
      <c r="K137" s="461">
        <f t="shared" si="142"/>
        <v>48240</v>
      </c>
      <c r="L137" s="461">
        <f t="shared" si="142"/>
        <v>51360</v>
      </c>
      <c r="N137" s="515" t="str">
        <f>CONCATENATE($AU$13,$B$11,$N$133)</f>
        <v>6/29/2010 - 5/30/2011080</v>
      </c>
      <c r="O137" s="516"/>
      <c r="P137" s="516">
        <v>27280</v>
      </c>
      <c r="Q137" s="516">
        <v>31120</v>
      </c>
      <c r="R137" s="516">
        <v>35040</v>
      </c>
      <c r="S137" s="516">
        <v>38880</v>
      </c>
      <c r="T137" s="516">
        <v>42000</v>
      </c>
      <c r="U137" s="516">
        <v>45120</v>
      </c>
      <c r="V137" s="516">
        <v>48240</v>
      </c>
      <c r="W137" s="516">
        <v>51360</v>
      </c>
      <c r="X137" s="516"/>
      <c r="Y137" s="516"/>
      <c r="Z137" s="516"/>
      <c r="AA137" s="516"/>
      <c r="AB137" s="516"/>
      <c r="AC137" s="516"/>
      <c r="AD137" s="516"/>
      <c r="AE137" s="516"/>
      <c r="AF137" s="516"/>
      <c r="AG137" s="516"/>
      <c r="AH137" s="516"/>
      <c r="AI137" s="516">
        <f t="shared" ref="AI137:AP137" si="143">+AI101/5*8</f>
        <v>0</v>
      </c>
      <c r="AJ137" s="516">
        <f t="shared" si="143"/>
        <v>0</v>
      </c>
      <c r="AK137" s="516">
        <f t="shared" si="143"/>
        <v>0</v>
      </c>
      <c r="AL137" s="516">
        <f t="shared" si="143"/>
        <v>0</v>
      </c>
      <c r="AM137" s="516">
        <f t="shared" si="143"/>
        <v>0</v>
      </c>
      <c r="AN137" s="516">
        <f t="shared" si="143"/>
        <v>0</v>
      </c>
      <c r="AO137" s="516">
        <f t="shared" si="143"/>
        <v>0</v>
      </c>
      <c r="AP137" s="516">
        <f t="shared" si="143"/>
        <v>0</v>
      </c>
      <c r="AQ137" s="516"/>
      <c r="AR137" s="516"/>
      <c r="AS137" s="516"/>
      <c r="AT137" s="637" t="s">
        <v>284</v>
      </c>
      <c r="AU137" s="516"/>
      <c r="AV137" s="516"/>
      <c r="AW137" s="401"/>
      <c r="AX137" s="401"/>
      <c r="AY137" s="595" t="s">
        <v>668</v>
      </c>
      <c r="AZ137" s="582" t="s">
        <v>541</v>
      </c>
      <c r="BA137" s="400" t="s">
        <v>569</v>
      </c>
      <c r="BB137" s="400" t="s">
        <v>738</v>
      </c>
      <c r="BC137" s="400" t="s">
        <v>738</v>
      </c>
      <c r="BD137" s="400" t="s">
        <v>548</v>
      </c>
      <c r="BE137" s="516">
        <f t="shared" si="122"/>
        <v>134</v>
      </c>
      <c r="BF137" s="516"/>
      <c r="BG137" s="516"/>
    </row>
    <row r="138" spans="1:59" hidden="1">
      <c r="A138" s="460">
        <f t="shared" si="136"/>
        <v>0</v>
      </c>
      <c r="B138" s="460">
        <f t="shared" si="139"/>
        <v>0</v>
      </c>
      <c r="C138" s="460">
        <f t="shared" si="137"/>
        <v>0</v>
      </c>
      <c r="E138" s="471">
        <f t="shared" ref="E138:L138" si="144">+MAX(E137,E139)</f>
        <v>28480</v>
      </c>
      <c r="F138" s="471">
        <f t="shared" si="144"/>
        <v>32560</v>
      </c>
      <c r="G138" s="471">
        <f t="shared" si="144"/>
        <v>36640</v>
      </c>
      <c r="H138" s="471">
        <f t="shared" si="144"/>
        <v>40640</v>
      </c>
      <c r="I138" s="471">
        <f t="shared" si="144"/>
        <v>43920</v>
      </c>
      <c r="J138" s="471">
        <f t="shared" si="144"/>
        <v>47200</v>
      </c>
      <c r="K138" s="471">
        <f t="shared" si="144"/>
        <v>50400</v>
      </c>
      <c r="L138" s="471">
        <f t="shared" si="144"/>
        <v>53680</v>
      </c>
      <c r="N138" s="515" t="s">
        <v>1717</v>
      </c>
      <c r="O138" s="516"/>
      <c r="P138" s="516"/>
      <c r="Q138" s="516"/>
      <c r="R138" s="516"/>
      <c r="S138" s="516"/>
      <c r="T138" s="516"/>
      <c r="U138" s="516"/>
      <c r="V138" s="516"/>
      <c r="W138" s="516"/>
      <c r="X138" s="516"/>
      <c r="Y138" s="516"/>
      <c r="Z138" s="516"/>
      <c r="AA138" s="516"/>
      <c r="AB138" s="516"/>
      <c r="AC138" s="516"/>
      <c r="AD138" s="516"/>
      <c r="AE138" s="516"/>
      <c r="AF138" s="516"/>
      <c r="AG138" s="516"/>
      <c r="AH138" s="516"/>
      <c r="AI138" s="516"/>
      <c r="AJ138" s="516"/>
      <c r="AK138" s="516"/>
      <c r="AL138" s="516"/>
      <c r="AM138" s="516"/>
      <c r="AN138" s="516"/>
      <c r="AO138" s="516"/>
      <c r="AP138" s="516"/>
      <c r="AQ138" s="516"/>
      <c r="AR138" s="516"/>
      <c r="AS138" s="516"/>
      <c r="AT138" s="637" t="s">
        <v>286</v>
      </c>
      <c r="AU138" s="516"/>
      <c r="AV138" s="516"/>
      <c r="AW138" s="401"/>
      <c r="AX138" s="401"/>
      <c r="AY138" s="595"/>
      <c r="AZ138" s="582"/>
      <c r="BA138" s="400"/>
      <c r="BB138" s="400" t="s">
        <v>745</v>
      </c>
      <c r="BC138" s="400" t="s">
        <v>745</v>
      </c>
      <c r="BD138" s="400" t="s">
        <v>549</v>
      </c>
      <c r="BE138" s="516"/>
      <c r="BF138" s="516"/>
      <c r="BG138" s="516"/>
    </row>
    <row r="139" spans="1:59" hidden="1">
      <c r="A139" s="460">
        <f t="shared" si="136"/>
        <v>0</v>
      </c>
      <c r="B139" s="460">
        <f t="shared" si="139"/>
        <v>0</v>
      </c>
      <c r="C139" s="460">
        <f t="shared" si="137"/>
        <v>0</v>
      </c>
      <c r="E139" s="461">
        <f t="shared" ref="E139:L139" si="145">+MAX(P139,Y139,AI139)</f>
        <v>28480</v>
      </c>
      <c r="F139" s="461">
        <f t="shared" si="145"/>
        <v>32560</v>
      </c>
      <c r="G139" s="461">
        <f t="shared" si="145"/>
        <v>36640</v>
      </c>
      <c r="H139" s="461">
        <f t="shared" si="145"/>
        <v>40640</v>
      </c>
      <c r="I139" s="461">
        <f t="shared" si="145"/>
        <v>43920</v>
      </c>
      <c r="J139" s="461">
        <f t="shared" si="145"/>
        <v>47200</v>
      </c>
      <c r="K139" s="461">
        <f t="shared" si="145"/>
        <v>50400</v>
      </c>
      <c r="L139" s="461">
        <f t="shared" si="145"/>
        <v>53680</v>
      </c>
      <c r="N139" s="640" t="s">
        <v>1693</v>
      </c>
      <c r="O139" s="516"/>
      <c r="P139" s="516">
        <f t="shared" ref="P139:W139" si="146">+P103/5*8</f>
        <v>28480</v>
      </c>
      <c r="Q139" s="516">
        <f t="shared" si="146"/>
        <v>32560</v>
      </c>
      <c r="R139" s="516">
        <f t="shared" si="146"/>
        <v>36640</v>
      </c>
      <c r="S139" s="516">
        <f t="shared" si="146"/>
        <v>40640</v>
      </c>
      <c r="T139" s="516">
        <f t="shared" si="146"/>
        <v>43920</v>
      </c>
      <c r="U139" s="516">
        <f t="shared" si="146"/>
        <v>47200</v>
      </c>
      <c r="V139" s="516">
        <f t="shared" si="146"/>
        <v>50400</v>
      </c>
      <c r="W139" s="516">
        <f t="shared" si="146"/>
        <v>53680</v>
      </c>
      <c r="X139" s="516"/>
      <c r="Y139" s="516">
        <f t="shared" ref="Y139:AF139" si="147">+Y103/5*8</f>
        <v>0</v>
      </c>
      <c r="Z139" s="516">
        <f t="shared" si="147"/>
        <v>0</v>
      </c>
      <c r="AA139" s="516">
        <f t="shared" si="147"/>
        <v>0</v>
      </c>
      <c r="AB139" s="516">
        <f t="shared" si="147"/>
        <v>0</v>
      </c>
      <c r="AC139" s="516">
        <f t="shared" si="147"/>
        <v>0</v>
      </c>
      <c r="AD139" s="516">
        <f t="shared" si="147"/>
        <v>0</v>
      </c>
      <c r="AE139" s="516">
        <f t="shared" si="147"/>
        <v>0</v>
      </c>
      <c r="AF139" s="516">
        <f t="shared" si="147"/>
        <v>0</v>
      </c>
      <c r="AG139" s="516"/>
      <c r="AH139" s="516"/>
      <c r="AI139" s="516">
        <f t="shared" ref="AI139:AP139" si="148">+AI103/5*8</f>
        <v>0</v>
      </c>
      <c r="AJ139" s="516">
        <f t="shared" si="148"/>
        <v>0</v>
      </c>
      <c r="AK139" s="516">
        <f t="shared" si="148"/>
        <v>0</v>
      </c>
      <c r="AL139" s="516">
        <f t="shared" si="148"/>
        <v>0</v>
      </c>
      <c r="AM139" s="516">
        <f t="shared" si="148"/>
        <v>0</v>
      </c>
      <c r="AN139" s="516">
        <f t="shared" si="148"/>
        <v>0</v>
      </c>
      <c r="AO139" s="516">
        <f t="shared" si="148"/>
        <v>0</v>
      </c>
      <c r="AP139" s="516">
        <f t="shared" si="148"/>
        <v>0</v>
      </c>
      <c r="AQ139" s="516"/>
      <c r="AR139" s="516"/>
      <c r="AS139" s="516"/>
      <c r="AT139" s="637" t="s">
        <v>288</v>
      </c>
      <c r="AU139" s="516"/>
      <c r="AV139" s="516"/>
      <c r="AW139" s="401"/>
      <c r="AX139" s="401"/>
      <c r="AY139" s="595"/>
      <c r="AZ139" s="582"/>
      <c r="BA139" s="400"/>
      <c r="BB139" s="400" t="s">
        <v>750</v>
      </c>
      <c r="BC139" s="400" t="s">
        <v>750</v>
      </c>
      <c r="BD139" s="400" t="s">
        <v>550</v>
      </c>
      <c r="BE139" s="516"/>
      <c r="BF139" s="516"/>
      <c r="BG139" s="516"/>
    </row>
    <row r="140" spans="1:59" hidden="1">
      <c r="A140" s="460">
        <f t="shared" si="136"/>
        <v>0</v>
      </c>
      <c r="B140" s="460">
        <f t="shared" si="139"/>
        <v>0</v>
      </c>
      <c r="C140" s="460">
        <f t="shared" si="137"/>
        <v>0</v>
      </c>
      <c r="E140" s="471">
        <f t="shared" ref="E140:L140" si="149">+MAX(E139,E141)</f>
        <v>28880</v>
      </c>
      <c r="F140" s="471">
        <f t="shared" si="149"/>
        <v>32960</v>
      </c>
      <c r="G140" s="471">
        <f t="shared" si="149"/>
        <v>37120</v>
      </c>
      <c r="H140" s="471">
        <f t="shared" si="149"/>
        <v>41200</v>
      </c>
      <c r="I140" s="471">
        <f t="shared" si="149"/>
        <v>44560</v>
      </c>
      <c r="J140" s="471">
        <f t="shared" si="149"/>
        <v>47840</v>
      </c>
      <c r="K140" s="471">
        <f t="shared" si="149"/>
        <v>51120</v>
      </c>
      <c r="L140" s="471">
        <f t="shared" si="149"/>
        <v>54400</v>
      </c>
      <c r="N140" s="515" t="s">
        <v>1717</v>
      </c>
      <c r="O140" s="516"/>
      <c r="P140" s="516"/>
      <c r="Q140" s="516"/>
      <c r="R140" s="516"/>
      <c r="S140" s="516"/>
      <c r="T140" s="516"/>
      <c r="U140" s="516"/>
      <c r="V140" s="516"/>
      <c r="W140" s="516"/>
      <c r="X140" s="516"/>
      <c r="Y140" s="516"/>
      <c r="Z140" s="516"/>
      <c r="AA140" s="516"/>
      <c r="AB140" s="516"/>
      <c r="AC140" s="516"/>
      <c r="AD140" s="516"/>
      <c r="AE140" s="516"/>
      <c r="AF140" s="516"/>
      <c r="AG140" s="516"/>
      <c r="AH140" s="516"/>
      <c r="AI140" s="516"/>
      <c r="AJ140" s="516"/>
      <c r="AK140" s="516"/>
      <c r="AL140" s="516"/>
      <c r="AM140" s="516"/>
      <c r="AN140" s="516"/>
      <c r="AO140" s="516"/>
      <c r="AP140" s="516"/>
      <c r="AQ140" s="516"/>
      <c r="AR140" s="516"/>
      <c r="AS140" s="516"/>
      <c r="AT140" s="637" t="s">
        <v>290</v>
      </c>
      <c r="AU140" s="516"/>
      <c r="AV140" s="516"/>
      <c r="AW140" s="401"/>
      <c r="AX140" s="401"/>
      <c r="AY140" s="595" t="s">
        <v>670</v>
      </c>
      <c r="AZ140" s="582" t="s">
        <v>545</v>
      </c>
      <c r="BA140" s="400" t="s">
        <v>570</v>
      </c>
      <c r="BB140" s="400" t="s">
        <v>751</v>
      </c>
      <c r="BC140" s="400" t="s">
        <v>751</v>
      </c>
      <c r="BD140" s="400" t="s">
        <v>551</v>
      </c>
      <c r="BE140" s="516">
        <f t="shared" ref="BE140:BE153" si="150">+MATCH(BD$10:BD$548,AZ$10:AZ$540,0)</f>
        <v>137</v>
      </c>
      <c r="BF140" s="516"/>
      <c r="BG140" s="516"/>
    </row>
    <row r="141" spans="1:59" hidden="1">
      <c r="A141" s="460">
        <f t="shared" si="136"/>
        <v>0</v>
      </c>
      <c r="B141" s="460">
        <f t="shared" si="139"/>
        <v>0</v>
      </c>
      <c r="C141" s="460">
        <f t="shared" si="137"/>
        <v>0</v>
      </c>
      <c r="E141" s="461">
        <f t="shared" ref="E141:L141" si="151">+MAX(P141,Y141,AI141)</f>
        <v>28880</v>
      </c>
      <c r="F141" s="461">
        <f t="shared" si="151"/>
        <v>32960</v>
      </c>
      <c r="G141" s="461">
        <f t="shared" si="151"/>
        <v>37120</v>
      </c>
      <c r="H141" s="461">
        <f t="shared" si="151"/>
        <v>41200</v>
      </c>
      <c r="I141" s="461">
        <f t="shared" si="151"/>
        <v>44560</v>
      </c>
      <c r="J141" s="461">
        <f t="shared" si="151"/>
        <v>47840</v>
      </c>
      <c r="K141" s="461">
        <f t="shared" si="151"/>
        <v>51120</v>
      </c>
      <c r="L141" s="461">
        <f t="shared" si="151"/>
        <v>54400</v>
      </c>
      <c r="N141" s="640" t="s">
        <v>1718</v>
      </c>
      <c r="O141" s="516"/>
      <c r="P141" s="516">
        <f t="shared" ref="P141:W141" si="152">+P105/5*8</f>
        <v>28880</v>
      </c>
      <c r="Q141" s="516">
        <f t="shared" si="152"/>
        <v>32960</v>
      </c>
      <c r="R141" s="516">
        <f t="shared" si="152"/>
        <v>37120</v>
      </c>
      <c r="S141" s="516">
        <f t="shared" si="152"/>
        <v>41200</v>
      </c>
      <c r="T141" s="516">
        <f t="shared" si="152"/>
        <v>44560</v>
      </c>
      <c r="U141" s="516">
        <f t="shared" si="152"/>
        <v>47840</v>
      </c>
      <c r="V141" s="516">
        <f t="shared" si="152"/>
        <v>51120</v>
      </c>
      <c r="W141" s="516">
        <f t="shared" si="152"/>
        <v>54400</v>
      </c>
      <c r="X141" s="516"/>
      <c r="Y141" s="516">
        <f t="shared" ref="Y141:AF141" si="153">+Y105/5*8</f>
        <v>0</v>
      </c>
      <c r="Z141" s="516">
        <f t="shared" si="153"/>
        <v>0</v>
      </c>
      <c r="AA141" s="516">
        <f t="shared" si="153"/>
        <v>0</v>
      </c>
      <c r="AB141" s="516">
        <f t="shared" si="153"/>
        <v>0</v>
      </c>
      <c r="AC141" s="516">
        <f t="shared" si="153"/>
        <v>0</v>
      </c>
      <c r="AD141" s="516">
        <f t="shared" si="153"/>
        <v>0</v>
      </c>
      <c r="AE141" s="516">
        <f t="shared" si="153"/>
        <v>0</v>
      </c>
      <c r="AF141" s="516">
        <f t="shared" si="153"/>
        <v>0</v>
      </c>
      <c r="AG141" s="516"/>
      <c r="AH141" s="516"/>
      <c r="AI141" s="516">
        <f t="shared" ref="AI141:AP141" si="154">+AI105/5*8</f>
        <v>0</v>
      </c>
      <c r="AJ141" s="516">
        <f t="shared" si="154"/>
        <v>0</v>
      </c>
      <c r="AK141" s="516">
        <f t="shared" si="154"/>
        <v>0</v>
      </c>
      <c r="AL141" s="516">
        <f t="shared" si="154"/>
        <v>0</v>
      </c>
      <c r="AM141" s="516">
        <f t="shared" si="154"/>
        <v>0</v>
      </c>
      <c r="AN141" s="516">
        <f t="shared" si="154"/>
        <v>0</v>
      </c>
      <c r="AO141" s="516">
        <f t="shared" si="154"/>
        <v>0</v>
      </c>
      <c r="AP141" s="516">
        <f t="shared" si="154"/>
        <v>0</v>
      </c>
      <c r="AQ141" s="516"/>
      <c r="AR141" s="516"/>
      <c r="AS141" s="516"/>
      <c r="AT141" s="637" t="s">
        <v>292</v>
      </c>
      <c r="AU141" s="516"/>
      <c r="AV141" s="516"/>
      <c r="AW141" s="401"/>
      <c r="AX141" s="401"/>
      <c r="AY141" s="595" t="s">
        <v>671</v>
      </c>
      <c r="AZ141" s="582" t="s">
        <v>546</v>
      </c>
      <c r="BA141" s="400" t="s">
        <v>180</v>
      </c>
      <c r="BB141" s="400" t="s">
        <v>752</v>
      </c>
      <c r="BC141" s="400" t="s">
        <v>752</v>
      </c>
      <c r="BD141" s="400" t="s">
        <v>552</v>
      </c>
      <c r="BE141" s="516">
        <f t="shared" si="150"/>
        <v>138</v>
      </c>
      <c r="BF141" s="516"/>
      <c r="BG141" s="516"/>
    </row>
    <row r="142" spans="1:59" hidden="1">
      <c r="A142" s="460">
        <f t="shared" si="136"/>
        <v>0</v>
      </c>
      <c r="B142" s="460">
        <f t="shared" si="139"/>
        <v>0</v>
      </c>
      <c r="C142" s="460">
        <f t="shared" si="137"/>
        <v>0</v>
      </c>
      <c r="E142" s="471">
        <f t="shared" ref="E142:L142" si="155">+MAX(E141,E143)</f>
        <v>29280</v>
      </c>
      <c r="F142" s="471">
        <f t="shared" si="155"/>
        <v>33440</v>
      </c>
      <c r="G142" s="471">
        <f t="shared" si="155"/>
        <v>37600</v>
      </c>
      <c r="H142" s="471">
        <f t="shared" si="155"/>
        <v>41760</v>
      </c>
      <c r="I142" s="471">
        <f t="shared" si="155"/>
        <v>45120</v>
      </c>
      <c r="J142" s="471">
        <f t="shared" si="155"/>
        <v>48480</v>
      </c>
      <c r="K142" s="471">
        <f t="shared" si="155"/>
        <v>51840</v>
      </c>
      <c r="L142" s="471">
        <f t="shared" si="155"/>
        <v>55200</v>
      </c>
      <c r="N142" s="515" t="s">
        <v>1717</v>
      </c>
      <c r="O142" s="516"/>
      <c r="P142" s="516"/>
      <c r="Q142" s="516"/>
      <c r="R142" s="516"/>
      <c r="S142" s="516"/>
      <c r="T142" s="516"/>
      <c r="U142" s="516"/>
      <c r="V142" s="516"/>
      <c r="W142" s="516"/>
      <c r="X142" s="516"/>
      <c r="Y142" s="516"/>
      <c r="Z142" s="516"/>
      <c r="AA142" s="516"/>
      <c r="AB142" s="516"/>
      <c r="AC142" s="516"/>
      <c r="AD142" s="516"/>
      <c r="AE142" s="516"/>
      <c r="AF142" s="516"/>
      <c r="AG142" s="516"/>
      <c r="AH142" s="516"/>
      <c r="AI142" s="516"/>
      <c r="AJ142" s="516"/>
      <c r="AK142" s="516"/>
      <c r="AL142" s="516"/>
      <c r="AM142" s="516"/>
      <c r="AN142" s="516"/>
      <c r="AO142" s="516"/>
      <c r="AP142" s="516"/>
      <c r="AQ142" s="516"/>
      <c r="AR142" s="516"/>
      <c r="AS142" s="516"/>
      <c r="AT142" s="637" t="s">
        <v>294</v>
      </c>
      <c r="AU142" s="516"/>
      <c r="AV142" s="516"/>
      <c r="AW142" s="401"/>
      <c r="AX142" s="401"/>
      <c r="AY142" s="595" t="s">
        <v>673</v>
      </c>
      <c r="AZ142" s="582" t="s">
        <v>547</v>
      </c>
      <c r="BA142" s="400" t="s">
        <v>578</v>
      </c>
      <c r="BB142" s="400" t="s">
        <v>758</v>
      </c>
      <c r="BC142" s="400" t="s">
        <v>758</v>
      </c>
      <c r="BD142" s="400" t="s">
        <v>556</v>
      </c>
      <c r="BE142" s="516">
        <f t="shared" si="150"/>
        <v>139</v>
      </c>
      <c r="BF142" s="516"/>
      <c r="BG142" s="516"/>
    </row>
    <row r="143" spans="1:59" hidden="1">
      <c r="A143" s="460">
        <f t="shared" si="136"/>
        <v>0</v>
      </c>
      <c r="B143" s="460">
        <f t="shared" si="139"/>
        <v>0</v>
      </c>
      <c r="C143" s="460">
        <f t="shared" si="137"/>
        <v>0</v>
      </c>
      <c r="E143" s="461">
        <f t="shared" ref="E143:L143" si="156">+MAX(P143,Y143,AI143)</f>
        <v>29280</v>
      </c>
      <c r="F143" s="461">
        <f t="shared" si="156"/>
        <v>33440</v>
      </c>
      <c r="G143" s="461">
        <f t="shared" si="156"/>
        <v>37600</v>
      </c>
      <c r="H143" s="461">
        <f t="shared" si="156"/>
        <v>41760</v>
      </c>
      <c r="I143" s="461">
        <f t="shared" si="156"/>
        <v>45120</v>
      </c>
      <c r="J143" s="461">
        <f t="shared" si="156"/>
        <v>48480</v>
      </c>
      <c r="K143" s="461">
        <f t="shared" si="156"/>
        <v>51840</v>
      </c>
      <c r="L143" s="461">
        <f t="shared" si="156"/>
        <v>55200</v>
      </c>
      <c r="N143" s="640" t="s">
        <v>1568</v>
      </c>
      <c r="O143" s="516"/>
      <c r="P143" s="516">
        <f t="shared" ref="P143:W143" si="157">+P107/5*8</f>
        <v>29280</v>
      </c>
      <c r="Q143" s="516">
        <f t="shared" si="157"/>
        <v>33440</v>
      </c>
      <c r="R143" s="516">
        <f t="shared" si="157"/>
        <v>37600</v>
      </c>
      <c r="S143" s="516">
        <f t="shared" si="157"/>
        <v>41760</v>
      </c>
      <c r="T143" s="516">
        <f t="shared" si="157"/>
        <v>45120</v>
      </c>
      <c r="U143" s="516">
        <f t="shared" si="157"/>
        <v>48480</v>
      </c>
      <c r="V143" s="516">
        <f t="shared" si="157"/>
        <v>51840</v>
      </c>
      <c r="W143" s="516">
        <f t="shared" si="157"/>
        <v>55200</v>
      </c>
      <c r="X143" s="516"/>
      <c r="Y143" s="516">
        <f t="shared" ref="Y143:AF143" si="158">+Y107/5*8</f>
        <v>0</v>
      </c>
      <c r="Z143" s="516">
        <f t="shared" si="158"/>
        <v>0</v>
      </c>
      <c r="AA143" s="516">
        <f t="shared" si="158"/>
        <v>0</v>
      </c>
      <c r="AB143" s="516">
        <f t="shared" si="158"/>
        <v>0</v>
      </c>
      <c r="AC143" s="516">
        <f t="shared" si="158"/>
        <v>0</v>
      </c>
      <c r="AD143" s="516">
        <f t="shared" si="158"/>
        <v>0</v>
      </c>
      <c r="AE143" s="516">
        <f t="shared" si="158"/>
        <v>0</v>
      </c>
      <c r="AF143" s="516">
        <f t="shared" si="158"/>
        <v>0</v>
      </c>
      <c r="AG143" s="516"/>
      <c r="AH143" s="516"/>
      <c r="AI143" s="516">
        <f t="shared" ref="AI143:AP143" si="159">+AI107*1.6</f>
        <v>0</v>
      </c>
      <c r="AJ143" s="516">
        <f t="shared" si="159"/>
        <v>0</v>
      </c>
      <c r="AK143" s="516">
        <f t="shared" si="159"/>
        <v>0</v>
      </c>
      <c r="AL143" s="516">
        <f t="shared" si="159"/>
        <v>0</v>
      </c>
      <c r="AM143" s="516">
        <f t="shared" si="159"/>
        <v>0</v>
      </c>
      <c r="AN143" s="516">
        <f t="shared" si="159"/>
        <v>0</v>
      </c>
      <c r="AO143" s="516">
        <f t="shared" si="159"/>
        <v>0</v>
      </c>
      <c r="AP143" s="516">
        <f t="shared" si="159"/>
        <v>0</v>
      </c>
      <c r="AQ143" s="516"/>
      <c r="AR143" s="516"/>
      <c r="AS143" s="516"/>
      <c r="AT143" s="637" t="s">
        <v>296</v>
      </c>
      <c r="AU143" s="516"/>
      <c r="AV143" s="516"/>
      <c r="AW143" s="401"/>
      <c r="AX143" s="401"/>
      <c r="AY143" s="595" t="s">
        <v>677</v>
      </c>
      <c r="AZ143" s="582" t="s">
        <v>548</v>
      </c>
      <c r="BA143" s="400" t="s">
        <v>580</v>
      </c>
      <c r="BB143" s="400" t="s">
        <v>761</v>
      </c>
      <c r="BC143" s="400" t="s">
        <v>761</v>
      </c>
      <c r="BD143" s="400" t="s">
        <v>558</v>
      </c>
      <c r="BE143" s="516" t="e">
        <f t="shared" si="150"/>
        <v>#N/A</v>
      </c>
      <c r="BF143" s="516"/>
      <c r="BG143" s="516"/>
    </row>
    <row r="144" spans="1:59" hidden="1">
      <c r="A144" s="474">
        <f t="shared" ref="A144:A149" si="160">IF($A$26=$AU22,1,0)</f>
        <v>0</v>
      </c>
      <c r="B144" s="474">
        <f t="shared" ref="B144:B149" si="161">IF(OR(B71=1,$B$18=$AU22),1,0)</f>
        <v>0</v>
      </c>
      <c r="C144" s="474">
        <f t="shared" si="137"/>
        <v>0</v>
      </c>
      <c r="E144" s="471">
        <f t="shared" ref="E144:L144" si="162">+MAX(E143,E145)</f>
        <v>29760</v>
      </c>
      <c r="F144" s="471">
        <f t="shared" si="162"/>
        <v>34000</v>
      </c>
      <c r="G144" s="471">
        <f t="shared" si="162"/>
        <v>38240</v>
      </c>
      <c r="H144" s="471">
        <f t="shared" si="162"/>
        <v>42480</v>
      </c>
      <c r="I144" s="471">
        <f t="shared" si="162"/>
        <v>45920</v>
      </c>
      <c r="J144" s="471">
        <f t="shared" si="162"/>
        <v>49280</v>
      </c>
      <c r="K144" s="471">
        <f t="shared" si="162"/>
        <v>52720</v>
      </c>
      <c r="L144" s="471">
        <f t="shared" si="162"/>
        <v>56080</v>
      </c>
      <c r="N144" s="515" t="s">
        <v>1717</v>
      </c>
      <c r="O144" s="516"/>
      <c r="P144" s="516"/>
      <c r="Q144" s="516"/>
      <c r="R144" s="516"/>
      <c r="S144" s="516"/>
      <c r="T144" s="516"/>
      <c r="U144" s="516"/>
      <c r="V144" s="516"/>
      <c r="W144" s="516"/>
      <c r="X144" s="516"/>
      <c r="Y144" s="516"/>
      <c r="Z144" s="516"/>
      <c r="AA144" s="516"/>
      <c r="AB144" s="516"/>
      <c r="AC144" s="516"/>
      <c r="AD144" s="516"/>
      <c r="AE144" s="516"/>
      <c r="AF144" s="516"/>
      <c r="AG144" s="516"/>
      <c r="AH144" s="516"/>
      <c r="AI144" s="516"/>
      <c r="AJ144" s="516"/>
      <c r="AK144" s="516"/>
      <c r="AL144" s="516"/>
      <c r="AM144" s="516"/>
      <c r="AN144" s="516"/>
      <c r="AO144" s="516"/>
      <c r="AP144" s="516"/>
      <c r="AQ144" s="516"/>
      <c r="AR144" s="516"/>
      <c r="AS144" s="516"/>
      <c r="AT144" s="637" t="s">
        <v>298</v>
      </c>
      <c r="AU144" s="516"/>
      <c r="AV144" s="516"/>
      <c r="AW144" s="401"/>
      <c r="AX144" s="401"/>
      <c r="AY144" s="595" t="s">
        <v>678</v>
      </c>
      <c r="AZ144" s="582" t="s">
        <v>549</v>
      </c>
      <c r="BA144" s="400" t="s">
        <v>581</v>
      </c>
      <c r="BB144" s="400" t="s">
        <v>762</v>
      </c>
      <c r="BC144" s="400" t="s">
        <v>762</v>
      </c>
      <c r="BD144" s="400" t="s">
        <v>559</v>
      </c>
      <c r="BE144" s="516">
        <f t="shared" si="150"/>
        <v>140</v>
      </c>
      <c r="BF144" s="516"/>
      <c r="BG144" s="516"/>
    </row>
    <row r="145" spans="1:59" hidden="1">
      <c r="A145" s="474">
        <f t="shared" si="160"/>
        <v>0</v>
      </c>
      <c r="B145" s="474">
        <f t="shared" si="161"/>
        <v>0</v>
      </c>
      <c r="C145" s="474">
        <f t="shared" si="137"/>
        <v>0</v>
      </c>
      <c r="E145" s="461">
        <f t="shared" ref="E145:L145" si="163">+MAX(P145,Y145,AI145)</f>
        <v>29760</v>
      </c>
      <c r="F145" s="461">
        <f t="shared" si="163"/>
        <v>34000</v>
      </c>
      <c r="G145" s="461">
        <f t="shared" si="163"/>
        <v>38240</v>
      </c>
      <c r="H145" s="461">
        <f t="shared" si="163"/>
        <v>42480</v>
      </c>
      <c r="I145" s="461">
        <f t="shared" si="163"/>
        <v>45920</v>
      </c>
      <c r="J145" s="461">
        <f t="shared" si="163"/>
        <v>49280</v>
      </c>
      <c r="K145" s="461">
        <f t="shared" si="163"/>
        <v>52720</v>
      </c>
      <c r="L145" s="461">
        <f t="shared" si="163"/>
        <v>56080</v>
      </c>
      <c r="N145" s="515" t="s">
        <v>1611</v>
      </c>
      <c r="O145" s="516"/>
      <c r="P145" s="516">
        <f t="shared" ref="P145:W145" si="164">+P109/5*8</f>
        <v>29760</v>
      </c>
      <c r="Q145" s="516">
        <f t="shared" si="164"/>
        <v>34000</v>
      </c>
      <c r="R145" s="516">
        <f t="shared" si="164"/>
        <v>38240</v>
      </c>
      <c r="S145" s="516">
        <f t="shared" si="164"/>
        <v>42480</v>
      </c>
      <c r="T145" s="516">
        <f t="shared" si="164"/>
        <v>45920</v>
      </c>
      <c r="U145" s="516">
        <f t="shared" si="164"/>
        <v>49280</v>
      </c>
      <c r="V145" s="516">
        <f t="shared" si="164"/>
        <v>52720</v>
      </c>
      <c r="W145" s="516">
        <f t="shared" si="164"/>
        <v>56080</v>
      </c>
      <c r="X145" s="516"/>
      <c r="Y145" s="516">
        <f t="shared" ref="Y145:AF145" si="165">+Y109/5*8</f>
        <v>0</v>
      </c>
      <c r="Z145" s="516">
        <f t="shared" si="165"/>
        <v>0</v>
      </c>
      <c r="AA145" s="516">
        <f t="shared" si="165"/>
        <v>0</v>
      </c>
      <c r="AB145" s="516">
        <f t="shared" si="165"/>
        <v>0</v>
      </c>
      <c r="AC145" s="516">
        <f t="shared" si="165"/>
        <v>0</v>
      </c>
      <c r="AD145" s="516">
        <f t="shared" si="165"/>
        <v>0</v>
      </c>
      <c r="AE145" s="516">
        <f t="shared" si="165"/>
        <v>0</v>
      </c>
      <c r="AF145" s="516">
        <f t="shared" si="165"/>
        <v>0</v>
      </c>
      <c r="AG145" s="516"/>
      <c r="AH145" s="516"/>
      <c r="AI145" s="516">
        <f t="shared" ref="AI145:AP145" si="166">+AI109*1.6</f>
        <v>0</v>
      </c>
      <c r="AJ145" s="516">
        <f t="shared" si="166"/>
        <v>0</v>
      </c>
      <c r="AK145" s="516">
        <f t="shared" si="166"/>
        <v>0</v>
      </c>
      <c r="AL145" s="516">
        <f t="shared" si="166"/>
        <v>0</v>
      </c>
      <c r="AM145" s="516">
        <f t="shared" si="166"/>
        <v>0</v>
      </c>
      <c r="AN145" s="516">
        <f t="shared" si="166"/>
        <v>0</v>
      </c>
      <c r="AO145" s="516">
        <f t="shared" si="166"/>
        <v>0</v>
      </c>
      <c r="AP145" s="516">
        <f t="shared" si="166"/>
        <v>0</v>
      </c>
      <c r="AQ145" s="516"/>
      <c r="AR145" s="516"/>
      <c r="AS145" s="516"/>
      <c r="AT145" s="637" t="s">
        <v>300</v>
      </c>
      <c r="AU145" s="516"/>
      <c r="AV145" s="516"/>
      <c r="AW145" s="401"/>
      <c r="AX145" s="401"/>
      <c r="AY145" s="595" t="s">
        <v>679</v>
      </c>
      <c r="AZ145" s="582" t="s">
        <v>550</v>
      </c>
      <c r="BA145" s="400" t="s">
        <v>584</v>
      </c>
      <c r="BB145" s="400" t="s">
        <v>765</v>
      </c>
      <c r="BC145" s="400" t="s">
        <v>765</v>
      </c>
      <c r="BD145" s="400" t="s">
        <v>564</v>
      </c>
      <c r="BE145" s="516">
        <f t="shared" si="150"/>
        <v>141</v>
      </c>
      <c r="BF145" s="516"/>
      <c r="BG145" s="516"/>
    </row>
    <row r="146" spans="1:59" hidden="1">
      <c r="A146" s="474">
        <f t="shared" si="160"/>
        <v>0</v>
      </c>
      <c r="B146" s="474">
        <f t="shared" si="161"/>
        <v>0</v>
      </c>
      <c r="C146" s="474">
        <f t="shared" si="137"/>
        <v>0</v>
      </c>
      <c r="E146" s="471">
        <f t="shared" ref="E146:L146" si="167">+MAX(E145,E147)</f>
        <v>30000</v>
      </c>
      <c r="F146" s="471">
        <f t="shared" si="167"/>
        <v>34240</v>
      </c>
      <c r="G146" s="471">
        <f t="shared" si="167"/>
        <v>38560</v>
      </c>
      <c r="H146" s="471">
        <f t="shared" si="167"/>
        <v>42800</v>
      </c>
      <c r="I146" s="471">
        <f t="shared" si="167"/>
        <v>46240</v>
      </c>
      <c r="J146" s="471">
        <f t="shared" si="167"/>
        <v>49680</v>
      </c>
      <c r="K146" s="471">
        <f t="shared" si="167"/>
        <v>53120</v>
      </c>
      <c r="L146" s="471">
        <f t="shared" si="167"/>
        <v>56560</v>
      </c>
      <c r="N146" s="515" t="s">
        <v>1717</v>
      </c>
      <c r="O146" s="516"/>
      <c r="P146" s="516"/>
      <c r="Q146" s="516"/>
      <c r="R146" s="516"/>
      <c r="S146" s="516"/>
      <c r="T146" s="516"/>
      <c r="U146" s="516"/>
      <c r="V146" s="516"/>
      <c r="W146" s="516"/>
      <c r="X146" s="516"/>
      <c r="Y146" s="516"/>
      <c r="Z146" s="516"/>
      <c r="AA146" s="516"/>
      <c r="AB146" s="516"/>
      <c r="AC146" s="516"/>
      <c r="AD146" s="516"/>
      <c r="AE146" s="516"/>
      <c r="AF146" s="516"/>
      <c r="AG146" s="516"/>
      <c r="AH146" s="516"/>
      <c r="AI146" s="516"/>
      <c r="AJ146" s="516"/>
      <c r="AK146" s="516"/>
      <c r="AL146" s="516"/>
      <c r="AM146" s="516"/>
      <c r="AN146" s="516"/>
      <c r="AO146" s="516"/>
      <c r="AP146" s="516"/>
      <c r="AQ146" s="516"/>
      <c r="AR146" s="516"/>
      <c r="AS146" s="516"/>
      <c r="AT146" s="637" t="s">
        <v>302</v>
      </c>
      <c r="AU146" s="516"/>
      <c r="AV146" s="516"/>
      <c r="AW146" s="401"/>
      <c r="AX146" s="401"/>
      <c r="AY146" s="595" t="s">
        <v>681</v>
      </c>
      <c r="AZ146" s="582" t="s">
        <v>551</v>
      </c>
      <c r="BA146" s="400" t="s">
        <v>585</v>
      </c>
      <c r="BB146" s="400" t="s">
        <v>766</v>
      </c>
      <c r="BC146" s="400" t="s">
        <v>766</v>
      </c>
      <c r="BD146" s="400" t="s">
        <v>566</v>
      </c>
      <c r="BE146" s="516">
        <f t="shared" si="150"/>
        <v>142</v>
      </c>
      <c r="BF146" s="516"/>
      <c r="BG146" s="516"/>
    </row>
    <row r="147" spans="1:59" hidden="1">
      <c r="A147" s="474">
        <f t="shared" si="160"/>
        <v>0</v>
      </c>
      <c r="B147" s="474">
        <f t="shared" si="161"/>
        <v>0</v>
      </c>
      <c r="C147" s="474">
        <f t="shared" si="137"/>
        <v>0</v>
      </c>
      <c r="E147" s="478">
        <f t="shared" ref="E147:L147" si="168">+MAX(P147,Y147,AI147)</f>
        <v>30000</v>
      </c>
      <c r="F147" s="478">
        <f t="shared" si="168"/>
        <v>34240</v>
      </c>
      <c r="G147" s="478">
        <f t="shared" si="168"/>
        <v>38560</v>
      </c>
      <c r="H147" s="478">
        <f t="shared" si="168"/>
        <v>42800</v>
      </c>
      <c r="I147" s="478">
        <f t="shared" si="168"/>
        <v>46240</v>
      </c>
      <c r="J147" s="478">
        <f t="shared" si="168"/>
        <v>49680</v>
      </c>
      <c r="K147" s="478">
        <f t="shared" si="168"/>
        <v>53120</v>
      </c>
      <c r="L147" s="478">
        <f t="shared" si="168"/>
        <v>56560</v>
      </c>
      <c r="N147" s="515" t="s">
        <v>1613</v>
      </c>
      <c r="O147" s="516"/>
      <c r="P147" s="516">
        <f t="shared" ref="P147:W147" si="169">+P111/5*8</f>
        <v>30000</v>
      </c>
      <c r="Q147" s="516">
        <f t="shared" si="169"/>
        <v>34240</v>
      </c>
      <c r="R147" s="516">
        <f t="shared" si="169"/>
        <v>38560</v>
      </c>
      <c r="S147" s="516">
        <f t="shared" si="169"/>
        <v>42800</v>
      </c>
      <c r="T147" s="516">
        <f t="shared" si="169"/>
        <v>46240</v>
      </c>
      <c r="U147" s="516">
        <f t="shared" si="169"/>
        <v>49680</v>
      </c>
      <c r="V147" s="516">
        <f t="shared" si="169"/>
        <v>53120</v>
      </c>
      <c r="W147" s="516">
        <f t="shared" si="169"/>
        <v>56560</v>
      </c>
      <c r="X147" s="516"/>
      <c r="Y147" s="516">
        <f t="shared" ref="Y147:AF147" si="170">+Y111/5*8</f>
        <v>0</v>
      </c>
      <c r="Z147" s="516">
        <f t="shared" si="170"/>
        <v>0</v>
      </c>
      <c r="AA147" s="516">
        <f t="shared" si="170"/>
        <v>0</v>
      </c>
      <c r="AB147" s="516">
        <f t="shared" si="170"/>
        <v>0</v>
      </c>
      <c r="AC147" s="516">
        <f t="shared" si="170"/>
        <v>0</v>
      </c>
      <c r="AD147" s="516">
        <f t="shared" si="170"/>
        <v>0</v>
      </c>
      <c r="AE147" s="516">
        <f t="shared" si="170"/>
        <v>0</v>
      </c>
      <c r="AF147" s="516">
        <f t="shared" si="170"/>
        <v>0</v>
      </c>
      <c r="AG147" s="516"/>
      <c r="AH147" s="516"/>
      <c r="AI147" s="516">
        <f t="shared" ref="AI147:AP147" si="171">+AI111*1.6</f>
        <v>0</v>
      </c>
      <c r="AJ147" s="516">
        <f t="shared" si="171"/>
        <v>0</v>
      </c>
      <c r="AK147" s="516">
        <f t="shared" si="171"/>
        <v>0</v>
      </c>
      <c r="AL147" s="516">
        <f t="shared" si="171"/>
        <v>0</v>
      </c>
      <c r="AM147" s="516">
        <f t="shared" si="171"/>
        <v>0</v>
      </c>
      <c r="AN147" s="516">
        <f t="shared" si="171"/>
        <v>0</v>
      </c>
      <c r="AO147" s="516">
        <f t="shared" si="171"/>
        <v>0</v>
      </c>
      <c r="AP147" s="516">
        <f t="shared" si="171"/>
        <v>0</v>
      </c>
      <c r="AQ147" s="516"/>
      <c r="AR147" s="516"/>
      <c r="AS147" s="516"/>
      <c r="AT147" s="637" t="s">
        <v>304</v>
      </c>
      <c r="AU147" s="516"/>
      <c r="AV147" s="516"/>
      <c r="AW147" s="401"/>
      <c r="AX147" s="401"/>
      <c r="AY147" s="595" t="s">
        <v>685</v>
      </c>
      <c r="AZ147" s="582" t="s">
        <v>552</v>
      </c>
      <c r="BA147" s="400" t="s">
        <v>588</v>
      </c>
      <c r="BB147" s="400" t="s">
        <v>774</v>
      </c>
      <c r="BC147" s="400" t="s">
        <v>774</v>
      </c>
      <c r="BD147" s="400" t="s">
        <v>569</v>
      </c>
      <c r="BE147" s="516">
        <f t="shared" si="150"/>
        <v>143</v>
      </c>
      <c r="BF147" s="516"/>
      <c r="BG147" s="516"/>
    </row>
    <row r="148" spans="1:59" hidden="1">
      <c r="A148" s="479">
        <f t="shared" si="160"/>
        <v>0</v>
      </c>
      <c r="B148" s="479">
        <f t="shared" si="161"/>
        <v>0</v>
      </c>
      <c r="C148" s="479">
        <f t="shared" si="137"/>
        <v>0</v>
      </c>
      <c r="E148" s="471">
        <f t="shared" ref="E148:L148" si="172">+MAX(E147,E149)</f>
        <v>30000</v>
      </c>
      <c r="F148" s="471">
        <f t="shared" si="172"/>
        <v>34240</v>
      </c>
      <c r="G148" s="471">
        <f t="shared" si="172"/>
        <v>38560</v>
      </c>
      <c r="H148" s="471">
        <f t="shared" si="172"/>
        <v>42800</v>
      </c>
      <c r="I148" s="471">
        <f t="shared" si="172"/>
        <v>46240</v>
      </c>
      <c r="J148" s="471">
        <f t="shared" si="172"/>
        <v>49680</v>
      </c>
      <c r="K148" s="471">
        <f t="shared" si="172"/>
        <v>53120</v>
      </c>
      <c r="L148" s="471">
        <f t="shared" si="172"/>
        <v>56560</v>
      </c>
      <c r="N148" s="515" t="s">
        <v>1717</v>
      </c>
      <c r="O148" s="516"/>
      <c r="P148" s="516"/>
      <c r="Q148" s="516"/>
      <c r="R148" s="516"/>
      <c r="S148" s="516"/>
      <c r="T148" s="516"/>
      <c r="U148" s="516"/>
      <c r="V148" s="516"/>
      <c r="W148" s="516"/>
      <c r="X148" s="516"/>
      <c r="Y148" s="516"/>
      <c r="Z148" s="516"/>
      <c r="AA148" s="516"/>
      <c r="AB148" s="516"/>
      <c r="AC148" s="516"/>
      <c r="AD148" s="516"/>
      <c r="AE148" s="516"/>
      <c r="AF148" s="516"/>
      <c r="AG148" s="516"/>
      <c r="AH148" s="516"/>
      <c r="AI148" s="516"/>
      <c r="AJ148" s="516"/>
      <c r="AK148" s="516"/>
      <c r="AL148" s="516"/>
      <c r="AM148" s="516"/>
      <c r="AN148" s="516"/>
      <c r="AO148" s="516"/>
      <c r="AP148" s="516"/>
      <c r="AQ148" s="516"/>
      <c r="AR148" s="516"/>
      <c r="AS148" s="516"/>
      <c r="AT148" s="637" t="s">
        <v>306</v>
      </c>
      <c r="AU148" s="516"/>
      <c r="AV148" s="516"/>
      <c r="AW148" s="401"/>
      <c r="AX148" s="401"/>
      <c r="AY148" s="595" t="s">
        <v>686</v>
      </c>
      <c r="AZ148" s="582" t="s">
        <v>556</v>
      </c>
      <c r="BA148" s="400" t="s">
        <v>589</v>
      </c>
      <c r="BB148" s="400" t="s">
        <v>778</v>
      </c>
      <c r="BC148" s="400" t="s">
        <v>778</v>
      </c>
      <c r="BD148" s="400" t="s">
        <v>570</v>
      </c>
      <c r="BE148" s="516">
        <f t="shared" si="150"/>
        <v>144</v>
      </c>
      <c r="BF148" s="516"/>
      <c r="BG148" s="516"/>
    </row>
    <row r="149" spans="1:59" hidden="1">
      <c r="A149" s="480">
        <f t="shared" si="160"/>
        <v>0</v>
      </c>
      <c r="B149" s="480">
        <f t="shared" si="161"/>
        <v>0</v>
      </c>
      <c r="C149" s="480">
        <f t="shared" si="137"/>
        <v>0</v>
      </c>
      <c r="E149" s="488">
        <f t="shared" ref="E149:L149" si="173">+MAX(P149,Y149,AI149)</f>
        <v>29360</v>
      </c>
      <c r="F149" s="488">
        <f t="shared" si="173"/>
        <v>33600</v>
      </c>
      <c r="G149" s="488">
        <f t="shared" si="173"/>
        <v>37760</v>
      </c>
      <c r="H149" s="488">
        <f t="shared" si="173"/>
        <v>41920</v>
      </c>
      <c r="I149" s="488">
        <f t="shared" si="173"/>
        <v>45280</v>
      </c>
      <c r="J149" s="488">
        <f t="shared" si="173"/>
        <v>48640</v>
      </c>
      <c r="K149" s="488">
        <f t="shared" si="173"/>
        <v>52000</v>
      </c>
      <c r="L149" s="488">
        <f t="shared" si="173"/>
        <v>55360</v>
      </c>
      <c r="N149" s="515" t="s">
        <v>1719</v>
      </c>
      <c r="O149" s="516"/>
      <c r="P149" s="516">
        <f t="shared" ref="P149:W149" si="174">+P113*1.6</f>
        <v>29360</v>
      </c>
      <c r="Q149" s="516">
        <f t="shared" si="174"/>
        <v>33600</v>
      </c>
      <c r="R149" s="516">
        <f t="shared" si="174"/>
        <v>37760</v>
      </c>
      <c r="S149" s="516">
        <f t="shared" si="174"/>
        <v>41920</v>
      </c>
      <c r="T149" s="516">
        <f t="shared" si="174"/>
        <v>45280</v>
      </c>
      <c r="U149" s="516">
        <f t="shared" si="174"/>
        <v>48640</v>
      </c>
      <c r="V149" s="516">
        <f t="shared" si="174"/>
        <v>52000</v>
      </c>
      <c r="W149" s="516">
        <f t="shared" si="174"/>
        <v>55360</v>
      </c>
      <c r="X149" s="516"/>
      <c r="Y149" s="516">
        <f t="shared" ref="Y149:AF149" si="175">+Y113*1.6</f>
        <v>0</v>
      </c>
      <c r="Z149" s="516">
        <f t="shared" si="175"/>
        <v>0</v>
      </c>
      <c r="AA149" s="516">
        <f t="shared" si="175"/>
        <v>0</v>
      </c>
      <c r="AB149" s="516">
        <f t="shared" si="175"/>
        <v>0</v>
      </c>
      <c r="AC149" s="516">
        <f t="shared" si="175"/>
        <v>0</v>
      </c>
      <c r="AD149" s="516">
        <f t="shared" si="175"/>
        <v>0</v>
      </c>
      <c r="AE149" s="516">
        <f t="shared" si="175"/>
        <v>0</v>
      </c>
      <c r="AF149" s="516">
        <f t="shared" si="175"/>
        <v>0</v>
      </c>
      <c r="AG149" s="516"/>
      <c r="AH149" s="516"/>
      <c r="AI149" s="516">
        <f t="shared" ref="AI149:AP149" si="176">+AI113*1.6</f>
        <v>0</v>
      </c>
      <c r="AJ149" s="516">
        <f t="shared" si="176"/>
        <v>0</v>
      </c>
      <c r="AK149" s="516">
        <f t="shared" si="176"/>
        <v>0</v>
      </c>
      <c r="AL149" s="516">
        <f t="shared" si="176"/>
        <v>0</v>
      </c>
      <c r="AM149" s="516">
        <f t="shared" si="176"/>
        <v>0</v>
      </c>
      <c r="AN149" s="516">
        <f t="shared" si="176"/>
        <v>0</v>
      </c>
      <c r="AO149" s="516">
        <f t="shared" si="176"/>
        <v>0</v>
      </c>
      <c r="AP149" s="516">
        <f t="shared" si="176"/>
        <v>0</v>
      </c>
      <c r="AQ149" s="516"/>
      <c r="AR149" s="516"/>
      <c r="AS149" s="516"/>
      <c r="AT149" s="637" t="s">
        <v>308</v>
      </c>
      <c r="AU149" s="516"/>
      <c r="AV149" s="516"/>
      <c r="AW149" s="401"/>
      <c r="AX149" s="401"/>
      <c r="AY149" s="595" t="s">
        <v>691</v>
      </c>
      <c r="AZ149" s="582" t="s">
        <v>559</v>
      </c>
      <c r="BA149" s="400" t="s">
        <v>591</v>
      </c>
      <c r="BB149" s="400" t="s">
        <v>779</v>
      </c>
      <c r="BC149" s="400" t="s">
        <v>779</v>
      </c>
      <c r="BD149" s="400" t="s">
        <v>180</v>
      </c>
      <c r="BE149" s="516">
        <f t="shared" si="150"/>
        <v>146</v>
      </c>
      <c r="BF149" s="516"/>
      <c r="BG149" s="516"/>
    </row>
    <row r="150" spans="1:59" hidden="1">
      <c r="A150" s="482"/>
      <c r="B150" s="483"/>
      <c r="C150" s="484"/>
      <c r="D150" s="483"/>
      <c r="E150" s="483"/>
      <c r="F150" s="483"/>
      <c r="G150" s="483"/>
      <c r="H150" s="483"/>
      <c r="I150" s="483"/>
      <c r="J150" s="483"/>
      <c r="K150" s="483"/>
      <c r="L150" s="483"/>
      <c r="M150" s="483"/>
      <c r="N150" s="516"/>
      <c r="O150" s="516"/>
      <c r="P150" s="516"/>
      <c r="Q150" s="516"/>
      <c r="R150" s="516"/>
      <c r="S150" s="516"/>
      <c r="T150" s="516"/>
      <c r="U150" s="516"/>
      <c r="V150" s="516"/>
      <c r="W150" s="516"/>
      <c r="X150" s="516"/>
      <c r="Y150" s="516"/>
      <c r="Z150" s="516"/>
      <c r="AA150" s="516"/>
      <c r="AB150" s="516"/>
      <c r="AC150" s="516"/>
      <c r="AD150" s="516"/>
      <c r="AE150" s="516"/>
      <c r="AF150" s="516"/>
      <c r="AG150" s="516"/>
      <c r="AH150" s="516"/>
      <c r="AI150" s="516"/>
      <c r="AJ150" s="516"/>
      <c r="AK150" s="516"/>
      <c r="AL150" s="516"/>
      <c r="AM150" s="516"/>
      <c r="AN150" s="516"/>
      <c r="AO150" s="516"/>
      <c r="AP150" s="516"/>
      <c r="AQ150" s="641" t="s">
        <v>1720</v>
      </c>
      <c r="AR150" s="516"/>
      <c r="AS150" s="516"/>
      <c r="AT150" s="637" t="s">
        <v>310</v>
      </c>
      <c r="AU150" s="516"/>
      <c r="AV150" s="516"/>
      <c r="AW150" s="401"/>
      <c r="AX150" s="401"/>
      <c r="AY150" s="595" t="s">
        <v>692</v>
      </c>
      <c r="AZ150" s="582" t="s">
        <v>564</v>
      </c>
      <c r="BA150" s="400" t="s">
        <v>593</v>
      </c>
      <c r="BB150" s="400" t="s">
        <v>780</v>
      </c>
      <c r="BC150" s="400" t="s">
        <v>780</v>
      </c>
      <c r="BD150" s="400" t="s">
        <v>578</v>
      </c>
      <c r="BE150" s="516" t="e">
        <f t="shared" si="150"/>
        <v>#N/A</v>
      </c>
      <c r="BF150" s="516"/>
      <c r="BG150" s="516"/>
    </row>
    <row r="151" spans="1:59" ht="15" hidden="1" customHeight="1">
      <c r="A151" s="492"/>
      <c r="B151" s="493"/>
      <c r="C151" s="493"/>
      <c r="D151" s="493"/>
      <c r="E151" s="493"/>
      <c r="F151" s="493"/>
      <c r="G151" s="493"/>
      <c r="H151" s="493"/>
      <c r="I151" s="493"/>
      <c r="J151" s="493"/>
      <c r="K151" s="493"/>
      <c r="L151" s="494"/>
      <c r="N151" s="639" t="s">
        <v>1722</v>
      </c>
      <c r="O151" s="516"/>
      <c r="P151" s="1590" t="s">
        <v>1722</v>
      </c>
      <c r="Q151" s="1590"/>
      <c r="R151" s="1590"/>
      <c r="S151" s="1590"/>
      <c r="T151" s="1590"/>
      <c r="U151" s="1590"/>
      <c r="V151" s="1590"/>
      <c r="W151" s="1590"/>
      <c r="X151" s="516"/>
      <c r="Y151" s="516"/>
      <c r="Z151" s="516"/>
      <c r="AA151" s="516"/>
      <c r="AB151" s="516"/>
      <c r="AC151" s="516"/>
      <c r="AD151" s="516"/>
      <c r="AE151" s="516"/>
      <c r="AF151" s="516"/>
      <c r="AG151" s="516"/>
      <c r="AH151" s="516"/>
      <c r="AI151" s="1590" t="s">
        <v>1723</v>
      </c>
      <c r="AJ151" s="1590"/>
      <c r="AK151" s="1590"/>
      <c r="AL151" s="1590"/>
      <c r="AM151" s="1590"/>
      <c r="AN151" s="1590"/>
      <c r="AO151" s="1590"/>
      <c r="AP151" s="1590"/>
      <c r="AQ151" s="516"/>
      <c r="AR151" s="516"/>
      <c r="AS151" s="516"/>
      <c r="AT151" s="637" t="s">
        <v>311</v>
      </c>
      <c r="AU151" s="516"/>
      <c r="AV151" s="516"/>
      <c r="AW151" s="401"/>
      <c r="AX151" s="401"/>
      <c r="AY151" s="595" t="s">
        <v>693</v>
      </c>
      <c r="AZ151" s="582" t="s">
        <v>566</v>
      </c>
      <c r="BA151" s="400" t="s">
        <v>595</v>
      </c>
      <c r="BB151" s="400" t="s">
        <v>784</v>
      </c>
      <c r="BC151" s="400" t="s">
        <v>784</v>
      </c>
      <c r="BD151" s="400" t="s">
        <v>580</v>
      </c>
      <c r="BE151" s="516">
        <f t="shared" si="150"/>
        <v>147</v>
      </c>
      <c r="BF151" s="516"/>
      <c r="BG151" s="516"/>
    </row>
    <row r="152" spans="1:59" ht="15" hidden="1" customHeight="1">
      <c r="A152" s="496"/>
      <c r="B152" s="497"/>
      <c r="C152" s="497"/>
      <c r="D152" s="497"/>
      <c r="E152" s="497"/>
      <c r="F152" s="497"/>
      <c r="G152" s="497"/>
      <c r="H152" s="497"/>
      <c r="I152" s="497"/>
      <c r="J152" s="497"/>
      <c r="K152" s="497"/>
      <c r="L152" s="498"/>
      <c r="N152" s="515" t="str">
        <f>CONCATENATE($AU$10,$B$11,$N$115)</f>
        <v>Before 12-31-2008060</v>
      </c>
      <c r="O152" s="516"/>
      <c r="P152" s="516"/>
      <c r="Q152" s="516"/>
      <c r="R152" s="516"/>
      <c r="S152" s="516"/>
      <c r="T152" s="516"/>
      <c r="U152" s="516"/>
      <c r="V152" s="516"/>
      <c r="W152" s="516"/>
      <c r="X152" s="516"/>
      <c r="Y152" s="516"/>
      <c r="Z152" s="516"/>
      <c r="AA152" s="516"/>
      <c r="AB152" s="516"/>
      <c r="AC152" s="516"/>
      <c r="AD152" s="516"/>
      <c r="AE152" s="516"/>
      <c r="AF152" s="516"/>
      <c r="AG152" s="516"/>
      <c r="AH152" s="516"/>
      <c r="AI152" s="516"/>
      <c r="AJ152" s="516" t="s">
        <v>1622</v>
      </c>
      <c r="AK152" s="516"/>
      <c r="AL152" s="516"/>
      <c r="AM152" s="516"/>
      <c r="AN152" s="516"/>
      <c r="AO152" s="516"/>
      <c r="AP152" s="516"/>
      <c r="AQ152" s="516"/>
      <c r="AR152" s="516"/>
      <c r="AS152" s="516"/>
      <c r="AT152" s="637" t="s">
        <v>312</v>
      </c>
      <c r="AU152" s="516"/>
      <c r="AV152" s="516"/>
      <c r="AW152" s="401"/>
      <c r="AX152" s="401"/>
      <c r="AY152" s="595" t="s">
        <v>694</v>
      </c>
      <c r="AZ152" s="582" t="s">
        <v>569</v>
      </c>
      <c r="BA152" s="400" t="s">
        <v>596</v>
      </c>
      <c r="BB152" s="400" t="s">
        <v>788</v>
      </c>
      <c r="BC152" s="400" t="s">
        <v>788</v>
      </c>
      <c r="BD152" s="400" t="s">
        <v>581</v>
      </c>
      <c r="BE152" s="516">
        <f t="shared" si="150"/>
        <v>148</v>
      </c>
      <c r="BF152" s="516"/>
      <c r="BG152" s="516"/>
    </row>
    <row r="153" spans="1:59" hidden="1">
      <c r="A153" s="496"/>
      <c r="B153" s="497"/>
      <c r="C153" s="497"/>
      <c r="D153" s="497"/>
      <c r="E153" s="497"/>
      <c r="F153" s="497"/>
      <c r="G153" s="497"/>
      <c r="H153" s="497"/>
      <c r="I153" s="497"/>
      <c r="J153" s="497"/>
      <c r="K153" s="497"/>
      <c r="L153" s="498"/>
      <c r="N153" s="515" t="str">
        <f>CONCATENATE($AU$11,$B$11,$N$115)</f>
        <v>1/1/2009 - 5/13/2010060</v>
      </c>
      <c r="O153" s="516"/>
      <c r="P153" s="516"/>
      <c r="Q153" s="516"/>
      <c r="R153" s="516"/>
      <c r="S153" s="516">
        <f>+S99/5*10</f>
        <v>48600</v>
      </c>
      <c r="T153" s="516"/>
      <c r="U153" s="516"/>
      <c r="V153" s="516"/>
      <c r="W153" s="516"/>
      <c r="X153" s="516"/>
      <c r="Y153" s="516"/>
      <c r="Z153" s="516"/>
      <c r="AA153" s="516"/>
      <c r="AB153" s="516"/>
      <c r="AC153" s="516"/>
      <c r="AD153" s="516"/>
      <c r="AE153" s="516"/>
      <c r="AF153" s="516"/>
      <c r="AG153" s="516"/>
      <c r="AH153" s="516"/>
      <c r="AI153" s="516"/>
      <c r="AJ153" s="516"/>
      <c r="AK153" s="516"/>
      <c r="AL153" s="516">
        <v>51600</v>
      </c>
      <c r="AM153" s="516"/>
      <c r="AN153" s="516"/>
      <c r="AO153" s="516"/>
      <c r="AP153" s="516"/>
      <c r="AQ153" s="516"/>
      <c r="AR153" s="516"/>
      <c r="AS153" s="516"/>
      <c r="AT153" s="637" t="s">
        <v>314</v>
      </c>
      <c r="AU153" s="516"/>
      <c r="AV153" s="516"/>
      <c r="AW153" s="401"/>
      <c r="AX153" s="401"/>
      <c r="AY153" s="595" t="s">
        <v>697</v>
      </c>
      <c r="AZ153" s="582" t="s">
        <v>570</v>
      </c>
      <c r="BA153" s="400" t="s">
        <v>597</v>
      </c>
      <c r="BB153" s="400" t="s">
        <v>790</v>
      </c>
      <c r="BC153" s="400" t="s">
        <v>790</v>
      </c>
      <c r="BD153" s="400" t="s">
        <v>584</v>
      </c>
      <c r="BE153" s="516">
        <f t="shared" si="150"/>
        <v>149</v>
      </c>
      <c r="BF153" s="516"/>
      <c r="BG153" s="516"/>
    </row>
    <row r="154" spans="1:59" hidden="1">
      <c r="A154" s="496"/>
      <c r="B154" s="497"/>
      <c r="C154" s="497"/>
      <c r="D154" s="497"/>
      <c r="E154" s="497"/>
      <c r="F154" s="497"/>
      <c r="G154" s="497"/>
      <c r="H154" s="497"/>
      <c r="I154" s="497"/>
      <c r="J154" s="497"/>
      <c r="K154" s="497"/>
      <c r="L154" s="498"/>
      <c r="N154" s="515"/>
      <c r="O154" s="516"/>
      <c r="P154" s="516"/>
      <c r="Q154" s="516"/>
      <c r="R154" s="516"/>
      <c r="S154" s="643">
        <f>+MAX(S153,S155)</f>
        <v>48600</v>
      </c>
      <c r="T154" s="516"/>
      <c r="U154" s="516"/>
      <c r="V154" s="516"/>
      <c r="W154" s="516"/>
      <c r="X154" s="516"/>
      <c r="Y154" s="516"/>
      <c r="Z154" s="516"/>
      <c r="AA154" s="516"/>
      <c r="AB154" s="516"/>
      <c r="AC154" s="516"/>
      <c r="AD154" s="516"/>
      <c r="AE154" s="516"/>
      <c r="AF154" s="516"/>
      <c r="AG154" s="516"/>
      <c r="AH154" s="516"/>
      <c r="AI154" s="516"/>
      <c r="AJ154" s="516"/>
      <c r="AK154" s="516"/>
      <c r="AL154" s="516"/>
      <c r="AM154" s="516"/>
      <c r="AN154" s="516"/>
      <c r="AO154" s="516"/>
      <c r="AP154" s="516"/>
      <c r="AQ154" s="516"/>
      <c r="AR154" s="516"/>
      <c r="AS154" s="516"/>
      <c r="AT154" s="637" t="s">
        <v>316</v>
      </c>
      <c r="AU154" s="516"/>
      <c r="AV154" s="516"/>
      <c r="AW154" s="401"/>
      <c r="AX154" s="401"/>
      <c r="AY154" s="595"/>
      <c r="AZ154" s="582"/>
      <c r="BA154" s="400"/>
      <c r="BB154" s="400" t="s">
        <v>799</v>
      </c>
      <c r="BC154" s="400" t="s">
        <v>799</v>
      </c>
      <c r="BD154" s="400" t="s">
        <v>585</v>
      </c>
      <c r="BE154" s="516"/>
      <c r="BF154" s="516"/>
      <c r="BG154" s="516"/>
    </row>
    <row r="155" spans="1:59" hidden="1">
      <c r="A155" s="496"/>
      <c r="B155" s="497"/>
      <c r="C155" s="497"/>
      <c r="D155" s="497"/>
      <c r="E155" s="497"/>
      <c r="F155" s="497"/>
      <c r="G155" s="497"/>
      <c r="H155" s="497"/>
      <c r="I155" s="497"/>
      <c r="J155" s="497"/>
      <c r="K155" s="497"/>
      <c r="L155" s="498"/>
      <c r="N155" s="515" t="str">
        <f>CONCATENATE($AU$13,$B$11,$N$115)</f>
        <v>6/29/2010 - 5/30/2011060</v>
      </c>
      <c r="O155" s="516"/>
      <c r="P155" s="516"/>
      <c r="Q155" s="516"/>
      <c r="R155" s="516"/>
      <c r="S155" s="516">
        <f>+S101/5*10</f>
        <v>48600</v>
      </c>
      <c r="T155" s="516"/>
      <c r="U155" s="516"/>
      <c r="V155" s="516"/>
      <c r="W155" s="516"/>
      <c r="X155" s="516"/>
      <c r="Y155" s="516"/>
      <c r="Z155" s="516"/>
      <c r="AA155" s="516"/>
      <c r="AB155" s="516"/>
      <c r="AC155" s="516"/>
      <c r="AD155" s="516"/>
      <c r="AE155" s="516"/>
      <c r="AF155" s="516"/>
      <c r="AG155" s="516"/>
      <c r="AH155" s="516"/>
      <c r="AI155" s="516"/>
      <c r="AJ155" s="516"/>
      <c r="AK155" s="516"/>
      <c r="AL155" s="516">
        <v>51600</v>
      </c>
      <c r="AM155" s="516"/>
      <c r="AN155" s="516"/>
      <c r="AO155" s="516"/>
      <c r="AP155" s="516"/>
      <c r="AQ155" s="516"/>
      <c r="AR155" s="516"/>
      <c r="AS155" s="516"/>
      <c r="AT155" s="637" t="s">
        <v>318</v>
      </c>
      <c r="AU155" s="516"/>
      <c r="AV155" s="516"/>
      <c r="AW155" s="401"/>
      <c r="AX155" s="401"/>
      <c r="AY155" s="595" t="s">
        <v>702</v>
      </c>
      <c r="AZ155" s="582" t="s">
        <v>180</v>
      </c>
      <c r="BA155" s="400" t="s">
        <v>601</v>
      </c>
      <c r="BB155" s="400" t="s">
        <v>801</v>
      </c>
      <c r="BC155" s="400" t="s">
        <v>801</v>
      </c>
      <c r="BD155" s="400" t="s">
        <v>588</v>
      </c>
      <c r="BE155" s="516">
        <f t="shared" ref="BE155:BE218" si="177">+MATCH(BD$10:BD$548,AZ$10:AZ$540,0)</f>
        <v>151</v>
      </c>
      <c r="BF155" s="516"/>
      <c r="BG155" s="516"/>
    </row>
    <row r="156" spans="1:59" hidden="1">
      <c r="A156" s="496"/>
      <c r="B156" s="497"/>
      <c r="C156" s="497"/>
      <c r="D156" s="497"/>
      <c r="E156" s="497"/>
      <c r="F156" s="497"/>
      <c r="G156" s="497"/>
      <c r="H156" s="497"/>
      <c r="I156" s="497"/>
      <c r="J156" s="497"/>
      <c r="K156" s="497"/>
      <c r="L156" s="498"/>
      <c r="N156" s="515"/>
      <c r="O156" s="516"/>
      <c r="P156" s="516"/>
      <c r="Q156" s="516"/>
      <c r="R156" s="516"/>
      <c r="S156" s="643">
        <f>+MAX(S155,S157)</f>
        <v>50800</v>
      </c>
      <c r="T156" s="516"/>
      <c r="U156" s="516"/>
      <c r="V156" s="516"/>
      <c r="W156" s="516"/>
      <c r="X156" s="516"/>
      <c r="Y156" s="516"/>
      <c r="Z156" s="516"/>
      <c r="AA156" s="516"/>
      <c r="AB156" s="516"/>
      <c r="AC156" s="516"/>
      <c r="AD156" s="516"/>
      <c r="AE156" s="516"/>
      <c r="AF156" s="516"/>
      <c r="AG156" s="516"/>
      <c r="AH156" s="516"/>
      <c r="AI156" s="516"/>
      <c r="AJ156" s="516"/>
      <c r="AK156" s="516"/>
      <c r="AL156" s="516"/>
      <c r="AM156" s="516"/>
      <c r="AN156" s="516"/>
      <c r="AO156" s="516"/>
      <c r="AP156" s="516"/>
      <c r="AQ156" s="516"/>
      <c r="AR156" s="516"/>
      <c r="AS156" s="516"/>
      <c r="AT156" s="637" t="s">
        <v>319</v>
      </c>
      <c r="AU156" s="516"/>
      <c r="AV156" s="516"/>
      <c r="AW156" s="401"/>
      <c r="AX156" s="401"/>
      <c r="AY156" s="595" t="s">
        <v>264</v>
      </c>
      <c r="AZ156" s="582" t="s">
        <v>580</v>
      </c>
      <c r="BA156" s="400" t="s">
        <v>603</v>
      </c>
      <c r="BB156" s="400" t="s">
        <v>806</v>
      </c>
      <c r="BC156" s="400" t="s">
        <v>806</v>
      </c>
      <c r="BD156" s="400" t="s">
        <v>589</v>
      </c>
      <c r="BE156" s="516">
        <f t="shared" si="177"/>
        <v>152</v>
      </c>
      <c r="BF156" s="516"/>
      <c r="BG156" s="516"/>
    </row>
    <row r="157" spans="1:59" hidden="1">
      <c r="A157" s="496"/>
      <c r="B157" s="497"/>
      <c r="C157" s="497"/>
      <c r="D157" s="497"/>
      <c r="E157" s="497"/>
      <c r="F157" s="497"/>
      <c r="G157" s="497"/>
      <c r="H157" s="497"/>
      <c r="I157" s="497"/>
      <c r="J157" s="497"/>
      <c r="K157" s="497"/>
      <c r="L157" s="498"/>
      <c r="N157" s="515" t="str">
        <f>CONCATENATE(AU15,$B$11)</f>
        <v>7/16/2011 - 11/31/20110</v>
      </c>
      <c r="O157" s="516"/>
      <c r="P157" s="516"/>
      <c r="Q157" s="516"/>
      <c r="R157" s="516"/>
      <c r="S157" s="516">
        <v>50800</v>
      </c>
      <c r="T157" s="516"/>
      <c r="U157" s="516"/>
      <c r="V157" s="516"/>
      <c r="W157" s="516"/>
      <c r="X157" s="516"/>
      <c r="Y157" s="516"/>
      <c r="Z157" s="516"/>
      <c r="AA157" s="516"/>
      <c r="AB157" s="516"/>
      <c r="AC157" s="516"/>
      <c r="AD157" s="516"/>
      <c r="AE157" s="516"/>
      <c r="AF157" s="516"/>
      <c r="AG157" s="516"/>
      <c r="AH157" s="516"/>
      <c r="AI157" s="516"/>
      <c r="AJ157" s="516"/>
      <c r="AK157" s="516"/>
      <c r="AL157" s="516">
        <v>51600</v>
      </c>
      <c r="AM157" s="516"/>
      <c r="AN157" s="516"/>
      <c r="AO157" s="516"/>
      <c r="AP157" s="516"/>
      <c r="AQ157" s="516"/>
      <c r="AR157" s="516"/>
      <c r="AS157" s="516"/>
      <c r="AT157" s="637" t="s">
        <v>321</v>
      </c>
      <c r="AU157" s="516"/>
      <c r="AV157" s="516"/>
      <c r="AW157" s="401"/>
      <c r="AX157" s="401"/>
      <c r="AY157" s="595" t="s">
        <v>708</v>
      </c>
      <c r="AZ157" s="582" t="s">
        <v>581</v>
      </c>
      <c r="BA157" s="400" t="s">
        <v>604</v>
      </c>
      <c r="BB157" s="400" t="s">
        <v>815</v>
      </c>
      <c r="BC157" s="400" t="s">
        <v>815</v>
      </c>
      <c r="BD157" s="400" t="s">
        <v>591</v>
      </c>
      <c r="BE157" s="516">
        <f t="shared" si="177"/>
        <v>153</v>
      </c>
      <c r="BF157" s="516"/>
      <c r="BG157" s="516"/>
    </row>
    <row r="158" spans="1:59" hidden="1">
      <c r="A158" s="496"/>
      <c r="B158" s="497"/>
      <c r="C158" s="497"/>
      <c r="D158" s="497"/>
      <c r="E158" s="497"/>
      <c r="F158" s="497"/>
      <c r="G158" s="497"/>
      <c r="H158" s="497"/>
      <c r="I158" s="497"/>
      <c r="J158" s="497"/>
      <c r="K158" s="497"/>
      <c r="L158" s="498"/>
      <c r="N158" s="515"/>
      <c r="O158" s="516"/>
      <c r="P158" s="516"/>
      <c r="Q158" s="516"/>
      <c r="R158" s="516"/>
      <c r="S158" s="643">
        <f>+MAX(S157,S159)</f>
        <v>51500</v>
      </c>
      <c r="T158" s="516"/>
      <c r="U158" s="516"/>
      <c r="V158" s="516"/>
      <c r="W158" s="516"/>
      <c r="X158" s="516"/>
      <c r="Y158" s="516"/>
      <c r="Z158" s="516"/>
      <c r="AA158" s="516"/>
      <c r="AB158" s="516"/>
      <c r="AC158" s="516"/>
      <c r="AD158" s="516"/>
      <c r="AE158" s="516"/>
      <c r="AF158" s="516"/>
      <c r="AG158" s="516"/>
      <c r="AH158" s="516"/>
      <c r="AI158" s="516"/>
      <c r="AJ158" s="516"/>
      <c r="AK158" s="516"/>
      <c r="AL158" s="516"/>
      <c r="AM158" s="516"/>
      <c r="AN158" s="516"/>
      <c r="AO158" s="516"/>
      <c r="AP158" s="516"/>
      <c r="AQ158" s="516"/>
      <c r="AR158" s="516"/>
      <c r="AS158" s="516"/>
      <c r="AT158" s="637" t="s">
        <v>323</v>
      </c>
      <c r="AU158" s="516"/>
      <c r="AV158" s="516"/>
      <c r="AW158" s="401"/>
      <c r="AX158" s="401"/>
      <c r="AY158" s="595" t="s">
        <v>709</v>
      </c>
      <c r="AZ158" s="582" t="s">
        <v>584</v>
      </c>
      <c r="BA158" s="400" t="s">
        <v>606</v>
      </c>
      <c r="BB158" s="400" t="s">
        <v>816</v>
      </c>
      <c r="BC158" s="400" t="s">
        <v>816</v>
      </c>
      <c r="BD158" s="400" t="s">
        <v>593</v>
      </c>
      <c r="BE158" s="516">
        <f t="shared" si="177"/>
        <v>154</v>
      </c>
      <c r="BF158" s="516"/>
      <c r="BG158" s="516"/>
    </row>
    <row r="159" spans="1:59" ht="15" hidden="1" customHeight="1">
      <c r="A159" s="496"/>
      <c r="B159" s="497"/>
      <c r="C159" s="497"/>
      <c r="D159" s="497"/>
      <c r="E159" s="497"/>
      <c r="F159" s="497"/>
      <c r="G159" s="497"/>
      <c r="H159" s="497"/>
      <c r="I159" s="497"/>
      <c r="J159" s="497"/>
      <c r="K159" s="497"/>
      <c r="L159" s="498"/>
      <c r="N159" s="515" t="str">
        <f>CONCATENATE(AU17,$B$11)</f>
        <v>1/16/2012 - 12/3/20120</v>
      </c>
      <c r="O159" s="516"/>
      <c r="P159" s="516"/>
      <c r="Q159" s="516"/>
      <c r="R159" s="516"/>
      <c r="S159" s="516">
        <v>51500</v>
      </c>
      <c r="T159" s="516"/>
      <c r="U159" s="516"/>
      <c r="V159" s="516"/>
      <c r="W159" s="516"/>
      <c r="X159" s="516"/>
      <c r="Y159" s="516"/>
      <c r="Z159" s="516"/>
      <c r="AA159" s="516"/>
      <c r="AB159" s="516"/>
      <c r="AC159" s="516"/>
      <c r="AD159" s="516"/>
      <c r="AE159" s="516"/>
      <c r="AF159" s="516"/>
      <c r="AG159" s="516"/>
      <c r="AH159" s="516"/>
      <c r="AI159" s="516"/>
      <c r="AJ159" s="516"/>
      <c r="AK159" s="516"/>
      <c r="AL159" s="516">
        <v>52400</v>
      </c>
      <c r="AM159" s="516"/>
      <c r="AN159" s="516"/>
      <c r="AO159" s="516"/>
      <c r="AP159" s="516"/>
      <c r="AQ159" s="516"/>
      <c r="AR159" s="516"/>
      <c r="AS159" s="516"/>
      <c r="AT159" s="637" t="s">
        <v>325</v>
      </c>
      <c r="AU159" s="516"/>
      <c r="AV159" s="516"/>
      <c r="AW159" s="401"/>
      <c r="AX159" s="401"/>
      <c r="AY159" s="595" t="s">
        <v>712</v>
      </c>
      <c r="AZ159" s="582" t="s">
        <v>585</v>
      </c>
      <c r="BA159" s="400" t="s">
        <v>608</v>
      </c>
      <c r="BB159" s="400" t="s">
        <v>817</v>
      </c>
      <c r="BC159" s="400" t="s">
        <v>817</v>
      </c>
      <c r="BD159" s="400" t="s">
        <v>595</v>
      </c>
      <c r="BE159" s="516">
        <f t="shared" si="177"/>
        <v>155</v>
      </c>
      <c r="BF159" s="516"/>
      <c r="BG159" s="516"/>
    </row>
    <row r="160" spans="1:59" ht="15" hidden="1" customHeight="1">
      <c r="A160" s="496"/>
      <c r="B160" s="497"/>
      <c r="C160" s="497"/>
      <c r="D160" s="497"/>
      <c r="E160" s="497"/>
      <c r="F160" s="497"/>
      <c r="G160" s="497"/>
      <c r="H160" s="497"/>
      <c r="I160" s="497"/>
      <c r="J160" s="497"/>
      <c r="K160" s="497"/>
      <c r="L160" s="498"/>
      <c r="N160" s="515"/>
      <c r="O160" s="516"/>
      <c r="P160" s="516"/>
      <c r="Q160" s="516"/>
      <c r="R160" s="516"/>
      <c r="S160" s="643">
        <f>+MAX(S159,S161)</f>
        <v>52200</v>
      </c>
      <c r="T160" s="516"/>
      <c r="U160" s="516"/>
      <c r="V160" s="516"/>
      <c r="W160" s="516"/>
      <c r="X160" s="516"/>
      <c r="Y160" s="516"/>
      <c r="Z160" s="516"/>
      <c r="AA160" s="516"/>
      <c r="AB160" s="516"/>
      <c r="AC160" s="516"/>
      <c r="AD160" s="516"/>
      <c r="AE160" s="516"/>
      <c r="AF160" s="516"/>
      <c r="AG160" s="516"/>
      <c r="AH160" s="516"/>
      <c r="AI160" s="516"/>
      <c r="AJ160" s="516"/>
      <c r="AK160" s="516"/>
      <c r="AL160" s="516"/>
      <c r="AM160" s="516"/>
      <c r="AN160" s="516"/>
      <c r="AO160" s="516"/>
      <c r="AP160" s="516"/>
      <c r="AQ160" s="516"/>
      <c r="AR160" s="516"/>
      <c r="AS160" s="516"/>
      <c r="AT160" s="637" t="s">
        <v>327</v>
      </c>
      <c r="AU160" s="516"/>
      <c r="AV160" s="516"/>
      <c r="AW160" s="401"/>
      <c r="AX160" s="401"/>
      <c r="AY160" s="595" t="s">
        <v>713</v>
      </c>
      <c r="AZ160" s="582" t="s">
        <v>588</v>
      </c>
      <c r="BA160" s="400" t="s">
        <v>610</v>
      </c>
      <c r="BB160" s="400" t="s">
        <v>825</v>
      </c>
      <c r="BC160" s="400" t="s">
        <v>825</v>
      </c>
      <c r="BD160" s="400" t="s">
        <v>596</v>
      </c>
      <c r="BE160" s="516">
        <f t="shared" si="177"/>
        <v>156</v>
      </c>
      <c r="BF160" s="516"/>
      <c r="BG160" s="516"/>
    </row>
    <row r="161" spans="1:59" hidden="1">
      <c r="A161" s="496"/>
      <c r="B161" s="497"/>
      <c r="C161" s="497"/>
      <c r="D161" s="497"/>
      <c r="E161" s="497"/>
      <c r="F161" s="497"/>
      <c r="G161" s="497"/>
      <c r="H161" s="497"/>
      <c r="I161" s="497"/>
      <c r="J161" s="497"/>
      <c r="K161" s="497"/>
      <c r="L161" s="498"/>
      <c r="N161" s="515" t="str">
        <f>CONCATENATE(AU19,$B$11)</f>
        <v>1/18/2013 - 12/17/20130</v>
      </c>
      <c r="O161" s="516"/>
      <c r="P161" s="516"/>
      <c r="Q161" s="516"/>
      <c r="R161" s="516"/>
      <c r="S161" s="516">
        <v>52200</v>
      </c>
      <c r="T161" s="516"/>
      <c r="U161" s="516"/>
      <c r="V161" s="516"/>
      <c r="W161" s="516"/>
      <c r="X161" s="516"/>
      <c r="Y161" s="516"/>
      <c r="Z161" s="516"/>
      <c r="AA161" s="516"/>
      <c r="AB161" s="516"/>
      <c r="AC161" s="516"/>
      <c r="AD161" s="516"/>
      <c r="AE161" s="516"/>
      <c r="AF161" s="516"/>
      <c r="AG161" s="516"/>
      <c r="AH161" s="516"/>
      <c r="AI161" s="516"/>
      <c r="AJ161" s="516"/>
      <c r="AK161" s="516"/>
      <c r="AL161" s="516">
        <v>52400</v>
      </c>
      <c r="AM161" s="516"/>
      <c r="AN161" s="516"/>
      <c r="AO161" s="516"/>
      <c r="AP161" s="516"/>
      <c r="AQ161" s="516"/>
      <c r="AR161" s="516"/>
      <c r="AS161" s="516"/>
      <c r="AT161" s="637" t="s">
        <v>329</v>
      </c>
      <c r="AU161" s="516"/>
      <c r="AV161" s="516"/>
      <c r="AW161" s="401"/>
      <c r="AX161" s="401"/>
      <c r="AY161" s="595" t="s">
        <v>714</v>
      </c>
      <c r="AZ161" s="582" t="s">
        <v>589</v>
      </c>
      <c r="BA161" s="400" t="s">
        <v>611</v>
      </c>
      <c r="BB161" s="400" t="s">
        <v>826</v>
      </c>
      <c r="BC161" s="400" t="s">
        <v>826</v>
      </c>
      <c r="BD161" s="400" t="s">
        <v>597</v>
      </c>
      <c r="BE161" s="516">
        <f t="shared" si="177"/>
        <v>157</v>
      </c>
      <c r="BF161" s="516"/>
      <c r="BG161" s="516"/>
    </row>
    <row r="162" spans="1:59" hidden="1">
      <c r="A162" s="496"/>
      <c r="B162" s="497"/>
      <c r="C162" s="497"/>
      <c r="D162" s="497"/>
      <c r="E162" s="497"/>
      <c r="F162" s="497"/>
      <c r="G162" s="497"/>
      <c r="H162" s="497"/>
      <c r="I162" s="497"/>
      <c r="J162" s="497"/>
      <c r="K162" s="497"/>
      <c r="L162" s="498"/>
      <c r="N162" s="515" t="s">
        <v>1717</v>
      </c>
      <c r="O162" s="516"/>
      <c r="P162" s="516"/>
      <c r="Q162" s="516"/>
      <c r="R162" s="516"/>
      <c r="S162" s="516">
        <f>+MAX(S161,S163)</f>
        <v>53100</v>
      </c>
      <c r="T162" s="516"/>
      <c r="U162" s="516"/>
      <c r="V162" s="516"/>
      <c r="W162" s="516"/>
      <c r="X162" s="516"/>
      <c r="Y162" s="516"/>
      <c r="Z162" s="516"/>
      <c r="AA162" s="516"/>
      <c r="AB162" s="516"/>
      <c r="AC162" s="516"/>
      <c r="AD162" s="516"/>
      <c r="AE162" s="516"/>
      <c r="AF162" s="516"/>
      <c r="AG162" s="516"/>
      <c r="AH162" s="516"/>
      <c r="AI162" s="516"/>
      <c r="AJ162" s="516"/>
      <c r="AK162" s="516"/>
      <c r="AL162" s="516"/>
      <c r="AM162" s="516"/>
      <c r="AN162" s="516"/>
      <c r="AO162" s="516"/>
      <c r="AP162" s="516"/>
      <c r="AQ162" s="516"/>
      <c r="AR162" s="516"/>
      <c r="AS162" s="516"/>
      <c r="AT162" s="637" t="s">
        <v>331</v>
      </c>
      <c r="AU162" s="516"/>
      <c r="AV162" s="516"/>
      <c r="AW162" s="401"/>
      <c r="AX162" s="401"/>
      <c r="AY162" s="595" t="s">
        <v>715</v>
      </c>
      <c r="AZ162" s="582" t="s">
        <v>591</v>
      </c>
      <c r="BA162" s="400" t="s">
        <v>613</v>
      </c>
      <c r="BB162" s="400" t="s">
        <v>828</v>
      </c>
      <c r="BC162" s="400" t="s">
        <v>828</v>
      </c>
      <c r="BD162" s="400" t="s">
        <v>601</v>
      </c>
      <c r="BE162" s="516">
        <f t="shared" si="177"/>
        <v>158</v>
      </c>
      <c r="BF162" s="516"/>
      <c r="BG162" s="516"/>
    </row>
    <row r="163" spans="1:59" hidden="1">
      <c r="A163" s="496"/>
      <c r="B163" s="497"/>
      <c r="C163" s="497"/>
      <c r="D163" s="497"/>
      <c r="E163" s="497"/>
      <c r="F163" s="497"/>
      <c r="G163" s="497"/>
      <c r="H163" s="497"/>
      <c r="I163" s="497"/>
      <c r="J163" s="497"/>
      <c r="K163" s="497"/>
      <c r="L163" s="498"/>
      <c r="N163" s="515" t="str">
        <f>CONCATENATE(AU23,$B$11)</f>
        <v>2/1/2014 - 3/5/20150</v>
      </c>
      <c r="O163" s="516"/>
      <c r="P163" s="516"/>
      <c r="Q163" s="516"/>
      <c r="R163" s="516"/>
      <c r="S163" s="516">
        <v>53100</v>
      </c>
      <c r="T163" s="516"/>
      <c r="U163" s="516"/>
      <c r="V163" s="516"/>
      <c r="W163" s="516"/>
      <c r="X163" s="516"/>
      <c r="Y163" s="516"/>
      <c r="Z163" s="516"/>
      <c r="AA163" s="516"/>
      <c r="AB163" s="516"/>
      <c r="AC163" s="516"/>
      <c r="AD163" s="516"/>
      <c r="AE163" s="516"/>
      <c r="AF163" s="516"/>
      <c r="AG163" s="516"/>
      <c r="AH163" s="516"/>
      <c r="AI163" s="516"/>
      <c r="AJ163" s="516"/>
      <c r="AK163" s="516"/>
      <c r="AL163" s="516">
        <v>52500</v>
      </c>
      <c r="AM163" s="516"/>
      <c r="AN163" s="516"/>
      <c r="AO163" s="516"/>
      <c r="AP163" s="516"/>
      <c r="AQ163" s="516"/>
      <c r="AR163" s="516"/>
      <c r="AS163" s="516"/>
      <c r="AT163" s="637" t="s">
        <v>333</v>
      </c>
      <c r="AU163" s="516"/>
      <c r="AV163" s="516"/>
      <c r="AW163" s="401"/>
      <c r="AX163" s="401"/>
      <c r="AY163" s="595" t="s">
        <v>716</v>
      </c>
      <c r="AZ163" s="582" t="s">
        <v>593</v>
      </c>
      <c r="BA163" s="400" t="s">
        <v>614</v>
      </c>
      <c r="BB163" s="400" t="s">
        <v>832</v>
      </c>
      <c r="BC163" s="400" t="s">
        <v>832</v>
      </c>
      <c r="BD163" s="400" t="s">
        <v>603</v>
      </c>
      <c r="BE163" s="516">
        <f t="shared" si="177"/>
        <v>159</v>
      </c>
      <c r="BF163" s="516"/>
      <c r="BG163" s="516"/>
    </row>
    <row r="164" spans="1:59" hidden="1">
      <c r="A164" s="496"/>
      <c r="B164" s="497"/>
      <c r="C164" s="497"/>
      <c r="D164" s="497"/>
      <c r="E164" s="497"/>
      <c r="F164" s="497"/>
      <c r="G164" s="497"/>
      <c r="H164" s="497"/>
      <c r="I164" s="497"/>
      <c r="J164" s="497"/>
      <c r="K164" s="497"/>
      <c r="L164" s="498"/>
      <c r="N164" s="515" t="s">
        <v>1717</v>
      </c>
      <c r="O164" s="516"/>
      <c r="P164" s="516"/>
      <c r="Q164" s="516"/>
      <c r="R164" s="516"/>
      <c r="S164" s="642">
        <f>+MAX(S163,S165)</f>
        <v>53500</v>
      </c>
      <c r="T164" s="516"/>
      <c r="U164" s="516"/>
      <c r="V164" s="516"/>
      <c r="W164" s="516"/>
      <c r="X164" s="516"/>
      <c r="Y164" s="516"/>
      <c r="Z164" s="516"/>
      <c r="AA164" s="516"/>
      <c r="AB164" s="516"/>
      <c r="AC164" s="516"/>
      <c r="AD164" s="516"/>
      <c r="AE164" s="516"/>
      <c r="AF164" s="516"/>
      <c r="AG164" s="516"/>
      <c r="AH164" s="516"/>
      <c r="AI164" s="516"/>
      <c r="AJ164" s="516"/>
      <c r="AK164" s="516"/>
      <c r="AL164" s="516"/>
      <c r="AM164" s="516"/>
      <c r="AN164" s="516"/>
      <c r="AO164" s="516"/>
      <c r="AP164" s="516"/>
      <c r="AQ164" s="516"/>
      <c r="AR164" s="516"/>
      <c r="AS164" s="516"/>
      <c r="AT164" s="637" t="s">
        <v>335</v>
      </c>
      <c r="AU164" s="516"/>
      <c r="AV164" s="516"/>
      <c r="AW164" s="401"/>
      <c r="AX164" s="401"/>
      <c r="AY164" s="595" t="s">
        <v>720</v>
      </c>
      <c r="AZ164" s="582" t="s">
        <v>595</v>
      </c>
      <c r="BA164" s="400" t="s">
        <v>615</v>
      </c>
      <c r="BB164" s="400" t="s">
        <v>333</v>
      </c>
      <c r="BC164" s="400" t="s">
        <v>333</v>
      </c>
      <c r="BD164" s="400" t="s">
        <v>604</v>
      </c>
      <c r="BE164" s="516">
        <f t="shared" si="177"/>
        <v>160</v>
      </c>
      <c r="BF164" s="516"/>
      <c r="BG164" s="516"/>
    </row>
    <row r="165" spans="1:59" ht="15" hidden="1" customHeight="1">
      <c r="A165" s="497"/>
      <c r="B165" s="497"/>
      <c r="C165" s="497"/>
      <c r="D165" s="497"/>
      <c r="E165" s="497"/>
      <c r="F165" s="497"/>
      <c r="G165" s="497"/>
      <c r="H165" s="497"/>
      <c r="I165" s="497"/>
      <c r="J165" s="497"/>
      <c r="K165" s="497"/>
      <c r="L165" s="498"/>
      <c r="N165" s="515" t="str">
        <f>CONCATENATE(AU25,$B$11)</f>
        <v>4/21/2015 - 3/27/20160</v>
      </c>
      <c r="O165" s="516"/>
      <c r="P165" s="516"/>
      <c r="Q165" s="516"/>
      <c r="R165" s="516"/>
      <c r="S165" s="516">
        <v>53500</v>
      </c>
      <c r="T165" s="516"/>
      <c r="U165" s="516"/>
      <c r="V165" s="516"/>
      <c r="W165" s="516"/>
      <c r="X165" s="516"/>
      <c r="Y165" s="516"/>
      <c r="Z165" s="516"/>
      <c r="AA165" s="516"/>
      <c r="AB165" s="516"/>
      <c r="AC165" s="516"/>
      <c r="AD165" s="516"/>
      <c r="AE165" s="516"/>
      <c r="AF165" s="516"/>
      <c r="AG165" s="516"/>
      <c r="AH165" s="516"/>
      <c r="AI165" s="516"/>
      <c r="AJ165" s="516"/>
      <c r="AK165" s="516"/>
      <c r="AL165" s="516">
        <v>54100</v>
      </c>
      <c r="AM165" s="516"/>
      <c r="AN165" s="516"/>
      <c r="AO165" s="516"/>
      <c r="AP165" s="516"/>
      <c r="AQ165" s="516"/>
      <c r="AR165" s="516"/>
      <c r="AS165" s="516"/>
      <c r="AT165" s="637" t="s">
        <v>337</v>
      </c>
      <c r="AU165" s="516"/>
      <c r="AV165" s="516"/>
      <c r="AW165" s="401"/>
      <c r="AX165" s="401"/>
      <c r="AY165" s="595" t="s">
        <v>724</v>
      </c>
      <c r="AZ165" s="582" t="s">
        <v>596</v>
      </c>
      <c r="BA165" s="400" t="s">
        <v>616</v>
      </c>
      <c r="BB165" s="400" t="s">
        <v>844</v>
      </c>
      <c r="BC165" s="400" t="s">
        <v>844</v>
      </c>
      <c r="BD165" s="400" t="s">
        <v>606</v>
      </c>
      <c r="BE165" s="516">
        <f t="shared" si="177"/>
        <v>161</v>
      </c>
      <c r="BF165" s="516"/>
      <c r="BG165" s="516"/>
    </row>
    <row r="166" spans="1:59" hidden="1">
      <c r="A166" s="497"/>
      <c r="B166" s="497"/>
      <c r="C166" s="497"/>
      <c r="D166" s="497"/>
      <c r="E166" s="497"/>
      <c r="F166" s="497"/>
      <c r="G166" s="497"/>
      <c r="H166" s="497"/>
      <c r="I166" s="497"/>
      <c r="J166" s="497"/>
      <c r="K166" s="497"/>
      <c r="L166" s="498"/>
      <c r="N166" s="515" t="s">
        <v>1717</v>
      </c>
      <c r="O166" s="516"/>
      <c r="P166" s="516"/>
      <c r="Q166" s="516"/>
      <c r="R166" s="516"/>
      <c r="S166" s="642">
        <f>+MAX(S165,S167)</f>
        <v>53500</v>
      </c>
      <c r="T166" s="516"/>
      <c r="U166" s="516"/>
      <c r="V166" s="516"/>
      <c r="W166" s="516"/>
      <c r="X166" s="516"/>
      <c r="Y166" s="516"/>
      <c r="Z166" s="516"/>
      <c r="AA166" s="516"/>
      <c r="AB166" s="516"/>
      <c r="AC166" s="516"/>
      <c r="AD166" s="516"/>
      <c r="AE166" s="516"/>
      <c r="AF166" s="516"/>
      <c r="AG166" s="516"/>
      <c r="AH166" s="516"/>
      <c r="AI166" s="516"/>
      <c r="AJ166" s="516"/>
      <c r="AK166" s="516"/>
      <c r="AL166" s="516"/>
      <c r="AM166" s="516"/>
      <c r="AN166" s="516"/>
      <c r="AO166" s="516"/>
      <c r="AP166" s="516"/>
      <c r="AQ166" s="516"/>
      <c r="AR166" s="516"/>
      <c r="AS166" s="516"/>
      <c r="AT166" s="637" t="s">
        <v>339</v>
      </c>
      <c r="AU166" s="516"/>
      <c r="AV166" s="516"/>
      <c r="AW166" s="401"/>
      <c r="AX166" s="401"/>
      <c r="AY166" s="595" t="s">
        <v>725</v>
      </c>
      <c r="AZ166" s="582" t="s">
        <v>597</v>
      </c>
      <c r="BA166" s="400" t="s">
        <v>621</v>
      </c>
      <c r="BB166" s="400" t="s">
        <v>851</v>
      </c>
      <c r="BC166" s="400" t="s">
        <v>851</v>
      </c>
      <c r="BD166" s="400" t="s">
        <v>608</v>
      </c>
      <c r="BE166" s="516">
        <f t="shared" si="177"/>
        <v>162</v>
      </c>
      <c r="BF166" s="516"/>
      <c r="BG166" s="516"/>
    </row>
    <row r="167" spans="1:59" ht="15" hidden="1" customHeight="1">
      <c r="A167" s="509"/>
      <c r="B167" s="510"/>
      <c r="C167" s="510"/>
      <c r="D167" s="510"/>
      <c r="E167" s="510"/>
      <c r="F167" s="510"/>
      <c r="G167" s="510"/>
      <c r="H167" s="510"/>
      <c r="I167" s="510"/>
      <c r="J167" s="510"/>
      <c r="K167" s="510"/>
      <c r="L167" s="511"/>
      <c r="N167" s="515" t="str">
        <f>CONCATENATE(AU27,$B$11)</f>
        <v>On or After  5/13/20160</v>
      </c>
      <c r="O167" s="516"/>
      <c r="P167" s="516"/>
      <c r="Q167" s="516"/>
      <c r="R167" s="516"/>
      <c r="S167" s="516">
        <v>48700</v>
      </c>
      <c r="T167" s="516"/>
      <c r="U167" s="516"/>
      <c r="V167" s="516"/>
      <c r="W167" s="516"/>
      <c r="X167" s="516"/>
      <c r="Y167" s="516"/>
      <c r="Z167" s="516"/>
      <c r="AA167" s="516"/>
      <c r="AB167" s="516"/>
      <c r="AC167" s="516"/>
      <c r="AD167" s="516"/>
      <c r="AE167" s="516"/>
      <c r="AF167" s="516"/>
      <c r="AG167" s="516"/>
      <c r="AH167" s="516"/>
      <c r="AI167" s="516"/>
      <c r="AJ167" s="516"/>
      <c r="AK167" s="516"/>
      <c r="AL167" s="516">
        <v>53300</v>
      </c>
      <c r="AM167" s="516"/>
      <c r="AN167" s="516"/>
      <c r="AO167" s="516"/>
      <c r="AP167" s="516"/>
      <c r="AQ167" s="516"/>
      <c r="AR167" s="516"/>
      <c r="AS167" s="516"/>
      <c r="AT167" s="637" t="s">
        <v>341</v>
      </c>
      <c r="AU167" s="516"/>
      <c r="AV167" s="516"/>
      <c r="AW167" s="401"/>
      <c r="AX167" s="401"/>
      <c r="AY167" s="595" t="s">
        <v>1724</v>
      </c>
      <c r="AZ167" s="582" t="s">
        <v>601</v>
      </c>
      <c r="BA167" s="400" t="s">
        <v>208</v>
      </c>
      <c r="BB167" s="400" t="s">
        <v>853</v>
      </c>
      <c r="BC167" s="400" t="s">
        <v>853</v>
      </c>
      <c r="BD167" s="400" t="s">
        <v>610</v>
      </c>
      <c r="BE167" s="516">
        <f t="shared" si="177"/>
        <v>163</v>
      </c>
      <c r="BF167" s="516"/>
      <c r="BG167" s="516"/>
    </row>
    <row r="168" spans="1:59" hidden="1">
      <c r="M168" s="368"/>
      <c r="N168" s="515"/>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516"/>
      <c r="AN168" s="516"/>
      <c r="AO168" s="516"/>
      <c r="AP168" s="516"/>
      <c r="AQ168" s="516"/>
      <c r="AR168" s="516"/>
      <c r="AS168" s="516"/>
      <c r="AT168" s="637" t="s">
        <v>343</v>
      </c>
      <c r="AU168" s="516"/>
      <c r="AV168" s="516"/>
      <c r="AW168" s="401"/>
      <c r="AX168" s="401"/>
      <c r="AY168" s="595" t="s">
        <v>731</v>
      </c>
      <c r="AZ168" s="582" t="s">
        <v>603</v>
      </c>
      <c r="BA168" s="400" t="s">
        <v>624</v>
      </c>
      <c r="BB168" s="400" t="s">
        <v>861</v>
      </c>
      <c r="BC168" s="400" t="s">
        <v>861</v>
      </c>
      <c r="BD168" s="400" t="s">
        <v>611</v>
      </c>
      <c r="BE168" s="516">
        <f t="shared" si="177"/>
        <v>171</v>
      </c>
      <c r="BF168" s="516"/>
      <c r="BG168" s="516"/>
    </row>
    <row r="169" spans="1:59" ht="15" hidden="1" customHeight="1">
      <c r="A169" s="1585" t="s">
        <v>1725</v>
      </c>
      <c r="B169" s="517"/>
      <c r="C169" s="518"/>
      <c r="D169" s="519" t="s">
        <v>1726</v>
      </c>
      <c r="E169" s="520"/>
      <c r="F169" s="520"/>
      <c r="G169" s="520"/>
      <c r="H169" s="520"/>
      <c r="I169" s="520"/>
      <c r="J169" s="520"/>
      <c r="K169" s="520"/>
      <c r="L169" s="520"/>
      <c r="M169" s="492"/>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637" t="s">
        <v>345</v>
      </c>
      <c r="AU169" s="516"/>
      <c r="AV169" s="516"/>
      <c r="AW169" s="401"/>
      <c r="AX169" s="401"/>
      <c r="AY169" s="595" t="s">
        <v>733</v>
      </c>
      <c r="AZ169" s="582" t="s">
        <v>604</v>
      </c>
      <c r="BA169" s="400" t="s">
        <v>626</v>
      </c>
      <c r="BB169" s="400" t="s">
        <v>339</v>
      </c>
      <c r="BC169" s="400" t="s">
        <v>339</v>
      </c>
      <c r="BD169" s="400" t="s">
        <v>613</v>
      </c>
      <c r="BE169" s="516">
        <f t="shared" si="177"/>
        <v>172</v>
      </c>
      <c r="BF169" s="516"/>
      <c r="BG169" s="516"/>
    </row>
    <row r="170" spans="1:59" hidden="1">
      <c r="A170" s="1586"/>
      <c r="B170" s="523"/>
      <c r="C170" s="524"/>
      <c r="D170" s="525"/>
      <c r="E170" s="526">
        <v>1</v>
      </c>
      <c r="F170" s="526">
        <v>2</v>
      </c>
      <c r="G170" s="526">
        <v>3</v>
      </c>
      <c r="H170" s="526">
        <v>4</v>
      </c>
      <c r="I170" s="526">
        <v>5</v>
      </c>
      <c r="J170" s="526">
        <v>6</v>
      </c>
      <c r="K170" s="526">
        <v>7</v>
      </c>
      <c r="L170" s="526">
        <v>8</v>
      </c>
      <c r="M170" s="496"/>
      <c r="N170" s="516"/>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516"/>
      <c r="AQ170" s="516"/>
      <c r="AR170" s="516"/>
      <c r="AS170" s="516"/>
      <c r="AT170" s="637" t="s">
        <v>347</v>
      </c>
      <c r="AU170" s="516"/>
      <c r="AV170" s="516"/>
      <c r="AW170" s="401"/>
      <c r="AX170" s="401"/>
      <c r="AY170" s="595" t="s">
        <v>735</v>
      </c>
      <c r="AZ170" s="582" t="s">
        <v>606</v>
      </c>
      <c r="BA170" s="400" t="s">
        <v>627</v>
      </c>
      <c r="BB170" s="400" t="s">
        <v>865</v>
      </c>
      <c r="BC170" s="400" t="s">
        <v>865</v>
      </c>
      <c r="BD170" s="400" t="s">
        <v>614</v>
      </c>
      <c r="BE170" s="516">
        <f t="shared" si="177"/>
        <v>173</v>
      </c>
      <c r="BF170" s="516"/>
      <c r="BG170" s="516"/>
    </row>
    <row r="171" spans="1:59" hidden="1">
      <c r="A171" s="1586"/>
      <c r="B171" s="523"/>
      <c r="C171" s="524"/>
      <c r="D171" s="529">
        <v>30</v>
      </c>
      <c r="E171" s="530">
        <v>11000</v>
      </c>
      <c r="F171" s="530">
        <v>12600</v>
      </c>
      <c r="G171" s="530">
        <v>14150</v>
      </c>
      <c r="H171" s="530">
        <v>15700</v>
      </c>
      <c r="I171" s="530">
        <v>17000</v>
      </c>
      <c r="J171" s="530">
        <v>18250</v>
      </c>
      <c r="K171" s="530">
        <v>19500</v>
      </c>
      <c r="L171" s="530">
        <v>20750</v>
      </c>
      <c r="M171" s="496"/>
      <c r="N171" s="516">
        <f t="shared" ref="N171:N176" si="178">+B$11</f>
        <v>0</v>
      </c>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516"/>
      <c r="AN171" s="516"/>
      <c r="AO171" s="516"/>
      <c r="AP171" s="516"/>
      <c r="AQ171" s="516"/>
      <c r="AR171" s="516"/>
      <c r="AS171" s="516"/>
      <c r="AT171" s="637" t="s">
        <v>349</v>
      </c>
      <c r="AU171" s="516"/>
      <c r="AV171" s="516"/>
      <c r="AW171" s="401"/>
      <c r="AX171" s="401"/>
      <c r="AY171" s="595" t="s">
        <v>738</v>
      </c>
      <c r="AZ171" s="582" t="s">
        <v>608</v>
      </c>
      <c r="BA171" s="400" t="s">
        <v>630</v>
      </c>
      <c r="BB171" s="400" t="s">
        <v>875</v>
      </c>
      <c r="BC171" s="400" t="s">
        <v>875</v>
      </c>
      <c r="BD171" s="400" t="s">
        <v>615</v>
      </c>
      <c r="BE171" s="516">
        <f t="shared" si="177"/>
        <v>174</v>
      </c>
      <c r="BF171" s="516"/>
      <c r="BG171" s="516"/>
    </row>
    <row r="172" spans="1:59" hidden="1">
      <c r="A172" s="1586"/>
      <c r="B172" s="523"/>
      <c r="C172" s="524"/>
      <c r="D172" s="531">
        <v>40</v>
      </c>
      <c r="E172" s="530">
        <f t="shared" ref="E172:L172" si="179">0.8*E173</f>
        <v>14680</v>
      </c>
      <c r="F172" s="530">
        <f t="shared" si="179"/>
        <v>16800</v>
      </c>
      <c r="G172" s="530">
        <f t="shared" si="179"/>
        <v>18880</v>
      </c>
      <c r="H172" s="530">
        <f t="shared" si="179"/>
        <v>20960</v>
      </c>
      <c r="I172" s="530">
        <f t="shared" si="179"/>
        <v>22640</v>
      </c>
      <c r="J172" s="530">
        <f t="shared" si="179"/>
        <v>24320</v>
      </c>
      <c r="K172" s="530">
        <f t="shared" si="179"/>
        <v>26000</v>
      </c>
      <c r="L172" s="530">
        <f t="shared" si="179"/>
        <v>27680</v>
      </c>
      <c r="M172" s="496"/>
      <c r="N172" s="516">
        <f t="shared" si="178"/>
        <v>0</v>
      </c>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516"/>
      <c r="AQ172" s="516"/>
      <c r="AR172" s="516"/>
      <c r="AS172" s="516"/>
      <c r="AT172" s="637" t="s">
        <v>351</v>
      </c>
      <c r="AU172" s="516"/>
      <c r="AV172" s="516"/>
      <c r="AW172" s="401"/>
      <c r="AX172" s="401"/>
      <c r="AY172" s="595" t="s">
        <v>741</v>
      </c>
      <c r="AZ172" s="582" t="s">
        <v>610</v>
      </c>
      <c r="BA172" s="400" t="s">
        <v>631</v>
      </c>
      <c r="BB172" s="400" t="s">
        <v>876</v>
      </c>
      <c r="BC172" s="400" t="s">
        <v>876</v>
      </c>
      <c r="BD172" s="400" t="s">
        <v>616</v>
      </c>
      <c r="BE172" s="516">
        <f t="shared" si="177"/>
        <v>175</v>
      </c>
      <c r="BF172" s="516"/>
      <c r="BG172" s="516"/>
    </row>
    <row r="173" spans="1:59" hidden="1">
      <c r="A173" s="1586"/>
      <c r="B173" s="523"/>
      <c r="C173" s="524"/>
      <c r="D173" s="531">
        <v>50</v>
      </c>
      <c r="E173" s="530">
        <v>18350</v>
      </c>
      <c r="F173" s="530">
        <v>21000</v>
      </c>
      <c r="G173" s="530">
        <v>23600</v>
      </c>
      <c r="H173" s="530">
        <v>26200</v>
      </c>
      <c r="I173" s="530">
        <v>28300</v>
      </c>
      <c r="J173" s="530">
        <v>30400</v>
      </c>
      <c r="K173" s="530">
        <v>32500</v>
      </c>
      <c r="L173" s="530">
        <v>34600</v>
      </c>
      <c r="M173" s="496"/>
      <c r="N173" s="516">
        <f t="shared" si="178"/>
        <v>0</v>
      </c>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6"/>
      <c r="AM173" s="516"/>
      <c r="AN173" s="516"/>
      <c r="AO173" s="516"/>
      <c r="AP173" s="516"/>
      <c r="AQ173" s="516"/>
      <c r="AR173" s="516"/>
      <c r="AS173" s="516"/>
      <c r="AT173" s="637" t="s">
        <v>353</v>
      </c>
      <c r="AU173" s="516"/>
      <c r="AV173" s="516"/>
      <c r="AW173" s="401"/>
      <c r="AX173" s="401"/>
      <c r="AY173" s="595" t="s">
        <v>725</v>
      </c>
      <c r="AZ173" s="582" t="s">
        <v>597</v>
      </c>
      <c r="BA173" s="400" t="s">
        <v>633</v>
      </c>
      <c r="BB173" s="400" t="s">
        <v>879</v>
      </c>
      <c r="BC173" s="400" t="s">
        <v>879</v>
      </c>
      <c r="BD173" s="400" t="s">
        <v>620</v>
      </c>
      <c r="BE173" s="516">
        <f t="shared" si="177"/>
        <v>176</v>
      </c>
      <c r="BF173" s="516"/>
      <c r="BG173" s="516"/>
    </row>
    <row r="174" spans="1:59" hidden="1">
      <c r="A174" s="1586"/>
      <c r="B174" s="523"/>
      <c r="C174" s="524"/>
      <c r="D174" s="531">
        <v>60</v>
      </c>
      <c r="E174" s="530">
        <v>22020</v>
      </c>
      <c r="F174" s="530">
        <v>25200</v>
      </c>
      <c r="G174" s="530">
        <v>28320</v>
      </c>
      <c r="H174" s="530">
        <v>31440</v>
      </c>
      <c r="I174" s="530">
        <v>33960</v>
      </c>
      <c r="J174" s="530">
        <v>36480</v>
      </c>
      <c r="K174" s="530">
        <v>39000</v>
      </c>
      <c r="L174" s="530">
        <v>41520</v>
      </c>
      <c r="M174" s="496"/>
      <c r="N174" s="516">
        <f t="shared" si="178"/>
        <v>0</v>
      </c>
      <c r="O174" s="516"/>
      <c r="P174" s="516"/>
      <c r="Q174" s="516"/>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516"/>
      <c r="AQ174" s="516"/>
      <c r="AR174" s="516"/>
      <c r="AS174" s="516"/>
      <c r="AT174" s="637" t="s">
        <v>355</v>
      </c>
      <c r="AU174" s="516"/>
      <c r="AV174" s="516"/>
      <c r="AW174" s="401"/>
      <c r="AX174" s="401"/>
      <c r="AY174" s="595" t="s">
        <v>1724</v>
      </c>
      <c r="AZ174" s="582" t="s">
        <v>601</v>
      </c>
      <c r="BA174" s="400" t="s">
        <v>638</v>
      </c>
      <c r="BB174" s="400" t="s">
        <v>885</v>
      </c>
      <c r="BC174" s="400" t="s">
        <v>885</v>
      </c>
      <c r="BD174" s="400" t="s">
        <v>621</v>
      </c>
      <c r="BE174" s="516">
        <f t="shared" si="177"/>
        <v>177</v>
      </c>
      <c r="BF174" s="516"/>
      <c r="BG174" s="516"/>
    </row>
    <row r="175" spans="1:59" hidden="1">
      <c r="A175" s="1586"/>
      <c r="B175" s="523"/>
      <c r="C175" s="524"/>
      <c r="D175" s="532">
        <v>80</v>
      </c>
      <c r="E175" s="533">
        <v>29350</v>
      </c>
      <c r="F175" s="534">
        <v>33550</v>
      </c>
      <c r="G175" s="534">
        <v>37750</v>
      </c>
      <c r="H175" s="534">
        <v>41900</v>
      </c>
      <c r="I175" s="534">
        <v>45300</v>
      </c>
      <c r="J175" s="534">
        <v>48650</v>
      </c>
      <c r="K175" s="534">
        <v>52000</v>
      </c>
      <c r="L175" s="535">
        <v>55350</v>
      </c>
      <c r="M175" s="496"/>
      <c r="N175" s="516">
        <f t="shared" si="178"/>
        <v>0</v>
      </c>
      <c r="O175" s="516"/>
      <c r="P175" s="516"/>
      <c r="Q175" s="516"/>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6"/>
      <c r="AM175" s="516"/>
      <c r="AN175" s="516"/>
      <c r="AO175" s="516"/>
      <c r="AP175" s="516"/>
      <c r="AQ175" s="516"/>
      <c r="AR175" s="516"/>
      <c r="AS175" s="516"/>
      <c r="AT175" s="637" t="s">
        <v>357</v>
      </c>
      <c r="AU175" s="516"/>
      <c r="AV175" s="516"/>
      <c r="AW175" s="401"/>
      <c r="AX175" s="401"/>
      <c r="AY175" s="595" t="s">
        <v>731</v>
      </c>
      <c r="AZ175" s="582" t="s">
        <v>603</v>
      </c>
      <c r="BA175" s="400" t="s">
        <v>640</v>
      </c>
      <c r="BB175" s="400" t="s">
        <v>888</v>
      </c>
      <c r="BC175" s="400" t="s">
        <v>889</v>
      </c>
      <c r="BD175" s="400" t="s">
        <v>208</v>
      </c>
      <c r="BE175" s="516">
        <f t="shared" si="177"/>
        <v>178</v>
      </c>
      <c r="BF175" s="516"/>
      <c r="BG175" s="516"/>
    </row>
    <row r="176" spans="1:59" hidden="1">
      <c r="A176" s="1586"/>
      <c r="B176" s="523"/>
      <c r="C176" s="524"/>
      <c r="D176" s="532">
        <v>120</v>
      </c>
      <c r="E176" s="534"/>
      <c r="F176" s="534"/>
      <c r="G176" s="534"/>
      <c r="H176" s="534"/>
      <c r="I176" s="534"/>
      <c r="J176" s="534"/>
      <c r="K176" s="534"/>
      <c r="L176" s="534"/>
      <c r="M176" s="509"/>
      <c r="N176" s="516">
        <f t="shared" si="178"/>
        <v>0</v>
      </c>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516"/>
      <c r="AN176" s="516"/>
      <c r="AO176" s="516"/>
      <c r="AP176" s="516"/>
      <c r="AQ176" s="516"/>
      <c r="AR176" s="516"/>
      <c r="AS176" s="516"/>
      <c r="AT176" s="637" t="s">
        <v>359</v>
      </c>
      <c r="AU176" s="516"/>
      <c r="AV176" s="516"/>
      <c r="AW176" s="401"/>
      <c r="AX176" s="401"/>
      <c r="AY176" s="595" t="s">
        <v>733</v>
      </c>
      <c r="AZ176" s="582" t="s">
        <v>604</v>
      </c>
      <c r="BA176" s="400" t="s">
        <v>647</v>
      </c>
      <c r="BB176" s="400" t="s">
        <v>889</v>
      </c>
      <c r="BC176" s="400" t="s">
        <v>894</v>
      </c>
      <c r="BD176" s="400" t="s">
        <v>624</v>
      </c>
      <c r="BE176" s="516">
        <f t="shared" si="177"/>
        <v>179</v>
      </c>
      <c r="BF176" s="516"/>
      <c r="BG176" s="516"/>
    </row>
    <row r="177" spans="1:59" hidden="1">
      <c r="A177" s="1586"/>
      <c r="B177" s="523"/>
      <c r="C177" s="524"/>
      <c r="D177" s="538"/>
      <c r="E177" s="539"/>
      <c r="F177" s="539"/>
      <c r="G177" s="539"/>
      <c r="H177" s="539"/>
      <c r="I177" s="539"/>
      <c r="J177" s="539"/>
      <c r="K177" s="539"/>
      <c r="L177" s="539"/>
      <c r="M177" s="368"/>
      <c r="N177" s="516"/>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516"/>
      <c r="AN177" s="516"/>
      <c r="AO177" s="516"/>
      <c r="AP177" s="516"/>
      <c r="AQ177" s="516"/>
      <c r="AR177" s="516"/>
      <c r="AS177" s="516"/>
      <c r="AT177" s="637" t="s">
        <v>361</v>
      </c>
      <c r="AU177" s="516"/>
      <c r="AV177" s="516"/>
      <c r="AW177" s="401"/>
      <c r="AX177" s="401"/>
      <c r="AY177" s="595" t="s">
        <v>735</v>
      </c>
      <c r="AZ177" s="582" t="s">
        <v>606</v>
      </c>
      <c r="BA177" s="400" t="s">
        <v>652</v>
      </c>
      <c r="BB177" s="400" t="s">
        <v>894</v>
      </c>
      <c r="BC177" s="400" t="s">
        <v>898</v>
      </c>
      <c r="BD177" s="400" t="s">
        <v>626</v>
      </c>
      <c r="BE177" s="516">
        <f t="shared" si="177"/>
        <v>180</v>
      </c>
      <c r="BF177" s="516"/>
      <c r="BG177" s="516"/>
    </row>
    <row r="178" spans="1:59" hidden="1">
      <c r="A178" s="1586"/>
      <c r="B178" s="523"/>
      <c r="C178" s="524"/>
      <c r="D178" s="540" t="s">
        <v>1727</v>
      </c>
      <c r="E178" s="520"/>
      <c r="F178" s="520"/>
      <c r="G178" s="520"/>
      <c r="H178" s="520"/>
      <c r="I178" s="520"/>
      <c r="J178" s="520"/>
      <c r="K178" s="520"/>
      <c r="L178" s="541"/>
      <c r="M178" s="492"/>
      <c r="N178" s="516"/>
      <c r="O178" s="516"/>
      <c r="P178" s="516"/>
      <c r="Q178" s="516"/>
      <c r="R178" s="516"/>
      <c r="S178" s="516"/>
      <c r="T178" s="516"/>
      <c r="U178" s="516"/>
      <c r="V178" s="516"/>
      <c r="W178" s="516"/>
      <c r="X178" s="516"/>
      <c r="Y178" s="516"/>
      <c r="Z178" s="516"/>
      <c r="AA178" s="516"/>
      <c r="AB178" s="516"/>
      <c r="AC178" s="516"/>
      <c r="AD178" s="516"/>
      <c r="AE178" s="516"/>
      <c r="AF178" s="516"/>
      <c r="AG178" s="516"/>
      <c r="AH178" s="516"/>
      <c r="AI178" s="516"/>
      <c r="AJ178" s="516"/>
      <c r="AK178" s="516"/>
      <c r="AL178" s="516"/>
      <c r="AM178" s="516"/>
      <c r="AN178" s="516"/>
      <c r="AO178" s="516"/>
      <c r="AP178" s="516"/>
      <c r="AQ178" s="516"/>
      <c r="AR178" s="516"/>
      <c r="AS178" s="516"/>
      <c r="AT178" s="637" t="s">
        <v>363</v>
      </c>
      <c r="AU178" s="516"/>
      <c r="AV178" s="516"/>
      <c r="AW178" s="401"/>
      <c r="AX178" s="401"/>
      <c r="AY178" s="595" t="s">
        <v>738</v>
      </c>
      <c r="AZ178" s="582" t="s">
        <v>608</v>
      </c>
      <c r="BA178" s="400" t="s">
        <v>654</v>
      </c>
      <c r="BB178" s="400" t="s">
        <v>898</v>
      </c>
      <c r="BC178" s="400" t="s">
        <v>1639</v>
      </c>
      <c r="BD178" s="400" t="s">
        <v>627</v>
      </c>
      <c r="BE178" s="516">
        <f t="shared" si="177"/>
        <v>181</v>
      </c>
      <c r="BF178" s="516"/>
      <c r="BG178" s="516"/>
    </row>
    <row r="179" spans="1:59" hidden="1">
      <c r="A179" s="1586"/>
      <c r="B179" s="542"/>
      <c r="C179" s="524"/>
      <c r="D179" s="525"/>
      <c r="E179" s="526">
        <v>0</v>
      </c>
      <c r="F179" s="526">
        <v>1</v>
      </c>
      <c r="G179" s="526">
        <v>2</v>
      </c>
      <c r="H179" s="526">
        <v>3</v>
      </c>
      <c r="I179" s="526">
        <v>4</v>
      </c>
      <c r="J179" s="526">
        <v>5</v>
      </c>
      <c r="K179" s="526"/>
      <c r="L179" s="543"/>
      <c r="M179" s="49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637" t="s">
        <v>365</v>
      </c>
      <c r="AU179" s="516"/>
      <c r="AV179" s="516"/>
      <c r="AW179" s="401"/>
      <c r="AX179" s="401"/>
      <c r="AY179" s="595" t="s">
        <v>741</v>
      </c>
      <c r="AZ179" s="582" t="s">
        <v>610</v>
      </c>
      <c r="BA179" s="400" t="s">
        <v>656</v>
      </c>
      <c r="BB179" s="400" t="s">
        <v>1639</v>
      </c>
      <c r="BC179" s="400" t="s">
        <v>365</v>
      </c>
      <c r="BD179" s="400" t="s">
        <v>630</v>
      </c>
      <c r="BE179" s="516">
        <f t="shared" si="177"/>
        <v>182</v>
      </c>
      <c r="BF179" s="516"/>
      <c r="BG179" s="516"/>
    </row>
    <row r="180" spans="1:59" hidden="1">
      <c r="A180" s="1586"/>
      <c r="B180" s="523"/>
      <c r="C180" s="524"/>
      <c r="D180" s="529">
        <v>30</v>
      </c>
      <c r="E180" s="530">
        <f>ROUNDDOWN(0.3*E171/12,0)</f>
        <v>275</v>
      </c>
      <c r="F180" s="530">
        <f>ROUNDDOWN(AVERAGE(E171,F171)/12*0.3,0)</f>
        <v>295</v>
      </c>
      <c r="G180" s="530">
        <f>ROUNDDOWN(0.3*G171/12,0)</f>
        <v>353</v>
      </c>
      <c r="H180" s="530">
        <f>ROUNDDOWN(AVERAGE(I171,H171)/12*0.3,0)</f>
        <v>408</v>
      </c>
      <c r="I180" s="530">
        <f>ROUNDDOWN(0.3*J171/12,0)</f>
        <v>456</v>
      </c>
      <c r="J180" s="530">
        <f>ROUNDDOWN(AVERAGE(K171,L171)/12*0.3,0)</f>
        <v>503</v>
      </c>
      <c r="K180" s="544"/>
      <c r="L180" s="545"/>
      <c r="M180" s="496"/>
      <c r="N180" s="516">
        <f>+B$11</f>
        <v>0</v>
      </c>
      <c r="O180" s="516"/>
      <c r="P180" s="516"/>
      <c r="Q180" s="516"/>
      <c r="R180" s="516"/>
      <c r="S180" s="516"/>
      <c r="T180" s="516"/>
      <c r="U180" s="516"/>
      <c r="V180" s="516"/>
      <c r="W180" s="516"/>
      <c r="X180" s="516"/>
      <c r="Y180" s="516"/>
      <c r="Z180" s="516"/>
      <c r="AA180" s="516"/>
      <c r="AB180" s="516"/>
      <c r="AC180" s="516"/>
      <c r="AD180" s="516"/>
      <c r="AE180" s="516"/>
      <c r="AF180" s="516"/>
      <c r="AG180" s="516"/>
      <c r="AH180" s="516"/>
      <c r="AI180" s="516"/>
      <c r="AJ180" s="516"/>
      <c r="AK180" s="516"/>
      <c r="AL180" s="516"/>
      <c r="AM180" s="516"/>
      <c r="AN180" s="516"/>
      <c r="AO180" s="516"/>
      <c r="AP180" s="516"/>
      <c r="AQ180" s="516"/>
      <c r="AR180" s="516"/>
      <c r="AS180" s="516"/>
      <c r="AT180" s="637" t="s">
        <v>367</v>
      </c>
      <c r="AU180" s="516"/>
      <c r="AV180" s="516"/>
      <c r="AW180" s="401"/>
      <c r="AX180" s="401"/>
      <c r="AY180" s="595" t="s">
        <v>745</v>
      </c>
      <c r="AZ180" s="582" t="s">
        <v>611</v>
      </c>
      <c r="BA180" s="400" t="s">
        <v>657</v>
      </c>
      <c r="BB180" s="400" t="s">
        <v>365</v>
      </c>
      <c r="BC180" s="400" t="s">
        <v>903</v>
      </c>
      <c r="BD180" s="400" t="s">
        <v>631</v>
      </c>
      <c r="BE180" s="516" t="e">
        <f t="shared" si="177"/>
        <v>#N/A</v>
      </c>
      <c r="BF180" s="516"/>
      <c r="BG180" s="516"/>
    </row>
    <row r="181" spans="1:59" hidden="1">
      <c r="A181" s="1586"/>
      <c r="B181" s="523"/>
      <c r="C181" s="524"/>
      <c r="D181" s="531">
        <v>40</v>
      </c>
      <c r="E181" s="530">
        <f>ROUNDDOWN(0.3*E172/12,0)</f>
        <v>367</v>
      </c>
      <c r="F181" s="530">
        <f>ROUNDDOWN(AVERAGE(E172,F172)/12*0.3,0)</f>
        <v>393</v>
      </c>
      <c r="G181" s="530">
        <f>ROUNDDOWN(0.3*G172/12,0)</f>
        <v>472</v>
      </c>
      <c r="H181" s="530">
        <f>ROUNDDOWN(AVERAGE(I172,H172)/12*0.3,0)</f>
        <v>545</v>
      </c>
      <c r="I181" s="530">
        <f>ROUNDDOWN(0.3*J172/12,0)</f>
        <v>608</v>
      </c>
      <c r="J181" s="530">
        <f>ROUNDDOWN(AVERAGE(K172,L172)/12*0.3,0)</f>
        <v>671</v>
      </c>
      <c r="K181" s="546"/>
      <c r="L181" s="547"/>
      <c r="M181" s="496"/>
      <c r="N181" s="516">
        <f>+B$11</f>
        <v>0</v>
      </c>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516"/>
      <c r="AQ181" s="516"/>
      <c r="AR181" s="516"/>
      <c r="AS181" s="516"/>
      <c r="AT181" s="637" t="s">
        <v>369</v>
      </c>
      <c r="AU181" s="516"/>
      <c r="AV181" s="516"/>
      <c r="AW181" s="401"/>
      <c r="AX181" s="401"/>
      <c r="AY181" s="595" t="s">
        <v>750</v>
      </c>
      <c r="AZ181" s="582" t="s">
        <v>613</v>
      </c>
      <c r="BA181" s="400" t="s">
        <v>661</v>
      </c>
      <c r="BB181" s="400" t="s">
        <v>903</v>
      </c>
      <c r="BC181" s="400" t="s">
        <v>904</v>
      </c>
      <c r="BD181" s="400" t="s">
        <v>632</v>
      </c>
      <c r="BE181" s="516">
        <f t="shared" si="177"/>
        <v>183</v>
      </c>
      <c r="BF181" s="516"/>
      <c r="BG181" s="516"/>
    </row>
    <row r="182" spans="1:59" hidden="1">
      <c r="A182" s="1586"/>
      <c r="B182" s="523"/>
      <c r="C182" s="524"/>
      <c r="D182" s="531" t="s">
        <v>1656</v>
      </c>
      <c r="E182" s="530">
        <v>468</v>
      </c>
      <c r="F182" s="530">
        <v>501</v>
      </c>
      <c r="G182" s="530">
        <v>602</v>
      </c>
      <c r="H182" s="530">
        <v>695</v>
      </c>
      <c r="I182" s="530">
        <v>776</v>
      </c>
      <c r="J182" s="530">
        <v>856</v>
      </c>
      <c r="K182" s="546"/>
      <c r="L182" s="547"/>
      <c r="M182" s="496"/>
      <c r="N182" s="516">
        <f>+B$11</f>
        <v>0</v>
      </c>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637" t="s">
        <v>371</v>
      </c>
      <c r="AU182" s="516"/>
      <c r="AV182" s="516"/>
      <c r="AW182" s="401"/>
      <c r="AX182" s="401"/>
      <c r="AY182" s="595" t="s">
        <v>752</v>
      </c>
      <c r="AZ182" s="582" t="s">
        <v>614</v>
      </c>
      <c r="BA182" s="400" t="s">
        <v>665</v>
      </c>
      <c r="BB182" s="400" t="s">
        <v>904</v>
      </c>
      <c r="BC182" s="400" t="s">
        <v>910</v>
      </c>
      <c r="BD182" s="400" t="s">
        <v>633</v>
      </c>
      <c r="BE182" s="516">
        <f t="shared" si="177"/>
        <v>184</v>
      </c>
      <c r="BF182" s="516"/>
      <c r="BG182" s="516"/>
    </row>
    <row r="183" spans="1:59" hidden="1">
      <c r="A183" s="1586"/>
      <c r="B183" s="523"/>
      <c r="C183" s="524"/>
      <c r="D183" s="531" t="s">
        <v>1657</v>
      </c>
      <c r="E183" s="530">
        <v>546</v>
      </c>
      <c r="F183" s="530">
        <v>550</v>
      </c>
      <c r="G183" s="530">
        <v>721</v>
      </c>
      <c r="H183" s="530">
        <v>904</v>
      </c>
      <c r="I183" s="530">
        <v>968</v>
      </c>
      <c r="J183" s="530">
        <v>1088</v>
      </c>
      <c r="K183" s="546"/>
      <c r="L183" s="547"/>
      <c r="M183" s="496"/>
      <c r="N183" s="516">
        <f>+B$11</f>
        <v>0</v>
      </c>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516"/>
      <c r="AQ183" s="516"/>
      <c r="AR183" s="516"/>
      <c r="AS183" s="516"/>
      <c r="AT183" s="637" t="s">
        <v>373</v>
      </c>
      <c r="AU183" s="516"/>
      <c r="AV183" s="516"/>
      <c r="AW183" s="401"/>
      <c r="AX183" s="401"/>
      <c r="AY183" s="595" t="s">
        <v>753</v>
      </c>
      <c r="AZ183" s="582" t="s">
        <v>615</v>
      </c>
      <c r="BA183" s="400" t="s">
        <v>668</v>
      </c>
      <c r="BB183" s="400" t="s">
        <v>910</v>
      </c>
      <c r="BC183" s="400" t="s">
        <v>912</v>
      </c>
      <c r="BD183" s="400" t="s">
        <v>638</v>
      </c>
      <c r="BE183" s="516">
        <f t="shared" si="177"/>
        <v>185</v>
      </c>
      <c r="BF183" s="516"/>
      <c r="BG183" s="516"/>
    </row>
    <row r="184" spans="1:59" hidden="1">
      <c r="A184" s="1586"/>
      <c r="B184" s="548"/>
      <c r="C184" s="549"/>
      <c r="D184" s="550"/>
      <c r="E184" s="551"/>
      <c r="F184" s="551"/>
      <c r="G184" s="551"/>
      <c r="H184" s="551"/>
      <c r="I184" s="551"/>
      <c r="J184" s="552"/>
      <c r="K184" s="553"/>
      <c r="L184" s="554"/>
      <c r="M184" s="509"/>
      <c r="N184" s="516">
        <f>+B$11</f>
        <v>0</v>
      </c>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516"/>
      <c r="AQ184" s="516"/>
      <c r="AR184" s="516"/>
      <c r="AS184" s="516"/>
      <c r="AT184" s="637" t="s">
        <v>375</v>
      </c>
      <c r="AU184" s="516"/>
      <c r="AV184" s="516"/>
      <c r="AW184" s="401"/>
      <c r="AX184" s="401"/>
      <c r="AY184" s="595" t="s">
        <v>758</v>
      </c>
      <c r="AZ184" s="582" t="s">
        <v>616</v>
      </c>
      <c r="BA184" s="400" t="s">
        <v>670</v>
      </c>
      <c r="BB184" s="400" t="s">
        <v>912</v>
      </c>
      <c r="BC184" s="400" t="s">
        <v>911</v>
      </c>
      <c r="BD184" s="400" t="s">
        <v>640</v>
      </c>
      <c r="BE184" s="516">
        <f t="shared" si="177"/>
        <v>186</v>
      </c>
      <c r="BF184" s="516"/>
      <c r="BG184" s="516"/>
    </row>
    <row r="185" spans="1:59" hidden="1">
      <c r="A185" s="1586"/>
      <c r="B185" s="523"/>
      <c r="C185" s="524"/>
      <c r="D185" s="540" t="s">
        <v>1728</v>
      </c>
      <c r="E185" s="520"/>
      <c r="F185" s="520"/>
      <c r="G185" s="520"/>
      <c r="H185" s="520"/>
      <c r="I185" s="520"/>
      <c r="J185" s="520"/>
      <c r="K185" s="520"/>
      <c r="L185" s="541"/>
      <c r="M185" s="492"/>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637" t="s">
        <v>377</v>
      </c>
      <c r="AU185" s="516"/>
      <c r="AV185" s="516"/>
      <c r="AW185" s="401"/>
      <c r="AX185" s="401"/>
      <c r="AY185" s="595" t="s">
        <v>762</v>
      </c>
      <c r="AZ185" s="582" t="s">
        <v>620</v>
      </c>
      <c r="BA185" s="400" t="s">
        <v>671</v>
      </c>
      <c r="BB185" s="400" t="s">
        <v>911</v>
      </c>
      <c r="BC185" s="400" t="s">
        <v>913</v>
      </c>
      <c r="BD185" s="400" t="s">
        <v>647</v>
      </c>
      <c r="BE185" s="516">
        <f t="shared" si="177"/>
        <v>187</v>
      </c>
      <c r="BF185" s="516"/>
      <c r="BG185" s="516"/>
    </row>
    <row r="186" spans="1:59" hidden="1">
      <c r="A186" s="1586"/>
      <c r="B186" s="542"/>
      <c r="C186" s="524"/>
      <c r="D186" s="525"/>
      <c r="E186" s="526">
        <v>0</v>
      </c>
      <c r="F186" s="526">
        <v>1</v>
      </c>
      <c r="G186" s="526">
        <v>2</v>
      </c>
      <c r="H186" s="526">
        <v>3</v>
      </c>
      <c r="I186" s="526">
        <v>4</v>
      </c>
      <c r="J186" s="526">
        <v>5</v>
      </c>
      <c r="K186" s="526"/>
      <c r="L186" s="543"/>
      <c r="M186" s="49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516"/>
      <c r="AQ186" s="516"/>
      <c r="AR186" s="516"/>
      <c r="AS186" s="516"/>
      <c r="AT186" s="637" t="s">
        <v>379</v>
      </c>
      <c r="AU186" s="516"/>
      <c r="AV186" s="516"/>
      <c r="AW186" s="401"/>
      <c r="AX186" s="401"/>
      <c r="AY186" s="595" t="s">
        <v>766</v>
      </c>
      <c r="AZ186" s="582" t="s">
        <v>621</v>
      </c>
      <c r="BA186" s="400" t="s">
        <v>673</v>
      </c>
      <c r="BB186" s="400" t="s">
        <v>913</v>
      </c>
      <c r="BC186" s="400" t="s">
        <v>931</v>
      </c>
      <c r="BD186" s="400" t="s">
        <v>652</v>
      </c>
      <c r="BE186" s="516">
        <f t="shared" si="177"/>
        <v>188</v>
      </c>
      <c r="BF186" s="516"/>
      <c r="BG186" s="516"/>
    </row>
    <row r="187" spans="1:59" hidden="1">
      <c r="A187" s="1586"/>
      <c r="B187" s="523"/>
      <c r="C187" s="524"/>
      <c r="D187" s="529">
        <v>30</v>
      </c>
      <c r="E187" s="530">
        <f>ROUNDDOWN(0.3*E171/12,0)</f>
        <v>275</v>
      </c>
      <c r="F187" s="530">
        <f>ROUNDDOWN(AVERAGE(E171,F171)/12*0.3,0)</f>
        <v>295</v>
      </c>
      <c r="G187" s="530">
        <f>ROUNDDOWN(0.3*G171/12,0)</f>
        <v>353</v>
      </c>
      <c r="H187" s="530">
        <f>ROUNDDOWN(AVERAGE(I171,H171)/12*0.3,0)</f>
        <v>408</v>
      </c>
      <c r="I187" s="530">
        <f>ROUNDDOWN(0.3*J171/12,0)</f>
        <v>456</v>
      </c>
      <c r="J187" s="530">
        <f>ROUNDDOWN(AVERAGE(K171,L171)/12*0.3,0)</f>
        <v>503</v>
      </c>
      <c r="K187" s="544"/>
      <c r="L187" s="545"/>
      <c r="M187" s="496"/>
      <c r="N187" s="516">
        <f>+B$11</f>
        <v>0</v>
      </c>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6"/>
      <c r="AM187" s="516"/>
      <c r="AN187" s="516"/>
      <c r="AO187" s="516"/>
      <c r="AP187" s="516"/>
      <c r="AQ187" s="516"/>
      <c r="AR187" s="516"/>
      <c r="AS187" s="516"/>
      <c r="AT187" s="637" t="s">
        <v>381</v>
      </c>
      <c r="AU187" s="516"/>
      <c r="AV187" s="516"/>
      <c r="AW187" s="401"/>
      <c r="AX187" s="401"/>
      <c r="AY187" s="595" t="s">
        <v>768</v>
      </c>
      <c r="AZ187" s="582" t="s">
        <v>208</v>
      </c>
      <c r="BA187" s="400" t="s">
        <v>677</v>
      </c>
      <c r="BB187" s="400" t="s">
        <v>931</v>
      </c>
      <c r="BC187" s="400" t="s">
        <v>382</v>
      </c>
      <c r="BD187" s="400" t="s">
        <v>654</v>
      </c>
      <c r="BE187" s="516">
        <f t="shared" si="177"/>
        <v>189</v>
      </c>
      <c r="BF187" s="516"/>
      <c r="BG187" s="516"/>
    </row>
    <row r="188" spans="1:59" hidden="1">
      <c r="A188" s="1586"/>
      <c r="B188" s="523"/>
      <c r="C188" s="524"/>
      <c r="D188" s="531">
        <v>40</v>
      </c>
      <c r="E188" s="530">
        <f>ROUNDDOWN(0.3*E172/12,0)</f>
        <v>367</v>
      </c>
      <c r="F188" s="530">
        <f>ROUNDDOWN(AVERAGE(E172,F172)/12*0.3,0)</f>
        <v>393</v>
      </c>
      <c r="G188" s="530">
        <f>ROUNDDOWN(0.3*G172/12,0)</f>
        <v>472</v>
      </c>
      <c r="H188" s="530">
        <f>ROUNDDOWN(AVERAGE(I172,H172)/12*0.3,0)</f>
        <v>545</v>
      </c>
      <c r="I188" s="530">
        <f>ROUNDDOWN(0.3*J172/12,0)</f>
        <v>608</v>
      </c>
      <c r="J188" s="530">
        <f>ROUNDDOWN(AVERAGE(K172,L172)/12*0.3,0)</f>
        <v>671</v>
      </c>
      <c r="K188" s="546"/>
      <c r="L188" s="547"/>
      <c r="M188" s="496"/>
      <c r="N188" s="516">
        <f>+B$11</f>
        <v>0</v>
      </c>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516"/>
      <c r="AQ188" s="516"/>
      <c r="AR188" s="516"/>
      <c r="AS188" s="516"/>
      <c r="AT188" s="637" t="s">
        <v>382</v>
      </c>
      <c r="AU188" s="516"/>
      <c r="AV188" s="516"/>
      <c r="AW188" s="401"/>
      <c r="AX188" s="401"/>
      <c r="AY188" s="595" t="s">
        <v>773</v>
      </c>
      <c r="AZ188" s="582" t="s">
        <v>624</v>
      </c>
      <c r="BA188" s="400" t="s">
        <v>678</v>
      </c>
      <c r="BB188" s="400" t="s">
        <v>382</v>
      </c>
      <c r="BC188" s="400" t="s">
        <v>935</v>
      </c>
      <c r="BD188" s="400" t="s">
        <v>656</v>
      </c>
      <c r="BE188" s="516">
        <f t="shared" si="177"/>
        <v>190</v>
      </c>
      <c r="BF188" s="516"/>
      <c r="BG188" s="516"/>
    </row>
    <row r="189" spans="1:59" hidden="1">
      <c r="A189" s="1586"/>
      <c r="B189" s="523"/>
      <c r="C189" s="524"/>
      <c r="D189" s="531" t="s">
        <v>1656</v>
      </c>
      <c r="E189" s="530">
        <v>468</v>
      </c>
      <c r="F189" s="530">
        <v>501</v>
      </c>
      <c r="G189" s="530">
        <v>602</v>
      </c>
      <c r="H189" s="530">
        <v>695</v>
      </c>
      <c r="I189" s="530">
        <v>776</v>
      </c>
      <c r="J189" s="530">
        <v>856</v>
      </c>
      <c r="K189" s="546"/>
      <c r="L189" s="547"/>
      <c r="M189" s="496"/>
      <c r="N189" s="516">
        <f>+B$11</f>
        <v>0</v>
      </c>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516"/>
      <c r="AQ189" s="516"/>
      <c r="AR189" s="516"/>
      <c r="AS189" s="516"/>
      <c r="AT189" s="637" t="s">
        <v>384</v>
      </c>
      <c r="AU189" s="516"/>
      <c r="AV189" s="516"/>
      <c r="AW189" s="401"/>
      <c r="AX189" s="401"/>
      <c r="AY189" s="595" t="s">
        <v>777</v>
      </c>
      <c r="AZ189" s="582" t="s">
        <v>626</v>
      </c>
      <c r="BA189" s="400" t="s">
        <v>679</v>
      </c>
      <c r="BB189" s="400" t="s">
        <v>935</v>
      </c>
      <c r="BC189" s="400" t="s">
        <v>938</v>
      </c>
      <c r="BD189" s="400" t="s">
        <v>657</v>
      </c>
      <c r="BE189" s="516">
        <f t="shared" si="177"/>
        <v>191</v>
      </c>
      <c r="BF189" s="516"/>
      <c r="BG189" s="516"/>
    </row>
    <row r="190" spans="1:59" hidden="1">
      <c r="A190" s="1586"/>
      <c r="B190" s="523"/>
      <c r="C190" s="524"/>
      <c r="D190" s="531" t="s">
        <v>1657</v>
      </c>
      <c r="E190" s="530">
        <v>563</v>
      </c>
      <c r="F190" s="530">
        <v>571</v>
      </c>
      <c r="G190" s="530">
        <v>748</v>
      </c>
      <c r="H190" s="530">
        <v>917</v>
      </c>
      <c r="I190" s="530">
        <v>1003</v>
      </c>
      <c r="J190" s="530">
        <v>1088</v>
      </c>
      <c r="K190" s="546"/>
      <c r="L190" s="547"/>
      <c r="M190" s="496"/>
      <c r="N190" s="516">
        <f>+B$11</f>
        <v>0</v>
      </c>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516"/>
      <c r="AQ190" s="516"/>
      <c r="AR190" s="516"/>
      <c r="AS190" s="516"/>
      <c r="AT190" s="637" t="s">
        <v>386</v>
      </c>
      <c r="AU190" s="516"/>
      <c r="AV190" s="516"/>
      <c r="AW190" s="401"/>
      <c r="AX190" s="401"/>
      <c r="AY190" s="595" t="s">
        <v>779</v>
      </c>
      <c r="AZ190" s="582" t="s">
        <v>627</v>
      </c>
      <c r="BA190" s="400" t="s">
        <v>680</v>
      </c>
      <c r="BB190" s="400" t="s">
        <v>938</v>
      </c>
      <c r="BC190" s="400" t="s">
        <v>942</v>
      </c>
      <c r="BD190" s="400" t="s">
        <v>661</v>
      </c>
      <c r="BE190" s="516">
        <f t="shared" si="177"/>
        <v>192</v>
      </c>
      <c r="BF190" s="516"/>
      <c r="BG190" s="516"/>
    </row>
    <row r="191" spans="1:59" hidden="1">
      <c r="A191" s="1586"/>
      <c r="B191" s="548"/>
      <c r="C191" s="549"/>
      <c r="D191" s="550"/>
      <c r="E191" s="551"/>
      <c r="F191" s="551"/>
      <c r="G191" s="551"/>
      <c r="H191" s="551"/>
      <c r="I191" s="551"/>
      <c r="J191" s="552"/>
      <c r="K191" s="553"/>
      <c r="L191" s="554"/>
      <c r="M191" s="509"/>
      <c r="N191" s="516">
        <f>+B$11</f>
        <v>0</v>
      </c>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516"/>
      <c r="AN191" s="516"/>
      <c r="AO191" s="516"/>
      <c r="AP191" s="516"/>
      <c r="AQ191" s="516"/>
      <c r="AR191" s="516"/>
      <c r="AS191" s="516"/>
      <c r="AT191" s="637" t="s">
        <v>388</v>
      </c>
      <c r="AU191" s="516"/>
      <c r="AV191" s="516"/>
      <c r="AW191" s="401"/>
      <c r="AX191" s="401"/>
      <c r="AY191" s="595" t="s">
        <v>784</v>
      </c>
      <c r="AZ191" s="582" t="s">
        <v>630</v>
      </c>
      <c r="BA191" s="400" t="s">
        <v>681</v>
      </c>
      <c r="BB191" s="400" t="s">
        <v>942</v>
      </c>
      <c r="BC191" s="400" t="s">
        <v>947</v>
      </c>
      <c r="BD191" s="400" t="s">
        <v>665</v>
      </c>
      <c r="BE191" s="516">
        <f t="shared" si="177"/>
        <v>193</v>
      </c>
      <c r="BF191" s="516"/>
      <c r="BG191" s="516"/>
    </row>
    <row r="192" spans="1:59" hidden="1">
      <c r="N192" s="516"/>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516"/>
      <c r="AN192" s="516"/>
      <c r="AO192" s="516"/>
      <c r="AP192" s="516"/>
      <c r="AQ192" s="516"/>
      <c r="AR192" s="516"/>
      <c r="AS192" s="516"/>
      <c r="AT192" s="637" t="s">
        <v>390</v>
      </c>
      <c r="AU192" s="516"/>
      <c r="AV192" s="516"/>
      <c r="AW192" s="401"/>
      <c r="AX192" s="401"/>
      <c r="AY192" s="595" t="s">
        <v>788</v>
      </c>
      <c r="AZ192" s="582" t="s">
        <v>632</v>
      </c>
      <c r="BA192" s="400" t="s">
        <v>252</v>
      </c>
      <c r="BB192" s="400" t="s">
        <v>947</v>
      </c>
      <c r="BC192" s="400" t="s">
        <v>959</v>
      </c>
      <c r="BD192" s="400" t="s">
        <v>668</v>
      </c>
      <c r="BE192" s="516">
        <f t="shared" si="177"/>
        <v>194</v>
      </c>
      <c r="BF192" s="516"/>
      <c r="BG192" s="516"/>
    </row>
    <row r="193" spans="1:59" hidden="1">
      <c r="A193" s="1580" t="s">
        <v>1729</v>
      </c>
      <c r="B193" s="555"/>
      <c r="C193" s="556"/>
      <c r="D193" s="557" t="s">
        <v>1730</v>
      </c>
      <c r="E193" s="558"/>
      <c r="F193" s="558"/>
      <c r="G193" s="558"/>
      <c r="H193" s="558"/>
      <c r="I193" s="558"/>
      <c r="J193" s="558"/>
      <c r="K193" s="558"/>
      <c r="L193" s="558"/>
      <c r="M193" s="492"/>
      <c r="N193" s="516"/>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516"/>
      <c r="AN193" s="516"/>
      <c r="AO193" s="516"/>
      <c r="AP193" s="516"/>
      <c r="AQ193" s="516"/>
      <c r="AR193" s="516"/>
      <c r="AS193" s="516"/>
      <c r="AT193" s="637" t="s">
        <v>392</v>
      </c>
      <c r="AU193" s="516"/>
      <c r="AV193" s="516"/>
      <c r="AW193" s="401"/>
      <c r="AX193" s="401"/>
      <c r="AY193" s="595" t="s">
        <v>790</v>
      </c>
      <c r="AZ193" s="582" t="s">
        <v>633</v>
      </c>
      <c r="BA193" s="400" t="s">
        <v>685</v>
      </c>
      <c r="BB193" s="400" t="s">
        <v>959</v>
      </c>
      <c r="BC193" s="400" t="s">
        <v>961</v>
      </c>
      <c r="BD193" s="400" t="s">
        <v>670</v>
      </c>
      <c r="BE193" s="516">
        <f t="shared" si="177"/>
        <v>195</v>
      </c>
      <c r="BF193" s="516"/>
      <c r="BG193" s="516"/>
    </row>
    <row r="194" spans="1:59" hidden="1">
      <c r="A194" s="1581"/>
      <c r="B194" s="559"/>
      <c r="C194" s="560"/>
      <c r="D194" s="561"/>
      <c r="E194" s="562">
        <v>1</v>
      </c>
      <c r="F194" s="562">
        <v>2</v>
      </c>
      <c r="G194" s="562">
        <v>3</v>
      </c>
      <c r="H194" s="562">
        <v>4</v>
      </c>
      <c r="I194" s="562">
        <v>5</v>
      </c>
      <c r="J194" s="562">
        <v>6</v>
      </c>
      <c r="K194" s="562">
        <v>7</v>
      </c>
      <c r="L194" s="562">
        <v>8</v>
      </c>
      <c r="M194" s="49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637" t="s">
        <v>394</v>
      </c>
      <c r="AU194" s="516"/>
      <c r="AV194" s="516"/>
      <c r="AW194" s="401"/>
      <c r="AX194" s="401"/>
      <c r="AY194" s="595" t="s">
        <v>801</v>
      </c>
      <c r="AZ194" s="582" t="s">
        <v>638</v>
      </c>
      <c r="BA194" s="400" t="s">
        <v>686</v>
      </c>
      <c r="BB194" s="400" t="s">
        <v>961</v>
      </c>
      <c r="BC194" s="400" t="s">
        <v>976</v>
      </c>
      <c r="BD194" s="400" t="s">
        <v>671</v>
      </c>
      <c r="BE194" s="516">
        <f t="shared" si="177"/>
        <v>196</v>
      </c>
      <c r="BF194" s="516"/>
      <c r="BG194" s="516"/>
    </row>
    <row r="195" spans="1:59" hidden="1">
      <c r="A195" s="1581"/>
      <c r="B195" s="559"/>
      <c r="C195" s="560"/>
      <c r="D195" s="563">
        <v>30</v>
      </c>
      <c r="E195" s="564">
        <f t="shared" ref="E195:L195" si="180">+E197*0.6</f>
        <v>11010</v>
      </c>
      <c r="F195" s="564">
        <f t="shared" si="180"/>
        <v>12600</v>
      </c>
      <c r="G195" s="564">
        <f t="shared" si="180"/>
        <v>14160</v>
      </c>
      <c r="H195" s="564">
        <f t="shared" si="180"/>
        <v>15720</v>
      </c>
      <c r="I195" s="564">
        <f t="shared" si="180"/>
        <v>16980</v>
      </c>
      <c r="J195" s="564">
        <f t="shared" si="180"/>
        <v>18240</v>
      </c>
      <c r="K195" s="564">
        <f t="shared" si="180"/>
        <v>19500</v>
      </c>
      <c r="L195" s="564">
        <f t="shared" si="180"/>
        <v>20760</v>
      </c>
      <c r="M195" s="49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516"/>
      <c r="AN195" s="516"/>
      <c r="AO195" s="516"/>
      <c r="AP195" s="516"/>
      <c r="AQ195" s="516"/>
      <c r="AR195" s="516"/>
      <c r="AS195" s="516"/>
      <c r="AT195" s="637" t="s">
        <v>396</v>
      </c>
      <c r="AU195" s="516"/>
      <c r="AV195" s="516"/>
      <c r="AW195" s="401"/>
      <c r="AX195" s="401"/>
      <c r="AY195" s="595" t="s">
        <v>806</v>
      </c>
      <c r="AZ195" s="582" t="s">
        <v>640</v>
      </c>
      <c r="BA195" s="400" t="s">
        <v>254</v>
      </c>
      <c r="BB195" s="400" t="s">
        <v>976</v>
      </c>
      <c r="BC195" s="400" t="s">
        <v>979</v>
      </c>
      <c r="BD195" s="400" t="s">
        <v>673</v>
      </c>
      <c r="BE195" s="516">
        <f t="shared" si="177"/>
        <v>197</v>
      </c>
      <c r="BF195" s="516"/>
      <c r="BG195" s="516"/>
    </row>
    <row r="196" spans="1:59" hidden="1">
      <c r="A196" s="1581"/>
      <c r="B196" s="559"/>
      <c r="C196" s="560"/>
      <c r="D196" s="565">
        <v>40</v>
      </c>
      <c r="E196" s="564">
        <f t="shared" ref="E196:L196" si="181">+E197*0.8</f>
        <v>14680</v>
      </c>
      <c r="F196" s="564">
        <f t="shared" si="181"/>
        <v>16800</v>
      </c>
      <c r="G196" s="564">
        <f t="shared" si="181"/>
        <v>18880</v>
      </c>
      <c r="H196" s="564">
        <f t="shared" si="181"/>
        <v>20960</v>
      </c>
      <c r="I196" s="564">
        <f t="shared" si="181"/>
        <v>22640</v>
      </c>
      <c r="J196" s="564">
        <f t="shared" si="181"/>
        <v>24320</v>
      </c>
      <c r="K196" s="564">
        <f t="shared" si="181"/>
        <v>26000</v>
      </c>
      <c r="L196" s="564">
        <f t="shared" si="181"/>
        <v>27680</v>
      </c>
      <c r="M196" s="49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516"/>
      <c r="AQ196" s="516"/>
      <c r="AR196" s="516"/>
      <c r="AS196" s="516"/>
      <c r="AT196" s="637" t="s">
        <v>398</v>
      </c>
      <c r="AU196" s="516"/>
      <c r="AV196" s="516"/>
      <c r="AW196" s="401"/>
      <c r="AX196" s="401"/>
      <c r="AY196" s="595" t="s">
        <v>1634</v>
      </c>
      <c r="AZ196" s="582" t="s">
        <v>647</v>
      </c>
      <c r="BA196" s="400" t="s">
        <v>691</v>
      </c>
      <c r="BB196" s="400" t="s">
        <v>979</v>
      </c>
      <c r="BC196" s="400" t="s">
        <v>396</v>
      </c>
      <c r="BD196" s="400" t="s">
        <v>677</v>
      </c>
      <c r="BE196" s="516">
        <f t="shared" si="177"/>
        <v>198</v>
      </c>
      <c r="BF196" s="516"/>
      <c r="BG196" s="516"/>
    </row>
    <row r="197" spans="1:59" hidden="1">
      <c r="A197" s="1581"/>
      <c r="B197" s="559"/>
      <c r="C197" s="560"/>
      <c r="D197" s="565">
        <v>50</v>
      </c>
      <c r="E197" s="564">
        <v>18350</v>
      </c>
      <c r="F197" s="564">
        <v>21000</v>
      </c>
      <c r="G197" s="564">
        <v>23600</v>
      </c>
      <c r="H197" s="564">
        <v>26200</v>
      </c>
      <c r="I197" s="564">
        <v>28300</v>
      </c>
      <c r="J197" s="564">
        <v>30400</v>
      </c>
      <c r="K197" s="564">
        <v>32500</v>
      </c>
      <c r="L197" s="564">
        <v>34600</v>
      </c>
      <c r="M197" s="496"/>
      <c r="N197" s="516" t="str">
        <f>+CONCATENATE($B$11)</f>
        <v>0</v>
      </c>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6"/>
      <c r="AM197" s="516"/>
      <c r="AN197" s="516"/>
      <c r="AO197" s="516"/>
      <c r="AP197" s="516"/>
      <c r="AQ197" s="516"/>
      <c r="AR197" s="516"/>
      <c r="AS197" s="516"/>
      <c r="AT197" s="637" t="s">
        <v>400</v>
      </c>
      <c r="AU197" s="516"/>
      <c r="AV197" s="516"/>
      <c r="AW197" s="401"/>
      <c r="AX197" s="401"/>
      <c r="AY197" s="595" t="s">
        <v>1635</v>
      </c>
      <c r="AZ197" s="582" t="s">
        <v>652</v>
      </c>
      <c r="BA197" s="400" t="s">
        <v>692</v>
      </c>
      <c r="BB197" s="400" t="s">
        <v>396</v>
      </c>
      <c r="BC197" s="400" t="s">
        <v>1000</v>
      </c>
      <c r="BD197" s="400" t="s">
        <v>678</v>
      </c>
      <c r="BE197" s="516">
        <f t="shared" si="177"/>
        <v>199</v>
      </c>
      <c r="BF197" s="516"/>
      <c r="BG197" s="516"/>
    </row>
    <row r="198" spans="1:59" hidden="1">
      <c r="A198" s="1581"/>
      <c r="B198" s="559"/>
      <c r="C198" s="560"/>
      <c r="D198" s="565">
        <v>60</v>
      </c>
      <c r="E198" s="564">
        <f t="shared" ref="E198:L198" si="182">+E197*1.2</f>
        <v>22020</v>
      </c>
      <c r="F198" s="564">
        <f t="shared" si="182"/>
        <v>25200</v>
      </c>
      <c r="G198" s="564">
        <f t="shared" si="182"/>
        <v>28320</v>
      </c>
      <c r="H198" s="564">
        <f t="shared" si="182"/>
        <v>31440</v>
      </c>
      <c r="I198" s="564">
        <f t="shared" si="182"/>
        <v>33960</v>
      </c>
      <c r="J198" s="564">
        <f t="shared" si="182"/>
        <v>36480</v>
      </c>
      <c r="K198" s="564">
        <f t="shared" si="182"/>
        <v>39000</v>
      </c>
      <c r="L198" s="564">
        <f t="shared" si="182"/>
        <v>41520</v>
      </c>
      <c r="M198" s="49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516"/>
      <c r="AQ198" s="516"/>
      <c r="AR198" s="516"/>
      <c r="AS198" s="516"/>
      <c r="AT198" s="637" t="s">
        <v>402</v>
      </c>
      <c r="AU198" s="516"/>
      <c r="AV198" s="516"/>
      <c r="AW198" s="401"/>
      <c r="AX198" s="401"/>
      <c r="AY198" s="595" t="s">
        <v>815</v>
      </c>
      <c r="AZ198" s="582" t="s">
        <v>654</v>
      </c>
      <c r="BA198" s="400" t="s">
        <v>693</v>
      </c>
      <c r="BB198" s="400" t="s">
        <v>1000</v>
      </c>
      <c r="BC198" s="400" t="s">
        <v>1001</v>
      </c>
      <c r="BD198" s="400" t="s">
        <v>679</v>
      </c>
      <c r="BE198" s="516">
        <f t="shared" si="177"/>
        <v>200</v>
      </c>
      <c r="BF198" s="516"/>
      <c r="BG198" s="516"/>
    </row>
    <row r="199" spans="1:59" hidden="1">
      <c r="A199" s="1581"/>
      <c r="B199" s="559"/>
      <c r="C199" s="560"/>
      <c r="D199" s="566">
        <v>80</v>
      </c>
      <c r="E199" s="567">
        <f t="shared" ref="E199:L199" si="183">+E197*1.6</f>
        <v>29360</v>
      </c>
      <c r="F199" s="567">
        <f t="shared" si="183"/>
        <v>33600</v>
      </c>
      <c r="G199" s="567">
        <f t="shared" si="183"/>
        <v>37760</v>
      </c>
      <c r="H199" s="567">
        <f t="shared" si="183"/>
        <v>41920</v>
      </c>
      <c r="I199" s="567">
        <f t="shared" si="183"/>
        <v>45280</v>
      </c>
      <c r="J199" s="567">
        <f t="shared" si="183"/>
        <v>48640</v>
      </c>
      <c r="K199" s="567">
        <f t="shared" si="183"/>
        <v>52000</v>
      </c>
      <c r="L199" s="567">
        <f t="shared" si="183"/>
        <v>55360</v>
      </c>
      <c r="M199" s="49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516"/>
      <c r="AQ199" s="516"/>
      <c r="AR199" s="516"/>
      <c r="AS199" s="516"/>
      <c r="AT199" s="637" t="s">
        <v>404</v>
      </c>
      <c r="AU199" s="516"/>
      <c r="AV199" s="516"/>
      <c r="AW199" s="401"/>
      <c r="AX199" s="401"/>
      <c r="AY199" s="595" t="s">
        <v>817</v>
      </c>
      <c r="AZ199" s="582" t="s">
        <v>656</v>
      </c>
      <c r="BA199" s="400" t="s">
        <v>694</v>
      </c>
      <c r="BB199" s="400" t="s">
        <v>1001</v>
      </c>
      <c r="BC199" s="400" t="s">
        <v>1002</v>
      </c>
      <c r="BD199" s="400" t="s">
        <v>680</v>
      </c>
      <c r="BE199" s="516">
        <f t="shared" si="177"/>
        <v>201</v>
      </c>
      <c r="BF199" s="516"/>
      <c r="BG199" s="516"/>
    </row>
    <row r="200" spans="1:59" hidden="1">
      <c r="A200" s="1581"/>
      <c r="B200" s="559"/>
      <c r="C200" s="560"/>
      <c r="D200" s="566">
        <v>120</v>
      </c>
      <c r="E200" s="567">
        <v>44000</v>
      </c>
      <c r="F200" s="567">
        <v>50300</v>
      </c>
      <c r="G200" s="567">
        <v>56600</v>
      </c>
      <c r="H200" s="567">
        <v>62900</v>
      </c>
      <c r="I200" s="567">
        <v>67900</v>
      </c>
      <c r="J200" s="567">
        <v>72950</v>
      </c>
      <c r="K200" s="567">
        <v>77950</v>
      </c>
      <c r="L200" s="567">
        <v>83000</v>
      </c>
      <c r="M200" s="509"/>
      <c r="N200" s="516" t="str">
        <f>+CONCATENATE($B$11)</f>
        <v>0</v>
      </c>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637" t="s">
        <v>406</v>
      </c>
      <c r="AU200" s="516"/>
      <c r="AV200" s="516"/>
      <c r="AW200" s="401"/>
      <c r="AX200" s="401"/>
      <c r="AY200" s="595" t="s">
        <v>820</v>
      </c>
      <c r="AZ200" s="582" t="s">
        <v>657</v>
      </c>
      <c r="BA200" s="400" t="s">
        <v>1633</v>
      </c>
      <c r="BB200" s="400" t="s">
        <v>1002</v>
      </c>
      <c r="BC200" s="400" t="s">
        <v>1007</v>
      </c>
      <c r="BD200" s="400" t="s">
        <v>681</v>
      </c>
      <c r="BE200" s="516">
        <f t="shared" si="177"/>
        <v>202</v>
      </c>
      <c r="BF200" s="516"/>
      <c r="BG200" s="516"/>
    </row>
    <row r="201" spans="1:59" hidden="1">
      <c r="A201" s="1581"/>
      <c r="B201" s="559"/>
      <c r="C201" s="560"/>
      <c r="D201" s="538"/>
      <c r="E201" s="539"/>
      <c r="F201" s="539"/>
      <c r="G201" s="539"/>
      <c r="H201" s="539"/>
      <c r="I201" s="539"/>
      <c r="J201" s="539"/>
      <c r="K201" s="539"/>
      <c r="L201" s="539"/>
      <c r="M201" s="368"/>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516"/>
      <c r="AN201" s="516"/>
      <c r="AO201" s="516"/>
      <c r="AP201" s="516"/>
      <c r="AQ201" s="516"/>
      <c r="AR201" s="516"/>
      <c r="AS201" s="516"/>
      <c r="AT201" s="637" t="s">
        <v>408</v>
      </c>
      <c r="AU201" s="516"/>
      <c r="AV201" s="516"/>
      <c r="AW201" s="401"/>
      <c r="AX201" s="401"/>
      <c r="AY201" s="595" t="s">
        <v>822</v>
      </c>
      <c r="AZ201" s="582" t="s">
        <v>661</v>
      </c>
      <c r="BA201" s="400" t="s">
        <v>697</v>
      </c>
      <c r="BB201" s="400" t="s">
        <v>1007</v>
      </c>
      <c r="BC201" s="400" t="s">
        <v>1008</v>
      </c>
      <c r="BD201" s="400" t="s">
        <v>252</v>
      </c>
      <c r="BE201" s="516">
        <f t="shared" si="177"/>
        <v>203</v>
      </c>
      <c r="BF201" s="516"/>
      <c r="BG201" s="516"/>
    </row>
    <row r="202" spans="1:59" hidden="1">
      <c r="A202" s="1581"/>
      <c r="B202" s="559"/>
      <c r="C202" s="560"/>
      <c r="D202" s="568"/>
      <c r="E202" s="569"/>
      <c r="F202" s="569"/>
      <c r="G202" s="569"/>
      <c r="H202" s="569"/>
      <c r="I202" s="569"/>
      <c r="J202" s="569"/>
      <c r="K202" s="569"/>
      <c r="L202" s="570"/>
      <c r="M202" s="492"/>
      <c r="N202" s="516"/>
      <c r="O202" s="516"/>
      <c r="P202" s="516"/>
      <c r="Q202" s="516"/>
      <c r="R202" s="516"/>
      <c r="S202" s="516"/>
      <c r="T202" s="516"/>
      <c r="U202" s="516"/>
      <c r="V202" s="516"/>
      <c r="W202" s="516"/>
      <c r="X202" s="516"/>
      <c r="Y202" s="516"/>
      <c r="Z202" s="516"/>
      <c r="AA202" s="516"/>
      <c r="AB202" s="516"/>
      <c r="AC202" s="516"/>
      <c r="AD202" s="516"/>
      <c r="AE202" s="516"/>
      <c r="AF202" s="516"/>
      <c r="AG202" s="516"/>
      <c r="AH202" s="516"/>
      <c r="AI202" s="516"/>
      <c r="AJ202" s="516"/>
      <c r="AK202" s="516"/>
      <c r="AL202" s="516"/>
      <c r="AM202" s="516"/>
      <c r="AN202" s="516"/>
      <c r="AO202" s="516"/>
      <c r="AP202" s="516"/>
      <c r="AQ202" s="516"/>
      <c r="AR202" s="516"/>
      <c r="AS202" s="516"/>
      <c r="AT202" s="637" t="s">
        <v>410</v>
      </c>
      <c r="AU202" s="516"/>
      <c r="AV202" s="516"/>
      <c r="AW202" s="401"/>
      <c r="AX202" s="401"/>
      <c r="AY202" s="595" t="s">
        <v>825</v>
      </c>
      <c r="AZ202" s="582" t="s">
        <v>665</v>
      </c>
      <c r="BA202" s="400" t="s">
        <v>698</v>
      </c>
      <c r="BB202" s="400" t="s">
        <v>1008</v>
      </c>
      <c r="BC202" s="400" t="s">
        <v>1012</v>
      </c>
      <c r="BD202" s="400" t="s">
        <v>685</v>
      </c>
      <c r="BE202" s="516">
        <f t="shared" si="177"/>
        <v>204</v>
      </c>
      <c r="BF202" s="516"/>
      <c r="BG202" s="516"/>
    </row>
    <row r="203" spans="1:59" hidden="1">
      <c r="A203" s="1581"/>
      <c r="B203" s="571"/>
      <c r="C203" s="560"/>
      <c r="D203" s="572"/>
      <c r="E203" s="573"/>
      <c r="F203" s="573"/>
      <c r="G203" s="573"/>
      <c r="H203" s="573"/>
      <c r="I203" s="573"/>
      <c r="J203" s="573"/>
      <c r="K203" s="573"/>
      <c r="L203" s="574"/>
      <c r="M203" s="49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516"/>
      <c r="AQ203" s="516"/>
      <c r="AR203" s="516"/>
      <c r="AS203" s="516"/>
      <c r="AT203" s="637" t="s">
        <v>412</v>
      </c>
      <c r="AU203" s="516"/>
      <c r="AV203" s="516"/>
      <c r="AW203" s="401"/>
      <c r="AX203" s="401"/>
      <c r="AY203" s="595" t="s">
        <v>826</v>
      </c>
      <c r="AZ203" s="582" t="s">
        <v>668</v>
      </c>
      <c r="BA203" s="400" t="s">
        <v>702</v>
      </c>
      <c r="BB203" s="400" t="s">
        <v>1012</v>
      </c>
      <c r="BC203" s="400" t="s">
        <v>1015</v>
      </c>
      <c r="BD203" s="400" t="s">
        <v>686</v>
      </c>
      <c r="BE203" s="516">
        <f t="shared" si="177"/>
        <v>205</v>
      </c>
      <c r="BF203" s="516"/>
      <c r="BG203" s="516"/>
    </row>
    <row r="204" spans="1:59" ht="15" hidden="1" customHeight="1">
      <c r="A204" s="1581"/>
      <c r="B204" s="559"/>
      <c r="C204" s="560"/>
      <c r="D204" s="575"/>
      <c r="E204" s="573"/>
      <c r="F204" s="573"/>
      <c r="G204" s="573"/>
      <c r="H204" s="573"/>
      <c r="I204" s="573"/>
      <c r="J204" s="573"/>
      <c r="K204" s="573"/>
      <c r="L204" s="574"/>
      <c r="M204" s="496"/>
      <c r="N204" s="516" t="s">
        <v>1731</v>
      </c>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516"/>
      <c r="AQ204" s="516"/>
      <c r="AR204" s="516"/>
      <c r="AS204" s="516"/>
      <c r="AT204" s="637" t="s">
        <v>414</v>
      </c>
      <c r="AU204" s="516"/>
      <c r="AV204" s="516"/>
      <c r="AW204" s="401"/>
      <c r="AX204" s="401"/>
      <c r="AY204" s="595" t="s">
        <v>828</v>
      </c>
      <c r="AZ204" s="582" t="s">
        <v>670</v>
      </c>
      <c r="BA204" s="400" t="s">
        <v>704</v>
      </c>
      <c r="BB204" s="400" t="s">
        <v>1015</v>
      </c>
      <c r="BC204" s="400" t="s">
        <v>1020</v>
      </c>
      <c r="BD204" s="400" t="s">
        <v>254</v>
      </c>
      <c r="BE204" s="516">
        <f t="shared" si="177"/>
        <v>206</v>
      </c>
      <c r="BF204" s="516"/>
      <c r="BG204" s="516"/>
    </row>
    <row r="205" spans="1:59" hidden="1">
      <c r="A205" s="1581"/>
      <c r="B205" s="559"/>
      <c r="C205" s="560"/>
      <c r="D205" s="575"/>
      <c r="E205" s="573"/>
      <c r="F205" s="573"/>
      <c r="G205" s="573"/>
      <c r="H205" s="573"/>
      <c r="I205" s="573"/>
      <c r="J205" s="573"/>
      <c r="K205" s="573"/>
      <c r="L205" s="574"/>
      <c r="M205" s="49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516"/>
      <c r="AN205" s="516"/>
      <c r="AO205" s="516"/>
      <c r="AP205" s="516"/>
      <c r="AQ205" s="516"/>
      <c r="AR205" s="516"/>
      <c r="AS205" s="516"/>
      <c r="AT205" s="637" t="s">
        <v>416</v>
      </c>
      <c r="AU205" s="516"/>
      <c r="AV205" s="516"/>
      <c r="AW205" s="401"/>
      <c r="AX205" s="401"/>
      <c r="AY205" s="595" t="s">
        <v>832</v>
      </c>
      <c r="AZ205" s="582" t="s">
        <v>671</v>
      </c>
      <c r="BA205" s="400" t="s">
        <v>264</v>
      </c>
      <c r="BB205" s="400" t="s">
        <v>1020</v>
      </c>
      <c r="BC205" s="400" t="s">
        <v>1025</v>
      </c>
      <c r="BD205" s="400" t="s">
        <v>691</v>
      </c>
      <c r="BE205" s="516">
        <f t="shared" si="177"/>
        <v>207</v>
      </c>
      <c r="BF205" s="516"/>
      <c r="BG205" s="516"/>
    </row>
    <row r="206" spans="1:59" hidden="1">
      <c r="A206" s="1581"/>
      <c r="B206" s="559"/>
      <c r="C206" s="560"/>
      <c r="D206" s="575"/>
      <c r="E206" s="573"/>
      <c r="F206" s="573"/>
      <c r="G206" s="573"/>
      <c r="H206" s="573"/>
      <c r="I206" s="573"/>
      <c r="J206" s="573"/>
      <c r="K206" s="573"/>
      <c r="L206" s="574"/>
      <c r="M206" s="49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516"/>
      <c r="AQ206" s="516"/>
      <c r="AR206" s="516"/>
      <c r="AS206" s="516"/>
      <c r="AT206" s="637" t="s">
        <v>418</v>
      </c>
      <c r="AU206" s="516"/>
      <c r="AV206" s="516"/>
      <c r="AW206" s="401"/>
      <c r="AX206" s="401"/>
      <c r="AY206" s="595" t="s">
        <v>841</v>
      </c>
      <c r="AZ206" s="582" t="s">
        <v>673</v>
      </c>
      <c r="BA206" s="400" t="s">
        <v>708</v>
      </c>
      <c r="BB206" s="400" t="s">
        <v>1025</v>
      </c>
      <c r="BC206" s="400" t="s">
        <v>1026</v>
      </c>
      <c r="BD206" s="400" t="s">
        <v>692</v>
      </c>
      <c r="BE206" s="516">
        <f t="shared" si="177"/>
        <v>208</v>
      </c>
      <c r="BF206" s="516"/>
      <c r="BG206" s="516"/>
    </row>
    <row r="207" spans="1:59" hidden="1">
      <c r="A207" s="1581"/>
      <c r="B207" s="559"/>
      <c r="C207" s="560"/>
      <c r="D207" s="575"/>
      <c r="E207" s="573"/>
      <c r="F207" s="573"/>
      <c r="G207" s="573"/>
      <c r="H207" s="573"/>
      <c r="I207" s="573"/>
      <c r="J207" s="573"/>
      <c r="K207" s="573"/>
      <c r="L207" s="574"/>
      <c r="M207" s="49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6"/>
      <c r="AM207" s="516"/>
      <c r="AN207" s="516"/>
      <c r="AO207" s="516"/>
      <c r="AP207" s="516"/>
      <c r="AQ207" s="516"/>
      <c r="AR207" s="516"/>
      <c r="AS207" s="516"/>
      <c r="AT207" s="637" t="s">
        <v>420</v>
      </c>
      <c r="AU207" s="516"/>
      <c r="AV207" s="516"/>
      <c r="AW207" s="401"/>
      <c r="AX207" s="401"/>
      <c r="AY207" s="595" t="s">
        <v>333</v>
      </c>
      <c r="AZ207" s="582" t="s">
        <v>677</v>
      </c>
      <c r="BA207" s="400" t="s">
        <v>709</v>
      </c>
      <c r="BB207" s="400" t="s">
        <v>1026</v>
      </c>
      <c r="BC207" s="400" t="s">
        <v>1027</v>
      </c>
      <c r="BD207" s="400" t="s">
        <v>693</v>
      </c>
      <c r="BE207" s="516">
        <f t="shared" si="177"/>
        <v>209</v>
      </c>
      <c r="BF207" s="516"/>
      <c r="BG207" s="516"/>
    </row>
    <row r="208" spans="1:59" hidden="1">
      <c r="A208" s="1582"/>
      <c r="B208" s="576"/>
      <c r="C208" s="577"/>
      <c r="D208" s="578"/>
      <c r="E208" s="579"/>
      <c r="F208" s="579"/>
      <c r="G208" s="579"/>
      <c r="H208" s="579"/>
      <c r="I208" s="579"/>
      <c r="J208" s="579"/>
      <c r="K208" s="579"/>
      <c r="L208" s="580"/>
      <c r="M208" s="509"/>
      <c r="N208" s="516"/>
      <c r="O208" s="516"/>
      <c r="P208" s="516"/>
      <c r="Q208" s="516"/>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516"/>
      <c r="AQ208" s="516"/>
      <c r="AR208" s="516"/>
      <c r="AS208" s="516"/>
      <c r="AT208" s="637" t="s">
        <v>422</v>
      </c>
      <c r="AU208" s="516"/>
      <c r="AV208" s="516"/>
      <c r="AW208" s="401"/>
      <c r="AX208" s="401"/>
      <c r="AY208" s="595" t="s">
        <v>844</v>
      </c>
      <c r="AZ208" s="582" t="s">
        <v>678</v>
      </c>
      <c r="BA208" s="400" t="s">
        <v>712</v>
      </c>
      <c r="BB208" s="400" t="s">
        <v>1027</v>
      </c>
      <c r="BC208" s="400" t="s">
        <v>1033</v>
      </c>
      <c r="BD208" s="400" t="s">
        <v>694</v>
      </c>
      <c r="BE208" s="516">
        <f t="shared" si="177"/>
        <v>210</v>
      </c>
      <c r="BF208" s="516"/>
      <c r="BG208" s="516"/>
    </row>
    <row r="209" spans="3:59" hidden="1">
      <c r="N209" s="516"/>
      <c r="O209" s="516"/>
      <c r="P209" s="516"/>
      <c r="Q209" s="516"/>
      <c r="R209" s="516"/>
      <c r="S209" s="516"/>
      <c r="T209" s="516"/>
      <c r="U209" s="516"/>
      <c r="V209" s="516"/>
      <c r="W209" s="516"/>
      <c r="X209" s="516"/>
      <c r="Y209" s="516"/>
      <c r="Z209" s="516"/>
      <c r="AA209" s="516"/>
      <c r="AB209" s="516"/>
      <c r="AC209" s="516"/>
      <c r="AD209" s="516"/>
      <c r="AE209" s="516"/>
      <c r="AF209" s="516"/>
      <c r="AG209" s="516"/>
      <c r="AH209" s="516"/>
      <c r="AI209" s="516"/>
      <c r="AJ209" s="516"/>
      <c r="AK209" s="516"/>
      <c r="AL209" s="516"/>
      <c r="AM209" s="516"/>
      <c r="AN209" s="516"/>
      <c r="AO209" s="516"/>
      <c r="AP209" s="516"/>
      <c r="AQ209" s="516"/>
      <c r="AR209" s="516"/>
      <c r="AS209" s="516"/>
      <c r="AT209" s="637" t="s">
        <v>424</v>
      </c>
      <c r="AU209" s="516"/>
      <c r="AV209" s="516"/>
      <c r="AW209" s="401"/>
      <c r="AX209" s="401"/>
      <c r="AY209" s="595" t="s">
        <v>851</v>
      </c>
      <c r="AZ209" s="582" t="s">
        <v>679</v>
      </c>
      <c r="BA209" s="400" t="s">
        <v>713</v>
      </c>
      <c r="BB209" s="400" t="s">
        <v>1033</v>
      </c>
      <c r="BC209" s="400" t="s">
        <v>1036</v>
      </c>
      <c r="BD209" s="400" t="s">
        <v>1633</v>
      </c>
      <c r="BE209" s="516">
        <f t="shared" si="177"/>
        <v>211</v>
      </c>
      <c r="BF209" s="516"/>
      <c r="BG209" s="516"/>
    </row>
    <row r="210" spans="3:59" hidden="1">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637" t="s">
        <v>426</v>
      </c>
      <c r="AU210" s="516"/>
      <c r="AV210" s="516"/>
      <c r="AW210" s="401"/>
      <c r="AX210" s="401"/>
      <c r="AY210" s="595" t="s">
        <v>853</v>
      </c>
      <c r="AZ210" s="582" t="s">
        <v>680</v>
      </c>
      <c r="BA210" s="400" t="s">
        <v>714</v>
      </c>
      <c r="BB210" s="400" t="s">
        <v>1036</v>
      </c>
      <c r="BC210" s="400" t="s">
        <v>1037</v>
      </c>
      <c r="BD210" s="400" t="s">
        <v>697</v>
      </c>
      <c r="BE210" s="516">
        <f t="shared" si="177"/>
        <v>212</v>
      </c>
      <c r="BF210" s="516"/>
      <c r="BG210" s="516"/>
    </row>
    <row r="211" spans="3:59" ht="15" hidden="1" customHeight="1">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637" t="s">
        <v>428</v>
      </c>
      <c r="AU211" s="516"/>
      <c r="AV211" s="516"/>
      <c r="AW211" s="401"/>
      <c r="AX211" s="401"/>
      <c r="AY211" s="595" t="s">
        <v>861</v>
      </c>
      <c r="AZ211" s="582" t="s">
        <v>681</v>
      </c>
      <c r="BA211" s="400" t="s">
        <v>715</v>
      </c>
      <c r="BB211" s="400" t="s">
        <v>1037</v>
      </c>
      <c r="BC211" s="400" t="s">
        <v>1048</v>
      </c>
      <c r="BD211" s="400" t="s">
        <v>698</v>
      </c>
      <c r="BE211" s="516">
        <f t="shared" si="177"/>
        <v>213</v>
      </c>
      <c r="BF211" s="516"/>
      <c r="BG211" s="516"/>
    </row>
    <row r="212" spans="3:59" hidden="1">
      <c r="N212" s="516"/>
      <c r="O212" s="516"/>
      <c r="P212" s="516"/>
      <c r="Q212" s="516"/>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516"/>
      <c r="AQ212" s="516"/>
      <c r="AR212" s="516"/>
      <c r="AS212" s="516"/>
      <c r="AT212" s="637" t="s">
        <v>430</v>
      </c>
      <c r="AU212" s="516"/>
      <c r="AV212" s="516"/>
      <c r="AW212" s="401"/>
      <c r="AX212" s="401"/>
      <c r="AY212" s="595" t="s">
        <v>862</v>
      </c>
      <c r="AZ212" s="582" t="s">
        <v>252</v>
      </c>
      <c r="BA212" s="400" t="s">
        <v>716</v>
      </c>
      <c r="BB212" s="400" t="s">
        <v>1048</v>
      </c>
      <c r="BC212" s="400" t="s">
        <v>1049</v>
      </c>
      <c r="BD212" s="400" t="s">
        <v>702</v>
      </c>
      <c r="BE212" s="516">
        <f t="shared" si="177"/>
        <v>214</v>
      </c>
      <c r="BF212" s="516"/>
      <c r="BG212" s="516"/>
    </row>
    <row r="213" spans="3:59" hidden="1">
      <c r="N213" s="516"/>
      <c r="O213" s="516"/>
      <c r="P213" s="516"/>
      <c r="Q213" s="516"/>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6"/>
      <c r="AM213" s="516"/>
      <c r="AN213" s="516"/>
      <c r="AO213" s="516"/>
      <c r="AP213" s="516"/>
      <c r="AQ213" s="516"/>
      <c r="AR213" s="516"/>
      <c r="AS213" s="516"/>
      <c r="AT213" s="637" t="s">
        <v>432</v>
      </c>
      <c r="AU213" s="516"/>
      <c r="AV213" s="516"/>
      <c r="AW213" s="401"/>
      <c r="AX213" s="401"/>
      <c r="AY213" s="595" t="s">
        <v>339</v>
      </c>
      <c r="AZ213" s="582" t="s">
        <v>685</v>
      </c>
      <c r="BA213" s="400" t="s">
        <v>717</v>
      </c>
      <c r="BB213" s="400" t="s">
        <v>1049</v>
      </c>
      <c r="BC213" s="400" t="s">
        <v>1051</v>
      </c>
      <c r="BD213" s="400" t="s">
        <v>704</v>
      </c>
      <c r="BE213" s="516">
        <f t="shared" si="177"/>
        <v>215</v>
      </c>
      <c r="BF213" s="516"/>
      <c r="BG213" s="516"/>
    </row>
    <row r="214" spans="3:59" hidden="1">
      <c r="C214" s="367"/>
      <c r="N214" s="516"/>
      <c r="O214" s="516"/>
      <c r="P214" s="516"/>
      <c r="Q214" s="516"/>
      <c r="R214" s="516"/>
      <c r="S214" s="516"/>
      <c r="T214" s="516"/>
      <c r="U214" s="516"/>
      <c r="V214" s="516"/>
      <c r="W214" s="516"/>
      <c r="X214" s="516"/>
      <c r="Y214" s="516"/>
      <c r="Z214" s="516"/>
      <c r="AA214" s="516"/>
      <c r="AB214" s="516"/>
      <c r="AC214" s="516"/>
      <c r="AD214" s="516"/>
      <c r="AE214" s="516"/>
      <c r="AF214" s="516"/>
      <c r="AG214" s="516"/>
      <c r="AH214" s="516"/>
      <c r="AI214" s="516"/>
      <c r="AJ214" s="516"/>
      <c r="AK214" s="516"/>
      <c r="AL214" s="516"/>
      <c r="AM214" s="516"/>
      <c r="AN214" s="516"/>
      <c r="AO214" s="516"/>
      <c r="AP214" s="516"/>
      <c r="AQ214" s="516"/>
      <c r="AR214" s="516"/>
      <c r="AS214" s="516"/>
      <c r="AT214" s="637" t="s">
        <v>434</v>
      </c>
      <c r="AU214" s="516"/>
      <c r="AV214" s="516"/>
      <c r="AW214" s="401"/>
      <c r="AX214" s="401"/>
      <c r="AY214" s="595" t="s">
        <v>863</v>
      </c>
      <c r="AZ214" s="582" t="s">
        <v>686</v>
      </c>
      <c r="BA214" s="400" t="s">
        <v>719</v>
      </c>
      <c r="BB214" s="400" t="s">
        <v>1051</v>
      </c>
      <c r="BC214" s="400" t="s">
        <v>1054</v>
      </c>
      <c r="BD214" s="400" t="s">
        <v>264</v>
      </c>
      <c r="BE214" s="516">
        <f t="shared" si="177"/>
        <v>216</v>
      </c>
      <c r="BF214" s="516"/>
      <c r="BG214" s="516"/>
    </row>
    <row r="215" spans="3:59" ht="23.25" hidden="1" customHeight="1">
      <c r="C215" s="367"/>
      <c r="N215" s="516"/>
      <c r="O215" s="516"/>
      <c r="P215" s="516"/>
      <c r="Q215" s="516"/>
      <c r="R215" s="516"/>
      <c r="S215" s="516"/>
      <c r="T215" s="516"/>
      <c r="U215" s="516"/>
      <c r="V215" s="516"/>
      <c r="W215" s="516"/>
      <c r="X215" s="516"/>
      <c r="Y215" s="516"/>
      <c r="Z215" s="516"/>
      <c r="AA215" s="516"/>
      <c r="AB215" s="516"/>
      <c r="AC215" s="516"/>
      <c r="AD215" s="516"/>
      <c r="AE215" s="516"/>
      <c r="AF215" s="516"/>
      <c r="AG215" s="516"/>
      <c r="AH215" s="516"/>
      <c r="AI215" s="516"/>
      <c r="AJ215" s="516"/>
      <c r="AK215" s="516"/>
      <c r="AL215" s="516"/>
      <c r="AM215" s="516"/>
      <c r="AN215" s="516"/>
      <c r="AO215" s="516"/>
      <c r="AP215" s="516"/>
      <c r="AQ215" s="516"/>
      <c r="AR215" s="516"/>
      <c r="AS215" s="516"/>
      <c r="AT215" s="637" t="s">
        <v>436</v>
      </c>
      <c r="AU215" s="516"/>
      <c r="AV215" s="516"/>
      <c r="AW215" s="401"/>
      <c r="AX215" s="401"/>
      <c r="AY215" s="595" t="s">
        <v>865</v>
      </c>
      <c r="AZ215" s="582" t="s">
        <v>254</v>
      </c>
      <c r="BA215" s="400" t="s">
        <v>720</v>
      </c>
      <c r="BB215" s="400" t="s">
        <v>1054</v>
      </c>
      <c r="BC215" s="400" t="s">
        <v>1643</v>
      </c>
      <c r="BD215" s="400" t="s">
        <v>708</v>
      </c>
      <c r="BE215" s="516">
        <f t="shared" si="177"/>
        <v>217</v>
      </c>
      <c r="BF215" s="516"/>
      <c r="BG215" s="516"/>
    </row>
    <row r="216" spans="3:59" ht="15" hidden="1" customHeight="1">
      <c r="C216" s="367"/>
      <c r="N216" s="516"/>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516"/>
      <c r="AN216" s="516"/>
      <c r="AO216" s="516"/>
      <c r="AP216" s="516"/>
      <c r="AQ216" s="516"/>
      <c r="AR216" s="516"/>
      <c r="AS216" s="516"/>
      <c r="AT216" s="637" t="s">
        <v>438</v>
      </c>
      <c r="AU216" s="516"/>
      <c r="AV216" s="516"/>
      <c r="AW216" s="401"/>
      <c r="AX216" s="401"/>
      <c r="AY216" s="595" t="s">
        <v>874</v>
      </c>
      <c r="AZ216" s="582" t="s">
        <v>691</v>
      </c>
      <c r="BA216" s="400" t="s">
        <v>724</v>
      </c>
      <c r="BB216" s="400" t="s">
        <v>1643</v>
      </c>
      <c r="BC216" s="400" t="s">
        <v>1083</v>
      </c>
      <c r="BD216" s="400" t="s">
        <v>709</v>
      </c>
      <c r="BE216" s="516">
        <f t="shared" si="177"/>
        <v>218</v>
      </c>
      <c r="BF216" s="516"/>
      <c r="BG216" s="516"/>
    </row>
    <row r="217" spans="3:59" hidden="1">
      <c r="C217" s="367"/>
      <c r="N217" s="516"/>
      <c r="O217" s="516"/>
      <c r="P217" s="516"/>
      <c r="Q217" s="516"/>
      <c r="R217" s="516"/>
      <c r="S217" s="516"/>
      <c r="T217" s="516"/>
      <c r="U217" s="516"/>
      <c r="V217" s="516"/>
      <c r="W217" s="516"/>
      <c r="X217" s="516"/>
      <c r="Y217" s="516"/>
      <c r="Z217" s="516"/>
      <c r="AA217" s="516"/>
      <c r="AB217" s="516"/>
      <c r="AC217" s="516"/>
      <c r="AD217" s="516"/>
      <c r="AE217" s="516"/>
      <c r="AF217" s="516"/>
      <c r="AG217" s="516"/>
      <c r="AH217" s="516"/>
      <c r="AI217" s="516"/>
      <c r="AJ217" s="516"/>
      <c r="AK217" s="516"/>
      <c r="AL217" s="516"/>
      <c r="AM217" s="516"/>
      <c r="AN217" s="516"/>
      <c r="AO217" s="516"/>
      <c r="AP217" s="516"/>
      <c r="AQ217" s="516"/>
      <c r="AR217" s="516"/>
      <c r="AS217" s="516"/>
      <c r="AT217" s="637" t="s">
        <v>440</v>
      </c>
      <c r="AU217" s="516"/>
      <c r="AV217" s="516"/>
      <c r="AW217" s="401"/>
      <c r="AX217" s="401"/>
      <c r="AY217" s="595" t="s">
        <v>875</v>
      </c>
      <c r="AZ217" s="582" t="s">
        <v>692</v>
      </c>
      <c r="BA217" s="400" t="s">
        <v>725</v>
      </c>
      <c r="BB217" s="400" t="s">
        <v>1083</v>
      </c>
      <c r="BC217" s="400" t="s">
        <v>1084</v>
      </c>
      <c r="BD217" s="400" t="s">
        <v>712</v>
      </c>
      <c r="BE217" s="516">
        <f t="shared" si="177"/>
        <v>219</v>
      </c>
      <c r="BF217" s="516"/>
      <c r="BG217" s="516"/>
    </row>
    <row r="218" spans="3:59" hidden="1">
      <c r="C218" s="367"/>
      <c r="N218" s="516"/>
      <c r="O218" s="516"/>
      <c r="P218" s="516"/>
      <c r="Q218" s="516"/>
      <c r="R218" s="516"/>
      <c r="S218" s="516"/>
      <c r="T218" s="516"/>
      <c r="U218" s="516"/>
      <c r="V218" s="516"/>
      <c r="W218" s="516"/>
      <c r="X218" s="516"/>
      <c r="Y218" s="516"/>
      <c r="Z218" s="516"/>
      <c r="AA218" s="516"/>
      <c r="AB218" s="516"/>
      <c r="AC218" s="516"/>
      <c r="AD218" s="516"/>
      <c r="AE218" s="516"/>
      <c r="AF218" s="516"/>
      <c r="AG218" s="516"/>
      <c r="AH218" s="516"/>
      <c r="AI218" s="516"/>
      <c r="AJ218" s="516"/>
      <c r="AK218" s="516"/>
      <c r="AL218" s="516"/>
      <c r="AM218" s="516"/>
      <c r="AN218" s="516"/>
      <c r="AO218" s="516"/>
      <c r="AP218" s="516"/>
      <c r="AQ218" s="516"/>
      <c r="AR218" s="516"/>
      <c r="AS218" s="516"/>
      <c r="AT218" s="637" t="s">
        <v>442</v>
      </c>
      <c r="AU218" s="516"/>
      <c r="AV218" s="516"/>
      <c r="AW218" s="401"/>
      <c r="AX218" s="401"/>
      <c r="AY218" s="595" t="s">
        <v>876</v>
      </c>
      <c r="AZ218" s="582" t="s">
        <v>693</v>
      </c>
      <c r="BA218" s="400" t="s">
        <v>728</v>
      </c>
      <c r="BB218" s="400" t="s">
        <v>1084</v>
      </c>
      <c r="BC218" s="400" t="s">
        <v>1087</v>
      </c>
      <c r="BD218" s="400" t="s">
        <v>713</v>
      </c>
      <c r="BE218" s="516">
        <f t="shared" si="177"/>
        <v>220</v>
      </c>
      <c r="BF218" s="516"/>
      <c r="BG218" s="516"/>
    </row>
    <row r="219" spans="3:59" hidden="1">
      <c r="C219" s="367"/>
      <c r="N219" s="516"/>
      <c r="O219" s="516"/>
      <c r="P219" s="516"/>
      <c r="Q219" s="516"/>
      <c r="R219" s="516"/>
      <c r="S219" s="516"/>
      <c r="T219" s="516"/>
      <c r="U219" s="516"/>
      <c r="V219" s="516"/>
      <c r="W219" s="516"/>
      <c r="X219" s="516"/>
      <c r="Y219" s="516"/>
      <c r="Z219" s="516"/>
      <c r="AA219" s="516"/>
      <c r="AB219" s="516"/>
      <c r="AC219" s="516"/>
      <c r="AD219" s="516"/>
      <c r="AE219" s="516"/>
      <c r="AF219" s="516"/>
      <c r="AG219" s="516"/>
      <c r="AH219" s="516"/>
      <c r="AI219" s="516"/>
      <c r="AJ219" s="516"/>
      <c r="AK219" s="516"/>
      <c r="AL219" s="516"/>
      <c r="AM219" s="516"/>
      <c r="AN219" s="516"/>
      <c r="AO219" s="516"/>
      <c r="AP219" s="516"/>
      <c r="AQ219" s="516"/>
      <c r="AR219" s="516"/>
      <c r="AS219" s="516"/>
      <c r="AT219" s="637" t="s">
        <v>444</v>
      </c>
      <c r="AU219" s="516"/>
      <c r="AV219" s="516"/>
      <c r="AW219" s="401"/>
      <c r="AX219" s="401"/>
      <c r="AY219" s="595" t="s">
        <v>885</v>
      </c>
      <c r="AZ219" s="582" t="s">
        <v>694</v>
      </c>
      <c r="BA219" s="400" t="s">
        <v>731</v>
      </c>
      <c r="BB219" s="400" t="s">
        <v>1087</v>
      </c>
      <c r="BC219" s="400" t="s">
        <v>1090</v>
      </c>
      <c r="BD219" s="400" t="s">
        <v>714</v>
      </c>
      <c r="BE219" s="516">
        <f t="shared" ref="BE219:BE282" si="184">+MATCH(BD$10:BD$548,AZ$10:AZ$540,0)</f>
        <v>221</v>
      </c>
      <c r="BF219" s="516"/>
      <c r="BG219" s="516"/>
    </row>
    <row r="220" spans="3:59" hidden="1">
      <c r="C220" s="367"/>
      <c r="N220" s="516"/>
      <c r="O220" s="516"/>
      <c r="P220" s="516"/>
      <c r="Q220" s="516"/>
      <c r="R220" s="516"/>
      <c r="S220" s="516"/>
      <c r="T220" s="516"/>
      <c r="U220" s="516"/>
      <c r="V220" s="516"/>
      <c r="W220" s="516"/>
      <c r="X220" s="516"/>
      <c r="Y220" s="516"/>
      <c r="Z220" s="516"/>
      <c r="AA220" s="516"/>
      <c r="AB220" s="516"/>
      <c r="AC220" s="516"/>
      <c r="AD220" s="516"/>
      <c r="AE220" s="516"/>
      <c r="AF220" s="516"/>
      <c r="AG220" s="516"/>
      <c r="AH220" s="516"/>
      <c r="AI220" s="516"/>
      <c r="AJ220" s="516"/>
      <c r="AK220" s="516"/>
      <c r="AL220" s="516"/>
      <c r="AM220" s="516"/>
      <c r="AN220" s="516"/>
      <c r="AO220" s="516"/>
      <c r="AP220" s="516"/>
      <c r="AQ220" s="516"/>
      <c r="AR220" s="516"/>
      <c r="AS220" s="516"/>
      <c r="AT220" s="637" t="s">
        <v>446</v>
      </c>
      <c r="AU220" s="516"/>
      <c r="AV220" s="516"/>
      <c r="AW220" s="401"/>
      <c r="AX220" s="401"/>
      <c r="AY220" s="595" t="s">
        <v>888</v>
      </c>
      <c r="AZ220" s="582" t="s">
        <v>1633</v>
      </c>
      <c r="BA220" s="400" t="s">
        <v>733</v>
      </c>
      <c r="BB220" s="400" t="s">
        <v>1090</v>
      </c>
      <c r="BC220" s="400" t="s">
        <v>1091</v>
      </c>
      <c r="BD220" s="400" t="s">
        <v>715</v>
      </c>
      <c r="BE220" s="516">
        <f t="shared" si="184"/>
        <v>222</v>
      </c>
      <c r="BF220" s="516"/>
      <c r="BG220" s="516"/>
    </row>
    <row r="221" spans="3:59" ht="15.75" hidden="1" customHeight="1">
      <c r="C221" s="367"/>
      <c r="N221" s="516"/>
      <c r="O221" s="516"/>
      <c r="P221" s="516"/>
      <c r="Q221" s="516"/>
      <c r="R221" s="516"/>
      <c r="S221" s="516"/>
      <c r="T221" s="516"/>
      <c r="U221" s="516"/>
      <c r="V221" s="516"/>
      <c r="W221" s="516"/>
      <c r="X221" s="516"/>
      <c r="Y221" s="516"/>
      <c r="Z221" s="516"/>
      <c r="AA221" s="516"/>
      <c r="AB221" s="516"/>
      <c r="AC221" s="516"/>
      <c r="AD221" s="516"/>
      <c r="AE221" s="516"/>
      <c r="AF221" s="516"/>
      <c r="AG221" s="516"/>
      <c r="AH221" s="516"/>
      <c r="AI221" s="516"/>
      <c r="AJ221" s="516"/>
      <c r="AK221" s="516"/>
      <c r="AL221" s="516"/>
      <c r="AM221" s="516"/>
      <c r="AN221" s="516"/>
      <c r="AO221" s="516"/>
      <c r="AP221" s="516"/>
      <c r="AQ221" s="516"/>
      <c r="AR221" s="516"/>
      <c r="AS221" s="516"/>
      <c r="AT221" s="637" t="s">
        <v>448</v>
      </c>
      <c r="AU221" s="516"/>
      <c r="AV221" s="516"/>
      <c r="AW221" s="401"/>
      <c r="AX221" s="401"/>
      <c r="AY221" s="595" t="s">
        <v>889</v>
      </c>
      <c r="AZ221" s="582" t="s">
        <v>697</v>
      </c>
      <c r="BA221" s="400" t="s">
        <v>735</v>
      </c>
      <c r="BB221" s="400" t="s">
        <v>1091</v>
      </c>
      <c r="BC221" s="400" t="s">
        <v>1092</v>
      </c>
      <c r="BD221" s="400" t="s">
        <v>716</v>
      </c>
      <c r="BE221" s="516">
        <f t="shared" si="184"/>
        <v>223</v>
      </c>
      <c r="BF221" s="516"/>
      <c r="BG221" s="516"/>
    </row>
    <row r="222" spans="3:59" hidden="1">
      <c r="C222" s="367"/>
      <c r="N222" s="516"/>
      <c r="O222" s="516"/>
      <c r="P222" s="516"/>
      <c r="Q222" s="516"/>
      <c r="R222" s="516"/>
      <c r="S222" s="516"/>
      <c r="T222" s="516"/>
      <c r="U222" s="516"/>
      <c r="V222" s="516"/>
      <c r="W222" s="516"/>
      <c r="X222" s="516"/>
      <c r="Y222" s="516"/>
      <c r="Z222" s="516"/>
      <c r="AA222" s="516"/>
      <c r="AB222" s="516"/>
      <c r="AC222" s="516"/>
      <c r="AD222" s="516"/>
      <c r="AE222" s="516"/>
      <c r="AF222" s="516"/>
      <c r="AG222" s="516"/>
      <c r="AH222" s="516"/>
      <c r="AI222" s="516"/>
      <c r="AJ222" s="516"/>
      <c r="AK222" s="516"/>
      <c r="AL222" s="516"/>
      <c r="AM222" s="516"/>
      <c r="AN222" s="516"/>
      <c r="AO222" s="516"/>
      <c r="AP222" s="516"/>
      <c r="AQ222" s="516"/>
      <c r="AR222" s="516"/>
      <c r="AS222" s="516"/>
      <c r="AT222" s="637" t="s">
        <v>450</v>
      </c>
      <c r="AU222" s="516"/>
      <c r="AV222" s="516"/>
      <c r="AW222" s="401"/>
      <c r="AX222" s="401"/>
      <c r="AY222" s="595" t="s">
        <v>894</v>
      </c>
      <c r="AZ222" s="582" t="s">
        <v>698</v>
      </c>
      <c r="BA222" s="400" t="s">
        <v>738</v>
      </c>
      <c r="BB222" s="400" t="s">
        <v>1092</v>
      </c>
      <c r="BC222" s="400" t="s">
        <v>1093</v>
      </c>
      <c r="BD222" s="400" t="s">
        <v>717</v>
      </c>
      <c r="BE222" s="516">
        <f t="shared" si="184"/>
        <v>224</v>
      </c>
      <c r="BF222" s="516"/>
      <c r="BG222" s="516"/>
    </row>
    <row r="223" spans="3:59" ht="15" hidden="1" customHeight="1">
      <c r="C223" s="367"/>
      <c r="N223" s="516"/>
      <c r="O223" s="516"/>
      <c r="P223" s="516"/>
      <c r="Q223" s="516"/>
      <c r="R223" s="516"/>
      <c r="S223" s="516"/>
      <c r="T223" s="516"/>
      <c r="U223" s="516"/>
      <c r="V223" s="516"/>
      <c r="W223" s="516"/>
      <c r="X223" s="516"/>
      <c r="Y223" s="516"/>
      <c r="Z223" s="516"/>
      <c r="AA223" s="516"/>
      <c r="AB223" s="516"/>
      <c r="AC223" s="516"/>
      <c r="AD223" s="516"/>
      <c r="AE223" s="516"/>
      <c r="AF223" s="516"/>
      <c r="AG223" s="516"/>
      <c r="AH223" s="516"/>
      <c r="AI223" s="516"/>
      <c r="AJ223" s="516"/>
      <c r="AK223" s="516"/>
      <c r="AL223" s="516"/>
      <c r="AM223" s="516"/>
      <c r="AN223" s="516"/>
      <c r="AO223" s="516"/>
      <c r="AP223" s="516"/>
      <c r="AQ223" s="516"/>
      <c r="AR223" s="516"/>
      <c r="AS223" s="516"/>
      <c r="AT223" s="637" t="s">
        <v>452</v>
      </c>
      <c r="AU223" s="516"/>
      <c r="AV223" s="516"/>
      <c r="AW223" s="401"/>
      <c r="AX223" s="401"/>
      <c r="AY223" s="595" t="s">
        <v>896</v>
      </c>
      <c r="AZ223" s="582" t="s">
        <v>702</v>
      </c>
      <c r="BA223" s="400" t="s">
        <v>741</v>
      </c>
      <c r="BB223" s="400" t="s">
        <v>1093</v>
      </c>
      <c r="BC223" s="400" t="s">
        <v>1095</v>
      </c>
      <c r="BD223" s="400" t="s">
        <v>719</v>
      </c>
      <c r="BE223" s="516">
        <f t="shared" si="184"/>
        <v>225</v>
      </c>
      <c r="BF223" s="516"/>
      <c r="BG223" s="516"/>
    </row>
    <row r="224" spans="3:59" hidden="1">
      <c r="C224" s="367"/>
      <c r="N224" s="516"/>
      <c r="O224" s="516"/>
      <c r="P224" s="516"/>
      <c r="Q224" s="516"/>
      <c r="R224" s="516"/>
      <c r="S224" s="516"/>
      <c r="T224" s="516"/>
      <c r="U224" s="516"/>
      <c r="V224" s="516"/>
      <c r="W224" s="516"/>
      <c r="X224" s="516"/>
      <c r="Y224" s="516"/>
      <c r="Z224" s="516"/>
      <c r="AA224" s="516"/>
      <c r="AB224" s="516"/>
      <c r="AC224" s="516"/>
      <c r="AD224" s="516"/>
      <c r="AE224" s="516"/>
      <c r="AF224" s="516"/>
      <c r="AG224" s="516"/>
      <c r="AH224" s="516"/>
      <c r="AI224" s="516"/>
      <c r="AJ224" s="516"/>
      <c r="AK224" s="516"/>
      <c r="AL224" s="516"/>
      <c r="AM224" s="516"/>
      <c r="AN224" s="516"/>
      <c r="AO224" s="516"/>
      <c r="AP224" s="516"/>
      <c r="AQ224" s="516"/>
      <c r="AR224" s="516"/>
      <c r="AS224" s="516"/>
      <c r="AT224" s="637" t="s">
        <v>454</v>
      </c>
      <c r="AU224" s="516"/>
      <c r="AV224" s="516"/>
      <c r="AW224" s="401"/>
      <c r="AX224" s="401"/>
      <c r="AY224" s="595" t="s">
        <v>1639</v>
      </c>
      <c r="AZ224" s="582" t="s">
        <v>704</v>
      </c>
      <c r="BA224" s="400" t="s">
        <v>745</v>
      </c>
      <c r="BB224" s="400" t="s">
        <v>1095</v>
      </c>
      <c r="BC224" s="400" t="s">
        <v>1097</v>
      </c>
      <c r="BD224" s="400" t="s">
        <v>720</v>
      </c>
      <c r="BE224" s="516">
        <f t="shared" si="184"/>
        <v>226</v>
      </c>
      <c r="BF224" s="516"/>
      <c r="BG224" s="516"/>
    </row>
    <row r="225" spans="14:59" s="367" customFormat="1" hidden="1">
      <c r="N225" s="516"/>
      <c r="O225" s="516"/>
      <c r="P225" s="516"/>
      <c r="Q225" s="516"/>
      <c r="R225" s="516"/>
      <c r="S225" s="516"/>
      <c r="T225" s="516"/>
      <c r="U225" s="516"/>
      <c r="V225" s="516"/>
      <c r="W225" s="516"/>
      <c r="X225" s="516"/>
      <c r="Y225" s="516"/>
      <c r="Z225" s="516"/>
      <c r="AA225" s="516"/>
      <c r="AB225" s="516"/>
      <c r="AC225" s="516"/>
      <c r="AD225" s="516"/>
      <c r="AE225" s="516"/>
      <c r="AF225" s="516"/>
      <c r="AG225" s="516"/>
      <c r="AH225" s="516"/>
      <c r="AI225" s="516"/>
      <c r="AJ225" s="516"/>
      <c r="AK225" s="516"/>
      <c r="AL225" s="516"/>
      <c r="AM225" s="516"/>
      <c r="AN225" s="516"/>
      <c r="AO225" s="516"/>
      <c r="AP225" s="516"/>
      <c r="AQ225" s="516"/>
      <c r="AR225" s="516"/>
      <c r="AS225" s="516"/>
      <c r="AT225" s="637" t="s">
        <v>456</v>
      </c>
      <c r="AU225" s="516"/>
      <c r="AV225" s="516"/>
      <c r="AW225" s="401"/>
      <c r="AX225" s="401"/>
      <c r="AY225" s="595" t="s">
        <v>365</v>
      </c>
      <c r="AZ225" s="582" t="s">
        <v>264</v>
      </c>
      <c r="BA225" s="400" t="s">
        <v>747</v>
      </c>
      <c r="BB225" s="400" t="s">
        <v>1097</v>
      </c>
      <c r="BC225" s="400" t="s">
        <v>1101</v>
      </c>
      <c r="BD225" s="400" t="s">
        <v>724</v>
      </c>
      <c r="BE225" s="516">
        <f t="shared" si="184"/>
        <v>227</v>
      </c>
      <c r="BF225" s="516"/>
      <c r="BG225" s="516"/>
    </row>
    <row r="226" spans="14:59" s="367" customFormat="1" hidden="1">
      <c r="N226" s="516"/>
      <c r="O226" s="516"/>
      <c r="P226" s="516"/>
      <c r="Q226" s="516"/>
      <c r="R226" s="516"/>
      <c r="S226" s="516"/>
      <c r="T226" s="516"/>
      <c r="U226" s="516"/>
      <c r="V226" s="516"/>
      <c r="W226" s="516"/>
      <c r="X226" s="516"/>
      <c r="Y226" s="516"/>
      <c r="Z226" s="516"/>
      <c r="AA226" s="516"/>
      <c r="AB226" s="516"/>
      <c r="AC226" s="516"/>
      <c r="AD226" s="516"/>
      <c r="AE226" s="516"/>
      <c r="AF226" s="516"/>
      <c r="AG226" s="516"/>
      <c r="AH226" s="516"/>
      <c r="AI226" s="516"/>
      <c r="AJ226" s="516"/>
      <c r="AK226" s="516"/>
      <c r="AL226" s="516"/>
      <c r="AM226" s="516"/>
      <c r="AN226" s="516"/>
      <c r="AO226" s="516"/>
      <c r="AP226" s="516"/>
      <c r="AQ226" s="516"/>
      <c r="AR226" s="516"/>
      <c r="AS226" s="516"/>
      <c r="AT226" s="637" t="s">
        <v>458</v>
      </c>
      <c r="AU226" s="516"/>
      <c r="AV226" s="516"/>
      <c r="AW226" s="401"/>
      <c r="AX226" s="401"/>
      <c r="AY226" s="595" t="s">
        <v>903</v>
      </c>
      <c r="AZ226" s="582" t="s">
        <v>708</v>
      </c>
      <c r="BA226" s="400" t="s">
        <v>748</v>
      </c>
      <c r="BB226" s="400" t="s">
        <v>1101</v>
      </c>
      <c r="BC226" s="400" t="s">
        <v>1102</v>
      </c>
      <c r="BD226" s="400" t="s">
        <v>725</v>
      </c>
      <c r="BE226" s="516">
        <f t="shared" si="184"/>
        <v>228</v>
      </c>
      <c r="BF226" s="516"/>
      <c r="BG226" s="516"/>
    </row>
    <row r="227" spans="14:59" s="367" customFormat="1" hidden="1">
      <c r="N227" s="516"/>
      <c r="O227" s="516"/>
      <c r="P227" s="516"/>
      <c r="Q227" s="516"/>
      <c r="R227" s="516"/>
      <c r="S227" s="516"/>
      <c r="T227" s="516"/>
      <c r="U227" s="516"/>
      <c r="V227" s="516"/>
      <c r="W227" s="516"/>
      <c r="X227" s="516"/>
      <c r="Y227" s="516"/>
      <c r="Z227" s="516"/>
      <c r="AA227" s="516"/>
      <c r="AB227" s="516"/>
      <c r="AC227" s="516"/>
      <c r="AD227" s="516"/>
      <c r="AE227" s="516"/>
      <c r="AF227" s="516"/>
      <c r="AG227" s="516"/>
      <c r="AH227" s="516"/>
      <c r="AI227" s="516"/>
      <c r="AJ227" s="516"/>
      <c r="AK227" s="516"/>
      <c r="AL227" s="516"/>
      <c r="AM227" s="516"/>
      <c r="AN227" s="516"/>
      <c r="AO227" s="516"/>
      <c r="AP227" s="516"/>
      <c r="AQ227" s="516"/>
      <c r="AR227" s="516"/>
      <c r="AS227" s="516"/>
      <c r="AT227" s="637" t="s">
        <v>460</v>
      </c>
      <c r="AU227" s="516"/>
      <c r="AV227" s="516"/>
      <c r="AW227" s="401"/>
      <c r="AX227" s="401"/>
      <c r="AY227" s="595" t="s">
        <v>904</v>
      </c>
      <c r="AZ227" s="582" t="s">
        <v>709</v>
      </c>
      <c r="BA227" s="400" t="s">
        <v>750</v>
      </c>
      <c r="BB227" s="400" t="s">
        <v>1102</v>
      </c>
      <c r="BC227" s="400" t="s">
        <v>432</v>
      </c>
      <c r="BD227" s="400" t="s">
        <v>728</v>
      </c>
      <c r="BE227" s="516">
        <f t="shared" si="184"/>
        <v>229</v>
      </c>
      <c r="BF227" s="516"/>
      <c r="BG227" s="516"/>
    </row>
    <row r="228" spans="14:59" s="367" customFormat="1" hidden="1">
      <c r="N228" s="516"/>
      <c r="O228" s="516"/>
      <c r="P228" s="516"/>
      <c r="Q228" s="516"/>
      <c r="R228" s="516"/>
      <c r="S228" s="516"/>
      <c r="T228" s="516"/>
      <c r="U228" s="516"/>
      <c r="V228" s="516"/>
      <c r="W228" s="516"/>
      <c r="X228" s="516"/>
      <c r="Y228" s="516"/>
      <c r="Z228" s="516"/>
      <c r="AA228" s="516"/>
      <c r="AB228" s="516"/>
      <c r="AC228" s="516"/>
      <c r="AD228" s="516"/>
      <c r="AE228" s="516"/>
      <c r="AF228" s="516"/>
      <c r="AG228" s="516"/>
      <c r="AH228" s="516"/>
      <c r="AI228" s="516"/>
      <c r="AJ228" s="516"/>
      <c r="AK228" s="516"/>
      <c r="AL228" s="516"/>
      <c r="AM228" s="516"/>
      <c r="AN228" s="516"/>
      <c r="AO228" s="516"/>
      <c r="AP228" s="516"/>
      <c r="AQ228" s="516"/>
      <c r="AR228" s="516"/>
      <c r="AS228" s="516"/>
      <c r="AT228" s="637" t="s">
        <v>462</v>
      </c>
      <c r="AU228" s="516"/>
      <c r="AV228" s="516"/>
      <c r="AW228" s="401"/>
      <c r="AX228" s="401"/>
      <c r="AY228" s="595" t="s">
        <v>905</v>
      </c>
      <c r="AZ228" s="582" t="s">
        <v>712</v>
      </c>
      <c r="BA228" s="400" t="s">
        <v>751</v>
      </c>
      <c r="BB228" s="400" t="s">
        <v>432</v>
      </c>
      <c r="BC228" s="400" t="s">
        <v>1110</v>
      </c>
      <c r="BD228" s="400" t="s">
        <v>731</v>
      </c>
      <c r="BE228" s="516">
        <f t="shared" si="184"/>
        <v>230</v>
      </c>
      <c r="BF228" s="516"/>
      <c r="BG228" s="516"/>
    </row>
    <row r="229" spans="14:59" s="367" customFormat="1" hidden="1">
      <c r="N229" s="516"/>
      <c r="O229" s="516"/>
      <c r="P229" s="516"/>
      <c r="Q229" s="516"/>
      <c r="R229" s="516"/>
      <c r="S229" s="516"/>
      <c r="T229" s="516"/>
      <c r="U229" s="516"/>
      <c r="V229" s="516"/>
      <c r="W229" s="516"/>
      <c r="X229" s="516"/>
      <c r="Y229" s="516"/>
      <c r="Z229" s="516"/>
      <c r="AA229" s="516"/>
      <c r="AB229" s="516"/>
      <c r="AC229" s="516"/>
      <c r="AD229" s="516"/>
      <c r="AE229" s="516"/>
      <c r="AF229" s="516"/>
      <c r="AG229" s="516"/>
      <c r="AH229" s="516"/>
      <c r="AI229" s="516"/>
      <c r="AJ229" s="516"/>
      <c r="AK229" s="516"/>
      <c r="AL229" s="516"/>
      <c r="AM229" s="516"/>
      <c r="AN229" s="516"/>
      <c r="AO229" s="516"/>
      <c r="AP229" s="516"/>
      <c r="AQ229" s="516"/>
      <c r="AR229" s="516"/>
      <c r="AS229" s="516"/>
      <c r="AT229" s="637" t="s">
        <v>464</v>
      </c>
      <c r="AU229" s="516"/>
      <c r="AV229" s="516"/>
      <c r="AW229" s="401"/>
      <c r="AX229" s="401"/>
      <c r="AY229" s="595" t="s">
        <v>911</v>
      </c>
      <c r="AZ229" s="582" t="s">
        <v>713</v>
      </c>
      <c r="BA229" s="400" t="s">
        <v>752</v>
      </c>
      <c r="BB229" s="400" t="s">
        <v>1110</v>
      </c>
      <c r="BC229" s="400" t="s">
        <v>1115</v>
      </c>
      <c r="BD229" s="400" t="s">
        <v>733</v>
      </c>
      <c r="BE229" s="516">
        <f t="shared" si="184"/>
        <v>231</v>
      </c>
      <c r="BF229" s="516"/>
      <c r="BG229" s="516"/>
    </row>
    <row r="230" spans="14:59" s="367" customFormat="1" hidden="1">
      <c r="N230" s="516"/>
      <c r="O230" s="516"/>
      <c r="P230" s="516"/>
      <c r="Q230" s="516"/>
      <c r="R230" s="516"/>
      <c r="S230" s="516"/>
      <c r="T230" s="516"/>
      <c r="U230" s="516"/>
      <c r="V230" s="516"/>
      <c r="W230" s="516"/>
      <c r="X230" s="516"/>
      <c r="Y230" s="516"/>
      <c r="Z230" s="516"/>
      <c r="AA230" s="516"/>
      <c r="AB230" s="516"/>
      <c r="AC230" s="516"/>
      <c r="AD230" s="516"/>
      <c r="AE230" s="516"/>
      <c r="AF230" s="516"/>
      <c r="AG230" s="516"/>
      <c r="AH230" s="516"/>
      <c r="AI230" s="516"/>
      <c r="AJ230" s="516"/>
      <c r="AK230" s="516"/>
      <c r="AL230" s="516"/>
      <c r="AM230" s="516"/>
      <c r="AN230" s="516"/>
      <c r="AO230" s="516"/>
      <c r="AP230" s="516"/>
      <c r="AQ230" s="516"/>
      <c r="AR230" s="516"/>
      <c r="AS230" s="516"/>
      <c r="AT230" s="637" t="s">
        <v>466</v>
      </c>
      <c r="AU230" s="516"/>
      <c r="AV230" s="516"/>
      <c r="AW230" s="401"/>
      <c r="AX230" s="401"/>
      <c r="AY230" s="595" t="s">
        <v>912</v>
      </c>
      <c r="AZ230" s="582" t="s">
        <v>714</v>
      </c>
      <c r="BA230" s="400" t="s">
        <v>753</v>
      </c>
      <c r="BB230" s="400" t="s">
        <v>1115</v>
      </c>
      <c r="BC230" s="400" t="s">
        <v>1117</v>
      </c>
      <c r="BD230" s="400" t="s">
        <v>735</v>
      </c>
      <c r="BE230" s="516">
        <f t="shared" si="184"/>
        <v>232</v>
      </c>
      <c r="BF230" s="516"/>
      <c r="BG230" s="516"/>
    </row>
    <row r="231" spans="14:59" s="367" customFormat="1" hidden="1">
      <c r="N231" s="516"/>
      <c r="O231" s="516"/>
      <c r="P231" s="516"/>
      <c r="Q231" s="516"/>
      <c r="R231" s="516"/>
      <c r="S231" s="516"/>
      <c r="T231" s="516"/>
      <c r="U231" s="516"/>
      <c r="V231" s="516"/>
      <c r="W231" s="516"/>
      <c r="X231" s="516"/>
      <c r="Y231" s="516"/>
      <c r="Z231" s="516"/>
      <c r="AA231" s="516"/>
      <c r="AB231" s="516"/>
      <c r="AC231" s="516"/>
      <c r="AD231" s="516"/>
      <c r="AE231" s="516"/>
      <c r="AF231" s="516"/>
      <c r="AG231" s="516"/>
      <c r="AH231" s="516"/>
      <c r="AI231" s="516"/>
      <c r="AJ231" s="516"/>
      <c r="AK231" s="516"/>
      <c r="AL231" s="516"/>
      <c r="AM231" s="516"/>
      <c r="AN231" s="516"/>
      <c r="AO231" s="516"/>
      <c r="AP231" s="516"/>
      <c r="AQ231" s="516"/>
      <c r="AR231" s="516"/>
      <c r="AS231" s="516"/>
      <c r="AT231" s="637" t="s">
        <v>468</v>
      </c>
      <c r="AU231" s="516"/>
      <c r="AV231" s="516"/>
      <c r="AW231" s="401"/>
      <c r="AX231" s="401"/>
      <c r="AY231" s="595" t="s">
        <v>913</v>
      </c>
      <c r="AZ231" s="582" t="s">
        <v>715</v>
      </c>
      <c r="BA231" s="400" t="s">
        <v>758</v>
      </c>
      <c r="BB231" s="400" t="s">
        <v>1117</v>
      </c>
      <c r="BC231" s="400" t="s">
        <v>1121</v>
      </c>
      <c r="BD231" s="400" t="s">
        <v>738</v>
      </c>
      <c r="BE231" s="516">
        <f t="shared" si="184"/>
        <v>233</v>
      </c>
      <c r="BF231" s="516"/>
      <c r="BG231" s="516"/>
    </row>
    <row r="232" spans="14:59" s="367" customFormat="1" hidden="1">
      <c r="N232" s="516"/>
      <c r="O232" s="516"/>
      <c r="P232" s="516"/>
      <c r="Q232" s="516"/>
      <c r="R232" s="516"/>
      <c r="S232" s="516"/>
      <c r="T232" s="516"/>
      <c r="U232" s="516"/>
      <c r="V232" s="516"/>
      <c r="W232" s="516"/>
      <c r="X232" s="516"/>
      <c r="Y232" s="516"/>
      <c r="Z232" s="516"/>
      <c r="AA232" s="516"/>
      <c r="AB232" s="516"/>
      <c r="AC232" s="516"/>
      <c r="AD232" s="516"/>
      <c r="AE232" s="516"/>
      <c r="AF232" s="516"/>
      <c r="AG232" s="516"/>
      <c r="AH232" s="516"/>
      <c r="AI232" s="516"/>
      <c r="AJ232" s="516"/>
      <c r="AK232" s="516"/>
      <c r="AL232" s="516"/>
      <c r="AM232" s="516"/>
      <c r="AN232" s="516"/>
      <c r="AO232" s="516"/>
      <c r="AP232" s="516"/>
      <c r="AQ232" s="516"/>
      <c r="AR232" s="516"/>
      <c r="AS232" s="516"/>
      <c r="AT232" s="637" t="s">
        <v>470</v>
      </c>
      <c r="AU232" s="516"/>
      <c r="AV232" s="516"/>
      <c r="AW232" s="401"/>
      <c r="AX232" s="401"/>
      <c r="AY232" s="595" t="s">
        <v>923</v>
      </c>
      <c r="AZ232" s="582" t="s">
        <v>716</v>
      </c>
      <c r="BA232" s="400" t="s">
        <v>760</v>
      </c>
      <c r="BB232" s="400" t="s">
        <v>1121</v>
      </c>
      <c r="BC232" s="400" t="s">
        <v>1123</v>
      </c>
      <c r="BD232" s="400" t="s">
        <v>741</v>
      </c>
      <c r="BE232" s="516">
        <f t="shared" si="184"/>
        <v>234</v>
      </c>
      <c r="BF232" s="516"/>
      <c r="BG232" s="516"/>
    </row>
    <row r="233" spans="14:59" s="367" customFormat="1" hidden="1">
      <c r="N233" s="516"/>
      <c r="O233" s="516"/>
      <c r="P233" s="516"/>
      <c r="Q233" s="516"/>
      <c r="R233" s="516"/>
      <c r="S233" s="516"/>
      <c r="T233" s="516"/>
      <c r="U233" s="516"/>
      <c r="V233" s="516"/>
      <c r="W233" s="516"/>
      <c r="X233" s="516"/>
      <c r="Y233" s="516"/>
      <c r="Z233" s="516"/>
      <c r="AA233" s="516"/>
      <c r="AB233" s="516"/>
      <c r="AC233" s="516"/>
      <c r="AD233" s="516"/>
      <c r="AE233" s="516"/>
      <c r="AF233" s="516"/>
      <c r="AG233" s="516"/>
      <c r="AH233" s="516"/>
      <c r="AI233" s="516"/>
      <c r="AJ233" s="516"/>
      <c r="AK233" s="516"/>
      <c r="AL233" s="516"/>
      <c r="AM233" s="516"/>
      <c r="AN233" s="516"/>
      <c r="AO233" s="516"/>
      <c r="AP233" s="516"/>
      <c r="AQ233" s="516"/>
      <c r="AR233" s="516"/>
      <c r="AS233" s="516"/>
      <c r="AT233" s="637" t="s">
        <v>472</v>
      </c>
      <c r="AU233" s="516"/>
      <c r="AV233" s="516"/>
      <c r="AW233" s="401"/>
      <c r="AX233" s="401"/>
      <c r="AY233" s="595" t="s">
        <v>932</v>
      </c>
      <c r="AZ233" s="582" t="s">
        <v>717</v>
      </c>
      <c r="BA233" s="400" t="s">
        <v>761</v>
      </c>
      <c r="BB233" s="400" t="s">
        <v>1123</v>
      </c>
      <c r="BC233" s="400" t="s">
        <v>1125</v>
      </c>
      <c r="BD233" s="400" t="s">
        <v>744</v>
      </c>
      <c r="BE233" s="516">
        <f t="shared" si="184"/>
        <v>235</v>
      </c>
      <c r="BF233" s="516"/>
      <c r="BG233" s="516"/>
    </row>
    <row r="234" spans="14:59" s="367" customFormat="1" hidden="1">
      <c r="N234" s="516"/>
      <c r="O234" s="516"/>
      <c r="P234" s="516"/>
      <c r="Q234" s="516"/>
      <c r="R234" s="516"/>
      <c r="S234" s="516"/>
      <c r="T234" s="516"/>
      <c r="U234" s="516"/>
      <c r="V234" s="516"/>
      <c r="W234" s="516"/>
      <c r="X234" s="516"/>
      <c r="Y234" s="516"/>
      <c r="Z234" s="516"/>
      <c r="AA234" s="516"/>
      <c r="AB234" s="516"/>
      <c r="AC234" s="516"/>
      <c r="AD234" s="516"/>
      <c r="AE234" s="516"/>
      <c r="AF234" s="516"/>
      <c r="AG234" s="516"/>
      <c r="AH234" s="516"/>
      <c r="AI234" s="516"/>
      <c r="AJ234" s="516"/>
      <c r="AK234" s="516"/>
      <c r="AL234" s="516"/>
      <c r="AM234" s="516"/>
      <c r="AN234" s="516"/>
      <c r="AO234" s="516"/>
      <c r="AP234" s="516"/>
      <c r="AQ234" s="516"/>
      <c r="AR234" s="516"/>
      <c r="AS234" s="516"/>
      <c r="AT234" s="637" t="s">
        <v>474</v>
      </c>
      <c r="AU234" s="516"/>
      <c r="AV234" s="516"/>
      <c r="AW234" s="401"/>
      <c r="AX234" s="401"/>
      <c r="AY234" s="595" t="s">
        <v>382</v>
      </c>
      <c r="AZ234" s="582" t="s">
        <v>719</v>
      </c>
      <c r="BA234" s="400" t="s">
        <v>762</v>
      </c>
      <c r="BB234" s="400" t="s">
        <v>1125</v>
      </c>
      <c r="BC234" s="400" t="s">
        <v>1126</v>
      </c>
      <c r="BD234" s="400" t="s">
        <v>745</v>
      </c>
      <c r="BE234" s="516">
        <f t="shared" si="184"/>
        <v>236</v>
      </c>
      <c r="BF234" s="516"/>
      <c r="BG234" s="516"/>
    </row>
    <row r="235" spans="14:59" s="367" customFormat="1" hidden="1">
      <c r="N235" s="516"/>
      <c r="O235" s="516"/>
      <c r="P235" s="516"/>
      <c r="Q235" s="516"/>
      <c r="R235" s="516"/>
      <c r="S235" s="516"/>
      <c r="T235" s="516"/>
      <c r="U235" s="516"/>
      <c r="V235" s="516"/>
      <c r="W235" s="516"/>
      <c r="X235" s="516"/>
      <c r="Y235" s="516"/>
      <c r="Z235" s="516"/>
      <c r="AA235" s="516"/>
      <c r="AB235" s="516"/>
      <c r="AC235" s="516"/>
      <c r="AD235" s="516"/>
      <c r="AE235" s="516"/>
      <c r="AF235" s="516"/>
      <c r="AG235" s="516"/>
      <c r="AH235" s="516"/>
      <c r="AI235" s="516"/>
      <c r="AJ235" s="516"/>
      <c r="AK235" s="516"/>
      <c r="AL235" s="516"/>
      <c r="AM235" s="516"/>
      <c r="AN235" s="516"/>
      <c r="AO235" s="516"/>
      <c r="AP235" s="516"/>
      <c r="AQ235" s="516"/>
      <c r="AR235" s="516"/>
      <c r="AS235" s="516"/>
      <c r="AT235" s="637" t="s">
        <v>476</v>
      </c>
      <c r="AU235" s="516"/>
      <c r="AV235" s="516"/>
      <c r="AW235" s="401"/>
      <c r="AX235" s="401"/>
      <c r="AY235" s="595" t="s">
        <v>934</v>
      </c>
      <c r="AZ235" s="582" t="s">
        <v>720</v>
      </c>
      <c r="BA235" s="400" t="s">
        <v>763</v>
      </c>
      <c r="BB235" s="400" t="s">
        <v>1126</v>
      </c>
      <c r="BC235" s="400" t="s">
        <v>1127</v>
      </c>
      <c r="BD235" s="400" t="s">
        <v>747</v>
      </c>
      <c r="BE235" s="516">
        <f t="shared" si="184"/>
        <v>237</v>
      </c>
      <c r="BF235" s="516"/>
      <c r="BG235" s="516"/>
    </row>
    <row r="236" spans="14:59" s="367" customFormat="1" hidden="1">
      <c r="N236" s="516"/>
      <c r="O236" s="516"/>
      <c r="P236" s="516"/>
      <c r="Q236" s="516"/>
      <c r="R236" s="516"/>
      <c r="S236" s="516"/>
      <c r="T236" s="516"/>
      <c r="U236" s="516"/>
      <c r="V236" s="516"/>
      <c r="W236" s="516"/>
      <c r="X236" s="516"/>
      <c r="Y236" s="516"/>
      <c r="Z236" s="516"/>
      <c r="AA236" s="516"/>
      <c r="AB236" s="516"/>
      <c r="AC236" s="516"/>
      <c r="AD236" s="516"/>
      <c r="AE236" s="516"/>
      <c r="AF236" s="516"/>
      <c r="AG236" s="516"/>
      <c r="AH236" s="516"/>
      <c r="AI236" s="516"/>
      <c r="AJ236" s="516"/>
      <c r="AK236" s="516"/>
      <c r="AL236" s="516"/>
      <c r="AM236" s="516"/>
      <c r="AN236" s="516"/>
      <c r="AO236" s="516"/>
      <c r="AP236" s="516"/>
      <c r="AQ236" s="516"/>
      <c r="AR236" s="516"/>
      <c r="AS236" s="516"/>
      <c r="AT236" s="637" t="s">
        <v>478</v>
      </c>
      <c r="AU236" s="516"/>
      <c r="AV236" s="516"/>
      <c r="AW236" s="401"/>
      <c r="AX236" s="401"/>
      <c r="AY236" s="595" t="s">
        <v>935</v>
      </c>
      <c r="AZ236" s="582" t="s">
        <v>724</v>
      </c>
      <c r="BA236" s="400" t="s">
        <v>765</v>
      </c>
      <c r="BB236" s="400" t="s">
        <v>1127</v>
      </c>
      <c r="BC236" s="400" t="s">
        <v>1130</v>
      </c>
      <c r="BD236" s="400" t="s">
        <v>748</v>
      </c>
      <c r="BE236" s="516">
        <f t="shared" si="184"/>
        <v>238</v>
      </c>
      <c r="BF236" s="516"/>
      <c r="BG236" s="516"/>
    </row>
    <row r="237" spans="14:59" s="367" customFormat="1" hidden="1">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6"/>
      <c r="AM237" s="516"/>
      <c r="AN237" s="516"/>
      <c r="AO237" s="516"/>
      <c r="AP237" s="516"/>
      <c r="AQ237" s="516"/>
      <c r="AR237" s="516"/>
      <c r="AS237" s="516"/>
      <c r="AT237" s="637" t="s">
        <v>480</v>
      </c>
      <c r="AU237" s="516"/>
      <c r="AV237" s="516"/>
      <c r="AW237" s="401"/>
      <c r="AX237" s="401"/>
      <c r="AY237" s="595" t="s">
        <v>938</v>
      </c>
      <c r="AZ237" s="582" t="s">
        <v>725</v>
      </c>
      <c r="BA237" s="400" t="s">
        <v>766</v>
      </c>
      <c r="BB237" s="400" t="s">
        <v>1130</v>
      </c>
      <c r="BC237" s="400" t="s">
        <v>1646</v>
      </c>
      <c r="BD237" s="400" t="s">
        <v>750</v>
      </c>
      <c r="BE237" s="516">
        <f t="shared" si="184"/>
        <v>239</v>
      </c>
      <c r="BF237" s="516"/>
      <c r="BG237" s="516"/>
    </row>
    <row r="238" spans="14:59" s="367" customFormat="1" hidden="1">
      <c r="N238" s="516"/>
      <c r="O238" s="516"/>
      <c r="P238" s="516"/>
      <c r="Q238" s="516"/>
      <c r="R238" s="516"/>
      <c r="S238" s="516"/>
      <c r="T238" s="516"/>
      <c r="U238" s="516"/>
      <c r="V238" s="516"/>
      <c r="W238" s="516"/>
      <c r="X238" s="516"/>
      <c r="Y238" s="516"/>
      <c r="Z238" s="516"/>
      <c r="AA238" s="516"/>
      <c r="AB238" s="516"/>
      <c r="AC238" s="516"/>
      <c r="AD238" s="516"/>
      <c r="AE238" s="516"/>
      <c r="AF238" s="516"/>
      <c r="AG238" s="516"/>
      <c r="AH238" s="516"/>
      <c r="AI238" s="516"/>
      <c r="AJ238" s="516"/>
      <c r="AK238" s="516"/>
      <c r="AL238" s="516"/>
      <c r="AM238" s="516"/>
      <c r="AN238" s="516"/>
      <c r="AO238" s="516"/>
      <c r="AP238" s="516"/>
      <c r="AQ238" s="516"/>
      <c r="AR238" s="516"/>
      <c r="AS238" s="516"/>
      <c r="AT238" s="637" t="s">
        <v>482</v>
      </c>
      <c r="AU238" s="516"/>
      <c r="AV238" s="516"/>
      <c r="AW238" s="401"/>
      <c r="AX238" s="401"/>
      <c r="AY238" s="595" t="s">
        <v>942</v>
      </c>
      <c r="AZ238" s="582" t="s">
        <v>1724</v>
      </c>
      <c r="BA238" s="400" t="s">
        <v>768</v>
      </c>
      <c r="BB238" s="400" t="s">
        <v>1646</v>
      </c>
      <c r="BC238" s="400" t="s">
        <v>1135</v>
      </c>
      <c r="BD238" s="400" t="s">
        <v>751</v>
      </c>
      <c r="BE238" s="516" t="e">
        <f t="shared" si="184"/>
        <v>#N/A</v>
      </c>
      <c r="BF238" s="516"/>
      <c r="BG238" s="516"/>
    </row>
    <row r="239" spans="14:59" s="367" customFormat="1" hidden="1">
      <c r="N239" s="516"/>
      <c r="O239" s="516"/>
      <c r="P239" s="516"/>
      <c r="Q239" s="516"/>
      <c r="R239" s="516"/>
      <c r="S239" s="516"/>
      <c r="T239" s="516"/>
      <c r="U239" s="516"/>
      <c r="V239" s="516"/>
      <c r="W239" s="516"/>
      <c r="X239" s="516"/>
      <c r="Y239" s="516"/>
      <c r="Z239" s="516"/>
      <c r="AA239" s="516"/>
      <c r="AB239" s="516"/>
      <c r="AC239" s="516"/>
      <c r="AD239" s="516"/>
      <c r="AE239" s="516"/>
      <c r="AF239" s="516"/>
      <c r="AG239" s="516"/>
      <c r="AH239" s="516"/>
      <c r="AI239" s="516"/>
      <c r="AJ239" s="516"/>
      <c r="AK239" s="516"/>
      <c r="AL239" s="516"/>
      <c r="AM239" s="516"/>
      <c r="AN239" s="516"/>
      <c r="AO239" s="516"/>
      <c r="AP239" s="516"/>
      <c r="AQ239" s="516"/>
      <c r="AR239" s="516"/>
      <c r="AS239" s="516"/>
      <c r="AT239" s="637" t="s">
        <v>483</v>
      </c>
      <c r="AU239" s="516"/>
      <c r="AV239" s="516"/>
      <c r="AW239" s="401"/>
      <c r="AX239" s="401"/>
      <c r="AY239" s="595" t="s">
        <v>947</v>
      </c>
      <c r="AZ239" s="582" t="s">
        <v>731</v>
      </c>
      <c r="BA239" s="400" t="s">
        <v>770</v>
      </c>
      <c r="BB239" s="400" t="s">
        <v>1135</v>
      </c>
      <c r="BC239" s="400" t="s">
        <v>1136</v>
      </c>
      <c r="BD239" s="400" t="s">
        <v>752</v>
      </c>
      <c r="BE239" s="516">
        <f t="shared" si="184"/>
        <v>240</v>
      </c>
      <c r="BF239" s="516"/>
      <c r="BG239" s="516"/>
    </row>
    <row r="240" spans="14:59" s="367" customFormat="1" hidden="1">
      <c r="N240" s="516"/>
      <c r="O240" s="516"/>
      <c r="P240" s="516"/>
      <c r="Q240" s="516"/>
      <c r="R240" s="516"/>
      <c r="S240" s="516"/>
      <c r="T240" s="516"/>
      <c r="U240" s="516"/>
      <c r="V240" s="516"/>
      <c r="W240" s="516"/>
      <c r="X240" s="516"/>
      <c r="Y240" s="516"/>
      <c r="Z240" s="516"/>
      <c r="AA240" s="516"/>
      <c r="AB240" s="516"/>
      <c r="AC240" s="516"/>
      <c r="AD240" s="516"/>
      <c r="AE240" s="516"/>
      <c r="AF240" s="516"/>
      <c r="AG240" s="516"/>
      <c r="AH240" s="516"/>
      <c r="AI240" s="516"/>
      <c r="AJ240" s="516"/>
      <c r="AK240" s="516"/>
      <c r="AL240" s="516"/>
      <c r="AM240" s="516"/>
      <c r="AN240" s="516"/>
      <c r="AO240" s="516"/>
      <c r="AP240" s="516"/>
      <c r="AQ240" s="516"/>
      <c r="AR240" s="516"/>
      <c r="AS240" s="516"/>
      <c r="AT240" s="637" t="s">
        <v>485</v>
      </c>
      <c r="AU240" s="516"/>
      <c r="AV240" s="516"/>
      <c r="AW240" s="401"/>
      <c r="AX240" s="401"/>
      <c r="AY240" s="595" t="s">
        <v>959</v>
      </c>
      <c r="AZ240" s="582" t="s">
        <v>733</v>
      </c>
      <c r="BA240" s="400" t="s">
        <v>771</v>
      </c>
      <c r="BB240" s="400" t="s">
        <v>1136</v>
      </c>
      <c r="BC240" s="400" t="s">
        <v>1144</v>
      </c>
      <c r="BD240" s="400" t="s">
        <v>753</v>
      </c>
      <c r="BE240" s="516">
        <f t="shared" si="184"/>
        <v>241</v>
      </c>
      <c r="BF240" s="516"/>
      <c r="BG240" s="516"/>
    </row>
    <row r="241" spans="14:59" s="367" customFormat="1" hidden="1">
      <c r="N241" s="516"/>
      <c r="O241" s="516"/>
      <c r="P241" s="516"/>
      <c r="Q241" s="516"/>
      <c r="R241" s="516"/>
      <c r="S241" s="516"/>
      <c r="T241" s="516"/>
      <c r="U241" s="516"/>
      <c r="V241" s="516"/>
      <c r="W241" s="516"/>
      <c r="X241" s="516"/>
      <c r="Y241" s="516"/>
      <c r="Z241" s="516"/>
      <c r="AA241" s="516"/>
      <c r="AB241" s="516"/>
      <c r="AC241" s="516"/>
      <c r="AD241" s="516"/>
      <c r="AE241" s="516"/>
      <c r="AF241" s="516"/>
      <c r="AG241" s="516"/>
      <c r="AH241" s="516"/>
      <c r="AI241" s="516"/>
      <c r="AJ241" s="516"/>
      <c r="AK241" s="516"/>
      <c r="AL241" s="516"/>
      <c r="AM241" s="516"/>
      <c r="AN241" s="516"/>
      <c r="AO241" s="516"/>
      <c r="AP241" s="516"/>
      <c r="AQ241" s="516"/>
      <c r="AR241" s="516"/>
      <c r="AS241" s="516"/>
      <c r="AT241" s="637" t="s">
        <v>487</v>
      </c>
      <c r="AU241" s="516"/>
      <c r="AV241" s="516"/>
      <c r="AW241" s="401"/>
      <c r="AX241" s="401"/>
      <c r="AY241" s="595" t="s">
        <v>961</v>
      </c>
      <c r="AZ241" s="582" t="s">
        <v>735</v>
      </c>
      <c r="BA241" s="400" t="s">
        <v>773</v>
      </c>
      <c r="BB241" s="400" t="s">
        <v>1144</v>
      </c>
      <c r="BC241" s="400" t="s">
        <v>1146</v>
      </c>
      <c r="BD241" s="400" t="s">
        <v>758</v>
      </c>
      <c r="BE241" s="516">
        <f t="shared" si="184"/>
        <v>242</v>
      </c>
      <c r="BF241" s="516"/>
      <c r="BG241" s="516"/>
    </row>
    <row r="242" spans="14:59" s="367" customFormat="1" hidden="1">
      <c r="N242" s="516"/>
      <c r="O242" s="516"/>
      <c r="P242" s="516"/>
      <c r="Q242" s="516"/>
      <c r="R242" s="516"/>
      <c r="S242" s="516"/>
      <c r="T242" s="516"/>
      <c r="U242" s="516"/>
      <c r="V242" s="516"/>
      <c r="W242" s="516"/>
      <c r="X242" s="516"/>
      <c r="Y242" s="516"/>
      <c r="Z242" s="516"/>
      <c r="AA242" s="516"/>
      <c r="AB242" s="516"/>
      <c r="AC242" s="516"/>
      <c r="AD242" s="516"/>
      <c r="AE242" s="516"/>
      <c r="AF242" s="516"/>
      <c r="AG242" s="516"/>
      <c r="AH242" s="516"/>
      <c r="AI242" s="516"/>
      <c r="AJ242" s="516"/>
      <c r="AK242" s="516"/>
      <c r="AL242" s="516"/>
      <c r="AM242" s="516"/>
      <c r="AN242" s="516"/>
      <c r="AO242" s="516"/>
      <c r="AP242" s="516"/>
      <c r="AQ242" s="516"/>
      <c r="AR242" s="516"/>
      <c r="AS242" s="516"/>
      <c r="AT242" s="637" t="s">
        <v>489</v>
      </c>
      <c r="AU242" s="516"/>
      <c r="AV242" s="516"/>
      <c r="AW242" s="401"/>
      <c r="AX242" s="401"/>
      <c r="AY242" s="595" t="s">
        <v>963</v>
      </c>
      <c r="AZ242" s="582" t="s">
        <v>738</v>
      </c>
      <c r="BA242" s="400" t="s">
        <v>774</v>
      </c>
      <c r="BB242" s="400" t="s">
        <v>1146</v>
      </c>
      <c r="BC242" s="400" t="s">
        <v>1148</v>
      </c>
      <c r="BD242" s="400" t="s">
        <v>760</v>
      </c>
      <c r="BE242" s="516">
        <f t="shared" si="184"/>
        <v>243</v>
      </c>
      <c r="BF242" s="516"/>
      <c r="BG242" s="516"/>
    </row>
    <row r="243" spans="14:59" s="367" customFormat="1" hidden="1">
      <c r="N243" s="516"/>
      <c r="O243" s="516"/>
      <c r="P243" s="516"/>
      <c r="Q243" s="516"/>
      <c r="R243" s="516"/>
      <c r="S243" s="516"/>
      <c r="T243" s="516"/>
      <c r="U243" s="516"/>
      <c r="V243" s="516"/>
      <c r="W243" s="516"/>
      <c r="X243" s="516"/>
      <c r="Y243" s="516"/>
      <c r="Z243" s="516"/>
      <c r="AA243" s="516"/>
      <c r="AB243" s="516"/>
      <c r="AC243" s="516"/>
      <c r="AD243" s="516"/>
      <c r="AE243" s="516"/>
      <c r="AF243" s="516"/>
      <c r="AG243" s="516"/>
      <c r="AH243" s="516"/>
      <c r="AI243" s="516"/>
      <c r="AJ243" s="516"/>
      <c r="AK243" s="516"/>
      <c r="AL243" s="516"/>
      <c r="AM243" s="516"/>
      <c r="AN243" s="516"/>
      <c r="AO243" s="516"/>
      <c r="AP243" s="516"/>
      <c r="AQ243" s="516"/>
      <c r="AR243" s="516"/>
      <c r="AS243" s="516"/>
      <c r="AT243" s="637" t="s">
        <v>490</v>
      </c>
      <c r="AU243" s="516"/>
      <c r="AV243" s="516"/>
      <c r="AW243" s="401"/>
      <c r="AX243" s="401"/>
      <c r="AY243" s="595" t="s">
        <v>1641</v>
      </c>
      <c r="AZ243" s="582" t="s">
        <v>741</v>
      </c>
      <c r="BA243" s="400" t="s">
        <v>775</v>
      </c>
      <c r="BB243" s="400" t="s">
        <v>1148</v>
      </c>
      <c r="BC243" s="400" t="s">
        <v>1150</v>
      </c>
      <c r="BD243" s="400" t="s">
        <v>761</v>
      </c>
      <c r="BE243" s="516">
        <f t="shared" si="184"/>
        <v>244</v>
      </c>
      <c r="BF243" s="516"/>
      <c r="BG243" s="516"/>
    </row>
    <row r="244" spans="14:59" s="367" customFormat="1" hidden="1">
      <c r="N244" s="516"/>
      <c r="O244" s="516"/>
      <c r="P244" s="516"/>
      <c r="Q244" s="516"/>
      <c r="R244" s="516"/>
      <c r="S244" s="516"/>
      <c r="T244" s="516"/>
      <c r="U244" s="516"/>
      <c r="V244" s="516"/>
      <c r="W244" s="516"/>
      <c r="X244" s="516"/>
      <c r="Y244" s="516"/>
      <c r="Z244" s="516"/>
      <c r="AA244" s="516"/>
      <c r="AB244" s="516"/>
      <c r="AC244" s="516"/>
      <c r="AD244" s="516"/>
      <c r="AE244" s="516"/>
      <c r="AF244" s="516"/>
      <c r="AG244" s="516"/>
      <c r="AH244" s="516"/>
      <c r="AI244" s="516"/>
      <c r="AJ244" s="516"/>
      <c r="AK244" s="516"/>
      <c r="AL244" s="516"/>
      <c r="AM244" s="516"/>
      <c r="AN244" s="516"/>
      <c r="AO244" s="516"/>
      <c r="AP244" s="516"/>
      <c r="AQ244" s="516"/>
      <c r="AR244" s="516"/>
      <c r="AS244" s="516"/>
      <c r="AT244" s="637" t="s">
        <v>492</v>
      </c>
      <c r="AU244" s="516"/>
      <c r="AV244" s="516"/>
      <c r="AW244" s="401"/>
      <c r="AX244" s="401"/>
      <c r="AY244" s="595" t="s">
        <v>971</v>
      </c>
      <c r="AZ244" s="582" t="s">
        <v>744</v>
      </c>
      <c r="BA244" s="400" t="s">
        <v>777</v>
      </c>
      <c r="BB244" s="400" t="s">
        <v>1150</v>
      </c>
      <c r="BC244" s="400" t="s">
        <v>1154</v>
      </c>
      <c r="BD244" s="400" t="s">
        <v>762</v>
      </c>
      <c r="BE244" s="516">
        <f t="shared" si="184"/>
        <v>245</v>
      </c>
      <c r="BF244" s="516"/>
      <c r="BG244" s="516"/>
    </row>
    <row r="245" spans="14:59" s="367" customFormat="1" hidden="1">
      <c r="N245" s="516"/>
      <c r="O245" s="516"/>
      <c r="P245" s="516"/>
      <c r="Q245" s="516"/>
      <c r="R245" s="516"/>
      <c r="S245" s="516"/>
      <c r="T245" s="516"/>
      <c r="U245" s="516"/>
      <c r="V245" s="516"/>
      <c r="W245" s="516"/>
      <c r="X245" s="516"/>
      <c r="Y245" s="516"/>
      <c r="Z245" s="516"/>
      <c r="AA245" s="516"/>
      <c r="AB245" s="516"/>
      <c r="AC245" s="516"/>
      <c r="AD245" s="516"/>
      <c r="AE245" s="516"/>
      <c r="AF245" s="516"/>
      <c r="AG245" s="516"/>
      <c r="AH245" s="516"/>
      <c r="AI245" s="516"/>
      <c r="AJ245" s="516"/>
      <c r="AK245" s="516"/>
      <c r="AL245" s="516"/>
      <c r="AM245" s="516"/>
      <c r="AN245" s="516"/>
      <c r="AO245" s="516"/>
      <c r="AP245" s="516"/>
      <c r="AQ245" s="516"/>
      <c r="AR245" s="516"/>
      <c r="AS245" s="516"/>
      <c r="AT245" s="637" t="s">
        <v>494</v>
      </c>
      <c r="AU245" s="516"/>
      <c r="AV245" s="516"/>
      <c r="AW245" s="401"/>
      <c r="AX245" s="401"/>
      <c r="AY245" s="595" t="s">
        <v>976</v>
      </c>
      <c r="AZ245" s="582" t="s">
        <v>745</v>
      </c>
      <c r="BA245" s="400" t="s">
        <v>778</v>
      </c>
      <c r="BB245" s="400" t="s">
        <v>1154</v>
      </c>
      <c r="BC245" s="400" t="s">
        <v>1156</v>
      </c>
      <c r="BD245" s="400" t="s">
        <v>763</v>
      </c>
      <c r="BE245" s="516">
        <f t="shared" si="184"/>
        <v>246</v>
      </c>
      <c r="BF245" s="516"/>
      <c r="BG245" s="516"/>
    </row>
    <row r="246" spans="14:59" s="367" customFormat="1" hidden="1">
      <c r="N246" s="516"/>
      <c r="O246" s="516"/>
      <c r="P246" s="516"/>
      <c r="Q246" s="516"/>
      <c r="R246" s="516"/>
      <c r="S246" s="516"/>
      <c r="T246" s="516"/>
      <c r="U246" s="516"/>
      <c r="V246" s="516"/>
      <c r="W246" s="516"/>
      <c r="X246" s="516"/>
      <c r="Y246" s="516"/>
      <c r="Z246" s="516"/>
      <c r="AA246" s="516"/>
      <c r="AB246" s="516"/>
      <c r="AC246" s="516"/>
      <c r="AD246" s="516"/>
      <c r="AE246" s="516"/>
      <c r="AF246" s="516"/>
      <c r="AG246" s="516"/>
      <c r="AH246" s="516"/>
      <c r="AI246" s="516"/>
      <c r="AJ246" s="516"/>
      <c r="AK246" s="516"/>
      <c r="AL246" s="516"/>
      <c r="AM246" s="516"/>
      <c r="AN246" s="516"/>
      <c r="AO246" s="516"/>
      <c r="AP246" s="516"/>
      <c r="AQ246" s="516"/>
      <c r="AR246" s="516"/>
      <c r="AS246" s="516"/>
      <c r="AT246" s="637" t="s">
        <v>496</v>
      </c>
      <c r="AU246" s="516"/>
      <c r="AV246" s="516"/>
      <c r="AW246" s="401"/>
      <c r="AX246" s="401"/>
      <c r="AY246" s="595" t="s">
        <v>980</v>
      </c>
      <c r="AZ246" s="582" t="s">
        <v>747</v>
      </c>
      <c r="BA246" s="400" t="s">
        <v>779</v>
      </c>
      <c r="BB246" s="400" t="s">
        <v>1156</v>
      </c>
      <c r="BC246" s="400" t="s">
        <v>1159</v>
      </c>
      <c r="BD246" s="400" t="s">
        <v>765</v>
      </c>
      <c r="BE246" s="516">
        <f t="shared" si="184"/>
        <v>247</v>
      </c>
      <c r="BF246" s="516"/>
      <c r="BG246" s="516"/>
    </row>
    <row r="247" spans="14:59" s="367" customFormat="1" hidden="1">
      <c r="N247" s="516"/>
      <c r="O247" s="516"/>
      <c r="P247" s="516"/>
      <c r="Q247" s="516"/>
      <c r="R247" s="516"/>
      <c r="S247" s="516"/>
      <c r="T247" s="516"/>
      <c r="U247" s="516"/>
      <c r="V247" s="516"/>
      <c r="W247" s="516"/>
      <c r="X247" s="516"/>
      <c r="Y247" s="516"/>
      <c r="Z247" s="516"/>
      <c r="AA247" s="516"/>
      <c r="AB247" s="516"/>
      <c r="AC247" s="516"/>
      <c r="AD247" s="516"/>
      <c r="AE247" s="516"/>
      <c r="AF247" s="516"/>
      <c r="AG247" s="516"/>
      <c r="AH247" s="516"/>
      <c r="AI247" s="516"/>
      <c r="AJ247" s="516"/>
      <c r="AK247" s="516"/>
      <c r="AL247" s="516"/>
      <c r="AM247" s="516"/>
      <c r="AN247" s="516"/>
      <c r="AO247" s="516"/>
      <c r="AP247" s="516"/>
      <c r="AQ247" s="516"/>
      <c r="AR247" s="516"/>
      <c r="AS247" s="516"/>
      <c r="AT247" s="637" t="s">
        <v>498</v>
      </c>
      <c r="AU247" s="516"/>
      <c r="AV247" s="516"/>
      <c r="AW247" s="401"/>
      <c r="AX247" s="401"/>
      <c r="AY247" s="595" t="s">
        <v>981</v>
      </c>
      <c r="AZ247" s="582" t="s">
        <v>748</v>
      </c>
      <c r="BA247" s="400" t="s">
        <v>780</v>
      </c>
      <c r="BB247" s="400" t="s">
        <v>1159</v>
      </c>
      <c r="BC247" s="400" t="s">
        <v>1165</v>
      </c>
      <c r="BD247" s="400" t="s">
        <v>766</v>
      </c>
      <c r="BE247" s="516">
        <f t="shared" si="184"/>
        <v>248</v>
      </c>
      <c r="BF247" s="516"/>
      <c r="BG247" s="516"/>
    </row>
    <row r="248" spans="14:59" s="367" customFormat="1" hidden="1">
      <c r="N248" s="516"/>
      <c r="O248" s="516"/>
      <c r="P248" s="516"/>
      <c r="Q248" s="516"/>
      <c r="R248" s="516"/>
      <c r="S248" s="516"/>
      <c r="T248" s="516"/>
      <c r="U248" s="516"/>
      <c r="V248" s="516"/>
      <c r="W248" s="516"/>
      <c r="X248" s="516"/>
      <c r="Y248" s="516"/>
      <c r="Z248" s="516"/>
      <c r="AA248" s="516"/>
      <c r="AB248" s="516"/>
      <c r="AC248" s="516"/>
      <c r="AD248" s="516"/>
      <c r="AE248" s="516"/>
      <c r="AF248" s="516"/>
      <c r="AG248" s="516"/>
      <c r="AH248" s="516"/>
      <c r="AI248" s="516"/>
      <c r="AJ248" s="516"/>
      <c r="AK248" s="516"/>
      <c r="AL248" s="516"/>
      <c r="AM248" s="516"/>
      <c r="AN248" s="516"/>
      <c r="AO248" s="516"/>
      <c r="AP248" s="516"/>
      <c r="AQ248" s="516"/>
      <c r="AR248" s="516"/>
      <c r="AS248" s="516"/>
      <c r="AT248" s="637" t="s">
        <v>500</v>
      </c>
      <c r="AU248" s="516"/>
      <c r="AV248" s="516"/>
      <c r="AW248" s="401"/>
      <c r="AX248" s="401"/>
      <c r="AY248" s="595" t="s">
        <v>983</v>
      </c>
      <c r="AZ248" s="582" t="s">
        <v>750</v>
      </c>
      <c r="BA248" s="400" t="s">
        <v>784</v>
      </c>
      <c r="BB248" s="400" t="s">
        <v>1165</v>
      </c>
      <c r="BC248" s="400" t="s">
        <v>456</v>
      </c>
      <c r="BD248" s="400" t="s">
        <v>768</v>
      </c>
      <c r="BE248" s="516">
        <f t="shared" si="184"/>
        <v>249</v>
      </c>
      <c r="BF248" s="516"/>
      <c r="BG248" s="516"/>
    </row>
    <row r="249" spans="14:59" s="367" customFormat="1" hidden="1">
      <c r="N249" s="516"/>
      <c r="O249" s="516"/>
      <c r="P249" s="516"/>
      <c r="Q249" s="516"/>
      <c r="R249" s="516"/>
      <c r="S249" s="516"/>
      <c r="T249" s="516"/>
      <c r="U249" s="516"/>
      <c r="V249" s="516"/>
      <c r="W249" s="516"/>
      <c r="X249" s="516"/>
      <c r="Y249" s="516"/>
      <c r="Z249" s="516"/>
      <c r="AA249" s="516"/>
      <c r="AB249" s="516"/>
      <c r="AC249" s="516"/>
      <c r="AD249" s="516"/>
      <c r="AE249" s="516"/>
      <c r="AF249" s="516"/>
      <c r="AG249" s="516"/>
      <c r="AH249" s="516"/>
      <c r="AI249" s="516"/>
      <c r="AJ249" s="516"/>
      <c r="AK249" s="516"/>
      <c r="AL249" s="516"/>
      <c r="AM249" s="516"/>
      <c r="AN249" s="516"/>
      <c r="AO249" s="516"/>
      <c r="AP249" s="516"/>
      <c r="AQ249" s="516"/>
      <c r="AR249" s="516"/>
      <c r="AS249" s="516"/>
      <c r="AT249" s="637" t="s">
        <v>502</v>
      </c>
      <c r="AU249" s="516"/>
      <c r="AV249" s="516"/>
      <c r="AW249" s="401"/>
      <c r="AX249" s="401"/>
      <c r="AY249" s="595" t="s">
        <v>989</v>
      </c>
      <c r="AZ249" s="582" t="s">
        <v>752</v>
      </c>
      <c r="BA249" s="400" t="s">
        <v>785</v>
      </c>
      <c r="BB249" s="400" t="s">
        <v>456</v>
      </c>
      <c r="BC249" s="400" t="s">
        <v>1176</v>
      </c>
      <c r="BD249" s="400" t="s">
        <v>770</v>
      </c>
      <c r="BE249" s="516">
        <f t="shared" si="184"/>
        <v>250</v>
      </c>
      <c r="BF249" s="516"/>
      <c r="BG249" s="516"/>
    </row>
    <row r="250" spans="14:59" s="367" customFormat="1" hidden="1">
      <c r="N250" s="516"/>
      <c r="O250" s="516"/>
      <c r="P250" s="516"/>
      <c r="Q250" s="516"/>
      <c r="R250" s="516"/>
      <c r="S250" s="516"/>
      <c r="T250" s="516"/>
      <c r="U250" s="516"/>
      <c r="V250" s="516"/>
      <c r="W250" s="516"/>
      <c r="X250" s="516"/>
      <c r="Y250" s="516"/>
      <c r="Z250" s="516"/>
      <c r="AA250" s="516"/>
      <c r="AB250" s="516"/>
      <c r="AC250" s="516"/>
      <c r="AD250" s="516"/>
      <c r="AE250" s="516"/>
      <c r="AF250" s="516"/>
      <c r="AG250" s="516"/>
      <c r="AH250" s="516"/>
      <c r="AI250" s="516"/>
      <c r="AJ250" s="516"/>
      <c r="AK250" s="516"/>
      <c r="AL250" s="516"/>
      <c r="AM250" s="516"/>
      <c r="AN250" s="516"/>
      <c r="AO250" s="516"/>
      <c r="AP250" s="516"/>
      <c r="AQ250" s="516"/>
      <c r="AR250" s="516"/>
      <c r="AS250" s="516"/>
      <c r="AT250" s="637" t="s">
        <v>504</v>
      </c>
      <c r="AU250" s="516"/>
      <c r="AV250" s="516"/>
      <c r="AW250" s="401"/>
      <c r="AX250" s="401"/>
      <c r="AY250" s="595" t="s">
        <v>995</v>
      </c>
      <c r="AZ250" s="582" t="s">
        <v>753</v>
      </c>
      <c r="BA250" s="400" t="s">
        <v>788</v>
      </c>
      <c r="BB250" s="400" t="s">
        <v>1176</v>
      </c>
      <c r="BC250" s="400" t="s">
        <v>1186</v>
      </c>
      <c r="BD250" s="400" t="s">
        <v>771</v>
      </c>
      <c r="BE250" s="516" t="e">
        <f t="shared" si="184"/>
        <v>#N/A</v>
      </c>
      <c r="BF250" s="516"/>
      <c r="BG250" s="516"/>
    </row>
    <row r="251" spans="14:59" s="367" customFormat="1" hidden="1">
      <c r="N251" s="516"/>
      <c r="O251" s="516"/>
      <c r="P251" s="516"/>
      <c r="Q251" s="516"/>
      <c r="R251" s="516"/>
      <c r="S251" s="516"/>
      <c r="T251" s="516"/>
      <c r="U251" s="516"/>
      <c r="V251" s="516"/>
      <c r="W251" s="516"/>
      <c r="X251" s="516"/>
      <c r="Y251" s="516"/>
      <c r="Z251" s="516"/>
      <c r="AA251" s="516"/>
      <c r="AB251" s="516"/>
      <c r="AC251" s="516"/>
      <c r="AD251" s="516"/>
      <c r="AE251" s="516"/>
      <c r="AF251" s="516"/>
      <c r="AG251" s="516"/>
      <c r="AH251" s="516"/>
      <c r="AI251" s="516"/>
      <c r="AJ251" s="516"/>
      <c r="AK251" s="516"/>
      <c r="AL251" s="516"/>
      <c r="AM251" s="516"/>
      <c r="AN251" s="516"/>
      <c r="AO251" s="516"/>
      <c r="AP251" s="516"/>
      <c r="AQ251" s="516"/>
      <c r="AR251" s="516"/>
      <c r="AS251" s="516"/>
      <c r="AT251" s="637" t="s">
        <v>506</v>
      </c>
      <c r="AU251" s="516"/>
      <c r="AV251" s="516"/>
      <c r="AW251" s="401"/>
      <c r="AX251" s="401"/>
      <c r="AY251" s="595" t="s">
        <v>997</v>
      </c>
      <c r="AZ251" s="582" t="s">
        <v>758</v>
      </c>
      <c r="BA251" s="400" t="s">
        <v>790</v>
      </c>
      <c r="BB251" s="400" t="s">
        <v>1186</v>
      </c>
      <c r="BC251" s="400" t="s">
        <v>1192</v>
      </c>
      <c r="BD251" s="400" t="s">
        <v>773</v>
      </c>
      <c r="BE251" s="516">
        <f t="shared" si="184"/>
        <v>251</v>
      </c>
      <c r="BF251" s="516"/>
      <c r="BG251" s="516"/>
    </row>
    <row r="252" spans="14:59" s="367" customFormat="1" hidden="1">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637" t="s">
        <v>508</v>
      </c>
      <c r="AU252" s="516"/>
      <c r="AV252" s="516"/>
      <c r="AW252" s="401"/>
      <c r="AX252" s="401"/>
      <c r="AY252" s="595" t="s">
        <v>999</v>
      </c>
      <c r="AZ252" s="582" t="s">
        <v>760</v>
      </c>
      <c r="BA252" s="400" t="s">
        <v>792</v>
      </c>
      <c r="BB252" s="400" t="s">
        <v>1192</v>
      </c>
      <c r="BC252" s="400" t="s">
        <v>1193</v>
      </c>
      <c r="BD252" s="400" t="s">
        <v>774</v>
      </c>
      <c r="BE252" s="516" t="e">
        <f t="shared" si="184"/>
        <v>#N/A</v>
      </c>
      <c r="BF252" s="516"/>
      <c r="BG252" s="516"/>
    </row>
    <row r="253" spans="14:59" s="367" customFormat="1" hidden="1">
      <c r="N253" s="516"/>
      <c r="O253" s="516"/>
      <c r="P253" s="516"/>
      <c r="Q253" s="516"/>
      <c r="R253" s="516"/>
      <c r="S253" s="516"/>
      <c r="T253" s="516"/>
      <c r="U253" s="516"/>
      <c r="V253" s="516"/>
      <c r="W253" s="516"/>
      <c r="X253" s="516"/>
      <c r="Y253" s="516"/>
      <c r="Z253" s="516"/>
      <c r="AA253" s="516"/>
      <c r="AB253" s="516"/>
      <c r="AC253" s="516"/>
      <c r="AD253" s="516"/>
      <c r="AE253" s="516"/>
      <c r="AF253" s="516"/>
      <c r="AG253" s="516"/>
      <c r="AH253" s="516"/>
      <c r="AI253" s="516"/>
      <c r="AJ253" s="516"/>
      <c r="AK253" s="516"/>
      <c r="AL253" s="516"/>
      <c r="AM253" s="516"/>
      <c r="AN253" s="516"/>
      <c r="AO253" s="516"/>
      <c r="AP253" s="516"/>
      <c r="AQ253" s="516"/>
      <c r="AR253" s="516"/>
      <c r="AS253" s="516"/>
      <c r="AT253" s="637" t="s">
        <v>510</v>
      </c>
      <c r="AU253" s="516"/>
      <c r="AV253" s="516"/>
      <c r="AW253" s="401"/>
      <c r="AX253" s="401"/>
      <c r="AY253" s="595" t="s">
        <v>1000</v>
      </c>
      <c r="AZ253" s="582" t="s">
        <v>761</v>
      </c>
      <c r="BA253" s="400" t="s">
        <v>793</v>
      </c>
      <c r="BB253" s="400" t="s">
        <v>1193</v>
      </c>
      <c r="BC253" s="400" t="s">
        <v>1195</v>
      </c>
      <c r="BD253" s="400" t="s">
        <v>775</v>
      </c>
      <c r="BE253" s="516" t="e">
        <f t="shared" si="184"/>
        <v>#N/A</v>
      </c>
      <c r="BF253" s="516"/>
      <c r="BG253" s="516"/>
    </row>
    <row r="254" spans="14:59" s="367" customFormat="1" hidden="1">
      <c r="N254" s="516"/>
      <c r="O254" s="516"/>
      <c r="P254" s="516"/>
      <c r="Q254" s="516"/>
      <c r="R254" s="516"/>
      <c r="S254" s="516"/>
      <c r="T254" s="516"/>
      <c r="U254" s="516"/>
      <c r="V254" s="516"/>
      <c r="W254" s="516"/>
      <c r="X254" s="516"/>
      <c r="Y254" s="516"/>
      <c r="Z254" s="516"/>
      <c r="AA254" s="516"/>
      <c r="AB254" s="516"/>
      <c r="AC254" s="516"/>
      <c r="AD254" s="516"/>
      <c r="AE254" s="516"/>
      <c r="AF254" s="516"/>
      <c r="AG254" s="516"/>
      <c r="AH254" s="516"/>
      <c r="AI254" s="516"/>
      <c r="AJ254" s="516"/>
      <c r="AK254" s="516"/>
      <c r="AL254" s="516"/>
      <c r="AM254" s="516"/>
      <c r="AN254" s="516"/>
      <c r="AO254" s="516"/>
      <c r="AP254" s="516"/>
      <c r="AQ254" s="516"/>
      <c r="AR254" s="516"/>
      <c r="AS254" s="516"/>
      <c r="AT254" s="637" t="s">
        <v>511</v>
      </c>
      <c r="AU254" s="516"/>
      <c r="AV254" s="516"/>
      <c r="AW254" s="401"/>
      <c r="AX254" s="401"/>
      <c r="AY254" s="595" t="s">
        <v>1004</v>
      </c>
      <c r="AZ254" s="582" t="s">
        <v>762</v>
      </c>
      <c r="BA254" s="400" t="s">
        <v>796</v>
      </c>
      <c r="BB254" s="400" t="s">
        <v>1195</v>
      </c>
      <c r="BC254" s="400" t="s">
        <v>1200</v>
      </c>
      <c r="BD254" s="400" t="s">
        <v>777</v>
      </c>
      <c r="BE254" s="516">
        <f t="shared" si="184"/>
        <v>252</v>
      </c>
      <c r="BF254" s="516"/>
      <c r="BG254" s="516"/>
    </row>
    <row r="255" spans="14:59" s="367" customFormat="1" hidden="1">
      <c r="N255" s="516"/>
      <c r="O255" s="516"/>
      <c r="P255" s="516"/>
      <c r="Q255" s="516"/>
      <c r="R255" s="516"/>
      <c r="S255" s="516"/>
      <c r="T255" s="516"/>
      <c r="U255" s="516"/>
      <c r="V255" s="516"/>
      <c r="W255" s="516"/>
      <c r="X255" s="516"/>
      <c r="Y255" s="516"/>
      <c r="Z255" s="516"/>
      <c r="AA255" s="516"/>
      <c r="AB255" s="516"/>
      <c r="AC255" s="516"/>
      <c r="AD255" s="516"/>
      <c r="AE255" s="516"/>
      <c r="AF255" s="516"/>
      <c r="AG255" s="516"/>
      <c r="AH255" s="516"/>
      <c r="AI255" s="516"/>
      <c r="AJ255" s="516"/>
      <c r="AK255" s="516"/>
      <c r="AL255" s="516"/>
      <c r="AM255" s="516"/>
      <c r="AN255" s="516"/>
      <c r="AO255" s="516"/>
      <c r="AP255" s="516"/>
      <c r="AQ255" s="516"/>
      <c r="AR255" s="516"/>
      <c r="AS255" s="516"/>
      <c r="AT255" s="637" t="s">
        <v>513</v>
      </c>
      <c r="AU255" s="516"/>
      <c r="AV255" s="516"/>
      <c r="AW255" s="401"/>
      <c r="AX255" s="401"/>
      <c r="AY255" s="595" t="s">
        <v>1005</v>
      </c>
      <c r="AZ255" s="582" t="s">
        <v>763</v>
      </c>
      <c r="BA255" s="400" t="s">
        <v>799</v>
      </c>
      <c r="BB255" s="400" t="s">
        <v>1200</v>
      </c>
      <c r="BC255" s="400" t="s">
        <v>1202</v>
      </c>
      <c r="BD255" s="400" t="s">
        <v>778</v>
      </c>
      <c r="BE255" s="516">
        <f t="shared" si="184"/>
        <v>253</v>
      </c>
      <c r="BF255" s="516"/>
      <c r="BG255" s="516"/>
    </row>
    <row r="256" spans="14:59" s="367" customFormat="1" hidden="1">
      <c r="N256" s="516"/>
      <c r="O256" s="516"/>
      <c r="P256" s="516"/>
      <c r="Q256" s="516"/>
      <c r="R256" s="516"/>
      <c r="S256" s="516"/>
      <c r="T256" s="516"/>
      <c r="U256" s="516"/>
      <c r="V256" s="516"/>
      <c r="W256" s="516"/>
      <c r="X256" s="516"/>
      <c r="Y256" s="516"/>
      <c r="Z256" s="516"/>
      <c r="AA256" s="516"/>
      <c r="AB256" s="516"/>
      <c r="AC256" s="516"/>
      <c r="AD256" s="516"/>
      <c r="AE256" s="516"/>
      <c r="AF256" s="516"/>
      <c r="AG256" s="516"/>
      <c r="AH256" s="516"/>
      <c r="AI256" s="516"/>
      <c r="AJ256" s="516"/>
      <c r="AK256" s="516"/>
      <c r="AL256" s="516"/>
      <c r="AM256" s="516"/>
      <c r="AN256" s="516"/>
      <c r="AO256" s="516"/>
      <c r="AP256" s="516"/>
      <c r="AQ256" s="516"/>
      <c r="AR256" s="516"/>
      <c r="AS256" s="516"/>
      <c r="AT256" s="637" t="s">
        <v>515</v>
      </c>
      <c r="AU256" s="516"/>
      <c r="AV256" s="516"/>
      <c r="AW256" s="401"/>
      <c r="AX256" s="401"/>
      <c r="AY256" s="595" t="s">
        <v>1007</v>
      </c>
      <c r="AZ256" s="582" t="s">
        <v>765</v>
      </c>
      <c r="BA256" s="400" t="s">
        <v>800</v>
      </c>
      <c r="BB256" s="400" t="s">
        <v>1202</v>
      </c>
      <c r="BC256" s="400" t="s">
        <v>1207</v>
      </c>
      <c r="BD256" s="400" t="s">
        <v>779</v>
      </c>
      <c r="BE256" s="516">
        <f t="shared" si="184"/>
        <v>254</v>
      </c>
      <c r="BF256" s="516"/>
      <c r="BG256" s="516"/>
    </row>
    <row r="257" spans="14:59" s="367" customFormat="1" hidden="1">
      <c r="N257" s="516"/>
      <c r="O257" s="516"/>
      <c r="P257" s="516"/>
      <c r="Q257" s="516"/>
      <c r="R257" s="516"/>
      <c r="S257" s="516"/>
      <c r="T257" s="516"/>
      <c r="U257" s="516"/>
      <c r="V257" s="516"/>
      <c r="W257" s="516"/>
      <c r="X257" s="516"/>
      <c r="Y257" s="516"/>
      <c r="Z257" s="516"/>
      <c r="AA257" s="516"/>
      <c r="AB257" s="516"/>
      <c r="AC257" s="516"/>
      <c r="AD257" s="516"/>
      <c r="AE257" s="516"/>
      <c r="AF257" s="516"/>
      <c r="AG257" s="516"/>
      <c r="AH257" s="516"/>
      <c r="AI257" s="516"/>
      <c r="AJ257" s="516"/>
      <c r="AK257" s="516"/>
      <c r="AL257" s="516"/>
      <c r="AM257" s="516"/>
      <c r="AN257" s="516"/>
      <c r="AO257" s="516"/>
      <c r="AP257" s="516"/>
      <c r="AQ257" s="516"/>
      <c r="AR257" s="516"/>
      <c r="AS257" s="516"/>
      <c r="AT257" s="637" t="s">
        <v>517</v>
      </c>
      <c r="AU257" s="516"/>
      <c r="AV257" s="516"/>
      <c r="AW257" s="401"/>
      <c r="AX257" s="401"/>
      <c r="AY257" s="595" t="s">
        <v>402</v>
      </c>
      <c r="AZ257" s="582" t="s">
        <v>766</v>
      </c>
      <c r="BA257" s="400" t="s">
        <v>801</v>
      </c>
      <c r="BB257" s="400" t="s">
        <v>1207</v>
      </c>
      <c r="BC257" s="400" t="s">
        <v>1218</v>
      </c>
      <c r="BD257" s="400" t="s">
        <v>780</v>
      </c>
      <c r="BE257" s="516">
        <f t="shared" si="184"/>
        <v>255</v>
      </c>
      <c r="BF257" s="516"/>
      <c r="BG257" s="516"/>
    </row>
    <row r="258" spans="14:59" s="367" customFormat="1" hidden="1">
      <c r="N258" s="516"/>
      <c r="O258" s="516"/>
      <c r="P258" s="516"/>
      <c r="Q258" s="516"/>
      <c r="R258" s="516"/>
      <c r="S258" s="516"/>
      <c r="T258" s="516"/>
      <c r="U258" s="516"/>
      <c r="V258" s="516"/>
      <c r="W258" s="516"/>
      <c r="X258" s="516"/>
      <c r="Y258" s="516"/>
      <c r="Z258" s="516"/>
      <c r="AA258" s="516"/>
      <c r="AB258" s="516"/>
      <c r="AC258" s="516"/>
      <c r="AD258" s="516"/>
      <c r="AE258" s="516"/>
      <c r="AF258" s="516"/>
      <c r="AG258" s="516"/>
      <c r="AH258" s="516"/>
      <c r="AI258" s="516"/>
      <c r="AJ258" s="516"/>
      <c r="AK258" s="516"/>
      <c r="AL258" s="516"/>
      <c r="AM258" s="516"/>
      <c r="AN258" s="516"/>
      <c r="AO258" s="516"/>
      <c r="AP258" s="516"/>
      <c r="AQ258" s="516"/>
      <c r="AR258" s="516"/>
      <c r="AS258" s="516"/>
      <c r="AT258" s="637" t="s">
        <v>519</v>
      </c>
      <c r="AU258" s="516"/>
      <c r="AV258" s="516"/>
      <c r="AW258" s="401"/>
      <c r="AX258" s="401"/>
      <c r="AY258" s="595" t="s">
        <v>1008</v>
      </c>
      <c r="AZ258" s="582" t="s">
        <v>768</v>
      </c>
      <c r="BA258" s="400" t="s">
        <v>806</v>
      </c>
      <c r="BB258" s="400" t="s">
        <v>1218</v>
      </c>
      <c r="BC258" s="400" t="s">
        <v>476</v>
      </c>
      <c r="BD258" s="400" t="s">
        <v>784</v>
      </c>
      <c r="BE258" s="516">
        <f t="shared" si="184"/>
        <v>256</v>
      </c>
      <c r="BF258" s="516"/>
      <c r="BG258" s="516"/>
    </row>
    <row r="259" spans="14:59" s="367" customFormat="1" hidden="1">
      <c r="N259" s="516"/>
      <c r="O259" s="516"/>
      <c r="P259" s="516"/>
      <c r="Q259" s="516"/>
      <c r="R259" s="516"/>
      <c r="S259" s="516"/>
      <c r="T259" s="516"/>
      <c r="U259" s="516"/>
      <c r="V259" s="516"/>
      <c r="W259" s="516"/>
      <c r="X259" s="516"/>
      <c r="Y259" s="516"/>
      <c r="Z259" s="516"/>
      <c r="AA259" s="516"/>
      <c r="AB259" s="516"/>
      <c r="AC259" s="516"/>
      <c r="AD259" s="516"/>
      <c r="AE259" s="516"/>
      <c r="AF259" s="516"/>
      <c r="AG259" s="516"/>
      <c r="AH259" s="516"/>
      <c r="AI259" s="516"/>
      <c r="AJ259" s="516"/>
      <c r="AK259" s="516"/>
      <c r="AL259" s="516"/>
      <c r="AM259" s="516"/>
      <c r="AN259" s="516"/>
      <c r="AO259" s="516"/>
      <c r="AP259" s="516"/>
      <c r="AQ259" s="516"/>
      <c r="AR259" s="516"/>
      <c r="AS259" s="516"/>
      <c r="AT259" s="637" t="s">
        <v>521</v>
      </c>
      <c r="AU259" s="516"/>
      <c r="AV259" s="516"/>
      <c r="AW259" s="401"/>
      <c r="AX259" s="401"/>
      <c r="AY259" s="595" t="s">
        <v>1012</v>
      </c>
      <c r="AZ259" s="582" t="s">
        <v>770</v>
      </c>
      <c r="BA259" s="400" t="s">
        <v>1634</v>
      </c>
      <c r="BB259" s="400" t="s">
        <v>476</v>
      </c>
      <c r="BC259" s="400" t="s">
        <v>1231</v>
      </c>
      <c r="BD259" s="400" t="s">
        <v>785</v>
      </c>
      <c r="BE259" s="516">
        <f t="shared" si="184"/>
        <v>257</v>
      </c>
      <c r="BF259" s="516"/>
      <c r="BG259" s="516"/>
    </row>
    <row r="260" spans="14:59" s="367" customFormat="1" hidden="1">
      <c r="N260" s="516"/>
      <c r="O260" s="516"/>
      <c r="P260" s="516"/>
      <c r="Q260" s="516"/>
      <c r="R260" s="516"/>
      <c r="S260" s="516"/>
      <c r="T260" s="516"/>
      <c r="U260" s="516"/>
      <c r="V260" s="516"/>
      <c r="W260" s="516"/>
      <c r="X260" s="516"/>
      <c r="Y260" s="516"/>
      <c r="Z260" s="516"/>
      <c r="AA260" s="516"/>
      <c r="AB260" s="516"/>
      <c r="AC260" s="516"/>
      <c r="AD260" s="516"/>
      <c r="AE260" s="516"/>
      <c r="AF260" s="516"/>
      <c r="AG260" s="516"/>
      <c r="AH260" s="516"/>
      <c r="AI260" s="516"/>
      <c r="AJ260" s="516"/>
      <c r="AK260" s="516"/>
      <c r="AL260" s="516"/>
      <c r="AM260" s="516"/>
      <c r="AN260" s="516"/>
      <c r="AO260" s="516"/>
      <c r="AP260" s="516"/>
      <c r="AQ260" s="516"/>
      <c r="AR260" s="516"/>
      <c r="AS260" s="516"/>
      <c r="AT260" s="637" t="s">
        <v>523</v>
      </c>
      <c r="AU260" s="516"/>
      <c r="AV260" s="516"/>
      <c r="AW260" s="401"/>
      <c r="AX260" s="401"/>
      <c r="AY260" s="595" t="s">
        <v>1025</v>
      </c>
      <c r="AZ260" s="582" t="s">
        <v>773</v>
      </c>
      <c r="BA260" s="400" t="s">
        <v>813</v>
      </c>
      <c r="BB260" s="400" t="s">
        <v>1231</v>
      </c>
      <c r="BC260" s="400" t="s">
        <v>1234</v>
      </c>
      <c r="BD260" s="400" t="s">
        <v>788</v>
      </c>
      <c r="BE260" s="516">
        <f t="shared" si="184"/>
        <v>258</v>
      </c>
      <c r="BF260" s="516"/>
      <c r="BG260" s="516"/>
    </row>
    <row r="261" spans="14:59" s="367" customFormat="1" hidden="1">
      <c r="N261" s="516"/>
      <c r="O261" s="516"/>
      <c r="P261" s="516"/>
      <c r="Q261" s="516"/>
      <c r="R261" s="516"/>
      <c r="S261" s="516"/>
      <c r="T261" s="516"/>
      <c r="U261" s="516"/>
      <c r="V261" s="516"/>
      <c r="W261" s="516"/>
      <c r="X261" s="516"/>
      <c r="Y261" s="516"/>
      <c r="Z261" s="516"/>
      <c r="AA261" s="516"/>
      <c r="AB261" s="516"/>
      <c r="AC261" s="516"/>
      <c r="AD261" s="516"/>
      <c r="AE261" s="516"/>
      <c r="AF261" s="516"/>
      <c r="AG261" s="516"/>
      <c r="AH261" s="516"/>
      <c r="AI261" s="516"/>
      <c r="AJ261" s="516"/>
      <c r="AK261" s="516"/>
      <c r="AL261" s="516"/>
      <c r="AM261" s="516"/>
      <c r="AN261" s="516"/>
      <c r="AO261" s="516"/>
      <c r="AP261" s="516"/>
      <c r="AQ261" s="516"/>
      <c r="AR261" s="516"/>
      <c r="AS261" s="516"/>
      <c r="AT261" s="637" t="s">
        <v>525</v>
      </c>
      <c r="AU261" s="516"/>
      <c r="AV261" s="516"/>
      <c r="AW261" s="401"/>
      <c r="AX261" s="401"/>
      <c r="AY261" s="595" t="s">
        <v>1026</v>
      </c>
      <c r="AZ261" s="582" t="s">
        <v>777</v>
      </c>
      <c r="BA261" s="400" t="s">
        <v>815</v>
      </c>
      <c r="BB261" s="400" t="s">
        <v>1234</v>
      </c>
      <c r="BC261" s="400" t="s">
        <v>478</v>
      </c>
      <c r="BD261" s="400" t="s">
        <v>790</v>
      </c>
      <c r="BE261" s="516">
        <f t="shared" si="184"/>
        <v>259</v>
      </c>
      <c r="BF261" s="516"/>
      <c r="BG261" s="516"/>
    </row>
    <row r="262" spans="14:59" s="367" customFormat="1" hidden="1">
      <c r="N262" s="516"/>
      <c r="O262" s="516"/>
      <c r="P262" s="516"/>
      <c r="Q262" s="516"/>
      <c r="R262" s="516"/>
      <c r="S262" s="516"/>
      <c r="T262" s="516"/>
      <c r="U262" s="516"/>
      <c r="V262" s="516"/>
      <c r="W262" s="516"/>
      <c r="X262" s="516"/>
      <c r="Y262" s="516"/>
      <c r="Z262" s="516"/>
      <c r="AA262" s="516"/>
      <c r="AB262" s="516"/>
      <c r="AC262" s="516"/>
      <c r="AD262" s="516"/>
      <c r="AE262" s="516"/>
      <c r="AF262" s="516"/>
      <c r="AG262" s="516"/>
      <c r="AH262" s="516"/>
      <c r="AI262" s="516"/>
      <c r="AJ262" s="516"/>
      <c r="AK262" s="516"/>
      <c r="AL262" s="516"/>
      <c r="AM262" s="516"/>
      <c r="AN262" s="516"/>
      <c r="AO262" s="516"/>
      <c r="AP262" s="516"/>
      <c r="AQ262" s="516"/>
      <c r="AR262" s="516"/>
      <c r="AS262" s="516"/>
      <c r="AT262" s="637" t="s">
        <v>527</v>
      </c>
      <c r="AU262" s="516"/>
      <c r="AV262" s="516"/>
      <c r="AW262" s="401"/>
      <c r="AX262" s="401"/>
      <c r="AY262" s="595" t="s">
        <v>1033</v>
      </c>
      <c r="AZ262" s="582" t="s">
        <v>778</v>
      </c>
      <c r="BA262" s="400" t="s">
        <v>816</v>
      </c>
      <c r="BB262" s="400" t="s">
        <v>478</v>
      </c>
      <c r="BC262" s="400" t="s">
        <v>1235</v>
      </c>
      <c r="BD262" s="400" t="s">
        <v>792</v>
      </c>
      <c r="BE262" s="516" t="e">
        <f t="shared" si="184"/>
        <v>#N/A</v>
      </c>
      <c r="BF262" s="516"/>
      <c r="BG262" s="516"/>
    </row>
    <row r="263" spans="14:59" s="367" customFormat="1" hidden="1">
      <c r="N263" s="516"/>
      <c r="O263" s="516"/>
      <c r="P263" s="516"/>
      <c r="Q263" s="516"/>
      <c r="R263" s="516"/>
      <c r="S263" s="516"/>
      <c r="T263" s="516"/>
      <c r="U263" s="516"/>
      <c r="V263" s="516"/>
      <c r="W263" s="516"/>
      <c r="X263" s="516"/>
      <c r="Y263" s="516"/>
      <c r="Z263" s="516"/>
      <c r="AA263" s="516"/>
      <c r="AB263" s="516"/>
      <c r="AC263" s="516"/>
      <c r="AD263" s="516"/>
      <c r="AE263" s="516"/>
      <c r="AF263" s="516"/>
      <c r="AG263" s="516"/>
      <c r="AH263" s="516"/>
      <c r="AI263" s="516"/>
      <c r="AJ263" s="516"/>
      <c r="AK263" s="516"/>
      <c r="AL263" s="516"/>
      <c r="AM263" s="516"/>
      <c r="AN263" s="516"/>
      <c r="AO263" s="516"/>
      <c r="AP263" s="516"/>
      <c r="AQ263" s="516"/>
      <c r="AR263" s="516"/>
      <c r="AS263" s="516"/>
      <c r="AT263" s="637" t="s">
        <v>529</v>
      </c>
      <c r="AU263" s="516"/>
      <c r="AV263" s="516"/>
      <c r="AW263" s="401"/>
      <c r="AX263" s="401"/>
      <c r="AY263" s="595" t="s">
        <v>1037</v>
      </c>
      <c r="AZ263" s="582" t="s">
        <v>779</v>
      </c>
      <c r="BA263" s="400" t="s">
        <v>817</v>
      </c>
      <c r="BB263" s="400" t="s">
        <v>1235</v>
      </c>
      <c r="BC263" s="400" t="s">
        <v>1236</v>
      </c>
      <c r="BD263" s="400" t="s">
        <v>793</v>
      </c>
      <c r="BE263" s="516">
        <f t="shared" si="184"/>
        <v>260</v>
      </c>
      <c r="BF263" s="516"/>
      <c r="BG263" s="516"/>
    </row>
    <row r="264" spans="14:59" s="367" customFormat="1" hidden="1">
      <c r="N264" s="516"/>
      <c r="O264" s="516"/>
      <c r="P264" s="516"/>
      <c r="Q264" s="516"/>
      <c r="R264" s="516"/>
      <c r="S264" s="516"/>
      <c r="T264" s="516"/>
      <c r="U264" s="516"/>
      <c r="V264" s="516"/>
      <c r="W264" s="516"/>
      <c r="X264" s="516"/>
      <c r="Y264" s="516"/>
      <c r="Z264" s="516"/>
      <c r="AA264" s="516"/>
      <c r="AB264" s="516"/>
      <c r="AC264" s="516"/>
      <c r="AD264" s="516"/>
      <c r="AE264" s="516"/>
      <c r="AF264" s="516"/>
      <c r="AG264" s="516"/>
      <c r="AH264" s="516"/>
      <c r="AI264" s="516"/>
      <c r="AJ264" s="516"/>
      <c r="AK264" s="516"/>
      <c r="AL264" s="516"/>
      <c r="AM264" s="516"/>
      <c r="AN264" s="516"/>
      <c r="AO264" s="516"/>
      <c r="AP264" s="516"/>
      <c r="AQ264" s="516"/>
      <c r="AR264" s="516"/>
      <c r="AS264" s="516"/>
      <c r="AT264" s="637" t="s">
        <v>531</v>
      </c>
      <c r="AU264" s="516"/>
      <c r="AV264" s="516"/>
      <c r="AW264" s="401"/>
      <c r="AX264" s="401"/>
      <c r="AY264" s="595" t="s">
        <v>1039</v>
      </c>
      <c r="AZ264" s="582" t="s">
        <v>780</v>
      </c>
      <c r="BA264" s="400" t="s">
        <v>818</v>
      </c>
      <c r="BB264" s="400" t="s">
        <v>1236</v>
      </c>
      <c r="BC264" s="400" t="s">
        <v>1237</v>
      </c>
      <c r="BD264" s="400" t="s">
        <v>796</v>
      </c>
      <c r="BE264" s="516">
        <f t="shared" si="184"/>
        <v>261</v>
      </c>
      <c r="BF264" s="516"/>
      <c r="BG264" s="516"/>
    </row>
    <row r="265" spans="14:59" s="367" customFormat="1" hidden="1">
      <c r="N265" s="516"/>
      <c r="O265" s="516"/>
      <c r="P265" s="516"/>
      <c r="Q265" s="516"/>
      <c r="R265" s="516"/>
      <c r="S265" s="516"/>
      <c r="T265" s="516"/>
      <c r="U265" s="516"/>
      <c r="V265" s="516"/>
      <c r="W265" s="516"/>
      <c r="X265" s="516"/>
      <c r="Y265" s="516"/>
      <c r="Z265" s="516"/>
      <c r="AA265" s="516"/>
      <c r="AB265" s="516"/>
      <c r="AC265" s="516"/>
      <c r="AD265" s="516"/>
      <c r="AE265" s="516"/>
      <c r="AF265" s="516"/>
      <c r="AG265" s="516"/>
      <c r="AH265" s="516"/>
      <c r="AI265" s="516"/>
      <c r="AJ265" s="516"/>
      <c r="AK265" s="516"/>
      <c r="AL265" s="516"/>
      <c r="AM265" s="516"/>
      <c r="AN265" s="516"/>
      <c r="AO265" s="516"/>
      <c r="AP265" s="516"/>
      <c r="AQ265" s="516"/>
      <c r="AR265" s="516"/>
      <c r="AS265" s="516"/>
      <c r="AT265" s="637" t="s">
        <v>533</v>
      </c>
      <c r="AU265" s="516"/>
      <c r="AV265" s="516"/>
      <c r="AW265" s="401"/>
      <c r="AX265" s="401"/>
      <c r="AY265" s="595" t="s">
        <v>1047</v>
      </c>
      <c r="AZ265" s="582" t="s">
        <v>784</v>
      </c>
      <c r="BA265" s="400" t="s">
        <v>819</v>
      </c>
      <c r="BB265" s="400" t="s">
        <v>1237</v>
      </c>
      <c r="BC265" s="400" t="s">
        <v>1239</v>
      </c>
      <c r="BD265" s="400" t="s">
        <v>799</v>
      </c>
      <c r="BE265" s="516">
        <f t="shared" si="184"/>
        <v>262</v>
      </c>
      <c r="BF265" s="516"/>
      <c r="BG265" s="516"/>
    </row>
    <row r="266" spans="14:59" s="367" customFormat="1" ht="15" hidden="1" customHeight="1">
      <c r="N266" s="516"/>
      <c r="O266" s="516"/>
      <c r="P266" s="516"/>
      <c r="Q266" s="516"/>
      <c r="R266" s="516"/>
      <c r="S266" s="516"/>
      <c r="T266" s="516"/>
      <c r="U266" s="516"/>
      <c r="V266" s="516"/>
      <c r="W266" s="516"/>
      <c r="X266" s="516"/>
      <c r="Y266" s="516"/>
      <c r="Z266" s="516"/>
      <c r="AA266" s="516"/>
      <c r="AB266" s="516"/>
      <c r="AC266" s="516"/>
      <c r="AD266" s="516"/>
      <c r="AE266" s="516"/>
      <c r="AF266" s="516"/>
      <c r="AG266" s="516"/>
      <c r="AH266" s="516"/>
      <c r="AI266" s="516"/>
      <c r="AJ266" s="516"/>
      <c r="AK266" s="516"/>
      <c r="AL266" s="516"/>
      <c r="AM266" s="516"/>
      <c r="AN266" s="516"/>
      <c r="AO266" s="516"/>
      <c r="AP266" s="516"/>
      <c r="AQ266" s="516"/>
      <c r="AR266" s="516"/>
      <c r="AS266" s="516"/>
      <c r="AT266" s="637" t="s">
        <v>535</v>
      </c>
      <c r="AU266" s="516"/>
      <c r="AV266" s="516"/>
      <c r="AW266" s="401"/>
      <c r="AX266" s="401"/>
      <c r="AY266" s="595" t="s">
        <v>1048</v>
      </c>
      <c r="AZ266" s="582" t="s">
        <v>785</v>
      </c>
      <c r="BA266" s="400" t="s">
        <v>821</v>
      </c>
      <c r="BB266" s="400" t="s">
        <v>1239</v>
      </c>
      <c r="BC266" s="400" t="s">
        <v>1241</v>
      </c>
      <c r="BD266" s="400" t="s">
        <v>800</v>
      </c>
      <c r="BE266" s="516">
        <f t="shared" si="184"/>
        <v>263</v>
      </c>
      <c r="BF266" s="516"/>
      <c r="BG266" s="516"/>
    </row>
    <row r="267" spans="14:59" s="367" customFormat="1" hidden="1">
      <c r="N267" s="516"/>
      <c r="O267" s="516"/>
      <c r="P267" s="516"/>
      <c r="Q267" s="516"/>
      <c r="R267" s="516"/>
      <c r="S267" s="516"/>
      <c r="T267" s="516"/>
      <c r="U267" s="516"/>
      <c r="V267" s="516"/>
      <c r="W267" s="516"/>
      <c r="X267" s="516"/>
      <c r="Y267" s="516"/>
      <c r="Z267" s="516"/>
      <c r="AA267" s="516"/>
      <c r="AB267" s="516"/>
      <c r="AC267" s="516"/>
      <c r="AD267" s="516"/>
      <c r="AE267" s="516"/>
      <c r="AF267" s="516"/>
      <c r="AG267" s="516"/>
      <c r="AH267" s="516"/>
      <c r="AI267" s="516"/>
      <c r="AJ267" s="516"/>
      <c r="AK267" s="516"/>
      <c r="AL267" s="516"/>
      <c r="AM267" s="516"/>
      <c r="AN267" s="516"/>
      <c r="AO267" s="516"/>
      <c r="AP267" s="516"/>
      <c r="AQ267" s="516"/>
      <c r="AR267" s="516"/>
      <c r="AS267" s="516"/>
      <c r="AT267" s="637" t="s">
        <v>537</v>
      </c>
      <c r="AU267" s="516"/>
      <c r="AV267" s="516"/>
      <c r="AW267" s="401"/>
      <c r="AX267" s="401"/>
      <c r="AY267" s="595" t="s">
        <v>1051</v>
      </c>
      <c r="AZ267" s="582" t="s">
        <v>788</v>
      </c>
      <c r="BA267" s="400" t="s">
        <v>822</v>
      </c>
      <c r="BB267" s="400" t="s">
        <v>1241</v>
      </c>
      <c r="BC267" s="400" t="s">
        <v>1251</v>
      </c>
      <c r="BD267" s="400" t="s">
        <v>801</v>
      </c>
      <c r="BE267" s="516">
        <f t="shared" si="184"/>
        <v>264</v>
      </c>
      <c r="BF267" s="516"/>
      <c r="BG267" s="516"/>
    </row>
    <row r="268" spans="14:59" s="367" customFormat="1">
      <c r="N268" s="516"/>
      <c r="O268" s="516"/>
      <c r="P268" s="516"/>
      <c r="Q268" s="516"/>
      <c r="R268" s="516"/>
      <c r="S268" s="516"/>
      <c r="T268" s="516"/>
      <c r="U268" s="516"/>
      <c r="V268" s="516"/>
      <c r="W268" s="516"/>
      <c r="X268" s="516"/>
      <c r="Y268" s="516"/>
      <c r="Z268" s="516"/>
      <c r="AA268" s="516"/>
      <c r="AB268" s="516"/>
      <c r="AC268" s="516"/>
      <c r="AD268" s="516"/>
      <c r="AE268" s="516"/>
      <c r="AF268" s="516"/>
      <c r="AG268" s="516"/>
      <c r="AH268" s="516"/>
      <c r="AI268" s="516"/>
      <c r="AJ268" s="516"/>
      <c r="AK268" s="516"/>
      <c r="AL268" s="516"/>
      <c r="AM268" s="516"/>
      <c r="AN268" s="516"/>
      <c r="AO268" s="516"/>
      <c r="AP268" s="516"/>
      <c r="AQ268" s="516"/>
      <c r="AR268" s="516"/>
      <c r="AS268" s="516"/>
      <c r="AT268" s="637" t="s">
        <v>539</v>
      </c>
      <c r="AU268" s="516"/>
      <c r="AV268" s="516"/>
      <c r="AW268" s="401"/>
      <c r="AX268" s="401"/>
      <c r="AY268" s="595" t="s">
        <v>1054</v>
      </c>
      <c r="AZ268" s="582" t="s">
        <v>790</v>
      </c>
      <c r="BA268" s="400" t="s">
        <v>823</v>
      </c>
      <c r="BB268" s="400" t="s">
        <v>1251</v>
      </c>
      <c r="BC268" s="400" t="s">
        <v>1259</v>
      </c>
      <c r="BD268" s="400" t="s">
        <v>802</v>
      </c>
      <c r="BE268" s="516">
        <f t="shared" si="184"/>
        <v>265</v>
      </c>
      <c r="BF268" s="516"/>
      <c r="BG268" s="516"/>
    </row>
    <row r="269" spans="14:59" s="367" customFormat="1">
      <c r="N269" s="516"/>
      <c r="O269" s="516"/>
      <c r="P269" s="516"/>
      <c r="Q269" s="516"/>
      <c r="R269" s="516"/>
      <c r="S269" s="516"/>
      <c r="T269" s="516"/>
      <c r="U269" s="516"/>
      <c r="V269" s="516"/>
      <c r="W269" s="516"/>
      <c r="X269" s="516"/>
      <c r="Y269" s="516"/>
      <c r="Z269" s="516"/>
      <c r="AA269" s="516"/>
      <c r="AB269" s="516"/>
      <c r="AC269" s="516"/>
      <c r="AD269" s="516"/>
      <c r="AE269" s="516"/>
      <c r="AF269" s="516"/>
      <c r="AG269" s="516"/>
      <c r="AH269" s="516"/>
      <c r="AI269" s="516"/>
      <c r="AJ269" s="516"/>
      <c r="AK269" s="516"/>
      <c r="AL269" s="516"/>
      <c r="AM269" s="516"/>
      <c r="AN269" s="516"/>
      <c r="AO269" s="516"/>
      <c r="AP269" s="516"/>
      <c r="AQ269" s="516"/>
      <c r="AR269" s="516"/>
      <c r="AS269" s="516"/>
      <c r="AT269" s="637"/>
      <c r="AU269" s="516"/>
      <c r="AV269" s="516"/>
      <c r="AW269" s="401"/>
      <c r="AX269" s="401"/>
      <c r="AY269" s="595" t="s">
        <v>1058</v>
      </c>
      <c r="AZ269" s="582" t="s">
        <v>793</v>
      </c>
      <c r="BA269" s="400" t="s">
        <v>825</v>
      </c>
      <c r="BB269" s="400" t="s">
        <v>1259</v>
      </c>
      <c r="BC269" s="400" t="s">
        <v>1263</v>
      </c>
      <c r="BD269" s="400" t="s">
        <v>806</v>
      </c>
      <c r="BE269" s="516">
        <f t="shared" si="184"/>
        <v>266</v>
      </c>
      <c r="BF269" s="516"/>
      <c r="BG269" s="516"/>
    </row>
    <row r="270" spans="14:59" s="367" customFormat="1">
      <c r="N270" s="516"/>
      <c r="O270" s="516"/>
      <c r="P270" s="516"/>
      <c r="Q270" s="516"/>
      <c r="R270" s="516"/>
      <c r="S270" s="516"/>
      <c r="T270" s="516"/>
      <c r="U270" s="516"/>
      <c r="V270" s="516"/>
      <c r="W270" s="516"/>
      <c r="X270" s="516"/>
      <c r="Y270" s="516"/>
      <c r="Z270" s="516"/>
      <c r="AA270" s="516"/>
      <c r="AB270" s="516"/>
      <c r="AC270" s="516"/>
      <c r="AD270" s="516"/>
      <c r="AE270" s="516"/>
      <c r="AF270" s="516"/>
      <c r="AG270" s="516"/>
      <c r="AH270" s="516"/>
      <c r="AI270" s="516"/>
      <c r="AJ270" s="516"/>
      <c r="AK270" s="516"/>
      <c r="AL270" s="516"/>
      <c r="AM270" s="516"/>
      <c r="AN270" s="516"/>
      <c r="AO270" s="516"/>
      <c r="AP270" s="516"/>
      <c r="AQ270" s="516"/>
      <c r="AR270" s="516"/>
      <c r="AS270" s="516"/>
      <c r="AT270" s="637"/>
      <c r="AU270" s="516"/>
      <c r="AV270" s="516"/>
      <c r="AW270" s="401"/>
      <c r="AX270" s="401"/>
      <c r="AY270" s="595" t="s">
        <v>1061</v>
      </c>
      <c r="AZ270" s="582" t="s">
        <v>796</v>
      </c>
      <c r="BA270" s="400" t="s">
        <v>826</v>
      </c>
      <c r="BB270" s="400" t="s">
        <v>1263</v>
      </c>
      <c r="BC270" s="400" t="s">
        <v>490</v>
      </c>
      <c r="BD270" s="400" t="s">
        <v>1634</v>
      </c>
      <c r="BE270" s="516">
        <f t="shared" si="184"/>
        <v>267</v>
      </c>
      <c r="BF270" s="516"/>
      <c r="BG270" s="516"/>
    </row>
    <row r="271" spans="14:59" s="367" customFormat="1">
      <c r="N271" s="516"/>
      <c r="O271" s="516"/>
      <c r="P271" s="516"/>
      <c r="Q271" s="516"/>
      <c r="R271" s="516"/>
      <c r="S271" s="516"/>
      <c r="T271" s="516"/>
      <c r="U271" s="516"/>
      <c r="V271" s="516"/>
      <c r="W271" s="516"/>
      <c r="X271" s="516"/>
      <c r="Y271" s="516"/>
      <c r="Z271" s="516"/>
      <c r="AA271" s="516"/>
      <c r="AB271" s="516"/>
      <c r="AC271" s="516"/>
      <c r="AD271" s="516"/>
      <c r="AE271" s="516"/>
      <c r="AF271" s="516"/>
      <c r="AG271" s="516"/>
      <c r="AH271" s="516"/>
      <c r="AI271" s="516"/>
      <c r="AJ271" s="516"/>
      <c r="AK271" s="516"/>
      <c r="AL271" s="516"/>
      <c r="AM271" s="516"/>
      <c r="AN271" s="516"/>
      <c r="AO271" s="516"/>
      <c r="AP271" s="516"/>
      <c r="AQ271" s="516"/>
      <c r="AR271" s="516"/>
      <c r="AS271" s="516"/>
      <c r="AT271" s="637"/>
      <c r="AU271" s="516"/>
      <c r="AV271" s="516"/>
      <c r="AW271" s="401"/>
      <c r="AX271" s="401"/>
      <c r="AY271" s="595" t="s">
        <v>1064</v>
      </c>
      <c r="AZ271" s="582" t="s">
        <v>799</v>
      </c>
      <c r="BA271" s="400" t="s">
        <v>828</v>
      </c>
      <c r="BB271" s="400" t="s">
        <v>490</v>
      </c>
      <c r="BC271" s="400" t="s">
        <v>1650</v>
      </c>
      <c r="BD271" s="400" t="s">
        <v>1635</v>
      </c>
      <c r="BE271" s="516" t="e">
        <f t="shared" si="184"/>
        <v>#N/A</v>
      </c>
      <c r="BF271" s="516"/>
      <c r="BG271" s="516"/>
    </row>
    <row r="272" spans="14:59" s="367" customFormat="1">
      <c r="N272" s="516"/>
      <c r="O272" s="516"/>
      <c r="P272" s="516"/>
      <c r="Q272" s="516"/>
      <c r="R272" s="516"/>
      <c r="S272" s="516"/>
      <c r="T272" s="516"/>
      <c r="U272" s="516"/>
      <c r="V272" s="516"/>
      <c r="W272" s="516"/>
      <c r="X272" s="516"/>
      <c r="Y272" s="516"/>
      <c r="Z272" s="516"/>
      <c r="AA272" s="516"/>
      <c r="AB272" s="516"/>
      <c r="AC272" s="516"/>
      <c r="AD272" s="516"/>
      <c r="AE272" s="516"/>
      <c r="AF272" s="516"/>
      <c r="AG272" s="516"/>
      <c r="AH272" s="516"/>
      <c r="AI272" s="516"/>
      <c r="AJ272" s="516"/>
      <c r="AK272" s="516"/>
      <c r="AL272" s="516"/>
      <c r="AM272" s="516"/>
      <c r="AN272" s="516"/>
      <c r="AO272" s="516"/>
      <c r="AP272" s="516"/>
      <c r="AQ272" s="516"/>
      <c r="AR272" s="516"/>
      <c r="AS272" s="516"/>
      <c r="AT272" s="637"/>
      <c r="AU272" s="516"/>
      <c r="AV272" s="516"/>
      <c r="AW272" s="401"/>
      <c r="AX272" s="401"/>
      <c r="AY272" s="595" t="s">
        <v>1065</v>
      </c>
      <c r="AZ272" s="582" t="s">
        <v>800</v>
      </c>
      <c r="BA272" s="400" t="s">
        <v>832</v>
      </c>
      <c r="BB272" s="400" t="s">
        <v>1650</v>
      </c>
      <c r="BC272" s="400" t="s">
        <v>1272</v>
      </c>
      <c r="BD272" s="400" t="s">
        <v>813</v>
      </c>
      <c r="BE272" s="516">
        <f t="shared" si="184"/>
        <v>268</v>
      </c>
      <c r="BF272" s="516"/>
      <c r="BG272" s="516"/>
    </row>
    <row r="273" spans="14:59" s="367" customFormat="1">
      <c r="N273" s="516"/>
      <c r="O273" s="516"/>
      <c r="P273" s="516"/>
      <c r="Q273" s="516"/>
      <c r="R273" s="516"/>
      <c r="S273" s="516"/>
      <c r="T273" s="516"/>
      <c r="U273" s="516"/>
      <c r="V273" s="516"/>
      <c r="W273" s="516"/>
      <c r="X273" s="516"/>
      <c r="Y273" s="516"/>
      <c r="Z273" s="516"/>
      <c r="AA273" s="516"/>
      <c r="AB273" s="516"/>
      <c r="AC273" s="516"/>
      <c r="AD273" s="516"/>
      <c r="AE273" s="516"/>
      <c r="AF273" s="516"/>
      <c r="AG273" s="516"/>
      <c r="AH273" s="516"/>
      <c r="AI273" s="516"/>
      <c r="AJ273" s="516"/>
      <c r="AK273" s="516"/>
      <c r="AL273" s="516"/>
      <c r="AM273" s="516"/>
      <c r="AN273" s="516"/>
      <c r="AO273" s="516"/>
      <c r="AP273" s="516"/>
      <c r="AQ273" s="516"/>
      <c r="AR273" s="516"/>
      <c r="AS273" s="516"/>
      <c r="AT273" s="637"/>
      <c r="AU273" s="516"/>
      <c r="AV273" s="516"/>
      <c r="AW273" s="401"/>
      <c r="AX273" s="401"/>
      <c r="AY273" s="595" t="s">
        <v>1066</v>
      </c>
      <c r="AZ273" s="582" t="s">
        <v>801</v>
      </c>
      <c r="BA273" s="400" t="s">
        <v>841</v>
      </c>
      <c r="BB273" s="400" t="s">
        <v>1272</v>
      </c>
      <c r="BC273" s="400" t="s">
        <v>502</v>
      </c>
      <c r="BD273" s="400" t="s">
        <v>815</v>
      </c>
      <c r="BE273" s="516">
        <f t="shared" si="184"/>
        <v>269</v>
      </c>
      <c r="BF273" s="516"/>
      <c r="BG273" s="516"/>
    </row>
    <row r="274" spans="14:59" s="367" customFormat="1">
      <c r="N274" s="516"/>
      <c r="O274" s="516"/>
      <c r="P274" s="516"/>
      <c r="Q274" s="516"/>
      <c r="R274" s="516"/>
      <c r="S274" s="516"/>
      <c r="T274" s="516"/>
      <c r="U274" s="516"/>
      <c r="V274" s="516"/>
      <c r="W274" s="516"/>
      <c r="X274" s="516"/>
      <c r="Y274" s="516"/>
      <c r="Z274" s="516"/>
      <c r="AA274" s="516"/>
      <c r="AB274" s="516"/>
      <c r="AC274" s="516"/>
      <c r="AD274" s="516"/>
      <c r="AE274" s="516"/>
      <c r="AF274" s="516"/>
      <c r="AG274" s="516"/>
      <c r="AH274" s="516"/>
      <c r="AI274" s="516"/>
      <c r="AJ274" s="516"/>
      <c r="AK274" s="516"/>
      <c r="AL274" s="516"/>
      <c r="AM274" s="516"/>
      <c r="AN274" s="516"/>
      <c r="AO274" s="516"/>
      <c r="AP274" s="516"/>
      <c r="AQ274" s="516"/>
      <c r="AR274" s="516"/>
      <c r="AS274" s="516"/>
      <c r="AT274" s="516"/>
      <c r="AU274" s="516"/>
      <c r="AV274" s="516"/>
      <c r="AW274" s="401"/>
      <c r="AX274" s="401"/>
      <c r="AY274" s="595" t="s">
        <v>1644</v>
      </c>
      <c r="AZ274" s="582" t="s">
        <v>802</v>
      </c>
      <c r="BA274" s="400" t="s">
        <v>333</v>
      </c>
      <c r="BB274" s="400" t="s">
        <v>502</v>
      </c>
      <c r="BC274" s="400" t="s">
        <v>1280</v>
      </c>
      <c r="BD274" s="400" t="s">
        <v>816</v>
      </c>
      <c r="BE274" s="516">
        <f t="shared" si="184"/>
        <v>270</v>
      </c>
      <c r="BF274" s="516"/>
      <c r="BG274" s="516"/>
    </row>
    <row r="275" spans="14:59" s="367" customFormat="1" ht="21.6">
      <c r="N275" s="516"/>
      <c r="O275" s="516"/>
      <c r="P275" s="516"/>
      <c r="Q275" s="516"/>
      <c r="R275" s="516"/>
      <c r="S275" s="516"/>
      <c r="T275" s="516"/>
      <c r="U275" s="516"/>
      <c r="V275" s="516"/>
      <c r="W275" s="516"/>
      <c r="X275" s="516"/>
      <c r="Y275" s="516"/>
      <c r="Z275" s="516"/>
      <c r="AA275" s="516"/>
      <c r="AB275" s="516"/>
      <c r="AC275" s="516"/>
      <c r="AD275" s="516"/>
      <c r="AE275" s="516"/>
      <c r="AF275" s="516"/>
      <c r="AG275" s="516"/>
      <c r="AH275" s="516"/>
      <c r="AI275" s="516"/>
      <c r="AJ275" s="516"/>
      <c r="AK275" s="516"/>
      <c r="AL275" s="516"/>
      <c r="AM275" s="516"/>
      <c r="AN275" s="516"/>
      <c r="AO275" s="516"/>
      <c r="AP275" s="516"/>
      <c r="AQ275" s="516"/>
      <c r="AR275" s="516"/>
      <c r="AS275" s="516"/>
      <c r="AT275" s="516"/>
      <c r="AU275" s="516"/>
      <c r="AV275" s="516"/>
      <c r="AW275" s="401"/>
      <c r="AX275" s="401"/>
      <c r="AY275" s="595" t="s">
        <v>1078</v>
      </c>
      <c r="AZ275" s="582" t="s">
        <v>806</v>
      </c>
      <c r="BA275" s="400" t="s">
        <v>844</v>
      </c>
      <c r="BB275" s="400" t="s">
        <v>1280</v>
      </c>
      <c r="BC275" s="400" t="s">
        <v>1285</v>
      </c>
      <c r="BD275" s="400" t="s">
        <v>817</v>
      </c>
      <c r="BE275" s="516">
        <f t="shared" si="184"/>
        <v>271</v>
      </c>
      <c r="BF275" s="516"/>
      <c r="BG275" s="516"/>
    </row>
    <row r="276" spans="14:59" s="367" customFormat="1">
      <c r="N276" s="516"/>
      <c r="O276" s="516"/>
      <c r="P276" s="516"/>
      <c r="Q276" s="516"/>
      <c r="R276" s="516"/>
      <c r="S276" s="516"/>
      <c r="T276" s="516"/>
      <c r="U276" s="516"/>
      <c r="V276" s="516"/>
      <c r="W276" s="516"/>
      <c r="X276" s="516"/>
      <c r="Y276" s="516"/>
      <c r="Z276" s="516"/>
      <c r="AA276" s="516"/>
      <c r="AB276" s="516"/>
      <c r="AC276" s="516"/>
      <c r="AD276" s="516"/>
      <c r="AE276" s="516"/>
      <c r="AF276" s="516"/>
      <c r="AG276" s="516"/>
      <c r="AH276" s="516"/>
      <c r="AI276" s="516"/>
      <c r="AJ276" s="516"/>
      <c r="AK276" s="516"/>
      <c r="AL276" s="516"/>
      <c r="AM276" s="516"/>
      <c r="AN276" s="516"/>
      <c r="AO276" s="516"/>
      <c r="AP276" s="516"/>
      <c r="AQ276" s="516"/>
      <c r="AR276" s="516"/>
      <c r="AS276" s="516"/>
      <c r="AT276" s="516"/>
      <c r="AU276" s="516"/>
      <c r="AV276" s="516"/>
      <c r="AW276" s="401"/>
      <c r="AX276" s="401"/>
      <c r="AY276" s="595" t="s">
        <v>1083</v>
      </c>
      <c r="AZ276" s="582" t="s">
        <v>1634</v>
      </c>
      <c r="BA276" s="400" t="s">
        <v>845</v>
      </c>
      <c r="BB276" s="400" t="s">
        <v>1285</v>
      </c>
      <c r="BC276" s="400" t="s">
        <v>1286</v>
      </c>
      <c r="BD276" s="400" t="s">
        <v>818</v>
      </c>
      <c r="BE276" s="516">
        <f t="shared" si="184"/>
        <v>272</v>
      </c>
      <c r="BF276" s="516"/>
      <c r="BG276" s="516"/>
    </row>
    <row r="277" spans="14:59" s="367" customFormat="1">
      <c r="N277" s="516"/>
      <c r="O277" s="516"/>
      <c r="P277" s="516"/>
      <c r="Q277" s="516"/>
      <c r="R277" s="516"/>
      <c r="S277" s="516"/>
      <c r="T277" s="516"/>
      <c r="U277" s="516"/>
      <c r="V277" s="516"/>
      <c r="W277" s="516"/>
      <c r="X277" s="516"/>
      <c r="Y277" s="516"/>
      <c r="Z277" s="516"/>
      <c r="AA277" s="516"/>
      <c r="AB277" s="516"/>
      <c r="AC277" s="516"/>
      <c r="AD277" s="516"/>
      <c r="AE277" s="516"/>
      <c r="AF277" s="516"/>
      <c r="AG277" s="516"/>
      <c r="AH277" s="516"/>
      <c r="AI277" s="516"/>
      <c r="AJ277" s="516"/>
      <c r="AK277" s="516"/>
      <c r="AL277" s="516"/>
      <c r="AM277" s="516"/>
      <c r="AN277" s="516"/>
      <c r="AO277" s="516"/>
      <c r="AP277" s="516"/>
      <c r="AQ277" s="516"/>
      <c r="AR277" s="516"/>
      <c r="AS277" s="516"/>
      <c r="AT277" s="516"/>
      <c r="AU277" s="516"/>
      <c r="AV277" s="516"/>
      <c r="AW277" s="401"/>
      <c r="AX277" s="401"/>
      <c r="AY277" s="595" t="s">
        <v>1085</v>
      </c>
      <c r="AZ277" s="582" t="s">
        <v>813</v>
      </c>
      <c r="BA277" s="400" t="s">
        <v>851</v>
      </c>
      <c r="BB277" s="400" t="s">
        <v>1286</v>
      </c>
      <c r="BC277" s="400" t="s">
        <v>1289</v>
      </c>
      <c r="BD277" s="400" t="s">
        <v>819</v>
      </c>
      <c r="BE277" s="516">
        <f t="shared" si="184"/>
        <v>273</v>
      </c>
      <c r="BF277" s="516"/>
      <c r="BG277" s="516"/>
    </row>
    <row r="278" spans="14:59" s="367" customFormat="1">
      <c r="N278" s="516"/>
      <c r="O278" s="516"/>
      <c r="P278" s="516"/>
      <c r="Q278" s="516"/>
      <c r="R278" s="516"/>
      <c r="S278" s="516"/>
      <c r="T278" s="516"/>
      <c r="U278" s="516"/>
      <c r="V278" s="516"/>
      <c r="W278" s="516"/>
      <c r="X278" s="516"/>
      <c r="Y278" s="516"/>
      <c r="Z278" s="516"/>
      <c r="AA278" s="516"/>
      <c r="AB278" s="516"/>
      <c r="AC278" s="516"/>
      <c r="AD278" s="516"/>
      <c r="AE278" s="516"/>
      <c r="AF278" s="516"/>
      <c r="AG278" s="516"/>
      <c r="AH278" s="516"/>
      <c r="AI278" s="516"/>
      <c r="AJ278" s="516"/>
      <c r="AK278" s="516"/>
      <c r="AL278" s="516"/>
      <c r="AM278" s="516"/>
      <c r="AN278" s="516"/>
      <c r="AO278" s="516"/>
      <c r="AP278" s="516"/>
      <c r="AQ278" s="516"/>
      <c r="AR278" s="516"/>
      <c r="AS278" s="516"/>
      <c r="AT278" s="516"/>
      <c r="AU278" s="516"/>
      <c r="AV278" s="516"/>
      <c r="AW278" s="401"/>
      <c r="AX278" s="401"/>
      <c r="AY278" s="595" t="s">
        <v>1086</v>
      </c>
      <c r="AZ278" s="582" t="s">
        <v>815</v>
      </c>
      <c r="BA278" s="400" t="s">
        <v>853</v>
      </c>
      <c r="BB278" s="400" t="s">
        <v>1289</v>
      </c>
      <c r="BC278" s="400" t="s">
        <v>1290</v>
      </c>
      <c r="BD278" s="400" t="s">
        <v>820</v>
      </c>
      <c r="BE278" s="516" t="e">
        <f t="shared" si="184"/>
        <v>#N/A</v>
      </c>
      <c r="BF278" s="516"/>
      <c r="BG278" s="516"/>
    </row>
    <row r="279" spans="14:59" s="367" customFormat="1">
      <c r="N279" s="516"/>
      <c r="O279" s="516"/>
      <c r="P279" s="516"/>
      <c r="Q279" s="516"/>
      <c r="R279" s="516"/>
      <c r="S279" s="516"/>
      <c r="T279" s="516"/>
      <c r="U279" s="516"/>
      <c r="V279" s="516"/>
      <c r="W279" s="516"/>
      <c r="X279" s="516"/>
      <c r="Y279" s="516"/>
      <c r="Z279" s="516"/>
      <c r="AA279" s="516"/>
      <c r="AB279" s="516"/>
      <c r="AC279" s="516"/>
      <c r="AD279" s="516"/>
      <c r="AE279" s="516"/>
      <c r="AF279" s="516"/>
      <c r="AG279" s="516"/>
      <c r="AH279" s="516"/>
      <c r="AI279" s="516"/>
      <c r="AJ279" s="516"/>
      <c r="AK279" s="516"/>
      <c r="AL279" s="516"/>
      <c r="AM279" s="516"/>
      <c r="AN279" s="516"/>
      <c r="AO279" s="516"/>
      <c r="AP279" s="516"/>
      <c r="AQ279" s="516"/>
      <c r="AR279" s="516"/>
      <c r="AS279" s="516"/>
      <c r="AT279" s="516"/>
      <c r="AU279" s="516"/>
      <c r="AV279" s="516"/>
      <c r="AW279" s="401"/>
      <c r="AX279" s="401"/>
      <c r="AY279" s="595" t="s">
        <v>1087</v>
      </c>
      <c r="AZ279" s="582" t="s">
        <v>816</v>
      </c>
      <c r="BA279" s="400" t="s">
        <v>857</v>
      </c>
      <c r="BB279" s="400" t="s">
        <v>1290</v>
      </c>
      <c r="BC279" s="400" t="s">
        <v>1291</v>
      </c>
      <c r="BD279" s="400" t="s">
        <v>821</v>
      </c>
      <c r="BE279" s="516">
        <f t="shared" si="184"/>
        <v>274</v>
      </c>
      <c r="BF279" s="516"/>
      <c r="BG279" s="516"/>
    </row>
    <row r="280" spans="14:59" s="367" customFormat="1">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516"/>
      <c r="AV280" s="516"/>
      <c r="AW280" s="401"/>
      <c r="AX280" s="401"/>
      <c r="AY280" s="595" t="s">
        <v>1090</v>
      </c>
      <c r="AZ280" s="582" t="s">
        <v>817</v>
      </c>
      <c r="BA280" s="400" t="s">
        <v>858</v>
      </c>
      <c r="BB280" s="400" t="s">
        <v>1291</v>
      </c>
      <c r="BC280" s="400" t="s">
        <v>1293</v>
      </c>
      <c r="BD280" s="400" t="s">
        <v>822</v>
      </c>
      <c r="BE280" s="516">
        <f t="shared" si="184"/>
        <v>275</v>
      </c>
      <c r="BF280" s="516"/>
      <c r="BG280" s="516"/>
    </row>
    <row r="281" spans="14:59" s="367" customFormat="1">
      <c r="N281" s="516"/>
      <c r="O281" s="516"/>
      <c r="P281" s="516"/>
      <c r="Q281" s="516"/>
      <c r="R281" s="516"/>
      <c r="S281" s="516"/>
      <c r="T281" s="516"/>
      <c r="U281" s="516"/>
      <c r="V281" s="516"/>
      <c r="W281" s="516"/>
      <c r="X281" s="516"/>
      <c r="Y281" s="516"/>
      <c r="Z281" s="516"/>
      <c r="AA281" s="516"/>
      <c r="AB281" s="516"/>
      <c r="AC281" s="516"/>
      <c r="AD281" s="516"/>
      <c r="AE281" s="516"/>
      <c r="AF281" s="516"/>
      <c r="AG281" s="516"/>
      <c r="AH281" s="516"/>
      <c r="AI281" s="516"/>
      <c r="AJ281" s="516"/>
      <c r="AK281" s="516"/>
      <c r="AL281" s="516"/>
      <c r="AM281" s="516"/>
      <c r="AN281" s="516"/>
      <c r="AO281" s="516"/>
      <c r="AP281" s="516"/>
      <c r="AQ281" s="516"/>
      <c r="AR281" s="516"/>
      <c r="AS281" s="516"/>
      <c r="AT281" s="516"/>
      <c r="AU281" s="516"/>
      <c r="AV281" s="516"/>
      <c r="AW281" s="401"/>
      <c r="AX281" s="401"/>
      <c r="AY281" s="595" t="s">
        <v>1091</v>
      </c>
      <c r="AZ281" s="582" t="s">
        <v>818</v>
      </c>
      <c r="BA281" s="400" t="s">
        <v>860</v>
      </c>
      <c r="BB281" s="400" t="s">
        <v>1293</v>
      </c>
      <c r="BC281" s="400" t="s">
        <v>1296</v>
      </c>
      <c r="BD281" s="400" t="s">
        <v>823</v>
      </c>
      <c r="BE281" s="516">
        <f t="shared" si="184"/>
        <v>276</v>
      </c>
      <c r="BF281" s="516"/>
      <c r="BG281" s="516"/>
    </row>
    <row r="282" spans="14:59" s="367" customFormat="1">
      <c r="N282" s="516"/>
      <c r="O282" s="516"/>
      <c r="P282" s="516"/>
      <c r="Q282" s="516"/>
      <c r="R282" s="516"/>
      <c r="S282" s="516"/>
      <c r="T282" s="516"/>
      <c r="U282" s="516"/>
      <c r="V282" s="516"/>
      <c r="W282" s="516"/>
      <c r="X282" s="516"/>
      <c r="Y282" s="516"/>
      <c r="Z282" s="516"/>
      <c r="AA282" s="516"/>
      <c r="AB282" s="516"/>
      <c r="AC282" s="516"/>
      <c r="AD282" s="516"/>
      <c r="AE282" s="516"/>
      <c r="AF282" s="516"/>
      <c r="AG282" s="516"/>
      <c r="AH282" s="516"/>
      <c r="AI282" s="516"/>
      <c r="AJ282" s="516"/>
      <c r="AK282" s="516"/>
      <c r="AL282" s="516"/>
      <c r="AM282" s="516"/>
      <c r="AN282" s="516"/>
      <c r="AO282" s="516"/>
      <c r="AP282" s="516"/>
      <c r="AQ282" s="516"/>
      <c r="AR282" s="516"/>
      <c r="AS282" s="516"/>
      <c r="AT282" s="516"/>
      <c r="AU282" s="516"/>
      <c r="AV282" s="516"/>
      <c r="AW282" s="401"/>
      <c r="AX282" s="401"/>
      <c r="AY282" s="595" t="s">
        <v>1093</v>
      </c>
      <c r="AZ282" s="582" t="s">
        <v>819</v>
      </c>
      <c r="BA282" s="400" t="s">
        <v>861</v>
      </c>
      <c r="BB282" s="400" t="s">
        <v>1296</v>
      </c>
      <c r="BC282" s="400" t="s">
        <v>1297</v>
      </c>
      <c r="BD282" s="400" t="s">
        <v>825</v>
      </c>
      <c r="BE282" s="516">
        <f t="shared" si="184"/>
        <v>277</v>
      </c>
      <c r="BF282" s="516"/>
      <c r="BG282" s="516"/>
    </row>
    <row r="283" spans="14:59" s="367" customFormat="1">
      <c r="N283" s="516"/>
      <c r="O283" s="516"/>
      <c r="P283" s="516"/>
      <c r="Q283" s="516"/>
      <c r="R283" s="516"/>
      <c r="S283" s="516"/>
      <c r="T283" s="516"/>
      <c r="U283" s="516"/>
      <c r="V283" s="516"/>
      <c r="W283" s="516"/>
      <c r="X283" s="516"/>
      <c r="Y283" s="516"/>
      <c r="Z283" s="516"/>
      <c r="AA283" s="516"/>
      <c r="AB283" s="516"/>
      <c r="AC283" s="516"/>
      <c r="AD283" s="516"/>
      <c r="AE283" s="516"/>
      <c r="AF283" s="516"/>
      <c r="AG283" s="516"/>
      <c r="AH283" s="516"/>
      <c r="AI283" s="516"/>
      <c r="AJ283" s="516"/>
      <c r="AK283" s="516"/>
      <c r="AL283" s="516"/>
      <c r="AM283" s="516"/>
      <c r="AN283" s="516"/>
      <c r="AO283" s="516"/>
      <c r="AP283" s="516"/>
      <c r="AQ283" s="516"/>
      <c r="AR283" s="516"/>
      <c r="AS283" s="516"/>
      <c r="AT283" s="516"/>
      <c r="AU283" s="516"/>
      <c r="AV283" s="516"/>
      <c r="AW283" s="401"/>
      <c r="AX283" s="401"/>
      <c r="AY283" s="595" t="s">
        <v>1095</v>
      </c>
      <c r="AZ283" s="582" t="s">
        <v>821</v>
      </c>
      <c r="BA283" s="400" t="s">
        <v>862</v>
      </c>
      <c r="BB283" s="400" t="s">
        <v>1297</v>
      </c>
      <c r="BC283" s="400" t="s">
        <v>1300</v>
      </c>
      <c r="BD283" s="400" t="s">
        <v>826</v>
      </c>
      <c r="BE283" s="516">
        <f t="shared" ref="BE283:BE346" si="185">+MATCH(BD$10:BD$548,AZ$10:AZ$540,0)</f>
        <v>278</v>
      </c>
      <c r="BF283" s="516"/>
      <c r="BG283" s="516"/>
    </row>
    <row r="284" spans="14:59" s="367" customFormat="1">
      <c r="N284" s="516"/>
      <c r="O284" s="516"/>
      <c r="P284" s="516"/>
      <c r="Q284" s="516"/>
      <c r="R284" s="516"/>
      <c r="S284" s="516"/>
      <c r="T284" s="516"/>
      <c r="U284" s="516"/>
      <c r="V284" s="516"/>
      <c r="W284" s="516"/>
      <c r="X284" s="516"/>
      <c r="Y284" s="516"/>
      <c r="Z284" s="516"/>
      <c r="AA284" s="516"/>
      <c r="AB284" s="516"/>
      <c r="AC284" s="516"/>
      <c r="AD284" s="516"/>
      <c r="AE284" s="516"/>
      <c r="AF284" s="516"/>
      <c r="AG284" s="516"/>
      <c r="AH284" s="516"/>
      <c r="AI284" s="516"/>
      <c r="AJ284" s="516"/>
      <c r="AK284" s="516"/>
      <c r="AL284" s="516"/>
      <c r="AM284" s="516"/>
      <c r="AN284" s="516"/>
      <c r="AO284" s="516"/>
      <c r="AP284" s="516"/>
      <c r="AQ284" s="516"/>
      <c r="AR284" s="516"/>
      <c r="AS284" s="516"/>
      <c r="AT284" s="516"/>
      <c r="AU284" s="516"/>
      <c r="AV284" s="516"/>
      <c r="AW284" s="401"/>
      <c r="AX284" s="401"/>
      <c r="AY284" s="595" t="s">
        <v>1097</v>
      </c>
      <c r="AZ284" s="582" t="s">
        <v>822</v>
      </c>
      <c r="BA284" s="400" t="s">
        <v>339</v>
      </c>
      <c r="BB284" s="400" t="s">
        <v>1300</v>
      </c>
      <c r="BC284" s="400" t="s">
        <v>1301</v>
      </c>
      <c r="BD284" s="400" t="s">
        <v>828</v>
      </c>
      <c r="BE284" s="516">
        <f t="shared" si="185"/>
        <v>279</v>
      </c>
      <c r="BF284" s="516"/>
      <c r="BG284" s="516"/>
    </row>
    <row r="285" spans="14:59" s="367" customFormat="1">
      <c r="N285" s="516"/>
      <c r="O285" s="516"/>
      <c r="P285" s="516"/>
      <c r="Q285" s="516"/>
      <c r="R285" s="516"/>
      <c r="S285" s="516"/>
      <c r="T285" s="516"/>
      <c r="U285" s="516"/>
      <c r="V285" s="516"/>
      <c r="W285" s="516"/>
      <c r="X285" s="516"/>
      <c r="Y285" s="516"/>
      <c r="Z285" s="516"/>
      <c r="AA285" s="516"/>
      <c r="AB285" s="516"/>
      <c r="AC285" s="516"/>
      <c r="AD285" s="516"/>
      <c r="AE285" s="516"/>
      <c r="AF285" s="516"/>
      <c r="AG285" s="516"/>
      <c r="AH285" s="516"/>
      <c r="AI285" s="516"/>
      <c r="AJ285" s="516"/>
      <c r="AK285" s="516"/>
      <c r="AL285" s="516"/>
      <c r="AM285" s="516"/>
      <c r="AN285" s="516"/>
      <c r="AO285" s="516"/>
      <c r="AP285" s="516"/>
      <c r="AQ285" s="516"/>
      <c r="AR285" s="516"/>
      <c r="AS285" s="516"/>
      <c r="AT285" s="516"/>
      <c r="AU285" s="516"/>
      <c r="AV285" s="516"/>
      <c r="AW285" s="401"/>
      <c r="AX285" s="401"/>
      <c r="AY285" s="595" t="s">
        <v>1099</v>
      </c>
      <c r="AZ285" s="582" t="s">
        <v>823</v>
      </c>
      <c r="BA285" s="400" t="s">
        <v>863</v>
      </c>
      <c r="BB285" s="400" t="s">
        <v>1301</v>
      </c>
      <c r="BC285" s="400" t="s">
        <v>1305</v>
      </c>
      <c r="BD285" s="400" t="s">
        <v>832</v>
      </c>
      <c r="BE285" s="516">
        <f t="shared" si="185"/>
        <v>280</v>
      </c>
      <c r="BF285" s="516"/>
      <c r="BG285" s="516"/>
    </row>
    <row r="286" spans="14:59" s="367" customFormat="1">
      <c r="N286" s="516"/>
      <c r="O286" s="516"/>
      <c r="P286" s="516"/>
      <c r="Q286" s="516"/>
      <c r="R286" s="516"/>
      <c r="S286" s="516"/>
      <c r="T286" s="516"/>
      <c r="U286" s="516"/>
      <c r="V286" s="516"/>
      <c r="W286" s="516"/>
      <c r="X286" s="516"/>
      <c r="Y286" s="516"/>
      <c r="Z286" s="516"/>
      <c r="AA286" s="516"/>
      <c r="AB286" s="516"/>
      <c r="AC286" s="516"/>
      <c r="AD286" s="516"/>
      <c r="AE286" s="516"/>
      <c r="AF286" s="516"/>
      <c r="AG286" s="516"/>
      <c r="AH286" s="516"/>
      <c r="AI286" s="516"/>
      <c r="AJ286" s="516"/>
      <c r="AK286" s="516"/>
      <c r="AL286" s="516"/>
      <c r="AM286" s="516"/>
      <c r="AN286" s="516"/>
      <c r="AO286" s="516"/>
      <c r="AP286" s="516"/>
      <c r="AQ286" s="516"/>
      <c r="AR286" s="516"/>
      <c r="AS286" s="516"/>
      <c r="AT286" s="516"/>
      <c r="AU286" s="516"/>
      <c r="AV286" s="516"/>
      <c r="AW286" s="401"/>
      <c r="AX286" s="401"/>
      <c r="AY286" s="595" t="s">
        <v>1101</v>
      </c>
      <c r="AZ286" s="582" t="s">
        <v>825</v>
      </c>
      <c r="BA286" s="400" t="s">
        <v>865</v>
      </c>
      <c r="BB286" s="400" t="s">
        <v>1305</v>
      </c>
      <c r="BC286" s="400" t="s">
        <v>1316</v>
      </c>
      <c r="BD286" s="400" t="s">
        <v>327</v>
      </c>
      <c r="BE286" s="516">
        <f t="shared" si="185"/>
        <v>281</v>
      </c>
      <c r="BF286" s="516"/>
      <c r="BG286" s="516"/>
    </row>
    <row r="287" spans="14:59" s="367" customFormat="1">
      <c r="N287" s="516"/>
      <c r="O287" s="516"/>
      <c r="P287" s="516"/>
      <c r="Q287" s="516"/>
      <c r="R287" s="516"/>
      <c r="S287" s="516"/>
      <c r="T287" s="516"/>
      <c r="U287" s="516"/>
      <c r="V287" s="516"/>
      <c r="W287" s="516"/>
      <c r="X287" s="516"/>
      <c r="Y287" s="516"/>
      <c r="Z287" s="516"/>
      <c r="AA287" s="516"/>
      <c r="AB287" s="516"/>
      <c r="AC287" s="516"/>
      <c r="AD287" s="516"/>
      <c r="AE287" s="516"/>
      <c r="AF287" s="516"/>
      <c r="AG287" s="516"/>
      <c r="AH287" s="516"/>
      <c r="AI287" s="516"/>
      <c r="AJ287" s="516"/>
      <c r="AK287" s="516"/>
      <c r="AL287" s="516"/>
      <c r="AM287" s="516"/>
      <c r="AN287" s="516"/>
      <c r="AO287" s="516"/>
      <c r="AP287" s="516"/>
      <c r="AQ287" s="516"/>
      <c r="AR287" s="516"/>
      <c r="AS287" s="516"/>
      <c r="AT287" s="516"/>
      <c r="AU287" s="516"/>
      <c r="AV287" s="516"/>
      <c r="AW287" s="401"/>
      <c r="AX287" s="401"/>
      <c r="AY287" s="595" t="s">
        <v>432</v>
      </c>
      <c r="AZ287" s="582" t="s">
        <v>826</v>
      </c>
      <c r="BA287" s="400" t="s">
        <v>867</v>
      </c>
      <c r="BB287" s="400" t="s">
        <v>1316</v>
      </c>
      <c r="BC287" s="400" t="s">
        <v>1317</v>
      </c>
      <c r="BD287" s="400" t="s">
        <v>836</v>
      </c>
      <c r="BE287" s="516">
        <f t="shared" si="185"/>
        <v>282</v>
      </c>
      <c r="BF287" s="516"/>
      <c r="BG287" s="516"/>
    </row>
    <row r="288" spans="14:59" s="367" customFormat="1">
      <c r="N288" s="516"/>
      <c r="O288" s="516"/>
      <c r="P288" s="516"/>
      <c r="Q288" s="516"/>
      <c r="R288" s="516"/>
      <c r="S288" s="516"/>
      <c r="T288" s="516"/>
      <c r="U288" s="516"/>
      <c r="V288" s="516"/>
      <c r="W288" s="516"/>
      <c r="X288" s="516"/>
      <c r="Y288" s="516"/>
      <c r="Z288" s="516"/>
      <c r="AA288" s="516"/>
      <c r="AB288" s="516"/>
      <c r="AC288" s="516"/>
      <c r="AD288" s="516"/>
      <c r="AE288" s="516"/>
      <c r="AF288" s="516"/>
      <c r="AG288" s="516"/>
      <c r="AH288" s="516"/>
      <c r="AI288" s="516"/>
      <c r="AJ288" s="516"/>
      <c r="AK288" s="516"/>
      <c r="AL288" s="516"/>
      <c r="AM288" s="516"/>
      <c r="AN288" s="516"/>
      <c r="AO288" s="516"/>
      <c r="AP288" s="516"/>
      <c r="AQ288" s="516"/>
      <c r="AR288" s="516"/>
      <c r="AS288" s="516"/>
      <c r="AT288" s="516"/>
      <c r="AU288" s="516"/>
      <c r="AV288" s="516"/>
      <c r="AW288" s="401"/>
      <c r="AX288" s="401"/>
      <c r="AY288" s="595" t="s">
        <v>1105</v>
      </c>
      <c r="AZ288" s="582" t="s">
        <v>828</v>
      </c>
      <c r="BA288" s="400" t="s">
        <v>873</v>
      </c>
      <c r="BB288" s="400" t="s">
        <v>1317</v>
      </c>
      <c r="BC288" s="400" t="s">
        <v>1321</v>
      </c>
      <c r="BD288" s="400" t="s">
        <v>837</v>
      </c>
      <c r="BE288" s="516">
        <f t="shared" si="185"/>
        <v>283</v>
      </c>
      <c r="BF288" s="516"/>
      <c r="BG288" s="516"/>
    </row>
    <row r="289" spans="14:59" s="367" customFormat="1">
      <c r="N289" s="516"/>
      <c r="O289" s="516"/>
      <c r="P289" s="516"/>
      <c r="Q289" s="516"/>
      <c r="R289" s="516"/>
      <c r="S289" s="516"/>
      <c r="T289" s="516"/>
      <c r="U289" s="516"/>
      <c r="V289" s="516"/>
      <c r="W289" s="516"/>
      <c r="X289" s="516"/>
      <c r="Y289" s="516"/>
      <c r="Z289" s="516"/>
      <c r="AA289" s="516"/>
      <c r="AB289" s="516"/>
      <c r="AC289" s="516"/>
      <c r="AD289" s="516"/>
      <c r="AE289" s="516"/>
      <c r="AF289" s="516"/>
      <c r="AG289" s="516"/>
      <c r="AH289" s="516"/>
      <c r="AI289" s="516"/>
      <c r="AJ289" s="516"/>
      <c r="AK289" s="516"/>
      <c r="AL289" s="516"/>
      <c r="AM289" s="516"/>
      <c r="AN289" s="516"/>
      <c r="AO289" s="516"/>
      <c r="AP289" s="516"/>
      <c r="AQ289" s="516"/>
      <c r="AR289" s="516"/>
      <c r="AS289" s="516"/>
      <c r="AT289" s="516"/>
      <c r="AU289" s="516"/>
      <c r="AV289" s="516"/>
      <c r="AW289" s="401"/>
      <c r="AX289" s="401"/>
      <c r="AY289" s="595" t="s">
        <v>1109</v>
      </c>
      <c r="AZ289" s="582" t="s">
        <v>832</v>
      </c>
      <c r="BA289" s="400" t="s">
        <v>874</v>
      </c>
      <c r="BB289" s="400" t="s">
        <v>1321</v>
      </c>
      <c r="BC289" s="400" t="s">
        <v>1329</v>
      </c>
      <c r="BD289" s="400" t="s">
        <v>1636</v>
      </c>
      <c r="BE289" s="516">
        <f t="shared" si="185"/>
        <v>284</v>
      </c>
      <c r="BF289" s="516"/>
      <c r="BG289" s="516"/>
    </row>
    <row r="290" spans="14:59" s="367" customFormat="1">
      <c r="N290" s="516"/>
      <c r="O290" s="516"/>
      <c r="P290" s="516"/>
      <c r="Q290" s="516"/>
      <c r="R290" s="516"/>
      <c r="S290" s="516"/>
      <c r="T290" s="516"/>
      <c r="U290" s="516"/>
      <c r="V290" s="516"/>
      <c r="W290" s="516"/>
      <c r="X290" s="516"/>
      <c r="Y290" s="516"/>
      <c r="Z290" s="516"/>
      <c r="AA290" s="516"/>
      <c r="AB290" s="516"/>
      <c r="AC290" s="516"/>
      <c r="AD290" s="516"/>
      <c r="AE290" s="516"/>
      <c r="AF290" s="516"/>
      <c r="AG290" s="516"/>
      <c r="AH290" s="516"/>
      <c r="AI290" s="516"/>
      <c r="AJ290" s="516"/>
      <c r="AK290" s="516"/>
      <c r="AL290" s="516"/>
      <c r="AM290" s="516"/>
      <c r="AN290" s="516"/>
      <c r="AO290" s="516"/>
      <c r="AP290" s="516"/>
      <c r="AQ290" s="516"/>
      <c r="AR290" s="516"/>
      <c r="AS290" s="516"/>
      <c r="AT290" s="516"/>
      <c r="AU290" s="516"/>
      <c r="AV290" s="516"/>
      <c r="AW290" s="401"/>
      <c r="AX290" s="401"/>
      <c r="AY290" s="595" t="s">
        <v>1110</v>
      </c>
      <c r="AZ290" s="582" t="s">
        <v>327</v>
      </c>
      <c r="BA290" s="400" t="s">
        <v>875</v>
      </c>
      <c r="BB290" s="400" t="s">
        <v>1329</v>
      </c>
      <c r="BC290" s="400" t="s">
        <v>1341</v>
      </c>
      <c r="BD290" s="400" t="s">
        <v>841</v>
      </c>
      <c r="BE290" s="516">
        <f t="shared" si="185"/>
        <v>285</v>
      </c>
      <c r="BF290" s="516"/>
      <c r="BG290" s="516"/>
    </row>
    <row r="291" spans="14:59" s="367" customFormat="1">
      <c r="N291" s="516"/>
      <c r="O291" s="516"/>
      <c r="P291" s="516"/>
      <c r="Q291" s="516"/>
      <c r="R291" s="516"/>
      <c r="S291" s="516"/>
      <c r="T291" s="516"/>
      <c r="U291" s="516"/>
      <c r="V291" s="516"/>
      <c r="W291" s="516"/>
      <c r="X291" s="516"/>
      <c r="Y291" s="516"/>
      <c r="Z291" s="516"/>
      <c r="AA291" s="516"/>
      <c r="AB291" s="516"/>
      <c r="AC291" s="516"/>
      <c r="AD291" s="516"/>
      <c r="AE291" s="516"/>
      <c r="AF291" s="516"/>
      <c r="AG291" s="516"/>
      <c r="AH291" s="516"/>
      <c r="AI291" s="516"/>
      <c r="AJ291" s="516"/>
      <c r="AK291" s="516"/>
      <c r="AL291" s="516"/>
      <c r="AM291" s="516"/>
      <c r="AN291" s="516"/>
      <c r="AO291" s="516"/>
      <c r="AP291" s="516"/>
      <c r="AQ291" s="516"/>
      <c r="AR291" s="516"/>
      <c r="AS291" s="516"/>
      <c r="AT291" s="516"/>
      <c r="AU291" s="516"/>
      <c r="AV291" s="516"/>
      <c r="AW291" s="401"/>
      <c r="AX291" s="401"/>
      <c r="AY291" s="595" t="s">
        <v>1115</v>
      </c>
      <c r="AZ291" s="582" t="s">
        <v>836</v>
      </c>
      <c r="BA291" s="400" t="s">
        <v>876</v>
      </c>
      <c r="BB291" s="400" t="s">
        <v>1337</v>
      </c>
      <c r="BC291" s="400" t="s">
        <v>1344</v>
      </c>
      <c r="BD291" s="400" t="s">
        <v>333</v>
      </c>
      <c r="BE291" s="516">
        <f t="shared" si="185"/>
        <v>286</v>
      </c>
      <c r="BF291" s="516"/>
      <c r="BG291" s="516"/>
    </row>
    <row r="292" spans="14:59" s="367" customFormat="1">
      <c r="N292" s="516"/>
      <c r="O292" s="516"/>
      <c r="P292" s="516"/>
      <c r="Q292" s="516"/>
      <c r="R292" s="516"/>
      <c r="S292" s="516"/>
      <c r="T292" s="516"/>
      <c r="U292" s="516"/>
      <c r="V292" s="516"/>
      <c r="W292" s="516"/>
      <c r="X292" s="516"/>
      <c r="Y292" s="516"/>
      <c r="Z292" s="516"/>
      <c r="AA292" s="516"/>
      <c r="AB292" s="516"/>
      <c r="AC292" s="516"/>
      <c r="AD292" s="516"/>
      <c r="AE292" s="516"/>
      <c r="AF292" s="516"/>
      <c r="AG292" s="516"/>
      <c r="AH292" s="516"/>
      <c r="AI292" s="516"/>
      <c r="AJ292" s="516"/>
      <c r="AK292" s="516"/>
      <c r="AL292" s="516"/>
      <c r="AM292" s="516"/>
      <c r="AN292" s="516"/>
      <c r="AO292" s="516"/>
      <c r="AP292" s="516"/>
      <c r="AQ292" s="516"/>
      <c r="AR292" s="516"/>
      <c r="AS292" s="516"/>
      <c r="AT292" s="516"/>
      <c r="AU292" s="516"/>
      <c r="AV292" s="516"/>
      <c r="AW292" s="401"/>
      <c r="AX292" s="401"/>
      <c r="AY292" s="595" t="s">
        <v>1117</v>
      </c>
      <c r="AZ292" s="582" t="s">
        <v>837</v>
      </c>
      <c r="BA292" s="400" t="s">
        <v>879</v>
      </c>
      <c r="BB292" s="400" t="s">
        <v>1341</v>
      </c>
      <c r="BC292" s="400"/>
      <c r="BD292" s="400" t="s">
        <v>844</v>
      </c>
      <c r="BE292" s="516">
        <f t="shared" si="185"/>
        <v>287</v>
      </c>
      <c r="BF292" s="516"/>
      <c r="BG292" s="516"/>
    </row>
    <row r="293" spans="14:59" s="367" customFormat="1">
      <c r="N293" s="516"/>
      <c r="O293" s="516"/>
      <c r="P293" s="516"/>
      <c r="Q293" s="516"/>
      <c r="R293" s="516"/>
      <c r="S293" s="516"/>
      <c r="T293" s="516"/>
      <c r="U293" s="516"/>
      <c r="V293" s="516"/>
      <c r="W293" s="516"/>
      <c r="X293" s="516"/>
      <c r="Y293" s="516"/>
      <c r="Z293" s="516"/>
      <c r="AA293" s="516"/>
      <c r="AB293" s="516"/>
      <c r="AC293" s="516"/>
      <c r="AD293" s="516"/>
      <c r="AE293" s="516"/>
      <c r="AF293" s="516"/>
      <c r="AG293" s="516"/>
      <c r="AH293" s="516"/>
      <c r="AI293" s="516"/>
      <c r="AJ293" s="516"/>
      <c r="AK293" s="516"/>
      <c r="AL293" s="516"/>
      <c r="AM293" s="516"/>
      <c r="AN293" s="516"/>
      <c r="AO293" s="516"/>
      <c r="AP293" s="516"/>
      <c r="AQ293" s="516"/>
      <c r="AR293" s="516"/>
      <c r="AS293" s="516"/>
      <c r="AT293" s="516"/>
      <c r="AU293" s="516"/>
      <c r="AV293" s="516"/>
      <c r="AW293" s="401"/>
      <c r="AX293" s="401"/>
      <c r="AY293" s="595" t="s">
        <v>1121</v>
      </c>
      <c r="AZ293" s="582" t="s">
        <v>1636</v>
      </c>
      <c r="BA293" s="400" t="s">
        <v>885</v>
      </c>
      <c r="BB293" s="400" t="s">
        <v>1344</v>
      </c>
      <c r="BC293" s="400"/>
      <c r="BD293" s="400" t="s">
        <v>845</v>
      </c>
      <c r="BE293" s="516">
        <f t="shared" si="185"/>
        <v>288</v>
      </c>
      <c r="BF293" s="516"/>
      <c r="BG293" s="516"/>
    </row>
    <row r="294" spans="14:59" s="367" customFormat="1">
      <c r="N294" s="516"/>
      <c r="O294" s="516"/>
      <c r="P294" s="516"/>
      <c r="Q294" s="516"/>
      <c r="R294" s="516"/>
      <c r="S294" s="516"/>
      <c r="T294" s="516"/>
      <c r="U294" s="516"/>
      <c r="V294" s="516"/>
      <c r="W294" s="516"/>
      <c r="X294" s="516"/>
      <c r="Y294" s="516"/>
      <c r="Z294" s="516"/>
      <c r="AA294" s="516"/>
      <c r="AB294" s="516"/>
      <c r="AC294" s="516"/>
      <c r="AD294" s="516"/>
      <c r="AE294" s="516"/>
      <c r="AF294" s="516"/>
      <c r="AG294" s="516"/>
      <c r="AH294" s="516"/>
      <c r="AI294" s="516"/>
      <c r="AJ294" s="516"/>
      <c r="AK294" s="516"/>
      <c r="AL294" s="516"/>
      <c r="AM294" s="516"/>
      <c r="AN294" s="516"/>
      <c r="AO294" s="516"/>
      <c r="AP294" s="516"/>
      <c r="AQ294" s="516"/>
      <c r="AR294" s="516"/>
      <c r="AS294" s="516"/>
      <c r="AT294" s="516"/>
      <c r="AU294" s="516"/>
      <c r="AV294" s="516"/>
      <c r="AW294" s="401"/>
      <c r="AX294" s="401"/>
      <c r="AY294" s="595" t="s">
        <v>1123</v>
      </c>
      <c r="AZ294" s="582" t="s">
        <v>841</v>
      </c>
      <c r="BA294" s="400" t="s">
        <v>888</v>
      </c>
      <c r="BB294" s="400"/>
      <c r="BC294" s="400"/>
      <c r="BD294" s="400" t="s">
        <v>851</v>
      </c>
      <c r="BE294" s="516">
        <f t="shared" si="185"/>
        <v>289</v>
      </c>
      <c r="BF294" s="516"/>
      <c r="BG294" s="516"/>
    </row>
    <row r="295" spans="14:59" s="367" customFormat="1">
      <c r="N295" s="516"/>
      <c r="O295" s="516"/>
      <c r="P295" s="516"/>
      <c r="Q295" s="516"/>
      <c r="R295" s="516"/>
      <c r="S295" s="516"/>
      <c r="T295" s="516"/>
      <c r="U295" s="516"/>
      <c r="V295" s="516"/>
      <c r="W295" s="516"/>
      <c r="X295" s="516"/>
      <c r="Y295" s="516"/>
      <c r="Z295" s="516"/>
      <c r="AA295" s="516"/>
      <c r="AB295" s="516"/>
      <c r="AC295" s="516"/>
      <c r="AD295" s="516"/>
      <c r="AE295" s="516"/>
      <c r="AF295" s="516"/>
      <c r="AG295" s="516"/>
      <c r="AH295" s="516"/>
      <c r="AI295" s="516"/>
      <c r="AJ295" s="516"/>
      <c r="AK295" s="516"/>
      <c r="AL295" s="516"/>
      <c r="AM295" s="516"/>
      <c r="AN295" s="516"/>
      <c r="AO295" s="516"/>
      <c r="AP295" s="516"/>
      <c r="AQ295" s="516"/>
      <c r="AR295" s="516"/>
      <c r="AS295" s="516"/>
      <c r="AT295" s="516"/>
      <c r="AU295" s="516"/>
      <c r="AV295" s="516"/>
      <c r="AW295" s="401"/>
      <c r="AX295" s="401"/>
      <c r="AY295" s="595" t="s">
        <v>1125</v>
      </c>
      <c r="AZ295" s="582" t="s">
        <v>333</v>
      </c>
      <c r="BA295" s="400" t="s">
        <v>889</v>
      </c>
      <c r="BB295" s="400"/>
      <c r="BC295" s="400"/>
      <c r="BD295" s="400" t="s">
        <v>853</v>
      </c>
      <c r="BE295" s="516">
        <f t="shared" si="185"/>
        <v>290</v>
      </c>
      <c r="BF295" s="516"/>
      <c r="BG295" s="516"/>
    </row>
    <row r="296" spans="14:59" s="367" customFormat="1">
      <c r="N296" s="516"/>
      <c r="O296" s="516"/>
      <c r="P296" s="516"/>
      <c r="Q296" s="516"/>
      <c r="R296" s="516"/>
      <c r="S296" s="516"/>
      <c r="T296" s="516"/>
      <c r="U296" s="516"/>
      <c r="V296" s="516"/>
      <c r="W296" s="516"/>
      <c r="X296" s="516"/>
      <c r="Y296" s="516"/>
      <c r="Z296" s="516"/>
      <c r="AA296" s="516"/>
      <c r="AB296" s="516"/>
      <c r="AC296" s="516"/>
      <c r="AD296" s="516"/>
      <c r="AE296" s="516"/>
      <c r="AF296" s="516"/>
      <c r="AG296" s="516"/>
      <c r="AH296" s="516"/>
      <c r="AI296" s="516"/>
      <c r="AJ296" s="516"/>
      <c r="AK296" s="516"/>
      <c r="AL296" s="516"/>
      <c r="AM296" s="516"/>
      <c r="AN296" s="516"/>
      <c r="AO296" s="516"/>
      <c r="AP296" s="516"/>
      <c r="AQ296" s="516"/>
      <c r="AR296" s="516"/>
      <c r="AS296" s="516"/>
      <c r="AT296" s="516"/>
      <c r="AU296" s="516"/>
      <c r="AV296" s="516"/>
      <c r="AW296" s="401"/>
      <c r="AX296" s="401"/>
      <c r="AY296" s="595" t="s">
        <v>1126</v>
      </c>
      <c r="AZ296" s="582" t="s">
        <v>844</v>
      </c>
      <c r="BA296" s="400" t="s">
        <v>894</v>
      </c>
      <c r="BB296" s="400"/>
      <c r="BC296" s="400"/>
      <c r="BD296" s="400" t="s">
        <v>857</v>
      </c>
      <c r="BE296" s="516">
        <f t="shared" si="185"/>
        <v>291</v>
      </c>
      <c r="BF296" s="516"/>
      <c r="BG296" s="516"/>
    </row>
    <row r="297" spans="14:59" s="367" customFormat="1">
      <c r="N297" s="516"/>
      <c r="O297" s="516"/>
      <c r="P297" s="516"/>
      <c r="Q297" s="516"/>
      <c r="R297" s="516"/>
      <c r="S297" s="516"/>
      <c r="T297" s="516"/>
      <c r="U297" s="516"/>
      <c r="V297" s="516"/>
      <c r="W297" s="516"/>
      <c r="X297" s="516"/>
      <c r="Y297" s="516"/>
      <c r="Z297" s="516"/>
      <c r="AA297" s="516"/>
      <c r="AB297" s="516"/>
      <c r="AC297" s="516"/>
      <c r="AD297" s="516"/>
      <c r="AE297" s="516"/>
      <c r="AF297" s="516"/>
      <c r="AG297" s="516"/>
      <c r="AH297" s="516"/>
      <c r="AI297" s="516"/>
      <c r="AJ297" s="516"/>
      <c r="AK297" s="516"/>
      <c r="AL297" s="516"/>
      <c r="AM297" s="516"/>
      <c r="AN297" s="516"/>
      <c r="AO297" s="516"/>
      <c r="AP297" s="516"/>
      <c r="AQ297" s="516"/>
      <c r="AR297" s="516"/>
      <c r="AS297" s="516"/>
      <c r="AT297" s="516"/>
      <c r="AU297" s="516"/>
      <c r="AV297" s="516"/>
      <c r="AW297" s="401"/>
      <c r="AX297" s="401"/>
      <c r="AY297" s="595" t="s">
        <v>1127</v>
      </c>
      <c r="AZ297" s="582" t="s">
        <v>845</v>
      </c>
      <c r="BA297" s="400" t="s">
        <v>896</v>
      </c>
      <c r="BB297" s="400"/>
      <c r="BC297" s="400"/>
      <c r="BD297" s="400" t="s">
        <v>858</v>
      </c>
      <c r="BE297" s="516">
        <f t="shared" si="185"/>
        <v>292</v>
      </c>
      <c r="BF297" s="516"/>
      <c r="BG297" s="516"/>
    </row>
    <row r="298" spans="14:59" s="367" customFormat="1">
      <c r="N298" s="516"/>
      <c r="O298" s="516"/>
      <c r="P298" s="516"/>
      <c r="Q298" s="516"/>
      <c r="R298" s="516"/>
      <c r="S298" s="516"/>
      <c r="T298" s="516"/>
      <c r="U298" s="516"/>
      <c r="V298" s="516"/>
      <c r="W298" s="516"/>
      <c r="X298" s="516"/>
      <c r="Y298" s="516"/>
      <c r="Z298" s="516"/>
      <c r="AA298" s="516"/>
      <c r="AB298" s="516"/>
      <c r="AC298" s="516"/>
      <c r="AD298" s="516"/>
      <c r="AE298" s="516"/>
      <c r="AF298" s="516"/>
      <c r="AG298" s="516"/>
      <c r="AH298" s="516"/>
      <c r="AI298" s="516"/>
      <c r="AJ298" s="516"/>
      <c r="AK298" s="516"/>
      <c r="AL298" s="516"/>
      <c r="AM298" s="516"/>
      <c r="AN298" s="516"/>
      <c r="AO298" s="516"/>
      <c r="AP298" s="516"/>
      <c r="AQ298" s="516"/>
      <c r="AR298" s="516"/>
      <c r="AS298" s="516"/>
      <c r="AT298" s="516"/>
      <c r="AU298" s="516"/>
      <c r="AV298" s="516"/>
      <c r="AW298" s="401"/>
      <c r="AX298" s="401"/>
      <c r="AY298" s="595" t="s">
        <v>1646</v>
      </c>
      <c r="AZ298" s="582" t="s">
        <v>851</v>
      </c>
      <c r="BA298" s="400" t="s">
        <v>898</v>
      </c>
      <c r="BB298" s="400"/>
      <c r="BC298" s="400"/>
      <c r="BD298" s="400" t="s">
        <v>1637</v>
      </c>
      <c r="BE298" s="516">
        <f t="shared" si="185"/>
        <v>293</v>
      </c>
      <c r="BF298" s="516"/>
      <c r="BG298" s="516"/>
    </row>
    <row r="299" spans="14:59" s="367" customFormat="1">
      <c r="N299" s="516"/>
      <c r="O299" s="516"/>
      <c r="P299" s="516"/>
      <c r="Q299" s="516"/>
      <c r="R299" s="516"/>
      <c r="S299" s="516"/>
      <c r="T299" s="516"/>
      <c r="U299" s="516"/>
      <c r="V299" s="516"/>
      <c r="W299" s="516"/>
      <c r="X299" s="516"/>
      <c r="Y299" s="516"/>
      <c r="Z299" s="516"/>
      <c r="AA299" s="516"/>
      <c r="AB299" s="516"/>
      <c r="AC299" s="516"/>
      <c r="AD299" s="516"/>
      <c r="AE299" s="516"/>
      <c r="AF299" s="516"/>
      <c r="AG299" s="516"/>
      <c r="AH299" s="516"/>
      <c r="AI299" s="516"/>
      <c r="AJ299" s="516"/>
      <c r="AK299" s="516"/>
      <c r="AL299" s="516"/>
      <c r="AM299" s="516"/>
      <c r="AN299" s="516"/>
      <c r="AO299" s="516"/>
      <c r="AP299" s="516"/>
      <c r="AQ299" s="516"/>
      <c r="AR299" s="516"/>
      <c r="AS299" s="516"/>
      <c r="AT299" s="516"/>
      <c r="AU299" s="516"/>
      <c r="AV299" s="516"/>
      <c r="AW299" s="401"/>
      <c r="AX299" s="401"/>
      <c r="AY299" s="595" t="s">
        <v>1133</v>
      </c>
      <c r="AZ299" s="582" t="s">
        <v>853</v>
      </c>
      <c r="BA299" s="400" t="s">
        <v>365</v>
      </c>
      <c r="BB299" s="400"/>
      <c r="BC299" s="400"/>
      <c r="BD299" s="400" t="s">
        <v>860</v>
      </c>
      <c r="BE299" s="516">
        <f t="shared" si="185"/>
        <v>294</v>
      </c>
      <c r="BF299" s="516"/>
      <c r="BG299" s="516"/>
    </row>
    <row r="300" spans="14:59" s="367" customFormat="1">
      <c r="N300" s="516"/>
      <c r="O300" s="516"/>
      <c r="P300" s="516"/>
      <c r="Q300" s="516"/>
      <c r="R300" s="516"/>
      <c r="S300" s="516"/>
      <c r="T300" s="516"/>
      <c r="U300" s="516"/>
      <c r="V300" s="516"/>
      <c r="W300" s="516"/>
      <c r="X300" s="516"/>
      <c r="Y300" s="516"/>
      <c r="Z300" s="516"/>
      <c r="AA300" s="516"/>
      <c r="AB300" s="516"/>
      <c r="AC300" s="516"/>
      <c r="AD300" s="516"/>
      <c r="AE300" s="516"/>
      <c r="AF300" s="516"/>
      <c r="AG300" s="516"/>
      <c r="AH300" s="516"/>
      <c r="AI300" s="516"/>
      <c r="AJ300" s="516"/>
      <c r="AK300" s="516"/>
      <c r="AL300" s="516"/>
      <c r="AM300" s="516"/>
      <c r="AN300" s="516"/>
      <c r="AO300" s="516"/>
      <c r="AP300" s="516"/>
      <c r="AQ300" s="516"/>
      <c r="AR300" s="516"/>
      <c r="AS300" s="516"/>
      <c r="AT300" s="516"/>
      <c r="AU300" s="516"/>
      <c r="AV300" s="516"/>
      <c r="AW300" s="401"/>
      <c r="AX300" s="401"/>
      <c r="AY300" s="595" t="s">
        <v>1135</v>
      </c>
      <c r="AZ300" s="582" t="s">
        <v>857</v>
      </c>
      <c r="BA300" s="400" t="s">
        <v>903</v>
      </c>
      <c r="BB300" s="400"/>
      <c r="BC300" s="400"/>
      <c r="BD300" s="400" t="s">
        <v>861</v>
      </c>
      <c r="BE300" s="516">
        <f t="shared" si="185"/>
        <v>295</v>
      </c>
      <c r="BF300" s="516"/>
      <c r="BG300" s="516"/>
    </row>
    <row r="301" spans="14:59" s="367" customFormat="1">
      <c r="N301" s="516"/>
      <c r="O301" s="516"/>
      <c r="P301" s="516"/>
      <c r="Q301" s="516"/>
      <c r="R301" s="516"/>
      <c r="S301" s="516"/>
      <c r="T301" s="516"/>
      <c r="U301" s="516"/>
      <c r="V301" s="516"/>
      <c r="W301" s="516"/>
      <c r="X301" s="516"/>
      <c r="Y301" s="516"/>
      <c r="Z301" s="516"/>
      <c r="AA301" s="516"/>
      <c r="AB301" s="516"/>
      <c r="AC301" s="516"/>
      <c r="AD301" s="516"/>
      <c r="AE301" s="516"/>
      <c r="AF301" s="516"/>
      <c r="AG301" s="516"/>
      <c r="AH301" s="516"/>
      <c r="AI301" s="516"/>
      <c r="AJ301" s="516"/>
      <c r="AK301" s="516"/>
      <c r="AL301" s="516"/>
      <c r="AM301" s="516"/>
      <c r="AN301" s="516"/>
      <c r="AO301" s="516"/>
      <c r="AP301" s="516"/>
      <c r="AQ301" s="516"/>
      <c r="AR301" s="516"/>
      <c r="AS301" s="516"/>
      <c r="AT301" s="516"/>
      <c r="AU301" s="516"/>
      <c r="AV301" s="516"/>
      <c r="AW301" s="401"/>
      <c r="AX301" s="401"/>
      <c r="AY301" s="595" t="s">
        <v>1136</v>
      </c>
      <c r="AZ301" s="582" t="s">
        <v>858</v>
      </c>
      <c r="BA301" s="400" t="s">
        <v>904</v>
      </c>
      <c r="BB301" s="400"/>
      <c r="BC301" s="400"/>
      <c r="BD301" s="400" t="s">
        <v>862</v>
      </c>
      <c r="BE301" s="516">
        <f t="shared" si="185"/>
        <v>296</v>
      </c>
      <c r="BF301" s="516"/>
      <c r="BG301" s="516"/>
    </row>
    <row r="302" spans="14:59" s="367" customFormat="1">
      <c r="N302" s="516"/>
      <c r="O302" s="516"/>
      <c r="P302" s="516"/>
      <c r="Q302" s="516"/>
      <c r="R302" s="516"/>
      <c r="S302" s="516"/>
      <c r="T302" s="516"/>
      <c r="U302" s="516"/>
      <c r="V302" s="516"/>
      <c r="W302" s="516"/>
      <c r="X302" s="516"/>
      <c r="Y302" s="516"/>
      <c r="Z302" s="516"/>
      <c r="AA302" s="516"/>
      <c r="AB302" s="516"/>
      <c r="AC302" s="516"/>
      <c r="AD302" s="516"/>
      <c r="AE302" s="516"/>
      <c r="AF302" s="516"/>
      <c r="AG302" s="516"/>
      <c r="AH302" s="516"/>
      <c r="AI302" s="516"/>
      <c r="AJ302" s="516"/>
      <c r="AK302" s="516"/>
      <c r="AL302" s="516"/>
      <c r="AM302" s="516"/>
      <c r="AN302" s="516"/>
      <c r="AO302" s="516"/>
      <c r="AP302" s="516"/>
      <c r="AQ302" s="516"/>
      <c r="AR302" s="516"/>
      <c r="AS302" s="516"/>
      <c r="AT302" s="516"/>
      <c r="AU302" s="516"/>
      <c r="AV302" s="516"/>
      <c r="AW302" s="401"/>
      <c r="AX302" s="401"/>
      <c r="AY302" s="595" t="s">
        <v>1144</v>
      </c>
      <c r="AZ302" s="582" t="s">
        <v>1637</v>
      </c>
      <c r="BA302" s="400" t="s">
        <v>905</v>
      </c>
      <c r="BB302" s="400"/>
      <c r="BC302" s="400"/>
      <c r="BD302" s="400" t="s">
        <v>339</v>
      </c>
      <c r="BE302" s="516">
        <f t="shared" si="185"/>
        <v>297</v>
      </c>
      <c r="BF302" s="516"/>
      <c r="BG302" s="516"/>
    </row>
    <row r="303" spans="14:59" s="367" customFormat="1">
      <c r="N303" s="516"/>
      <c r="O303" s="516"/>
      <c r="P303" s="516"/>
      <c r="Q303" s="516"/>
      <c r="R303" s="516"/>
      <c r="S303" s="516"/>
      <c r="T303" s="516"/>
      <c r="U303" s="516"/>
      <c r="V303" s="516"/>
      <c r="W303" s="516"/>
      <c r="X303" s="516"/>
      <c r="Y303" s="516"/>
      <c r="Z303" s="516"/>
      <c r="AA303" s="516"/>
      <c r="AB303" s="516"/>
      <c r="AC303" s="516"/>
      <c r="AD303" s="516"/>
      <c r="AE303" s="516"/>
      <c r="AF303" s="516"/>
      <c r="AG303" s="516"/>
      <c r="AH303" s="516"/>
      <c r="AI303" s="516"/>
      <c r="AJ303" s="516"/>
      <c r="AK303" s="516"/>
      <c r="AL303" s="516"/>
      <c r="AM303" s="516"/>
      <c r="AN303" s="516"/>
      <c r="AO303" s="516"/>
      <c r="AP303" s="516"/>
      <c r="AQ303" s="516"/>
      <c r="AR303" s="516"/>
      <c r="AS303" s="516"/>
      <c r="AT303" s="516"/>
      <c r="AU303" s="516"/>
      <c r="AV303" s="516"/>
      <c r="AW303" s="401"/>
      <c r="AX303" s="401"/>
      <c r="AY303" s="595" t="s">
        <v>1146</v>
      </c>
      <c r="AZ303" s="582" t="s">
        <v>860</v>
      </c>
      <c r="BA303" s="400" t="s">
        <v>906</v>
      </c>
      <c r="BB303" s="400"/>
      <c r="BC303" s="400"/>
      <c r="BD303" s="400" t="s">
        <v>863</v>
      </c>
      <c r="BE303" s="516">
        <f t="shared" si="185"/>
        <v>298</v>
      </c>
      <c r="BF303" s="516"/>
      <c r="BG303" s="516"/>
    </row>
    <row r="304" spans="14:59" s="367" customFormat="1">
      <c r="N304" s="516"/>
      <c r="O304" s="516"/>
      <c r="P304" s="516"/>
      <c r="Q304" s="516"/>
      <c r="R304" s="516"/>
      <c r="S304" s="516"/>
      <c r="T304" s="516"/>
      <c r="U304" s="516"/>
      <c r="V304" s="516"/>
      <c r="W304" s="516"/>
      <c r="X304" s="516"/>
      <c r="Y304" s="516"/>
      <c r="Z304" s="516"/>
      <c r="AA304" s="516"/>
      <c r="AB304" s="516"/>
      <c r="AC304" s="516"/>
      <c r="AD304" s="516"/>
      <c r="AE304" s="516"/>
      <c r="AF304" s="516"/>
      <c r="AG304" s="516"/>
      <c r="AH304" s="516"/>
      <c r="AI304" s="516"/>
      <c r="AJ304" s="516"/>
      <c r="AK304" s="516"/>
      <c r="AL304" s="516"/>
      <c r="AM304" s="516"/>
      <c r="AN304" s="516"/>
      <c r="AO304" s="516"/>
      <c r="AP304" s="516"/>
      <c r="AQ304" s="516"/>
      <c r="AR304" s="516"/>
      <c r="AS304" s="516"/>
      <c r="AT304" s="516"/>
      <c r="AU304" s="516"/>
      <c r="AV304" s="516"/>
      <c r="AW304" s="401"/>
      <c r="AX304" s="401"/>
      <c r="AY304" s="595" t="s">
        <v>1149</v>
      </c>
      <c r="AZ304" s="582" t="s">
        <v>861</v>
      </c>
      <c r="BA304" s="400" t="s">
        <v>910</v>
      </c>
      <c r="BB304" s="400"/>
      <c r="BC304" s="400"/>
      <c r="BD304" s="400" t="s">
        <v>865</v>
      </c>
      <c r="BE304" s="516">
        <f t="shared" si="185"/>
        <v>299</v>
      </c>
      <c r="BF304" s="516"/>
      <c r="BG304" s="516"/>
    </row>
    <row r="305" spans="14:59" s="367" customFormat="1">
      <c r="N305" s="516"/>
      <c r="O305" s="516"/>
      <c r="P305" s="516"/>
      <c r="Q305" s="516"/>
      <c r="R305" s="516"/>
      <c r="S305" s="516"/>
      <c r="T305" s="516"/>
      <c r="U305" s="516"/>
      <c r="V305" s="516"/>
      <c r="W305" s="516"/>
      <c r="X305" s="516"/>
      <c r="Y305" s="516"/>
      <c r="Z305" s="516"/>
      <c r="AA305" s="516"/>
      <c r="AB305" s="516"/>
      <c r="AC305" s="516"/>
      <c r="AD305" s="516"/>
      <c r="AE305" s="516"/>
      <c r="AF305" s="516"/>
      <c r="AG305" s="516"/>
      <c r="AH305" s="516"/>
      <c r="AI305" s="516"/>
      <c r="AJ305" s="516"/>
      <c r="AK305" s="516"/>
      <c r="AL305" s="516"/>
      <c r="AM305" s="516"/>
      <c r="AN305" s="516"/>
      <c r="AO305" s="516"/>
      <c r="AP305" s="516"/>
      <c r="AQ305" s="516"/>
      <c r="AR305" s="516"/>
      <c r="AS305" s="516"/>
      <c r="AT305" s="516"/>
      <c r="AU305" s="516"/>
      <c r="AV305" s="516"/>
      <c r="AW305" s="401"/>
      <c r="AX305" s="401"/>
      <c r="AY305" s="595" t="s">
        <v>1150</v>
      </c>
      <c r="AZ305" s="582" t="s">
        <v>862</v>
      </c>
      <c r="BA305" s="400" t="s">
        <v>911</v>
      </c>
      <c r="BB305" s="400"/>
      <c r="BC305" s="400"/>
      <c r="BD305" s="400" t="s">
        <v>867</v>
      </c>
      <c r="BE305" s="516">
        <f t="shared" si="185"/>
        <v>300</v>
      </c>
      <c r="BF305" s="516"/>
      <c r="BG305" s="516"/>
    </row>
    <row r="306" spans="14:59" s="367" customFormat="1">
      <c r="N306" s="516"/>
      <c r="O306" s="516"/>
      <c r="P306" s="516"/>
      <c r="Q306" s="516"/>
      <c r="R306" s="516"/>
      <c r="S306" s="516"/>
      <c r="T306" s="516"/>
      <c r="U306" s="516"/>
      <c r="V306" s="516"/>
      <c r="W306" s="516"/>
      <c r="X306" s="516"/>
      <c r="Y306" s="516"/>
      <c r="Z306" s="516"/>
      <c r="AA306" s="516"/>
      <c r="AB306" s="516"/>
      <c r="AC306" s="516"/>
      <c r="AD306" s="516"/>
      <c r="AE306" s="516"/>
      <c r="AF306" s="516"/>
      <c r="AG306" s="516"/>
      <c r="AH306" s="516"/>
      <c r="AI306" s="516"/>
      <c r="AJ306" s="516"/>
      <c r="AK306" s="516"/>
      <c r="AL306" s="516"/>
      <c r="AM306" s="516"/>
      <c r="AN306" s="516"/>
      <c r="AO306" s="516"/>
      <c r="AP306" s="516"/>
      <c r="AQ306" s="516"/>
      <c r="AR306" s="516"/>
      <c r="AS306" s="516"/>
      <c r="AT306" s="516"/>
      <c r="AU306" s="516"/>
      <c r="AV306" s="516"/>
      <c r="AW306" s="401"/>
      <c r="AX306" s="401"/>
      <c r="AY306" s="595" t="s">
        <v>1154</v>
      </c>
      <c r="AZ306" s="582" t="s">
        <v>339</v>
      </c>
      <c r="BA306" s="400" t="s">
        <v>912</v>
      </c>
      <c r="BB306" s="400"/>
      <c r="BC306" s="400"/>
      <c r="BD306" s="400" t="s">
        <v>873</v>
      </c>
      <c r="BE306" s="516">
        <f t="shared" si="185"/>
        <v>301</v>
      </c>
      <c r="BF306" s="516"/>
      <c r="BG306" s="516"/>
    </row>
    <row r="307" spans="14:59" s="367" customFormat="1">
      <c r="N307" s="516"/>
      <c r="O307" s="516"/>
      <c r="P307" s="516"/>
      <c r="Q307" s="516"/>
      <c r="R307" s="516"/>
      <c r="S307" s="516"/>
      <c r="T307" s="516"/>
      <c r="U307" s="516"/>
      <c r="V307" s="516"/>
      <c r="W307" s="516"/>
      <c r="X307" s="516"/>
      <c r="Y307" s="516"/>
      <c r="Z307" s="516"/>
      <c r="AA307" s="516"/>
      <c r="AB307" s="516"/>
      <c r="AC307" s="516"/>
      <c r="AD307" s="516"/>
      <c r="AE307" s="516"/>
      <c r="AF307" s="516"/>
      <c r="AG307" s="516"/>
      <c r="AH307" s="516"/>
      <c r="AI307" s="516"/>
      <c r="AJ307" s="516"/>
      <c r="AK307" s="516"/>
      <c r="AL307" s="516"/>
      <c r="AM307" s="516"/>
      <c r="AN307" s="516"/>
      <c r="AO307" s="516"/>
      <c r="AP307" s="516"/>
      <c r="AQ307" s="516"/>
      <c r="AR307" s="516"/>
      <c r="AS307" s="516"/>
      <c r="AT307" s="516"/>
      <c r="AU307" s="516"/>
      <c r="AV307" s="516"/>
      <c r="AW307" s="401"/>
      <c r="AX307" s="401"/>
      <c r="AY307" s="595" t="s">
        <v>1156</v>
      </c>
      <c r="AZ307" s="582" t="s">
        <v>863</v>
      </c>
      <c r="BA307" s="400" t="s">
        <v>913</v>
      </c>
      <c r="BB307" s="400"/>
      <c r="BC307" s="400"/>
      <c r="BD307" s="400" t="s">
        <v>874</v>
      </c>
      <c r="BE307" s="516">
        <f t="shared" si="185"/>
        <v>302</v>
      </c>
      <c r="BF307" s="516"/>
      <c r="BG307" s="516"/>
    </row>
    <row r="308" spans="14:59" s="367" customFormat="1">
      <c r="N308" s="516"/>
      <c r="O308" s="516"/>
      <c r="P308" s="516"/>
      <c r="Q308" s="516"/>
      <c r="R308" s="516"/>
      <c r="S308" s="516"/>
      <c r="T308" s="516"/>
      <c r="U308" s="516"/>
      <c r="V308" s="516"/>
      <c r="W308" s="516"/>
      <c r="X308" s="516"/>
      <c r="Y308" s="516"/>
      <c r="Z308" s="516"/>
      <c r="AA308" s="516"/>
      <c r="AB308" s="516"/>
      <c r="AC308" s="516"/>
      <c r="AD308" s="516"/>
      <c r="AE308" s="516"/>
      <c r="AF308" s="516"/>
      <c r="AG308" s="516"/>
      <c r="AH308" s="516"/>
      <c r="AI308" s="516"/>
      <c r="AJ308" s="516"/>
      <c r="AK308" s="516"/>
      <c r="AL308" s="516"/>
      <c r="AM308" s="516"/>
      <c r="AN308" s="516"/>
      <c r="AO308" s="516"/>
      <c r="AP308" s="516"/>
      <c r="AQ308" s="516"/>
      <c r="AR308" s="516"/>
      <c r="AS308" s="516"/>
      <c r="AT308" s="516"/>
      <c r="AU308" s="516"/>
      <c r="AV308" s="516"/>
      <c r="AW308" s="401"/>
      <c r="AX308" s="401"/>
      <c r="AY308" s="595" t="s">
        <v>1159</v>
      </c>
      <c r="AZ308" s="582" t="s">
        <v>865</v>
      </c>
      <c r="BA308" s="400" t="s">
        <v>918</v>
      </c>
      <c r="BB308" s="400"/>
      <c r="BC308" s="400"/>
      <c r="BD308" s="400" t="s">
        <v>875</v>
      </c>
      <c r="BE308" s="516">
        <f t="shared" si="185"/>
        <v>303</v>
      </c>
      <c r="BF308" s="516"/>
      <c r="BG308" s="516"/>
    </row>
    <row r="309" spans="14:59" s="367" customFormat="1">
      <c r="N309" s="516"/>
      <c r="O309" s="516"/>
      <c r="P309" s="516"/>
      <c r="Q309" s="516"/>
      <c r="R309" s="516"/>
      <c r="S309" s="516"/>
      <c r="T309" s="516"/>
      <c r="U309" s="516"/>
      <c r="V309" s="516"/>
      <c r="W309" s="516"/>
      <c r="X309" s="516"/>
      <c r="Y309" s="516"/>
      <c r="Z309" s="516"/>
      <c r="AA309" s="516"/>
      <c r="AB309" s="516"/>
      <c r="AC309" s="516"/>
      <c r="AD309" s="516"/>
      <c r="AE309" s="516"/>
      <c r="AF309" s="516"/>
      <c r="AG309" s="516"/>
      <c r="AH309" s="516"/>
      <c r="AI309" s="516"/>
      <c r="AJ309" s="516"/>
      <c r="AK309" s="516"/>
      <c r="AL309" s="516"/>
      <c r="AM309" s="516"/>
      <c r="AN309" s="516"/>
      <c r="AO309" s="516"/>
      <c r="AP309" s="516"/>
      <c r="AQ309" s="516"/>
      <c r="AR309" s="516"/>
      <c r="AS309" s="516"/>
      <c r="AT309" s="516"/>
      <c r="AU309" s="516"/>
      <c r="AV309" s="516"/>
      <c r="AW309" s="401"/>
      <c r="AX309" s="401"/>
      <c r="AY309" s="595" t="s">
        <v>1160</v>
      </c>
      <c r="AZ309" s="582" t="s">
        <v>867</v>
      </c>
      <c r="BA309" s="400" t="s">
        <v>923</v>
      </c>
      <c r="BB309" s="400"/>
      <c r="BC309" s="400"/>
      <c r="BD309" s="400" t="s">
        <v>876</v>
      </c>
      <c r="BE309" s="516">
        <f t="shared" si="185"/>
        <v>304</v>
      </c>
      <c r="BF309" s="516"/>
      <c r="BG309" s="516"/>
    </row>
    <row r="310" spans="14:59" s="367" customFormat="1">
      <c r="N310" s="516"/>
      <c r="O310" s="516"/>
      <c r="P310" s="516"/>
      <c r="Q310" s="516"/>
      <c r="R310" s="516"/>
      <c r="S310" s="516"/>
      <c r="T310" s="516"/>
      <c r="U310" s="516"/>
      <c r="V310" s="516"/>
      <c r="W310" s="516"/>
      <c r="X310" s="516"/>
      <c r="Y310" s="516"/>
      <c r="Z310" s="516"/>
      <c r="AA310" s="516"/>
      <c r="AB310" s="516"/>
      <c r="AC310" s="516"/>
      <c r="AD310" s="516"/>
      <c r="AE310" s="516"/>
      <c r="AF310" s="516"/>
      <c r="AG310" s="516"/>
      <c r="AH310" s="516"/>
      <c r="AI310" s="516"/>
      <c r="AJ310" s="516"/>
      <c r="AK310" s="516"/>
      <c r="AL310" s="516"/>
      <c r="AM310" s="516"/>
      <c r="AN310" s="516"/>
      <c r="AO310" s="516"/>
      <c r="AP310" s="516"/>
      <c r="AQ310" s="516"/>
      <c r="AR310" s="516"/>
      <c r="AS310" s="516"/>
      <c r="AT310" s="516"/>
      <c r="AU310" s="516"/>
      <c r="AV310" s="516"/>
      <c r="AW310" s="401"/>
      <c r="AX310" s="401"/>
      <c r="AY310" s="595" t="s">
        <v>1162</v>
      </c>
      <c r="AZ310" s="582" t="s">
        <v>873</v>
      </c>
      <c r="BA310" s="400" t="s">
        <v>924</v>
      </c>
      <c r="BB310" s="400"/>
      <c r="BC310" s="400"/>
      <c r="BD310" s="400" t="s">
        <v>879</v>
      </c>
      <c r="BE310" s="516">
        <f t="shared" si="185"/>
        <v>305</v>
      </c>
      <c r="BF310" s="516"/>
      <c r="BG310" s="516"/>
    </row>
    <row r="311" spans="14:59" s="367" customFormat="1">
      <c r="N311" s="516"/>
      <c r="O311" s="516"/>
      <c r="P311" s="516"/>
      <c r="Q311" s="516"/>
      <c r="R311" s="516"/>
      <c r="S311" s="516"/>
      <c r="T311" s="516"/>
      <c r="U311" s="516"/>
      <c r="V311" s="516"/>
      <c r="W311" s="516"/>
      <c r="X311" s="516"/>
      <c r="Y311" s="516"/>
      <c r="Z311" s="516"/>
      <c r="AA311" s="516"/>
      <c r="AB311" s="516"/>
      <c r="AC311" s="516"/>
      <c r="AD311" s="516"/>
      <c r="AE311" s="516"/>
      <c r="AF311" s="516"/>
      <c r="AG311" s="516"/>
      <c r="AH311" s="516"/>
      <c r="AI311" s="516"/>
      <c r="AJ311" s="516"/>
      <c r="AK311" s="516"/>
      <c r="AL311" s="516"/>
      <c r="AM311" s="516"/>
      <c r="AN311" s="516"/>
      <c r="AO311" s="516"/>
      <c r="AP311" s="516"/>
      <c r="AQ311" s="516"/>
      <c r="AR311" s="516"/>
      <c r="AS311" s="516"/>
      <c r="AT311" s="516"/>
      <c r="AU311" s="516"/>
      <c r="AV311" s="516"/>
      <c r="AW311" s="401"/>
      <c r="AX311" s="401"/>
      <c r="AY311" s="595" t="s">
        <v>1165</v>
      </c>
      <c r="AZ311" s="582" t="s">
        <v>874</v>
      </c>
      <c r="BA311" s="400" t="s">
        <v>925</v>
      </c>
      <c r="BB311" s="400"/>
      <c r="BC311" s="400"/>
      <c r="BD311" s="400" t="s">
        <v>885</v>
      </c>
      <c r="BE311" s="516">
        <f t="shared" si="185"/>
        <v>306</v>
      </c>
      <c r="BF311" s="516"/>
      <c r="BG311" s="516"/>
    </row>
    <row r="312" spans="14:59" s="367" customFormat="1">
      <c r="N312" s="516"/>
      <c r="O312" s="516"/>
      <c r="P312" s="516"/>
      <c r="Q312" s="516"/>
      <c r="R312" s="516"/>
      <c r="S312" s="516"/>
      <c r="T312" s="516"/>
      <c r="U312" s="516"/>
      <c r="V312" s="516"/>
      <c r="W312" s="516"/>
      <c r="X312" s="516"/>
      <c r="Y312" s="516"/>
      <c r="Z312" s="516"/>
      <c r="AA312" s="516"/>
      <c r="AB312" s="516"/>
      <c r="AC312" s="516"/>
      <c r="AD312" s="516"/>
      <c r="AE312" s="516"/>
      <c r="AF312" s="516"/>
      <c r="AG312" s="516"/>
      <c r="AH312" s="516"/>
      <c r="AI312" s="516"/>
      <c r="AJ312" s="516"/>
      <c r="AK312" s="516"/>
      <c r="AL312" s="516"/>
      <c r="AM312" s="516"/>
      <c r="AN312" s="516"/>
      <c r="AO312" s="516"/>
      <c r="AP312" s="516"/>
      <c r="AQ312" s="516"/>
      <c r="AR312" s="516"/>
      <c r="AS312" s="516"/>
      <c r="AT312" s="516"/>
      <c r="AU312" s="516"/>
      <c r="AV312" s="516"/>
      <c r="AW312" s="401"/>
      <c r="AX312" s="401"/>
      <c r="AY312" s="595" t="s">
        <v>1166</v>
      </c>
      <c r="AZ312" s="582" t="s">
        <v>875</v>
      </c>
      <c r="BA312" s="400" t="s">
        <v>1640</v>
      </c>
      <c r="BB312" s="400"/>
      <c r="BC312" s="400"/>
      <c r="BD312" s="400" t="s">
        <v>888</v>
      </c>
      <c r="BE312" s="516">
        <f t="shared" si="185"/>
        <v>307</v>
      </c>
      <c r="BF312" s="516"/>
      <c r="BG312" s="516"/>
    </row>
    <row r="313" spans="14:59" s="367" customFormat="1">
      <c r="N313" s="516"/>
      <c r="O313" s="516"/>
      <c r="P313" s="516"/>
      <c r="Q313" s="516"/>
      <c r="R313" s="516"/>
      <c r="S313" s="516"/>
      <c r="T313" s="516"/>
      <c r="U313" s="516"/>
      <c r="V313" s="516"/>
      <c r="W313" s="516"/>
      <c r="X313" s="516"/>
      <c r="Y313" s="516"/>
      <c r="Z313" s="516"/>
      <c r="AA313" s="516"/>
      <c r="AB313" s="516"/>
      <c r="AC313" s="516"/>
      <c r="AD313" s="516"/>
      <c r="AE313" s="516"/>
      <c r="AF313" s="516"/>
      <c r="AG313" s="516"/>
      <c r="AH313" s="516"/>
      <c r="AI313" s="516"/>
      <c r="AJ313" s="516"/>
      <c r="AK313" s="516"/>
      <c r="AL313" s="516"/>
      <c r="AM313" s="516"/>
      <c r="AN313" s="516"/>
      <c r="AO313" s="516"/>
      <c r="AP313" s="516"/>
      <c r="AQ313" s="516"/>
      <c r="AR313" s="516"/>
      <c r="AS313" s="516"/>
      <c r="AT313" s="516"/>
      <c r="AU313" s="516"/>
      <c r="AV313" s="516"/>
      <c r="AW313" s="401"/>
      <c r="AX313" s="401"/>
      <c r="AY313" s="595" t="s">
        <v>1169</v>
      </c>
      <c r="AZ313" s="582" t="s">
        <v>876</v>
      </c>
      <c r="BA313" s="400" t="s">
        <v>931</v>
      </c>
      <c r="BB313" s="400"/>
      <c r="BC313" s="400"/>
      <c r="BD313" s="400" t="s">
        <v>889</v>
      </c>
      <c r="BE313" s="516">
        <f t="shared" si="185"/>
        <v>308</v>
      </c>
      <c r="BF313" s="516"/>
      <c r="BG313" s="516"/>
    </row>
    <row r="314" spans="14:59" s="367" customFormat="1">
      <c r="N314" s="516"/>
      <c r="O314" s="516"/>
      <c r="P314" s="516"/>
      <c r="Q314" s="516"/>
      <c r="R314" s="516"/>
      <c r="S314" s="516"/>
      <c r="T314" s="516"/>
      <c r="U314" s="516"/>
      <c r="V314" s="516"/>
      <c r="W314" s="516"/>
      <c r="X314" s="516"/>
      <c r="Y314" s="516"/>
      <c r="Z314" s="516"/>
      <c r="AA314" s="516"/>
      <c r="AB314" s="516"/>
      <c r="AC314" s="516"/>
      <c r="AD314" s="516"/>
      <c r="AE314" s="516"/>
      <c r="AF314" s="516"/>
      <c r="AG314" s="516"/>
      <c r="AH314" s="516"/>
      <c r="AI314" s="516"/>
      <c r="AJ314" s="516"/>
      <c r="AK314" s="516"/>
      <c r="AL314" s="516"/>
      <c r="AM314" s="516"/>
      <c r="AN314" s="516"/>
      <c r="AO314" s="516"/>
      <c r="AP314" s="516"/>
      <c r="AQ314" s="516"/>
      <c r="AR314" s="516"/>
      <c r="AS314" s="516"/>
      <c r="AT314" s="516"/>
      <c r="AU314" s="516"/>
      <c r="AV314" s="516"/>
      <c r="AW314" s="401"/>
      <c r="AX314" s="401"/>
      <c r="AY314" s="595" t="s">
        <v>1171</v>
      </c>
      <c r="AZ314" s="582" t="s">
        <v>879</v>
      </c>
      <c r="BA314" s="400" t="s">
        <v>932</v>
      </c>
      <c r="BB314" s="400"/>
      <c r="BC314" s="400"/>
      <c r="BD314" s="400" t="s">
        <v>891</v>
      </c>
      <c r="BE314" s="516">
        <f t="shared" si="185"/>
        <v>309</v>
      </c>
      <c r="BF314" s="516"/>
      <c r="BG314" s="516"/>
    </row>
    <row r="315" spans="14:59" s="367" customFormat="1">
      <c r="N315" s="516"/>
      <c r="O315" s="516"/>
      <c r="P315" s="516"/>
      <c r="Q315" s="516"/>
      <c r="R315" s="516"/>
      <c r="S315" s="516"/>
      <c r="T315" s="516"/>
      <c r="U315" s="516"/>
      <c r="V315" s="516"/>
      <c r="W315" s="516"/>
      <c r="X315" s="516"/>
      <c r="Y315" s="516"/>
      <c r="Z315" s="516"/>
      <c r="AA315" s="516"/>
      <c r="AB315" s="516"/>
      <c r="AC315" s="516"/>
      <c r="AD315" s="516"/>
      <c r="AE315" s="516"/>
      <c r="AF315" s="516"/>
      <c r="AG315" s="516"/>
      <c r="AH315" s="516"/>
      <c r="AI315" s="516"/>
      <c r="AJ315" s="516"/>
      <c r="AK315" s="516"/>
      <c r="AL315" s="516"/>
      <c r="AM315" s="516"/>
      <c r="AN315" s="516"/>
      <c r="AO315" s="516"/>
      <c r="AP315" s="516"/>
      <c r="AQ315" s="516"/>
      <c r="AR315" s="516"/>
      <c r="AS315" s="516"/>
      <c r="AT315" s="516"/>
      <c r="AU315" s="516"/>
      <c r="AV315" s="516"/>
      <c r="AW315" s="401"/>
      <c r="AX315" s="401"/>
      <c r="AY315" s="595" t="s">
        <v>456</v>
      </c>
      <c r="AZ315" s="582" t="s">
        <v>885</v>
      </c>
      <c r="BA315" s="400" t="s">
        <v>382</v>
      </c>
      <c r="BB315" s="400"/>
      <c r="BC315" s="400"/>
      <c r="BD315" s="400" t="s">
        <v>892</v>
      </c>
      <c r="BE315" s="516">
        <f t="shared" si="185"/>
        <v>310</v>
      </c>
      <c r="BF315" s="516"/>
      <c r="BG315" s="516"/>
    </row>
    <row r="316" spans="14:59" s="367" customFormat="1">
      <c r="N316" s="516"/>
      <c r="O316" s="516"/>
      <c r="P316" s="516"/>
      <c r="Q316" s="516"/>
      <c r="R316" s="516"/>
      <c r="S316" s="516"/>
      <c r="T316" s="516"/>
      <c r="U316" s="516"/>
      <c r="V316" s="516"/>
      <c r="W316" s="516"/>
      <c r="X316" s="516"/>
      <c r="Y316" s="516"/>
      <c r="Z316" s="516"/>
      <c r="AA316" s="516"/>
      <c r="AB316" s="516"/>
      <c r="AC316" s="516"/>
      <c r="AD316" s="516"/>
      <c r="AE316" s="516"/>
      <c r="AF316" s="516"/>
      <c r="AG316" s="516"/>
      <c r="AH316" s="516"/>
      <c r="AI316" s="516"/>
      <c r="AJ316" s="516"/>
      <c r="AK316" s="516"/>
      <c r="AL316" s="516"/>
      <c r="AM316" s="516"/>
      <c r="AN316" s="516"/>
      <c r="AO316" s="516"/>
      <c r="AP316" s="516"/>
      <c r="AQ316" s="516"/>
      <c r="AR316" s="516"/>
      <c r="AS316" s="516"/>
      <c r="AT316" s="516"/>
      <c r="AU316" s="516"/>
      <c r="AV316" s="516"/>
      <c r="AW316" s="401"/>
      <c r="AX316" s="401"/>
      <c r="AY316" s="595" t="s">
        <v>1175</v>
      </c>
      <c r="AZ316" s="582" t="s">
        <v>888</v>
      </c>
      <c r="BA316" s="400" t="s">
        <v>934</v>
      </c>
      <c r="BB316" s="400"/>
      <c r="BC316" s="400"/>
      <c r="BD316" s="400" t="s">
        <v>894</v>
      </c>
      <c r="BE316" s="516">
        <f t="shared" si="185"/>
        <v>311</v>
      </c>
      <c r="BF316" s="516"/>
      <c r="BG316" s="516"/>
    </row>
    <row r="317" spans="14:59" s="367" customFormat="1">
      <c r="N317" s="516"/>
      <c r="O317" s="516"/>
      <c r="P317" s="516"/>
      <c r="Q317" s="516"/>
      <c r="R317" s="516"/>
      <c r="S317" s="516"/>
      <c r="T317" s="516"/>
      <c r="U317" s="516"/>
      <c r="V317" s="516"/>
      <c r="W317" s="516"/>
      <c r="X317" s="516"/>
      <c r="Y317" s="516"/>
      <c r="Z317" s="516"/>
      <c r="AA317" s="516"/>
      <c r="AB317" s="516"/>
      <c r="AC317" s="516"/>
      <c r="AD317" s="516"/>
      <c r="AE317" s="516"/>
      <c r="AF317" s="516"/>
      <c r="AG317" s="516"/>
      <c r="AH317" s="516"/>
      <c r="AI317" s="516"/>
      <c r="AJ317" s="516"/>
      <c r="AK317" s="516"/>
      <c r="AL317" s="516"/>
      <c r="AM317" s="516"/>
      <c r="AN317" s="516"/>
      <c r="AO317" s="516"/>
      <c r="AP317" s="516"/>
      <c r="AQ317" s="516"/>
      <c r="AR317" s="516"/>
      <c r="AS317" s="516"/>
      <c r="AT317" s="516"/>
      <c r="AU317" s="516"/>
      <c r="AV317" s="516"/>
      <c r="AW317" s="401"/>
      <c r="AX317" s="401"/>
      <c r="AY317" s="595" t="s">
        <v>1176</v>
      </c>
      <c r="AZ317" s="582" t="s">
        <v>889</v>
      </c>
      <c r="BA317" s="400" t="s">
        <v>935</v>
      </c>
      <c r="BB317" s="400"/>
      <c r="BC317" s="400"/>
      <c r="BD317" s="400" t="s">
        <v>896</v>
      </c>
      <c r="BE317" s="516">
        <f t="shared" si="185"/>
        <v>312</v>
      </c>
      <c r="BF317" s="516"/>
      <c r="BG317" s="516"/>
    </row>
    <row r="318" spans="14:59" s="367" customFormat="1">
      <c r="N318" s="516"/>
      <c r="O318" s="516"/>
      <c r="P318" s="516"/>
      <c r="Q318" s="516"/>
      <c r="R318" s="516"/>
      <c r="S318" s="516"/>
      <c r="T318" s="516"/>
      <c r="U318" s="516"/>
      <c r="V318" s="516"/>
      <c r="W318" s="516"/>
      <c r="X318" s="516"/>
      <c r="Y318" s="516"/>
      <c r="Z318" s="516"/>
      <c r="AA318" s="516"/>
      <c r="AB318" s="516"/>
      <c r="AC318" s="516"/>
      <c r="AD318" s="516"/>
      <c r="AE318" s="516"/>
      <c r="AF318" s="516"/>
      <c r="AG318" s="516"/>
      <c r="AH318" s="516"/>
      <c r="AI318" s="516"/>
      <c r="AJ318" s="516"/>
      <c r="AK318" s="516"/>
      <c r="AL318" s="516"/>
      <c r="AM318" s="516"/>
      <c r="AN318" s="516"/>
      <c r="AO318" s="516"/>
      <c r="AP318" s="516"/>
      <c r="AQ318" s="516"/>
      <c r="AR318" s="516"/>
      <c r="AS318" s="516"/>
      <c r="AT318" s="516"/>
      <c r="AU318" s="516"/>
      <c r="AV318" s="516"/>
      <c r="AW318" s="401"/>
      <c r="AX318" s="401"/>
      <c r="AY318" s="595" t="s">
        <v>1186</v>
      </c>
      <c r="AZ318" s="582" t="s">
        <v>891</v>
      </c>
      <c r="BA318" s="400" t="s">
        <v>938</v>
      </c>
      <c r="BB318" s="400"/>
      <c r="BC318" s="400"/>
      <c r="BD318" s="400" t="s">
        <v>898</v>
      </c>
      <c r="BE318" s="516">
        <f t="shared" si="185"/>
        <v>313</v>
      </c>
      <c r="BF318" s="516"/>
      <c r="BG318" s="516"/>
    </row>
    <row r="319" spans="14:59" s="367" customFormat="1">
      <c r="N319" s="516"/>
      <c r="O319" s="516"/>
      <c r="P319" s="516"/>
      <c r="Q319" s="516"/>
      <c r="R319" s="516"/>
      <c r="S319" s="516"/>
      <c r="T319" s="516"/>
      <c r="U319" s="516"/>
      <c r="V319" s="516"/>
      <c r="W319" s="516"/>
      <c r="X319" s="516"/>
      <c r="Y319" s="516"/>
      <c r="Z319" s="516"/>
      <c r="AA319" s="516"/>
      <c r="AB319" s="516"/>
      <c r="AC319" s="516"/>
      <c r="AD319" s="516"/>
      <c r="AE319" s="516"/>
      <c r="AF319" s="516"/>
      <c r="AG319" s="516"/>
      <c r="AH319" s="516"/>
      <c r="AI319" s="516"/>
      <c r="AJ319" s="516"/>
      <c r="AK319" s="516"/>
      <c r="AL319" s="516"/>
      <c r="AM319" s="516"/>
      <c r="AN319" s="516"/>
      <c r="AO319" s="516"/>
      <c r="AP319" s="516"/>
      <c r="AQ319" s="516"/>
      <c r="AR319" s="516"/>
      <c r="AS319" s="516"/>
      <c r="AT319" s="516"/>
      <c r="AU319" s="516"/>
      <c r="AV319" s="516"/>
      <c r="AW319" s="401"/>
      <c r="AX319" s="401"/>
      <c r="AY319" s="595" t="s">
        <v>1193</v>
      </c>
      <c r="AZ319" s="582" t="s">
        <v>892</v>
      </c>
      <c r="BA319" s="400" t="s">
        <v>940</v>
      </c>
      <c r="BB319" s="400"/>
      <c r="BC319" s="400"/>
      <c r="BD319" s="400" t="s">
        <v>1639</v>
      </c>
      <c r="BE319" s="516">
        <f t="shared" si="185"/>
        <v>314</v>
      </c>
      <c r="BF319" s="516"/>
      <c r="BG319" s="516"/>
    </row>
    <row r="320" spans="14:59" s="367" customFormat="1">
      <c r="N320" s="516"/>
      <c r="O320" s="516"/>
      <c r="P320" s="516"/>
      <c r="Q320" s="516"/>
      <c r="R320" s="516"/>
      <c r="S320" s="516"/>
      <c r="T320" s="516"/>
      <c r="U320" s="516"/>
      <c r="V320" s="516"/>
      <c r="W320" s="516"/>
      <c r="X320" s="516"/>
      <c r="Y320" s="516"/>
      <c r="Z320" s="516"/>
      <c r="AA320" s="516"/>
      <c r="AB320" s="516"/>
      <c r="AC320" s="516"/>
      <c r="AD320" s="516"/>
      <c r="AE320" s="516"/>
      <c r="AF320" s="516"/>
      <c r="AG320" s="516"/>
      <c r="AH320" s="516"/>
      <c r="AI320" s="516"/>
      <c r="AJ320" s="516"/>
      <c r="AK320" s="516"/>
      <c r="AL320" s="516"/>
      <c r="AM320" s="516"/>
      <c r="AN320" s="516"/>
      <c r="AO320" s="516"/>
      <c r="AP320" s="516"/>
      <c r="AQ320" s="516"/>
      <c r="AR320" s="516"/>
      <c r="AS320" s="516"/>
      <c r="AT320" s="516"/>
      <c r="AU320" s="516"/>
      <c r="AV320" s="516"/>
      <c r="AW320" s="401"/>
      <c r="AX320" s="401"/>
      <c r="AY320" s="595" t="s">
        <v>1195</v>
      </c>
      <c r="AZ320" s="582" t="s">
        <v>894</v>
      </c>
      <c r="BA320" s="400" t="s">
        <v>942</v>
      </c>
      <c r="BB320" s="400"/>
      <c r="BC320" s="400"/>
      <c r="BD320" s="400" t="s">
        <v>365</v>
      </c>
      <c r="BE320" s="516">
        <f t="shared" si="185"/>
        <v>315</v>
      </c>
      <c r="BF320" s="516"/>
      <c r="BG320" s="516"/>
    </row>
    <row r="321" spans="14:59" s="367" customFormat="1">
      <c r="N321" s="516"/>
      <c r="O321" s="516"/>
      <c r="P321" s="516"/>
      <c r="Q321" s="516"/>
      <c r="R321" s="516"/>
      <c r="S321" s="516"/>
      <c r="T321" s="516"/>
      <c r="U321" s="516"/>
      <c r="V321" s="516"/>
      <c r="W321" s="516"/>
      <c r="X321" s="516"/>
      <c r="Y321" s="516"/>
      <c r="Z321" s="516"/>
      <c r="AA321" s="516"/>
      <c r="AB321" s="516"/>
      <c r="AC321" s="516"/>
      <c r="AD321" s="516"/>
      <c r="AE321" s="516"/>
      <c r="AF321" s="516"/>
      <c r="AG321" s="516"/>
      <c r="AH321" s="516"/>
      <c r="AI321" s="516"/>
      <c r="AJ321" s="516"/>
      <c r="AK321" s="516"/>
      <c r="AL321" s="516"/>
      <c r="AM321" s="516"/>
      <c r="AN321" s="516"/>
      <c r="AO321" s="516"/>
      <c r="AP321" s="516"/>
      <c r="AQ321" s="516"/>
      <c r="AR321" s="516"/>
      <c r="AS321" s="516"/>
      <c r="AT321" s="516"/>
      <c r="AU321" s="516"/>
      <c r="AV321" s="516"/>
      <c r="AW321" s="401"/>
      <c r="AX321" s="401"/>
      <c r="AY321" s="595" t="s">
        <v>1197</v>
      </c>
      <c r="AZ321" s="582" t="s">
        <v>896</v>
      </c>
      <c r="BA321" s="400" t="s">
        <v>947</v>
      </c>
      <c r="BB321" s="400"/>
      <c r="BC321" s="400"/>
      <c r="BD321" s="400" t="s">
        <v>903</v>
      </c>
      <c r="BE321" s="516">
        <f t="shared" si="185"/>
        <v>316</v>
      </c>
      <c r="BF321" s="516"/>
      <c r="BG321" s="516"/>
    </row>
    <row r="322" spans="14:59" s="367" customFormat="1">
      <c r="N322" s="516"/>
      <c r="O322" s="516"/>
      <c r="P322" s="516"/>
      <c r="Q322" s="516"/>
      <c r="R322" s="516"/>
      <c r="S322" s="516"/>
      <c r="T322" s="516"/>
      <c r="U322" s="516"/>
      <c r="V322" s="516"/>
      <c r="W322" s="516"/>
      <c r="X322" s="516"/>
      <c r="Y322" s="516"/>
      <c r="Z322" s="516"/>
      <c r="AA322" s="516"/>
      <c r="AB322" s="516"/>
      <c r="AC322" s="516"/>
      <c r="AD322" s="516"/>
      <c r="AE322" s="516"/>
      <c r="AF322" s="516"/>
      <c r="AG322" s="516"/>
      <c r="AH322" s="516"/>
      <c r="AI322" s="516"/>
      <c r="AJ322" s="516"/>
      <c r="AK322" s="516"/>
      <c r="AL322" s="516"/>
      <c r="AM322" s="516"/>
      <c r="AN322" s="516"/>
      <c r="AO322" s="516"/>
      <c r="AP322" s="516"/>
      <c r="AQ322" s="516"/>
      <c r="AR322" s="516"/>
      <c r="AS322" s="516"/>
      <c r="AT322" s="516"/>
      <c r="AU322" s="516"/>
      <c r="AV322" s="516"/>
      <c r="AW322" s="401"/>
      <c r="AX322" s="401"/>
      <c r="AY322" s="595" t="s">
        <v>1200</v>
      </c>
      <c r="AZ322" s="582" t="s">
        <v>898</v>
      </c>
      <c r="BA322" s="400" t="s">
        <v>949</v>
      </c>
      <c r="BB322" s="400"/>
      <c r="BC322" s="400"/>
      <c r="BD322" s="400" t="s">
        <v>904</v>
      </c>
      <c r="BE322" s="516">
        <f t="shared" si="185"/>
        <v>317</v>
      </c>
      <c r="BF322" s="516"/>
      <c r="BG322" s="516"/>
    </row>
    <row r="323" spans="14:59" s="367" customFormat="1">
      <c r="N323" s="516"/>
      <c r="O323" s="516"/>
      <c r="P323" s="516"/>
      <c r="Q323" s="516"/>
      <c r="R323" s="516"/>
      <c r="S323" s="516"/>
      <c r="T323" s="516"/>
      <c r="U323" s="516"/>
      <c r="V323" s="516"/>
      <c r="W323" s="516"/>
      <c r="X323" s="516"/>
      <c r="Y323" s="516"/>
      <c r="Z323" s="516"/>
      <c r="AA323" s="516"/>
      <c r="AB323" s="516"/>
      <c r="AC323" s="516"/>
      <c r="AD323" s="516"/>
      <c r="AE323" s="516"/>
      <c r="AF323" s="516"/>
      <c r="AG323" s="516"/>
      <c r="AH323" s="516"/>
      <c r="AI323" s="516"/>
      <c r="AJ323" s="516"/>
      <c r="AK323" s="516"/>
      <c r="AL323" s="516"/>
      <c r="AM323" s="516"/>
      <c r="AN323" s="516"/>
      <c r="AO323" s="516"/>
      <c r="AP323" s="516"/>
      <c r="AQ323" s="516"/>
      <c r="AR323" s="516"/>
      <c r="AS323" s="516"/>
      <c r="AT323" s="516"/>
      <c r="AU323" s="516"/>
      <c r="AV323" s="516"/>
      <c r="AW323" s="401"/>
      <c r="AX323" s="401"/>
      <c r="AY323" s="595" t="s">
        <v>1647</v>
      </c>
      <c r="AZ323" s="582" t="s">
        <v>1639</v>
      </c>
      <c r="BA323" s="400" t="s">
        <v>954</v>
      </c>
      <c r="BB323" s="400"/>
      <c r="BC323" s="400"/>
      <c r="BD323" s="400" t="s">
        <v>905</v>
      </c>
      <c r="BE323" s="516">
        <f t="shared" si="185"/>
        <v>318</v>
      </c>
      <c r="BF323" s="516"/>
      <c r="BG323" s="516"/>
    </row>
    <row r="324" spans="14:59" s="367" customFormat="1">
      <c r="N324" s="516"/>
      <c r="O324" s="516"/>
      <c r="P324" s="516"/>
      <c r="Q324" s="516"/>
      <c r="R324" s="516"/>
      <c r="S324" s="516"/>
      <c r="T324" s="516"/>
      <c r="U324" s="516"/>
      <c r="V324" s="516"/>
      <c r="W324" s="516"/>
      <c r="X324" s="516"/>
      <c r="Y324" s="516"/>
      <c r="Z324" s="516"/>
      <c r="AA324" s="516"/>
      <c r="AB324" s="516"/>
      <c r="AC324" s="516"/>
      <c r="AD324" s="516"/>
      <c r="AE324" s="516"/>
      <c r="AF324" s="516"/>
      <c r="AG324" s="516"/>
      <c r="AH324" s="516"/>
      <c r="AI324" s="516"/>
      <c r="AJ324" s="516"/>
      <c r="AK324" s="516"/>
      <c r="AL324" s="516"/>
      <c r="AM324" s="516"/>
      <c r="AN324" s="516"/>
      <c r="AO324" s="516"/>
      <c r="AP324" s="516"/>
      <c r="AQ324" s="516"/>
      <c r="AR324" s="516"/>
      <c r="AS324" s="516"/>
      <c r="AT324" s="516"/>
      <c r="AU324" s="516"/>
      <c r="AV324" s="516"/>
      <c r="AW324" s="401"/>
      <c r="AX324" s="401"/>
      <c r="AY324" s="595" t="s">
        <v>1207</v>
      </c>
      <c r="AZ324" s="582" t="s">
        <v>365</v>
      </c>
      <c r="BA324" s="400" t="s">
        <v>959</v>
      </c>
      <c r="BB324" s="400"/>
      <c r="BC324" s="400"/>
      <c r="BD324" s="400" t="s">
        <v>906</v>
      </c>
      <c r="BE324" s="516">
        <f t="shared" si="185"/>
        <v>319</v>
      </c>
      <c r="BF324" s="516"/>
      <c r="BG324" s="516"/>
    </row>
    <row r="325" spans="14:59" s="367" customFormat="1">
      <c r="N325" s="516"/>
      <c r="O325" s="516"/>
      <c r="P325" s="516"/>
      <c r="Q325" s="516"/>
      <c r="R325" s="516"/>
      <c r="S325" s="516"/>
      <c r="T325" s="516"/>
      <c r="U325" s="516"/>
      <c r="V325" s="516"/>
      <c r="W325" s="516"/>
      <c r="X325" s="516"/>
      <c r="Y325" s="516"/>
      <c r="Z325" s="516"/>
      <c r="AA325" s="516"/>
      <c r="AB325" s="516"/>
      <c r="AC325" s="516"/>
      <c r="AD325" s="516"/>
      <c r="AE325" s="516"/>
      <c r="AF325" s="516"/>
      <c r="AG325" s="516"/>
      <c r="AH325" s="516"/>
      <c r="AI325" s="516"/>
      <c r="AJ325" s="516"/>
      <c r="AK325" s="516"/>
      <c r="AL325" s="516"/>
      <c r="AM325" s="516"/>
      <c r="AN325" s="516"/>
      <c r="AO325" s="516"/>
      <c r="AP325" s="516"/>
      <c r="AQ325" s="516"/>
      <c r="AR325" s="516"/>
      <c r="AS325" s="516"/>
      <c r="AT325" s="516"/>
      <c r="AU325" s="516"/>
      <c r="AV325" s="516"/>
      <c r="AW325" s="401"/>
      <c r="AX325" s="401"/>
      <c r="AY325" s="595" t="s">
        <v>1218</v>
      </c>
      <c r="AZ325" s="582" t="s">
        <v>903</v>
      </c>
      <c r="BA325" s="400" t="s">
        <v>961</v>
      </c>
      <c r="BB325" s="400"/>
      <c r="BC325" s="400"/>
      <c r="BD325" s="400" t="s">
        <v>910</v>
      </c>
      <c r="BE325" s="516" t="e">
        <f t="shared" si="185"/>
        <v>#N/A</v>
      </c>
      <c r="BF325" s="516"/>
      <c r="BG325" s="516"/>
    </row>
    <row r="326" spans="14:59" s="367" customFormat="1">
      <c r="N326" s="516"/>
      <c r="O326" s="516"/>
      <c r="P326" s="516"/>
      <c r="Q326" s="516"/>
      <c r="R326" s="516"/>
      <c r="S326" s="516"/>
      <c r="T326" s="516"/>
      <c r="U326" s="516"/>
      <c r="V326" s="516"/>
      <c r="W326" s="516"/>
      <c r="X326" s="516"/>
      <c r="Y326" s="516"/>
      <c r="Z326" s="516"/>
      <c r="AA326" s="516"/>
      <c r="AB326" s="516"/>
      <c r="AC326" s="516"/>
      <c r="AD326" s="516"/>
      <c r="AE326" s="516"/>
      <c r="AF326" s="516"/>
      <c r="AG326" s="516"/>
      <c r="AH326" s="516"/>
      <c r="AI326" s="516"/>
      <c r="AJ326" s="516"/>
      <c r="AK326" s="516"/>
      <c r="AL326" s="516"/>
      <c r="AM326" s="516"/>
      <c r="AN326" s="516"/>
      <c r="AO326" s="516"/>
      <c r="AP326" s="516"/>
      <c r="AQ326" s="516"/>
      <c r="AR326" s="516"/>
      <c r="AS326" s="516"/>
      <c r="AT326" s="516"/>
      <c r="AU326" s="516"/>
      <c r="AV326" s="516"/>
      <c r="AW326" s="401"/>
      <c r="AX326" s="401"/>
      <c r="AY326" s="595" t="s">
        <v>1220</v>
      </c>
      <c r="AZ326" s="582" t="s">
        <v>904</v>
      </c>
      <c r="BA326" s="400" t="s">
        <v>963</v>
      </c>
      <c r="BB326" s="400"/>
      <c r="BC326" s="400"/>
      <c r="BD326" s="400" t="s">
        <v>911</v>
      </c>
      <c r="BE326" s="516">
        <f t="shared" si="185"/>
        <v>320</v>
      </c>
      <c r="BF326" s="516"/>
      <c r="BG326" s="516"/>
    </row>
    <row r="327" spans="14:59" s="367" customFormat="1">
      <c r="N327" s="516"/>
      <c r="O327" s="516"/>
      <c r="P327" s="516"/>
      <c r="Q327" s="516"/>
      <c r="R327" s="516"/>
      <c r="S327" s="516"/>
      <c r="T327" s="516"/>
      <c r="U327" s="516"/>
      <c r="V327" s="516"/>
      <c r="W327" s="516"/>
      <c r="X327" s="516"/>
      <c r="Y327" s="516"/>
      <c r="Z327" s="516"/>
      <c r="AA327" s="516"/>
      <c r="AB327" s="516"/>
      <c r="AC327" s="516"/>
      <c r="AD327" s="516"/>
      <c r="AE327" s="516"/>
      <c r="AF327" s="516"/>
      <c r="AG327" s="516"/>
      <c r="AH327" s="516"/>
      <c r="AI327" s="516"/>
      <c r="AJ327" s="516"/>
      <c r="AK327" s="516"/>
      <c r="AL327" s="516"/>
      <c r="AM327" s="516"/>
      <c r="AN327" s="516"/>
      <c r="AO327" s="516"/>
      <c r="AP327" s="516"/>
      <c r="AQ327" s="516"/>
      <c r="AR327" s="516"/>
      <c r="AS327" s="516"/>
      <c r="AT327" s="516"/>
      <c r="AU327" s="516"/>
      <c r="AV327" s="516"/>
      <c r="AW327" s="401"/>
      <c r="AX327" s="401"/>
      <c r="AY327" s="595" t="s">
        <v>1222</v>
      </c>
      <c r="AZ327" s="582" t="s">
        <v>905</v>
      </c>
      <c r="BA327" s="400" t="s">
        <v>967</v>
      </c>
      <c r="BB327" s="400"/>
      <c r="BC327" s="400"/>
      <c r="BD327" s="400" t="s">
        <v>912</v>
      </c>
      <c r="BE327" s="516">
        <f t="shared" si="185"/>
        <v>321</v>
      </c>
      <c r="BF327" s="516"/>
      <c r="BG327" s="516"/>
    </row>
    <row r="328" spans="14:59" s="367" customFormat="1">
      <c r="N328" s="516"/>
      <c r="O328" s="516"/>
      <c r="P328" s="516"/>
      <c r="Q328" s="516"/>
      <c r="R328" s="516"/>
      <c r="S328" s="516"/>
      <c r="T328" s="516"/>
      <c r="U328" s="516"/>
      <c r="V328" s="516"/>
      <c r="W328" s="516"/>
      <c r="X328" s="516"/>
      <c r="Y328" s="516"/>
      <c r="Z328" s="516"/>
      <c r="AA328" s="516"/>
      <c r="AB328" s="516"/>
      <c r="AC328" s="516"/>
      <c r="AD328" s="516"/>
      <c r="AE328" s="516"/>
      <c r="AF328" s="516"/>
      <c r="AG328" s="516"/>
      <c r="AH328" s="516"/>
      <c r="AI328" s="516"/>
      <c r="AJ328" s="516"/>
      <c r="AK328" s="516"/>
      <c r="AL328" s="516"/>
      <c r="AM328" s="516"/>
      <c r="AN328" s="516"/>
      <c r="AO328" s="516"/>
      <c r="AP328" s="516"/>
      <c r="AQ328" s="516"/>
      <c r="AR328" s="516"/>
      <c r="AS328" s="516"/>
      <c r="AT328" s="516"/>
      <c r="AU328" s="516"/>
      <c r="AV328" s="516"/>
      <c r="AW328" s="401"/>
      <c r="AX328" s="401"/>
      <c r="AY328" s="595" t="s">
        <v>1231</v>
      </c>
      <c r="AZ328" s="582" t="s">
        <v>906</v>
      </c>
      <c r="BA328" s="400" t="s">
        <v>971</v>
      </c>
      <c r="BB328" s="400"/>
      <c r="BC328" s="400"/>
      <c r="BD328" s="400" t="s">
        <v>913</v>
      </c>
      <c r="BE328" s="516">
        <f t="shared" si="185"/>
        <v>322</v>
      </c>
      <c r="BF328" s="516"/>
      <c r="BG328" s="516"/>
    </row>
    <row r="329" spans="14:59" s="367" customFormat="1">
      <c r="N329" s="516"/>
      <c r="O329" s="516"/>
      <c r="P329" s="516"/>
      <c r="Q329" s="516"/>
      <c r="R329" s="516"/>
      <c r="S329" s="516"/>
      <c r="T329" s="516"/>
      <c r="U329" s="516"/>
      <c r="V329" s="516"/>
      <c r="W329" s="516"/>
      <c r="X329" s="516"/>
      <c r="Y329" s="516"/>
      <c r="Z329" s="516"/>
      <c r="AA329" s="516"/>
      <c r="AB329" s="516"/>
      <c r="AC329" s="516"/>
      <c r="AD329" s="516"/>
      <c r="AE329" s="516"/>
      <c r="AF329" s="516"/>
      <c r="AG329" s="516"/>
      <c r="AH329" s="516"/>
      <c r="AI329" s="516"/>
      <c r="AJ329" s="516"/>
      <c r="AK329" s="516"/>
      <c r="AL329" s="516"/>
      <c r="AM329" s="516"/>
      <c r="AN329" s="516"/>
      <c r="AO329" s="516"/>
      <c r="AP329" s="516"/>
      <c r="AQ329" s="516"/>
      <c r="AR329" s="516"/>
      <c r="AS329" s="516"/>
      <c r="AT329" s="516"/>
      <c r="AU329" s="516"/>
      <c r="AV329" s="516"/>
      <c r="AW329" s="401"/>
      <c r="AX329" s="401"/>
      <c r="AY329" s="595" t="s">
        <v>1234</v>
      </c>
      <c r="AZ329" s="582" t="s">
        <v>911</v>
      </c>
      <c r="BA329" s="400" t="s">
        <v>976</v>
      </c>
      <c r="BB329" s="400"/>
      <c r="BC329" s="400"/>
      <c r="BD329" s="400" t="s">
        <v>916</v>
      </c>
      <c r="BE329" s="516">
        <f t="shared" si="185"/>
        <v>323</v>
      </c>
      <c r="BF329" s="516"/>
      <c r="BG329" s="516"/>
    </row>
    <row r="330" spans="14:59" s="367" customFormat="1">
      <c r="N330" s="516"/>
      <c r="O330" s="516"/>
      <c r="P330" s="516"/>
      <c r="Q330" s="516"/>
      <c r="R330" s="516"/>
      <c r="S330" s="516"/>
      <c r="T330" s="516"/>
      <c r="U330" s="516"/>
      <c r="V330" s="516"/>
      <c r="W330" s="516"/>
      <c r="X330" s="516"/>
      <c r="Y330" s="516"/>
      <c r="Z330" s="516"/>
      <c r="AA330" s="516"/>
      <c r="AB330" s="516"/>
      <c r="AC330" s="516"/>
      <c r="AD330" s="516"/>
      <c r="AE330" s="516"/>
      <c r="AF330" s="516"/>
      <c r="AG330" s="516"/>
      <c r="AH330" s="516"/>
      <c r="AI330" s="516"/>
      <c r="AJ330" s="516"/>
      <c r="AK330" s="516"/>
      <c r="AL330" s="516"/>
      <c r="AM330" s="516"/>
      <c r="AN330" s="516"/>
      <c r="AO330" s="516"/>
      <c r="AP330" s="516"/>
      <c r="AQ330" s="516"/>
      <c r="AR330" s="516"/>
      <c r="AS330" s="516"/>
      <c r="AT330" s="516"/>
      <c r="AU330" s="516"/>
      <c r="AV330" s="516"/>
      <c r="AW330" s="401"/>
      <c r="AX330" s="401"/>
      <c r="AY330" s="595" t="s">
        <v>1235</v>
      </c>
      <c r="AZ330" s="582" t="s">
        <v>912</v>
      </c>
      <c r="BA330" s="400" t="s">
        <v>978</v>
      </c>
      <c r="BB330" s="400"/>
      <c r="BC330" s="400"/>
      <c r="BD330" s="400" t="s">
        <v>918</v>
      </c>
      <c r="BE330" s="516">
        <f t="shared" si="185"/>
        <v>324</v>
      </c>
      <c r="BF330" s="516"/>
      <c r="BG330" s="516"/>
    </row>
    <row r="331" spans="14:59" s="367" customFormat="1">
      <c r="N331" s="516"/>
      <c r="O331" s="516"/>
      <c r="P331" s="516"/>
      <c r="Q331" s="516"/>
      <c r="R331" s="516"/>
      <c r="S331" s="516"/>
      <c r="T331" s="516"/>
      <c r="U331" s="516"/>
      <c r="V331" s="516"/>
      <c r="W331" s="516"/>
      <c r="X331" s="516"/>
      <c r="Y331" s="516"/>
      <c r="Z331" s="516"/>
      <c r="AA331" s="516"/>
      <c r="AB331" s="516"/>
      <c r="AC331" s="516"/>
      <c r="AD331" s="516"/>
      <c r="AE331" s="516"/>
      <c r="AF331" s="516"/>
      <c r="AG331" s="516"/>
      <c r="AH331" s="516"/>
      <c r="AI331" s="516"/>
      <c r="AJ331" s="516"/>
      <c r="AK331" s="516"/>
      <c r="AL331" s="516"/>
      <c r="AM331" s="516"/>
      <c r="AN331" s="516"/>
      <c r="AO331" s="516"/>
      <c r="AP331" s="516"/>
      <c r="AQ331" s="516"/>
      <c r="AR331" s="516"/>
      <c r="AS331" s="516"/>
      <c r="AT331" s="516"/>
      <c r="AU331" s="516"/>
      <c r="AV331" s="516"/>
      <c r="AW331" s="401"/>
      <c r="AX331" s="401"/>
      <c r="AY331" s="595" t="s">
        <v>1236</v>
      </c>
      <c r="AZ331" s="582" t="s">
        <v>913</v>
      </c>
      <c r="BA331" s="400" t="s">
        <v>979</v>
      </c>
      <c r="BB331" s="400"/>
      <c r="BC331" s="400"/>
      <c r="BD331" s="400" t="s">
        <v>923</v>
      </c>
      <c r="BE331" s="516">
        <f t="shared" si="185"/>
        <v>325</v>
      </c>
      <c r="BF331" s="516"/>
      <c r="BG331" s="516"/>
    </row>
    <row r="332" spans="14:59" s="367" customFormat="1">
      <c r="N332" s="516"/>
      <c r="O332" s="516"/>
      <c r="P332" s="516"/>
      <c r="Q332" s="516"/>
      <c r="R332" s="516"/>
      <c r="S332" s="516"/>
      <c r="T332" s="516"/>
      <c r="U332" s="516"/>
      <c r="V332" s="516"/>
      <c r="W332" s="516"/>
      <c r="X332" s="516"/>
      <c r="Y332" s="516"/>
      <c r="Z332" s="516"/>
      <c r="AA332" s="516"/>
      <c r="AB332" s="516"/>
      <c r="AC332" s="516"/>
      <c r="AD332" s="516"/>
      <c r="AE332" s="516"/>
      <c r="AF332" s="516"/>
      <c r="AG332" s="516"/>
      <c r="AH332" s="516"/>
      <c r="AI332" s="516"/>
      <c r="AJ332" s="516"/>
      <c r="AK332" s="516"/>
      <c r="AL332" s="516"/>
      <c r="AM332" s="516"/>
      <c r="AN332" s="516"/>
      <c r="AO332" s="516"/>
      <c r="AP332" s="516"/>
      <c r="AQ332" s="516"/>
      <c r="AR332" s="516"/>
      <c r="AS332" s="516"/>
      <c r="AT332" s="516"/>
      <c r="AU332" s="516"/>
      <c r="AV332" s="516"/>
      <c r="AW332" s="401"/>
      <c r="AX332" s="401"/>
      <c r="AY332" s="595" t="s">
        <v>1237</v>
      </c>
      <c r="AZ332" s="582" t="s">
        <v>916</v>
      </c>
      <c r="BA332" s="400" t="s">
        <v>980</v>
      </c>
      <c r="BB332" s="400"/>
      <c r="BC332" s="400"/>
      <c r="BD332" s="400" t="s">
        <v>924</v>
      </c>
      <c r="BE332" s="516">
        <f t="shared" si="185"/>
        <v>326</v>
      </c>
      <c r="BF332" s="516"/>
      <c r="BG332" s="516"/>
    </row>
    <row r="333" spans="14:59" s="367" customFormat="1">
      <c r="N333" s="516"/>
      <c r="O333" s="516"/>
      <c r="P333" s="516"/>
      <c r="Q333" s="516"/>
      <c r="R333" s="516"/>
      <c r="S333" s="516"/>
      <c r="T333" s="516"/>
      <c r="U333" s="516"/>
      <c r="V333" s="516"/>
      <c r="W333" s="516"/>
      <c r="X333" s="516"/>
      <c r="Y333" s="516"/>
      <c r="Z333" s="516"/>
      <c r="AA333" s="516"/>
      <c r="AB333" s="516"/>
      <c r="AC333" s="516"/>
      <c r="AD333" s="516"/>
      <c r="AE333" s="516"/>
      <c r="AF333" s="516"/>
      <c r="AG333" s="516"/>
      <c r="AH333" s="516"/>
      <c r="AI333" s="516"/>
      <c r="AJ333" s="516"/>
      <c r="AK333" s="516"/>
      <c r="AL333" s="516"/>
      <c r="AM333" s="516"/>
      <c r="AN333" s="516"/>
      <c r="AO333" s="516"/>
      <c r="AP333" s="516"/>
      <c r="AQ333" s="516"/>
      <c r="AR333" s="516"/>
      <c r="AS333" s="516"/>
      <c r="AT333" s="516"/>
      <c r="AU333" s="516"/>
      <c r="AV333" s="516"/>
      <c r="AW333" s="401"/>
      <c r="AX333" s="401"/>
      <c r="AY333" s="595" t="s">
        <v>1239</v>
      </c>
      <c r="AZ333" s="582" t="s">
        <v>918</v>
      </c>
      <c r="BA333" s="400" t="s">
        <v>981</v>
      </c>
      <c r="BB333" s="400"/>
      <c r="BC333" s="400"/>
      <c r="BD333" s="400" t="s">
        <v>925</v>
      </c>
      <c r="BE333" s="516">
        <f t="shared" si="185"/>
        <v>327</v>
      </c>
      <c r="BF333" s="516"/>
      <c r="BG333" s="516"/>
    </row>
    <row r="334" spans="14:59" s="367" customFormat="1">
      <c r="N334" s="516"/>
      <c r="O334" s="516"/>
      <c r="P334" s="516"/>
      <c r="Q334" s="516"/>
      <c r="R334" s="516"/>
      <c r="S334" s="516"/>
      <c r="T334" s="516"/>
      <c r="U334" s="516"/>
      <c r="V334" s="516"/>
      <c r="W334" s="516"/>
      <c r="X334" s="516"/>
      <c r="Y334" s="516"/>
      <c r="Z334" s="516"/>
      <c r="AA334" s="516"/>
      <c r="AB334" s="516"/>
      <c r="AC334" s="516"/>
      <c r="AD334" s="516"/>
      <c r="AE334" s="516"/>
      <c r="AF334" s="516"/>
      <c r="AG334" s="516"/>
      <c r="AH334" s="516"/>
      <c r="AI334" s="516"/>
      <c r="AJ334" s="516"/>
      <c r="AK334" s="516"/>
      <c r="AL334" s="516"/>
      <c r="AM334" s="516"/>
      <c r="AN334" s="516"/>
      <c r="AO334" s="516"/>
      <c r="AP334" s="516"/>
      <c r="AQ334" s="516"/>
      <c r="AR334" s="516"/>
      <c r="AS334" s="516"/>
      <c r="AT334" s="516"/>
      <c r="AU334" s="516"/>
      <c r="AV334" s="516"/>
      <c r="AW334" s="401"/>
      <c r="AX334" s="401"/>
      <c r="AY334" s="595" t="s">
        <v>1241</v>
      </c>
      <c r="AZ334" s="582" t="s">
        <v>923</v>
      </c>
      <c r="BA334" s="400" t="s">
        <v>396</v>
      </c>
      <c r="BB334" s="400"/>
      <c r="BC334" s="400"/>
      <c r="BD334" s="400" t="s">
        <v>1640</v>
      </c>
      <c r="BE334" s="516">
        <f t="shared" si="185"/>
        <v>328</v>
      </c>
      <c r="BF334" s="516"/>
      <c r="BG334" s="516"/>
    </row>
    <row r="335" spans="14:59" s="367" customFormat="1">
      <c r="N335" s="516"/>
      <c r="O335" s="516"/>
      <c r="P335" s="516"/>
      <c r="Q335" s="516"/>
      <c r="R335" s="516"/>
      <c r="S335" s="516"/>
      <c r="T335" s="516"/>
      <c r="U335" s="516"/>
      <c r="V335" s="516"/>
      <c r="W335" s="516"/>
      <c r="X335" s="516"/>
      <c r="Y335" s="516"/>
      <c r="Z335" s="516"/>
      <c r="AA335" s="516"/>
      <c r="AB335" s="516"/>
      <c r="AC335" s="516"/>
      <c r="AD335" s="516"/>
      <c r="AE335" s="516"/>
      <c r="AF335" s="516"/>
      <c r="AG335" s="516"/>
      <c r="AH335" s="516"/>
      <c r="AI335" s="516"/>
      <c r="AJ335" s="516"/>
      <c r="AK335" s="516"/>
      <c r="AL335" s="516"/>
      <c r="AM335" s="516"/>
      <c r="AN335" s="516"/>
      <c r="AO335" s="516"/>
      <c r="AP335" s="516"/>
      <c r="AQ335" s="516"/>
      <c r="AR335" s="516"/>
      <c r="AS335" s="516"/>
      <c r="AT335" s="516"/>
      <c r="AU335" s="516"/>
      <c r="AV335" s="516"/>
      <c r="AW335" s="401"/>
      <c r="AX335" s="401"/>
      <c r="AY335" s="595" t="s">
        <v>1242</v>
      </c>
      <c r="AZ335" s="582" t="s">
        <v>924</v>
      </c>
      <c r="BA335" s="400" t="s">
        <v>985</v>
      </c>
      <c r="BB335" s="400"/>
      <c r="BC335" s="400"/>
      <c r="BD335" s="400" t="s">
        <v>929</v>
      </c>
      <c r="BE335" s="516">
        <f t="shared" si="185"/>
        <v>329</v>
      </c>
      <c r="BF335" s="516"/>
      <c r="BG335" s="516"/>
    </row>
    <row r="336" spans="14:59" s="367" customFormat="1">
      <c r="N336" s="516"/>
      <c r="O336" s="516"/>
      <c r="P336" s="516"/>
      <c r="Q336" s="516"/>
      <c r="R336" s="516"/>
      <c r="S336" s="516"/>
      <c r="T336" s="516"/>
      <c r="U336" s="516"/>
      <c r="V336" s="516"/>
      <c r="W336" s="516"/>
      <c r="X336" s="516"/>
      <c r="Y336" s="516"/>
      <c r="Z336" s="516"/>
      <c r="AA336" s="516"/>
      <c r="AB336" s="516"/>
      <c r="AC336" s="516"/>
      <c r="AD336" s="516"/>
      <c r="AE336" s="516"/>
      <c r="AF336" s="516"/>
      <c r="AG336" s="516"/>
      <c r="AH336" s="516"/>
      <c r="AI336" s="516"/>
      <c r="AJ336" s="516"/>
      <c r="AK336" s="516"/>
      <c r="AL336" s="516"/>
      <c r="AM336" s="516"/>
      <c r="AN336" s="516"/>
      <c r="AO336" s="516"/>
      <c r="AP336" s="516"/>
      <c r="AQ336" s="516"/>
      <c r="AR336" s="516"/>
      <c r="AS336" s="516"/>
      <c r="AT336" s="516"/>
      <c r="AU336" s="516"/>
      <c r="AV336" s="516"/>
      <c r="AW336" s="401"/>
      <c r="AX336" s="401"/>
      <c r="AY336" s="595" t="s">
        <v>1248</v>
      </c>
      <c r="AZ336" s="582" t="s">
        <v>925</v>
      </c>
      <c r="BA336" s="400" t="s">
        <v>989</v>
      </c>
      <c r="BB336" s="400"/>
      <c r="BC336" s="400"/>
      <c r="BD336" s="400" t="s">
        <v>931</v>
      </c>
      <c r="BE336" s="516">
        <f t="shared" si="185"/>
        <v>330</v>
      </c>
      <c r="BF336" s="516"/>
      <c r="BG336" s="516"/>
    </row>
    <row r="337" spans="14:59" s="367" customFormat="1">
      <c r="N337" s="516"/>
      <c r="O337" s="516"/>
      <c r="P337" s="516"/>
      <c r="Q337" s="516"/>
      <c r="R337" s="516"/>
      <c r="S337" s="516"/>
      <c r="T337" s="516"/>
      <c r="U337" s="516"/>
      <c r="V337" s="516"/>
      <c r="W337" s="516"/>
      <c r="X337" s="516"/>
      <c r="Y337" s="516"/>
      <c r="Z337" s="516"/>
      <c r="AA337" s="516"/>
      <c r="AB337" s="516"/>
      <c r="AC337" s="516"/>
      <c r="AD337" s="516"/>
      <c r="AE337" s="516"/>
      <c r="AF337" s="516"/>
      <c r="AG337" s="516"/>
      <c r="AH337" s="516"/>
      <c r="AI337" s="516"/>
      <c r="AJ337" s="516"/>
      <c r="AK337" s="516"/>
      <c r="AL337" s="516"/>
      <c r="AM337" s="516"/>
      <c r="AN337" s="516"/>
      <c r="AO337" s="516"/>
      <c r="AP337" s="516"/>
      <c r="AQ337" s="516"/>
      <c r="AR337" s="516"/>
      <c r="AS337" s="516"/>
      <c r="AT337" s="516"/>
      <c r="AU337" s="516"/>
      <c r="AV337" s="516"/>
      <c r="AW337" s="401"/>
      <c r="AX337" s="401"/>
      <c r="AY337" s="595" t="s">
        <v>1251</v>
      </c>
      <c r="AZ337" s="582" t="s">
        <v>1640</v>
      </c>
      <c r="BA337" s="400" t="s">
        <v>990</v>
      </c>
      <c r="BB337" s="400"/>
      <c r="BC337" s="400"/>
      <c r="BD337" s="400" t="s">
        <v>932</v>
      </c>
      <c r="BE337" s="516">
        <f t="shared" si="185"/>
        <v>331</v>
      </c>
      <c r="BF337" s="516"/>
      <c r="BG337" s="516"/>
    </row>
    <row r="338" spans="14:59" s="367" customFormat="1">
      <c r="N338" s="516"/>
      <c r="O338" s="516"/>
      <c r="P338" s="516"/>
      <c r="Q338" s="516"/>
      <c r="R338" s="516"/>
      <c r="S338" s="516"/>
      <c r="T338" s="516"/>
      <c r="U338" s="516"/>
      <c r="V338" s="516"/>
      <c r="W338" s="516"/>
      <c r="X338" s="516"/>
      <c r="Y338" s="516"/>
      <c r="Z338" s="516"/>
      <c r="AA338" s="516"/>
      <c r="AB338" s="516"/>
      <c r="AC338" s="516"/>
      <c r="AD338" s="516"/>
      <c r="AE338" s="516"/>
      <c r="AF338" s="516"/>
      <c r="AG338" s="516"/>
      <c r="AH338" s="516"/>
      <c r="AI338" s="516"/>
      <c r="AJ338" s="516"/>
      <c r="AK338" s="516"/>
      <c r="AL338" s="516"/>
      <c r="AM338" s="516"/>
      <c r="AN338" s="516"/>
      <c r="AO338" s="516"/>
      <c r="AP338" s="516"/>
      <c r="AQ338" s="516"/>
      <c r="AR338" s="516"/>
      <c r="AS338" s="516"/>
      <c r="AT338" s="516"/>
      <c r="AU338" s="516"/>
      <c r="AV338" s="516"/>
      <c r="AW338" s="401"/>
      <c r="AX338" s="401"/>
      <c r="AY338" s="595" t="s">
        <v>1267</v>
      </c>
      <c r="AZ338" s="582" t="s">
        <v>929</v>
      </c>
      <c r="BA338" s="400" t="s">
        <v>995</v>
      </c>
      <c r="BB338" s="400"/>
      <c r="BC338" s="400"/>
      <c r="BD338" s="400" t="s">
        <v>382</v>
      </c>
      <c r="BE338" s="516">
        <f t="shared" si="185"/>
        <v>332</v>
      </c>
      <c r="BF338" s="516"/>
      <c r="BG338" s="516"/>
    </row>
    <row r="339" spans="14:59" s="367" customFormat="1">
      <c r="N339" s="516"/>
      <c r="O339" s="516"/>
      <c r="P339" s="516"/>
      <c r="Q339" s="516"/>
      <c r="R339" s="516"/>
      <c r="S339" s="516"/>
      <c r="T339" s="516"/>
      <c r="U339" s="516"/>
      <c r="V339" s="516"/>
      <c r="W339" s="516"/>
      <c r="X339" s="516"/>
      <c r="Y339" s="516"/>
      <c r="Z339" s="516"/>
      <c r="AA339" s="516"/>
      <c r="AB339" s="516"/>
      <c r="AC339" s="516"/>
      <c r="AD339" s="516"/>
      <c r="AE339" s="516"/>
      <c r="AF339" s="516"/>
      <c r="AG339" s="516"/>
      <c r="AH339" s="516"/>
      <c r="AI339" s="516"/>
      <c r="AJ339" s="516"/>
      <c r="AK339" s="516"/>
      <c r="AL339" s="516"/>
      <c r="AM339" s="516"/>
      <c r="AN339" s="516"/>
      <c r="AO339" s="516"/>
      <c r="AP339" s="516"/>
      <c r="AQ339" s="516"/>
      <c r="AR339" s="516"/>
      <c r="AS339" s="516"/>
      <c r="AT339" s="516"/>
      <c r="AU339" s="516"/>
      <c r="AV339" s="516"/>
      <c r="AW339" s="401"/>
      <c r="AX339" s="401"/>
      <c r="AY339" s="595" t="s">
        <v>490</v>
      </c>
      <c r="AZ339" s="582" t="s">
        <v>931</v>
      </c>
      <c r="BA339" s="400" t="s">
        <v>997</v>
      </c>
      <c r="BB339" s="400"/>
      <c r="BC339" s="400"/>
      <c r="BD339" s="400" t="s">
        <v>934</v>
      </c>
      <c r="BE339" s="516">
        <f t="shared" si="185"/>
        <v>333</v>
      </c>
      <c r="BF339" s="516"/>
      <c r="BG339" s="516"/>
    </row>
    <row r="340" spans="14:59" s="367" customFormat="1">
      <c r="N340" s="516"/>
      <c r="O340" s="516"/>
      <c r="P340" s="516"/>
      <c r="Q340" s="516"/>
      <c r="R340" s="516"/>
      <c r="S340" s="516"/>
      <c r="T340" s="516"/>
      <c r="U340" s="516"/>
      <c r="V340" s="516"/>
      <c r="W340" s="516"/>
      <c r="X340" s="516"/>
      <c r="Y340" s="516"/>
      <c r="Z340" s="516"/>
      <c r="AA340" s="516"/>
      <c r="AB340" s="516"/>
      <c r="AC340" s="516"/>
      <c r="AD340" s="516"/>
      <c r="AE340" s="516"/>
      <c r="AF340" s="516"/>
      <c r="AG340" s="516"/>
      <c r="AH340" s="516"/>
      <c r="AI340" s="516"/>
      <c r="AJ340" s="516"/>
      <c r="AK340" s="516"/>
      <c r="AL340" s="516"/>
      <c r="AM340" s="516"/>
      <c r="AN340" s="516"/>
      <c r="AO340" s="516"/>
      <c r="AP340" s="516"/>
      <c r="AQ340" s="516"/>
      <c r="AR340" s="516"/>
      <c r="AS340" s="516"/>
      <c r="AT340" s="516"/>
      <c r="AU340" s="516"/>
      <c r="AV340" s="516"/>
      <c r="AW340" s="401"/>
      <c r="AX340" s="401"/>
      <c r="AY340" s="595" t="s">
        <v>1272</v>
      </c>
      <c r="AZ340" s="582" t="s">
        <v>932</v>
      </c>
      <c r="BA340" s="400" t="s">
        <v>999</v>
      </c>
      <c r="BB340" s="400"/>
      <c r="BC340" s="400"/>
      <c r="BD340" s="400" t="s">
        <v>935</v>
      </c>
      <c r="BE340" s="516">
        <f t="shared" si="185"/>
        <v>334</v>
      </c>
      <c r="BF340" s="516"/>
      <c r="BG340" s="516"/>
    </row>
    <row r="341" spans="14:59" s="367" customFormat="1">
      <c r="N341" s="516"/>
      <c r="O341" s="516"/>
      <c r="P341" s="516"/>
      <c r="Q341" s="516"/>
      <c r="R341" s="516"/>
      <c r="S341" s="516"/>
      <c r="T341" s="516"/>
      <c r="U341" s="516"/>
      <c r="V341" s="516"/>
      <c r="W341" s="516"/>
      <c r="X341" s="516"/>
      <c r="Y341" s="516"/>
      <c r="Z341" s="516"/>
      <c r="AA341" s="516"/>
      <c r="AB341" s="516"/>
      <c r="AC341" s="516"/>
      <c r="AD341" s="516"/>
      <c r="AE341" s="516"/>
      <c r="AF341" s="516"/>
      <c r="AG341" s="516"/>
      <c r="AH341" s="516"/>
      <c r="AI341" s="516"/>
      <c r="AJ341" s="516"/>
      <c r="AK341" s="516"/>
      <c r="AL341" s="516"/>
      <c r="AM341" s="516"/>
      <c r="AN341" s="516"/>
      <c r="AO341" s="516"/>
      <c r="AP341" s="516"/>
      <c r="AQ341" s="516"/>
      <c r="AR341" s="516"/>
      <c r="AS341" s="516"/>
      <c r="AT341" s="516"/>
      <c r="AU341" s="516"/>
      <c r="AV341" s="516"/>
      <c r="AW341" s="401"/>
      <c r="AX341" s="401"/>
      <c r="AY341" s="595" t="s">
        <v>502</v>
      </c>
      <c r="AZ341" s="582" t="s">
        <v>382</v>
      </c>
      <c r="BA341" s="400" t="s">
        <v>1000</v>
      </c>
      <c r="BB341" s="400"/>
      <c r="BC341" s="400"/>
      <c r="BD341" s="400" t="s">
        <v>938</v>
      </c>
      <c r="BE341" s="516">
        <f t="shared" si="185"/>
        <v>335</v>
      </c>
      <c r="BF341" s="516"/>
      <c r="BG341" s="516"/>
    </row>
    <row r="342" spans="14:59" s="367" customFormat="1">
      <c r="N342" s="516"/>
      <c r="O342" s="516"/>
      <c r="P342" s="516"/>
      <c r="Q342" s="516"/>
      <c r="R342" s="516"/>
      <c r="S342" s="516"/>
      <c r="T342" s="516"/>
      <c r="U342" s="516"/>
      <c r="V342" s="516"/>
      <c r="W342" s="516"/>
      <c r="X342" s="516"/>
      <c r="Y342" s="516"/>
      <c r="Z342" s="516"/>
      <c r="AA342" s="516"/>
      <c r="AB342" s="516"/>
      <c r="AC342" s="516"/>
      <c r="AD342" s="516"/>
      <c r="AE342" s="516"/>
      <c r="AF342" s="516"/>
      <c r="AG342" s="516"/>
      <c r="AH342" s="516"/>
      <c r="AI342" s="516"/>
      <c r="AJ342" s="516"/>
      <c r="AK342" s="516"/>
      <c r="AL342" s="516"/>
      <c r="AM342" s="516"/>
      <c r="AN342" s="516"/>
      <c r="AO342" s="516"/>
      <c r="AP342" s="516"/>
      <c r="AQ342" s="516"/>
      <c r="AR342" s="516"/>
      <c r="AS342" s="516"/>
      <c r="AT342" s="516"/>
      <c r="AU342" s="516"/>
      <c r="AV342" s="516"/>
      <c r="AW342" s="401"/>
      <c r="AX342" s="401"/>
      <c r="AY342" s="595" t="s">
        <v>1281</v>
      </c>
      <c r="AZ342" s="582" t="s">
        <v>934</v>
      </c>
      <c r="BA342" s="400" t="s">
        <v>1001</v>
      </c>
      <c r="BB342" s="400"/>
      <c r="BC342" s="400"/>
      <c r="BD342" s="400" t="s">
        <v>940</v>
      </c>
      <c r="BE342" s="516">
        <f t="shared" si="185"/>
        <v>336</v>
      </c>
      <c r="BF342" s="516"/>
      <c r="BG342" s="516"/>
    </row>
    <row r="343" spans="14:59" s="367" customFormat="1">
      <c r="N343" s="516"/>
      <c r="O343" s="516"/>
      <c r="P343" s="516"/>
      <c r="Q343" s="516"/>
      <c r="R343" s="516"/>
      <c r="S343" s="516"/>
      <c r="T343" s="516"/>
      <c r="U343" s="516"/>
      <c r="V343" s="516"/>
      <c r="W343" s="516"/>
      <c r="X343" s="516"/>
      <c r="Y343" s="516"/>
      <c r="Z343" s="516"/>
      <c r="AA343" s="516"/>
      <c r="AB343" s="516"/>
      <c r="AC343" s="516"/>
      <c r="AD343" s="516"/>
      <c r="AE343" s="516"/>
      <c r="AF343" s="516"/>
      <c r="AG343" s="516"/>
      <c r="AH343" s="516"/>
      <c r="AI343" s="516"/>
      <c r="AJ343" s="516"/>
      <c r="AK343" s="516"/>
      <c r="AL343" s="516"/>
      <c r="AM343" s="516"/>
      <c r="AN343" s="516"/>
      <c r="AO343" s="516"/>
      <c r="AP343" s="516"/>
      <c r="AQ343" s="516"/>
      <c r="AR343" s="516"/>
      <c r="AS343" s="516"/>
      <c r="AT343" s="516"/>
      <c r="AU343" s="516"/>
      <c r="AV343" s="516"/>
      <c r="AW343" s="401"/>
      <c r="AX343" s="401"/>
      <c r="AY343" s="595" t="s">
        <v>1282</v>
      </c>
      <c r="AZ343" s="582" t="s">
        <v>935</v>
      </c>
      <c r="BA343" s="400" t="s">
        <v>1002</v>
      </c>
      <c r="BB343" s="400"/>
      <c r="BC343" s="400"/>
      <c r="BD343" s="400" t="s">
        <v>942</v>
      </c>
      <c r="BE343" s="516">
        <f t="shared" si="185"/>
        <v>337</v>
      </c>
      <c r="BF343" s="516"/>
      <c r="BG343" s="516"/>
    </row>
    <row r="344" spans="14:59" s="367" customFormat="1">
      <c r="N344" s="516"/>
      <c r="O344" s="516"/>
      <c r="P344" s="516"/>
      <c r="Q344" s="516"/>
      <c r="R344" s="516"/>
      <c r="S344" s="516"/>
      <c r="T344" s="516"/>
      <c r="U344" s="516"/>
      <c r="V344" s="516"/>
      <c r="W344" s="516"/>
      <c r="X344" s="516"/>
      <c r="Y344" s="516"/>
      <c r="Z344" s="516"/>
      <c r="AA344" s="516"/>
      <c r="AB344" s="516"/>
      <c r="AC344" s="516"/>
      <c r="AD344" s="516"/>
      <c r="AE344" s="516"/>
      <c r="AF344" s="516"/>
      <c r="AG344" s="516"/>
      <c r="AH344" s="516"/>
      <c r="AI344" s="516"/>
      <c r="AJ344" s="516"/>
      <c r="AK344" s="516"/>
      <c r="AL344" s="516"/>
      <c r="AM344" s="516"/>
      <c r="AN344" s="516"/>
      <c r="AO344" s="516"/>
      <c r="AP344" s="516"/>
      <c r="AQ344" s="516"/>
      <c r="AR344" s="516"/>
      <c r="AS344" s="516"/>
      <c r="AT344" s="516"/>
      <c r="AU344" s="516"/>
      <c r="AV344" s="516"/>
      <c r="AW344" s="401"/>
      <c r="AX344" s="401"/>
      <c r="AY344" s="595" t="s">
        <v>1285</v>
      </c>
      <c r="AZ344" s="582" t="s">
        <v>938</v>
      </c>
      <c r="BA344" s="400" t="s">
        <v>1004</v>
      </c>
      <c r="BB344" s="400"/>
      <c r="BC344" s="400"/>
      <c r="BD344" s="400" t="s">
        <v>945</v>
      </c>
      <c r="BE344" s="516">
        <f t="shared" si="185"/>
        <v>338</v>
      </c>
      <c r="BF344" s="516"/>
      <c r="BG344" s="516"/>
    </row>
    <row r="345" spans="14:59" s="367" customFormat="1">
      <c r="N345" s="516"/>
      <c r="O345" s="516"/>
      <c r="P345" s="516"/>
      <c r="Q345" s="516"/>
      <c r="R345" s="516"/>
      <c r="S345" s="516"/>
      <c r="T345" s="516"/>
      <c r="U345" s="516"/>
      <c r="V345" s="516"/>
      <c r="W345" s="516"/>
      <c r="X345" s="516"/>
      <c r="Y345" s="516"/>
      <c r="Z345" s="516"/>
      <c r="AA345" s="516"/>
      <c r="AB345" s="516"/>
      <c r="AC345" s="516"/>
      <c r="AD345" s="516"/>
      <c r="AE345" s="516"/>
      <c r="AF345" s="516"/>
      <c r="AG345" s="516"/>
      <c r="AH345" s="516"/>
      <c r="AI345" s="516"/>
      <c r="AJ345" s="516"/>
      <c r="AK345" s="516"/>
      <c r="AL345" s="516"/>
      <c r="AM345" s="516"/>
      <c r="AN345" s="516"/>
      <c r="AO345" s="516"/>
      <c r="AP345" s="516"/>
      <c r="AQ345" s="516"/>
      <c r="AR345" s="516"/>
      <c r="AS345" s="516"/>
      <c r="AT345" s="516"/>
      <c r="AU345" s="516"/>
      <c r="AV345" s="516"/>
      <c r="AW345" s="401"/>
      <c r="AX345" s="401"/>
      <c r="AY345" s="595" t="s">
        <v>1286</v>
      </c>
      <c r="AZ345" s="582" t="s">
        <v>940</v>
      </c>
      <c r="BA345" s="400" t="s">
        <v>1005</v>
      </c>
      <c r="BB345" s="400"/>
      <c r="BC345" s="400"/>
      <c r="BD345" s="400" t="s">
        <v>947</v>
      </c>
      <c r="BE345" s="516">
        <f t="shared" si="185"/>
        <v>339</v>
      </c>
      <c r="BF345" s="516"/>
      <c r="BG345" s="516"/>
    </row>
    <row r="346" spans="14:59" s="367" customFormat="1">
      <c r="N346" s="516"/>
      <c r="O346" s="516"/>
      <c r="P346" s="516"/>
      <c r="Q346" s="516"/>
      <c r="R346" s="516"/>
      <c r="S346" s="516"/>
      <c r="T346" s="516"/>
      <c r="U346" s="516"/>
      <c r="V346" s="516"/>
      <c r="W346" s="516"/>
      <c r="X346" s="516"/>
      <c r="Y346" s="516"/>
      <c r="Z346" s="516"/>
      <c r="AA346" s="516"/>
      <c r="AB346" s="516"/>
      <c r="AC346" s="516"/>
      <c r="AD346" s="516"/>
      <c r="AE346" s="516"/>
      <c r="AF346" s="516"/>
      <c r="AG346" s="516"/>
      <c r="AH346" s="516"/>
      <c r="AI346" s="516"/>
      <c r="AJ346" s="516"/>
      <c r="AK346" s="516"/>
      <c r="AL346" s="516"/>
      <c r="AM346" s="516"/>
      <c r="AN346" s="516"/>
      <c r="AO346" s="516"/>
      <c r="AP346" s="516"/>
      <c r="AQ346" s="516"/>
      <c r="AR346" s="516"/>
      <c r="AS346" s="516"/>
      <c r="AT346" s="516"/>
      <c r="AU346" s="516"/>
      <c r="AV346" s="516"/>
      <c r="AW346" s="401"/>
      <c r="AX346" s="401"/>
      <c r="AY346" s="595" t="s">
        <v>1289</v>
      </c>
      <c r="AZ346" s="582" t="s">
        <v>942</v>
      </c>
      <c r="BA346" s="400" t="s">
        <v>1007</v>
      </c>
      <c r="BB346" s="400"/>
      <c r="BC346" s="400"/>
      <c r="BD346" s="400" t="s">
        <v>949</v>
      </c>
      <c r="BE346" s="516">
        <f t="shared" si="185"/>
        <v>340</v>
      </c>
      <c r="BF346" s="516"/>
      <c r="BG346" s="516"/>
    </row>
    <row r="347" spans="14:59" s="367" customFormat="1">
      <c r="N347" s="516"/>
      <c r="O347" s="516"/>
      <c r="P347" s="516"/>
      <c r="Q347" s="516"/>
      <c r="R347" s="516"/>
      <c r="S347" s="516"/>
      <c r="T347" s="516"/>
      <c r="U347" s="516"/>
      <c r="V347" s="516"/>
      <c r="W347" s="516"/>
      <c r="X347" s="516"/>
      <c r="Y347" s="516"/>
      <c r="Z347" s="516"/>
      <c r="AA347" s="516"/>
      <c r="AB347" s="516"/>
      <c r="AC347" s="516"/>
      <c r="AD347" s="516"/>
      <c r="AE347" s="516"/>
      <c r="AF347" s="516"/>
      <c r="AG347" s="516"/>
      <c r="AH347" s="516"/>
      <c r="AI347" s="516"/>
      <c r="AJ347" s="516"/>
      <c r="AK347" s="516"/>
      <c r="AL347" s="516"/>
      <c r="AM347" s="516"/>
      <c r="AN347" s="516"/>
      <c r="AO347" s="516"/>
      <c r="AP347" s="516"/>
      <c r="AQ347" s="516"/>
      <c r="AR347" s="516"/>
      <c r="AS347" s="516"/>
      <c r="AT347" s="516"/>
      <c r="AU347" s="516"/>
      <c r="AV347" s="516"/>
      <c r="AW347" s="401"/>
      <c r="AX347" s="401"/>
      <c r="AY347" s="595" t="s">
        <v>1290</v>
      </c>
      <c r="AZ347" s="582" t="s">
        <v>945</v>
      </c>
      <c r="BA347" s="400" t="s">
        <v>402</v>
      </c>
      <c r="BB347" s="400"/>
      <c r="BC347" s="400"/>
      <c r="BD347" s="400" t="s">
        <v>954</v>
      </c>
      <c r="BE347" s="516">
        <f t="shared" ref="BE347:BE370" si="186">+MATCH(BD$10:BD$548,AZ$10:AZ$540,0)</f>
        <v>341</v>
      </c>
      <c r="BF347" s="516"/>
      <c r="BG347" s="516"/>
    </row>
    <row r="348" spans="14:59" s="367" customFormat="1">
      <c r="N348" s="516"/>
      <c r="O348" s="516"/>
      <c r="P348" s="516"/>
      <c r="Q348" s="516"/>
      <c r="R348" s="516"/>
      <c r="S348" s="516"/>
      <c r="T348" s="516"/>
      <c r="U348" s="516"/>
      <c r="V348" s="516"/>
      <c r="W348" s="516"/>
      <c r="X348" s="516"/>
      <c r="Y348" s="516"/>
      <c r="Z348" s="516"/>
      <c r="AA348" s="516"/>
      <c r="AB348" s="516"/>
      <c r="AC348" s="516"/>
      <c r="AD348" s="516"/>
      <c r="AE348" s="516"/>
      <c r="AF348" s="516"/>
      <c r="AG348" s="516"/>
      <c r="AH348" s="516"/>
      <c r="AI348" s="516"/>
      <c r="AJ348" s="516"/>
      <c r="AK348" s="516"/>
      <c r="AL348" s="516"/>
      <c r="AM348" s="516"/>
      <c r="AN348" s="516"/>
      <c r="AO348" s="516"/>
      <c r="AP348" s="516"/>
      <c r="AQ348" s="516"/>
      <c r="AR348" s="516"/>
      <c r="AS348" s="516"/>
      <c r="AT348" s="516"/>
      <c r="AU348" s="516"/>
      <c r="AV348" s="516"/>
      <c r="AW348" s="401"/>
      <c r="AX348" s="401"/>
      <c r="AY348" s="595" t="s">
        <v>1291</v>
      </c>
      <c r="AZ348" s="582" t="s">
        <v>947</v>
      </c>
      <c r="BA348" s="400" t="s">
        <v>1008</v>
      </c>
      <c r="BB348" s="400"/>
      <c r="BC348" s="400"/>
      <c r="BD348" s="400" t="s">
        <v>959</v>
      </c>
      <c r="BE348" s="516">
        <f t="shared" si="186"/>
        <v>342</v>
      </c>
      <c r="BF348" s="516"/>
      <c r="BG348" s="516"/>
    </row>
    <row r="349" spans="14:59" s="367" customFormat="1">
      <c r="N349" s="516"/>
      <c r="O349" s="516"/>
      <c r="P349" s="516"/>
      <c r="Q349" s="516"/>
      <c r="R349" s="516"/>
      <c r="S349" s="516"/>
      <c r="T349" s="516"/>
      <c r="U349" s="516"/>
      <c r="V349" s="516"/>
      <c r="W349" s="516"/>
      <c r="X349" s="516"/>
      <c r="Y349" s="516"/>
      <c r="Z349" s="516"/>
      <c r="AA349" s="516"/>
      <c r="AB349" s="516"/>
      <c r="AC349" s="516"/>
      <c r="AD349" s="516"/>
      <c r="AE349" s="516"/>
      <c r="AF349" s="516"/>
      <c r="AG349" s="516"/>
      <c r="AH349" s="516"/>
      <c r="AI349" s="516"/>
      <c r="AJ349" s="516"/>
      <c r="AK349" s="516"/>
      <c r="AL349" s="516"/>
      <c r="AM349" s="516"/>
      <c r="AN349" s="516"/>
      <c r="AO349" s="516"/>
      <c r="AP349" s="516"/>
      <c r="AQ349" s="516"/>
      <c r="AR349" s="516"/>
      <c r="AS349" s="516"/>
      <c r="AT349" s="516"/>
      <c r="AU349" s="516"/>
      <c r="AV349" s="516"/>
      <c r="AW349" s="401"/>
      <c r="AX349" s="401"/>
      <c r="AY349" s="595" t="s">
        <v>1293</v>
      </c>
      <c r="AZ349" s="582" t="s">
        <v>949</v>
      </c>
      <c r="BA349" s="400" t="s">
        <v>1012</v>
      </c>
      <c r="BB349" s="400"/>
      <c r="BC349" s="400"/>
      <c r="BD349" s="400" t="s">
        <v>961</v>
      </c>
      <c r="BE349" s="516">
        <f t="shared" si="186"/>
        <v>343</v>
      </c>
      <c r="BF349" s="516"/>
      <c r="BG349" s="516"/>
    </row>
    <row r="350" spans="14:59" s="367" customFormat="1">
      <c r="N350" s="516"/>
      <c r="O350" s="516"/>
      <c r="P350" s="516"/>
      <c r="Q350" s="516"/>
      <c r="R350" s="516"/>
      <c r="S350" s="516"/>
      <c r="T350" s="516"/>
      <c r="U350" s="516"/>
      <c r="V350" s="516"/>
      <c r="W350" s="516"/>
      <c r="X350" s="516"/>
      <c r="Y350" s="516"/>
      <c r="Z350" s="516"/>
      <c r="AA350" s="516"/>
      <c r="AB350" s="516"/>
      <c r="AC350" s="516"/>
      <c r="AD350" s="516"/>
      <c r="AE350" s="516"/>
      <c r="AF350" s="516"/>
      <c r="AG350" s="516"/>
      <c r="AH350" s="516"/>
      <c r="AI350" s="516"/>
      <c r="AJ350" s="516"/>
      <c r="AK350" s="516"/>
      <c r="AL350" s="516"/>
      <c r="AM350" s="516"/>
      <c r="AN350" s="516"/>
      <c r="AO350" s="516"/>
      <c r="AP350" s="516"/>
      <c r="AQ350" s="516"/>
      <c r="AR350" s="516"/>
      <c r="AS350" s="516"/>
      <c r="AT350" s="516"/>
      <c r="AU350" s="516"/>
      <c r="AV350" s="516"/>
      <c r="AW350" s="401"/>
      <c r="AX350" s="401"/>
      <c r="AY350" s="595" t="s">
        <v>1296</v>
      </c>
      <c r="AZ350" s="582" t="s">
        <v>954</v>
      </c>
      <c r="BA350" s="400" t="s">
        <v>1013</v>
      </c>
      <c r="BB350" s="400"/>
      <c r="BC350" s="400"/>
      <c r="BD350" s="400" t="s">
        <v>963</v>
      </c>
      <c r="BE350" s="516">
        <f t="shared" si="186"/>
        <v>344</v>
      </c>
      <c r="BF350" s="516"/>
      <c r="BG350" s="516"/>
    </row>
    <row r="351" spans="14:59" s="367" customFormat="1">
      <c r="N351" s="516"/>
      <c r="O351" s="516"/>
      <c r="P351" s="516"/>
      <c r="Q351" s="516"/>
      <c r="R351" s="516"/>
      <c r="S351" s="516"/>
      <c r="T351" s="516"/>
      <c r="U351" s="516"/>
      <c r="V351" s="516"/>
      <c r="W351" s="516"/>
      <c r="X351" s="516"/>
      <c r="Y351" s="516"/>
      <c r="Z351" s="516"/>
      <c r="AA351" s="516"/>
      <c r="AB351" s="516"/>
      <c r="AC351" s="516"/>
      <c r="AD351" s="516"/>
      <c r="AE351" s="516"/>
      <c r="AF351" s="516"/>
      <c r="AG351" s="516"/>
      <c r="AH351" s="516"/>
      <c r="AI351" s="516"/>
      <c r="AJ351" s="516"/>
      <c r="AK351" s="516"/>
      <c r="AL351" s="516"/>
      <c r="AM351" s="516"/>
      <c r="AN351" s="516"/>
      <c r="AO351" s="516"/>
      <c r="AP351" s="516"/>
      <c r="AQ351" s="516"/>
      <c r="AR351" s="516"/>
      <c r="AS351" s="516"/>
      <c r="AT351" s="516"/>
      <c r="AU351" s="516"/>
      <c r="AV351" s="516"/>
      <c r="AW351" s="401"/>
      <c r="AX351" s="401"/>
      <c r="AY351" s="595" t="s">
        <v>1297</v>
      </c>
      <c r="AZ351" s="582" t="s">
        <v>959</v>
      </c>
      <c r="BA351" s="400" t="s">
        <v>1015</v>
      </c>
      <c r="BB351" s="400"/>
      <c r="BC351" s="400"/>
      <c r="BD351" s="400" t="s">
        <v>1641</v>
      </c>
      <c r="BE351" s="516" t="e">
        <f t="shared" si="186"/>
        <v>#N/A</v>
      </c>
      <c r="BF351" s="516"/>
      <c r="BG351" s="516"/>
    </row>
    <row r="352" spans="14:59" s="367" customFormat="1">
      <c r="N352" s="516"/>
      <c r="O352" s="516"/>
      <c r="P352" s="516"/>
      <c r="Q352" s="516"/>
      <c r="R352" s="516"/>
      <c r="S352" s="516"/>
      <c r="T352" s="516"/>
      <c r="U352" s="516"/>
      <c r="V352" s="516"/>
      <c r="W352" s="516"/>
      <c r="X352" s="516"/>
      <c r="Y352" s="516"/>
      <c r="Z352" s="516"/>
      <c r="AA352" s="516"/>
      <c r="AB352" s="516"/>
      <c r="AC352" s="516"/>
      <c r="AD352" s="516"/>
      <c r="AE352" s="516"/>
      <c r="AF352" s="516"/>
      <c r="AG352" s="516"/>
      <c r="AH352" s="516"/>
      <c r="AI352" s="516"/>
      <c r="AJ352" s="516"/>
      <c r="AK352" s="516"/>
      <c r="AL352" s="516"/>
      <c r="AM352" s="516"/>
      <c r="AN352" s="516"/>
      <c r="AO352" s="516"/>
      <c r="AP352" s="516"/>
      <c r="AQ352" s="516"/>
      <c r="AR352" s="516"/>
      <c r="AS352" s="516"/>
      <c r="AT352" s="516"/>
      <c r="AU352" s="516"/>
      <c r="AV352" s="516"/>
      <c r="AW352" s="401"/>
      <c r="AX352" s="401"/>
      <c r="AY352" s="595" t="s">
        <v>1300</v>
      </c>
      <c r="AZ352" s="582" t="s">
        <v>961</v>
      </c>
      <c r="BA352" s="400" t="s">
        <v>1016</v>
      </c>
      <c r="BB352" s="400"/>
      <c r="BC352" s="400"/>
      <c r="BD352" s="400" t="s">
        <v>967</v>
      </c>
      <c r="BE352" s="516">
        <f t="shared" si="186"/>
        <v>345</v>
      </c>
      <c r="BF352" s="516"/>
      <c r="BG352" s="516"/>
    </row>
    <row r="353" spans="14:59" s="367" customFormat="1">
      <c r="N353" s="516"/>
      <c r="O353" s="516"/>
      <c r="P353" s="516"/>
      <c r="Q353" s="516"/>
      <c r="R353" s="516"/>
      <c r="S353" s="516"/>
      <c r="T353" s="516"/>
      <c r="U353" s="516"/>
      <c r="V353" s="516"/>
      <c r="W353" s="516"/>
      <c r="X353" s="516"/>
      <c r="Y353" s="516"/>
      <c r="Z353" s="516"/>
      <c r="AA353" s="516"/>
      <c r="AB353" s="516"/>
      <c r="AC353" s="516"/>
      <c r="AD353" s="516"/>
      <c r="AE353" s="516"/>
      <c r="AF353" s="516"/>
      <c r="AG353" s="516"/>
      <c r="AH353" s="516"/>
      <c r="AI353" s="516"/>
      <c r="AJ353" s="516"/>
      <c r="AK353" s="516"/>
      <c r="AL353" s="516"/>
      <c r="AM353" s="516"/>
      <c r="AN353" s="516"/>
      <c r="AO353" s="516"/>
      <c r="AP353" s="516"/>
      <c r="AQ353" s="516"/>
      <c r="AR353" s="516"/>
      <c r="AS353" s="516"/>
      <c r="AT353" s="516"/>
      <c r="AU353" s="516"/>
      <c r="AV353" s="516"/>
      <c r="AW353" s="401"/>
      <c r="AX353" s="401"/>
      <c r="AY353" s="595" t="s">
        <v>1301</v>
      </c>
      <c r="AZ353" s="582" t="s">
        <v>963</v>
      </c>
      <c r="BA353" s="400" t="s">
        <v>1018</v>
      </c>
      <c r="BB353" s="400"/>
      <c r="BC353" s="400"/>
      <c r="BD353" s="400" t="s">
        <v>968</v>
      </c>
      <c r="BE353" s="516">
        <f t="shared" si="186"/>
        <v>346</v>
      </c>
      <c r="BF353" s="516"/>
      <c r="BG353" s="516"/>
    </row>
    <row r="354" spans="14:59" s="367" customFormat="1">
      <c r="N354" s="516"/>
      <c r="O354" s="516"/>
      <c r="P354" s="516"/>
      <c r="Q354" s="516"/>
      <c r="R354" s="516"/>
      <c r="S354" s="516"/>
      <c r="T354" s="516"/>
      <c r="U354" s="516"/>
      <c r="V354" s="516"/>
      <c r="W354" s="516"/>
      <c r="X354" s="516"/>
      <c r="Y354" s="516"/>
      <c r="Z354" s="516"/>
      <c r="AA354" s="516"/>
      <c r="AB354" s="516"/>
      <c r="AC354" s="516"/>
      <c r="AD354" s="516"/>
      <c r="AE354" s="516"/>
      <c r="AF354" s="516"/>
      <c r="AG354" s="516"/>
      <c r="AH354" s="516"/>
      <c r="AI354" s="516"/>
      <c r="AJ354" s="516"/>
      <c r="AK354" s="516"/>
      <c r="AL354" s="516"/>
      <c r="AM354" s="516"/>
      <c r="AN354" s="516"/>
      <c r="AO354" s="516"/>
      <c r="AP354" s="516"/>
      <c r="AQ354" s="516"/>
      <c r="AR354" s="516"/>
      <c r="AS354" s="516"/>
      <c r="AT354" s="516"/>
      <c r="AU354" s="516"/>
      <c r="AV354" s="516"/>
      <c r="AW354" s="401"/>
      <c r="AX354" s="401"/>
      <c r="AY354" s="595" t="s">
        <v>1305</v>
      </c>
      <c r="AZ354" s="582" t="s">
        <v>967</v>
      </c>
      <c r="BA354" s="400" t="s">
        <v>1019</v>
      </c>
      <c r="BB354" s="400"/>
      <c r="BC354" s="400"/>
      <c r="BD354" s="400" t="s">
        <v>1642</v>
      </c>
      <c r="BE354" s="516">
        <f t="shared" si="186"/>
        <v>347</v>
      </c>
      <c r="BF354" s="516"/>
      <c r="BG354" s="516"/>
    </row>
    <row r="355" spans="14:59" s="367" customFormat="1">
      <c r="N355" s="516"/>
      <c r="O355" s="516"/>
      <c r="P355" s="516"/>
      <c r="Q355" s="516"/>
      <c r="R355" s="516"/>
      <c r="S355" s="516"/>
      <c r="T355" s="516"/>
      <c r="U355" s="516"/>
      <c r="V355" s="516"/>
      <c r="W355" s="516"/>
      <c r="X355" s="516"/>
      <c r="Y355" s="516"/>
      <c r="Z355" s="516"/>
      <c r="AA355" s="516"/>
      <c r="AB355" s="516"/>
      <c r="AC355" s="516"/>
      <c r="AD355" s="516"/>
      <c r="AE355" s="516"/>
      <c r="AF355" s="516"/>
      <c r="AG355" s="516"/>
      <c r="AH355" s="516"/>
      <c r="AI355" s="516"/>
      <c r="AJ355" s="516"/>
      <c r="AK355" s="516"/>
      <c r="AL355" s="516"/>
      <c r="AM355" s="516"/>
      <c r="AN355" s="516"/>
      <c r="AO355" s="516"/>
      <c r="AP355" s="516"/>
      <c r="AQ355" s="516"/>
      <c r="AR355" s="516"/>
      <c r="AS355" s="516"/>
      <c r="AT355" s="516"/>
      <c r="AU355" s="516"/>
      <c r="AV355" s="516"/>
      <c r="AW355" s="401"/>
      <c r="AX355" s="401"/>
      <c r="AY355" s="595" t="s">
        <v>1308</v>
      </c>
      <c r="AZ355" s="582" t="s">
        <v>968</v>
      </c>
      <c r="BA355" s="400" t="s">
        <v>1020</v>
      </c>
      <c r="BB355" s="400"/>
      <c r="BC355" s="400"/>
      <c r="BD355" s="400" t="s">
        <v>971</v>
      </c>
      <c r="BE355" s="516">
        <f t="shared" si="186"/>
        <v>348</v>
      </c>
      <c r="BF355" s="516"/>
      <c r="BG355" s="516"/>
    </row>
    <row r="356" spans="14:59" s="367" customFormat="1">
      <c r="N356" s="516"/>
      <c r="O356" s="516"/>
      <c r="P356" s="516"/>
      <c r="Q356" s="516"/>
      <c r="R356" s="516"/>
      <c r="S356" s="516"/>
      <c r="T356" s="516"/>
      <c r="U356" s="516"/>
      <c r="V356" s="516"/>
      <c r="W356" s="516"/>
      <c r="X356" s="516"/>
      <c r="Y356" s="516"/>
      <c r="Z356" s="516"/>
      <c r="AA356" s="516"/>
      <c r="AB356" s="516"/>
      <c r="AC356" s="516"/>
      <c r="AD356" s="516"/>
      <c r="AE356" s="516"/>
      <c r="AF356" s="516"/>
      <c r="AG356" s="516"/>
      <c r="AH356" s="516"/>
      <c r="AI356" s="516"/>
      <c r="AJ356" s="516"/>
      <c r="AK356" s="516"/>
      <c r="AL356" s="516"/>
      <c r="AM356" s="516"/>
      <c r="AN356" s="516"/>
      <c r="AO356" s="516"/>
      <c r="AP356" s="516"/>
      <c r="AQ356" s="516"/>
      <c r="AR356" s="516"/>
      <c r="AS356" s="516"/>
      <c r="AT356" s="516"/>
      <c r="AU356" s="516"/>
      <c r="AV356" s="516"/>
      <c r="AW356" s="401"/>
      <c r="AX356" s="401"/>
      <c r="AY356" s="595" t="s">
        <v>1310</v>
      </c>
      <c r="AZ356" s="582" t="s">
        <v>1642</v>
      </c>
      <c r="BA356" s="400" t="s">
        <v>1025</v>
      </c>
      <c r="BB356" s="400"/>
      <c r="BC356" s="400"/>
      <c r="BD356" s="400" t="s">
        <v>976</v>
      </c>
      <c r="BE356" s="516">
        <f t="shared" si="186"/>
        <v>349</v>
      </c>
      <c r="BF356" s="516"/>
      <c r="BG356" s="516"/>
    </row>
    <row r="357" spans="14:59" s="367" customFormat="1">
      <c r="N357" s="516"/>
      <c r="O357" s="516"/>
      <c r="P357" s="516"/>
      <c r="Q357" s="516"/>
      <c r="R357" s="516"/>
      <c r="S357" s="516"/>
      <c r="T357" s="516"/>
      <c r="U357" s="516"/>
      <c r="V357" s="516"/>
      <c r="W357" s="516"/>
      <c r="X357" s="516"/>
      <c r="Y357" s="516"/>
      <c r="Z357" s="516"/>
      <c r="AA357" s="516"/>
      <c r="AB357" s="516"/>
      <c r="AC357" s="516"/>
      <c r="AD357" s="516"/>
      <c r="AE357" s="516"/>
      <c r="AF357" s="516"/>
      <c r="AG357" s="516"/>
      <c r="AH357" s="516"/>
      <c r="AI357" s="516"/>
      <c r="AJ357" s="516"/>
      <c r="AK357" s="516"/>
      <c r="AL357" s="516"/>
      <c r="AM357" s="516"/>
      <c r="AN357" s="516"/>
      <c r="AO357" s="516"/>
      <c r="AP357" s="516"/>
      <c r="AQ357" s="516"/>
      <c r="AR357" s="516"/>
      <c r="AS357" s="516"/>
      <c r="AT357" s="516"/>
      <c r="AU357" s="516"/>
      <c r="AV357" s="516"/>
      <c r="AW357" s="401"/>
      <c r="AX357" s="401"/>
      <c r="AY357" s="595" t="s">
        <v>1312</v>
      </c>
      <c r="AZ357" s="582" t="s">
        <v>971</v>
      </c>
      <c r="BA357" s="400" t="s">
        <v>1026</v>
      </c>
      <c r="BB357" s="400"/>
      <c r="BC357" s="400"/>
      <c r="BD357" s="400" t="s">
        <v>978</v>
      </c>
      <c r="BE357" s="516">
        <f t="shared" si="186"/>
        <v>350</v>
      </c>
      <c r="BF357" s="516"/>
      <c r="BG357" s="516"/>
    </row>
    <row r="358" spans="14:59" s="367" customFormat="1">
      <c r="N358" s="516"/>
      <c r="O358" s="516"/>
      <c r="P358" s="516"/>
      <c r="Q358" s="516"/>
      <c r="R358" s="516"/>
      <c r="S358" s="516"/>
      <c r="T358" s="516"/>
      <c r="U358" s="516"/>
      <c r="V358" s="516"/>
      <c r="W358" s="516"/>
      <c r="X358" s="516"/>
      <c r="Y358" s="516"/>
      <c r="Z358" s="516"/>
      <c r="AA358" s="516"/>
      <c r="AB358" s="516"/>
      <c r="AC358" s="516"/>
      <c r="AD358" s="516"/>
      <c r="AE358" s="516"/>
      <c r="AF358" s="516"/>
      <c r="AG358" s="516"/>
      <c r="AH358" s="516"/>
      <c r="AI358" s="516"/>
      <c r="AJ358" s="516"/>
      <c r="AK358" s="516"/>
      <c r="AL358" s="516"/>
      <c r="AM358" s="516"/>
      <c r="AN358" s="516"/>
      <c r="AO358" s="516"/>
      <c r="AP358" s="516"/>
      <c r="AQ358" s="516"/>
      <c r="AR358" s="516"/>
      <c r="AS358" s="516"/>
      <c r="AT358" s="516"/>
      <c r="AU358" s="516"/>
      <c r="AV358" s="516"/>
      <c r="AW358" s="401"/>
      <c r="AX358" s="401"/>
      <c r="AY358" s="595" t="s">
        <v>1313</v>
      </c>
      <c r="AZ358" s="582" t="s">
        <v>976</v>
      </c>
      <c r="BA358" s="400" t="s">
        <v>1027</v>
      </c>
      <c r="BB358" s="400"/>
      <c r="BC358" s="400"/>
      <c r="BD358" s="400" t="s">
        <v>979</v>
      </c>
      <c r="BE358" s="516">
        <f t="shared" si="186"/>
        <v>351</v>
      </c>
      <c r="BF358" s="516"/>
      <c r="BG358" s="516"/>
    </row>
    <row r="359" spans="14:59" s="367" customFormat="1">
      <c r="N359" s="516"/>
      <c r="O359" s="516"/>
      <c r="P359" s="516"/>
      <c r="Q359" s="516"/>
      <c r="R359" s="516"/>
      <c r="S359" s="516"/>
      <c r="T359" s="516"/>
      <c r="U359" s="516"/>
      <c r="V359" s="516"/>
      <c r="W359" s="516"/>
      <c r="X359" s="516"/>
      <c r="Y359" s="516"/>
      <c r="Z359" s="516"/>
      <c r="AA359" s="516"/>
      <c r="AB359" s="516"/>
      <c r="AC359" s="516"/>
      <c r="AD359" s="516"/>
      <c r="AE359" s="516"/>
      <c r="AF359" s="516"/>
      <c r="AG359" s="516"/>
      <c r="AH359" s="516"/>
      <c r="AI359" s="516"/>
      <c r="AJ359" s="516"/>
      <c r="AK359" s="516"/>
      <c r="AL359" s="516"/>
      <c r="AM359" s="516"/>
      <c r="AN359" s="516"/>
      <c r="AO359" s="516"/>
      <c r="AP359" s="516"/>
      <c r="AQ359" s="516"/>
      <c r="AR359" s="516"/>
      <c r="AS359" s="516"/>
      <c r="AT359" s="516"/>
      <c r="AU359" s="516"/>
      <c r="AV359" s="516"/>
      <c r="AW359" s="401"/>
      <c r="AX359" s="401"/>
      <c r="AY359" s="595" t="s">
        <v>1314</v>
      </c>
      <c r="AZ359" s="582" t="s">
        <v>978</v>
      </c>
      <c r="BA359" s="400" t="s">
        <v>1033</v>
      </c>
      <c r="BB359" s="400"/>
      <c r="BC359" s="400"/>
      <c r="BD359" s="400" t="s">
        <v>980</v>
      </c>
      <c r="BE359" s="516">
        <f t="shared" si="186"/>
        <v>352</v>
      </c>
      <c r="BF359" s="516"/>
      <c r="BG359" s="516"/>
    </row>
    <row r="360" spans="14:59" s="367" customFormat="1">
      <c r="N360" s="516"/>
      <c r="O360" s="516"/>
      <c r="P360" s="516"/>
      <c r="Q360" s="516"/>
      <c r="R360" s="516"/>
      <c r="S360" s="516"/>
      <c r="T360" s="516"/>
      <c r="U360" s="516"/>
      <c r="V360" s="516"/>
      <c r="W360" s="516"/>
      <c r="X360" s="516"/>
      <c r="Y360" s="516"/>
      <c r="Z360" s="516"/>
      <c r="AA360" s="516"/>
      <c r="AB360" s="516"/>
      <c r="AC360" s="516"/>
      <c r="AD360" s="516"/>
      <c r="AE360" s="516"/>
      <c r="AF360" s="516"/>
      <c r="AG360" s="516"/>
      <c r="AH360" s="516"/>
      <c r="AI360" s="516"/>
      <c r="AJ360" s="516"/>
      <c r="AK360" s="516"/>
      <c r="AL360" s="516"/>
      <c r="AM360" s="516"/>
      <c r="AN360" s="516"/>
      <c r="AO360" s="516"/>
      <c r="AP360" s="516"/>
      <c r="AQ360" s="516"/>
      <c r="AR360" s="516"/>
      <c r="AS360" s="516"/>
      <c r="AT360" s="516"/>
      <c r="AU360" s="516"/>
      <c r="AV360" s="516"/>
      <c r="AW360" s="401"/>
      <c r="AX360" s="401"/>
      <c r="AY360" s="595" t="s">
        <v>1316</v>
      </c>
      <c r="AZ360" s="582" t="s">
        <v>979</v>
      </c>
      <c r="BA360" s="400" t="s">
        <v>1036</v>
      </c>
      <c r="BB360" s="400"/>
      <c r="BC360" s="400"/>
      <c r="BD360" s="400" t="s">
        <v>981</v>
      </c>
      <c r="BE360" s="516">
        <f t="shared" si="186"/>
        <v>353</v>
      </c>
      <c r="BF360" s="516"/>
      <c r="BG360" s="516"/>
    </row>
    <row r="361" spans="14:59" s="367" customFormat="1">
      <c r="N361" s="516"/>
      <c r="O361" s="516"/>
      <c r="P361" s="516"/>
      <c r="Q361" s="516"/>
      <c r="R361" s="516"/>
      <c r="S361" s="516"/>
      <c r="T361" s="516"/>
      <c r="U361" s="516"/>
      <c r="V361" s="516"/>
      <c r="W361" s="516"/>
      <c r="X361" s="516"/>
      <c r="Y361" s="516"/>
      <c r="Z361" s="516"/>
      <c r="AA361" s="516"/>
      <c r="AB361" s="516"/>
      <c r="AC361" s="516"/>
      <c r="AD361" s="516"/>
      <c r="AE361" s="516"/>
      <c r="AF361" s="516"/>
      <c r="AG361" s="516"/>
      <c r="AH361" s="516"/>
      <c r="AI361" s="516"/>
      <c r="AJ361" s="516"/>
      <c r="AK361" s="516"/>
      <c r="AL361" s="516"/>
      <c r="AM361" s="516"/>
      <c r="AN361" s="516"/>
      <c r="AO361" s="516"/>
      <c r="AP361" s="516"/>
      <c r="AQ361" s="516"/>
      <c r="AR361" s="516"/>
      <c r="AS361" s="516"/>
      <c r="AT361" s="516"/>
      <c r="AU361" s="516"/>
      <c r="AV361" s="516"/>
      <c r="AW361" s="401"/>
      <c r="AX361" s="401"/>
      <c r="AY361" s="595" t="s">
        <v>1317</v>
      </c>
      <c r="AZ361" s="582" t="s">
        <v>980</v>
      </c>
      <c r="BA361" s="400" t="s">
        <v>1037</v>
      </c>
      <c r="BB361" s="400"/>
      <c r="BC361" s="400"/>
      <c r="BD361" s="400" t="s">
        <v>983</v>
      </c>
      <c r="BE361" s="516" t="e">
        <f t="shared" si="186"/>
        <v>#N/A</v>
      </c>
      <c r="BF361" s="516"/>
      <c r="BG361" s="516"/>
    </row>
    <row r="362" spans="14:59" s="367" customFormat="1">
      <c r="N362" s="516"/>
      <c r="O362" s="516"/>
      <c r="P362" s="516"/>
      <c r="Q362" s="516"/>
      <c r="R362" s="516"/>
      <c r="S362" s="516"/>
      <c r="T362" s="516"/>
      <c r="U362" s="516"/>
      <c r="V362" s="516"/>
      <c r="W362" s="516"/>
      <c r="X362" s="516"/>
      <c r="Y362" s="516"/>
      <c r="Z362" s="516"/>
      <c r="AA362" s="516"/>
      <c r="AB362" s="516"/>
      <c r="AC362" s="516"/>
      <c r="AD362" s="516"/>
      <c r="AE362" s="516"/>
      <c r="AF362" s="516"/>
      <c r="AG362" s="516"/>
      <c r="AH362" s="516"/>
      <c r="AI362" s="516"/>
      <c r="AJ362" s="516"/>
      <c r="AK362" s="516"/>
      <c r="AL362" s="516"/>
      <c r="AM362" s="516"/>
      <c r="AN362" s="516"/>
      <c r="AO362" s="516"/>
      <c r="AP362" s="516"/>
      <c r="AQ362" s="516"/>
      <c r="AR362" s="516"/>
      <c r="AS362" s="516"/>
      <c r="AT362" s="516"/>
      <c r="AU362" s="516"/>
      <c r="AV362" s="516"/>
      <c r="AW362" s="401"/>
      <c r="AX362" s="401"/>
      <c r="AY362" s="595" t="s">
        <v>1321</v>
      </c>
      <c r="AZ362" s="582" t="s">
        <v>981</v>
      </c>
      <c r="BA362" s="400" t="s">
        <v>1039</v>
      </c>
      <c r="BB362" s="400"/>
      <c r="BC362" s="400"/>
      <c r="BD362" s="400" t="s">
        <v>396</v>
      </c>
      <c r="BE362" s="516">
        <f t="shared" si="186"/>
        <v>354</v>
      </c>
      <c r="BF362" s="516"/>
      <c r="BG362" s="516"/>
    </row>
    <row r="363" spans="14:59" s="367" customFormat="1">
      <c r="N363" s="516"/>
      <c r="O363" s="516"/>
      <c r="P363" s="516"/>
      <c r="Q363" s="516"/>
      <c r="R363" s="516"/>
      <c r="S363" s="516"/>
      <c r="T363" s="516"/>
      <c r="U363" s="516"/>
      <c r="V363" s="516"/>
      <c r="W363" s="516"/>
      <c r="X363" s="516"/>
      <c r="Y363" s="516"/>
      <c r="Z363" s="516"/>
      <c r="AA363" s="516"/>
      <c r="AB363" s="516"/>
      <c r="AC363" s="516"/>
      <c r="AD363" s="516"/>
      <c r="AE363" s="516"/>
      <c r="AF363" s="516"/>
      <c r="AG363" s="516"/>
      <c r="AH363" s="516"/>
      <c r="AI363" s="516"/>
      <c r="AJ363" s="516"/>
      <c r="AK363" s="516"/>
      <c r="AL363" s="516"/>
      <c r="AM363" s="516"/>
      <c r="AN363" s="516"/>
      <c r="AO363" s="516"/>
      <c r="AP363" s="516"/>
      <c r="AQ363" s="516"/>
      <c r="AR363" s="516"/>
      <c r="AS363" s="516"/>
      <c r="AT363" s="516"/>
      <c r="AU363" s="516"/>
      <c r="AV363" s="516"/>
      <c r="AW363" s="401"/>
      <c r="AX363" s="401"/>
      <c r="AY363" s="595" t="s">
        <v>1329</v>
      </c>
      <c r="AZ363" s="582" t="s">
        <v>396</v>
      </c>
      <c r="BA363" s="400" t="s">
        <v>1047</v>
      </c>
      <c r="BB363" s="400"/>
      <c r="BC363" s="400"/>
      <c r="BD363" s="400" t="s">
        <v>985</v>
      </c>
      <c r="BE363" s="516">
        <f t="shared" si="186"/>
        <v>355</v>
      </c>
      <c r="BF363" s="516"/>
      <c r="BG363" s="516"/>
    </row>
    <row r="364" spans="14:59" s="367" customFormat="1">
      <c r="N364" s="516"/>
      <c r="O364" s="516"/>
      <c r="P364" s="516"/>
      <c r="Q364" s="516"/>
      <c r="R364" s="516"/>
      <c r="S364" s="516"/>
      <c r="T364" s="516"/>
      <c r="U364" s="516"/>
      <c r="V364" s="516"/>
      <c r="W364" s="516"/>
      <c r="X364" s="516"/>
      <c r="Y364" s="516"/>
      <c r="Z364" s="516"/>
      <c r="AA364" s="516"/>
      <c r="AB364" s="516"/>
      <c r="AC364" s="516"/>
      <c r="AD364" s="516"/>
      <c r="AE364" s="516"/>
      <c r="AF364" s="516"/>
      <c r="AG364" s="516"/>
      <c r="AH364" s="516"/>
      <c r="AI364" s="516"/>
      <c r="AJ364" s="516"/>
      <c r="AK364" s="516"/>
      <c r="AL364" s="516"/>
      <c r="AM364" s="516"/>
      <c r="AN364" s="516"/>
      <c r="AO364" s="516"/>
      <c r="AP364" s="516"/>
      <c r="AQ364" s="516"/>
      <c r="AR364" s="516"/>
      <c r="AS364" s="516"/>
      <c r="AT364" s="516"/>
      <c r="AU364" s="516"/>
      <c r="AV364" s="516"/>
      <c r="AW364" s="401"/>
      <c r="AX364" s="401"/>
      <c r="AY364" s="595" t="s">
        <v>1330</v>
      </c>
      <c r="AZ364" s="582" t="s">
        <v>985</v>
      </c>
      <c r="BA364" s="400" t="s">
        <v>1048</v>
      </c>
      <c r="BB364" s="400"/>
      <c r="BC364" s="400"/>
      <c r="BD364" s="400" t="s">
        <v>989</v>
      </c>
      <c r="BE364" s="516">
        <f t="shared" si="186"/>
        <v>356</v>
      </c>
      <c r="BF364" s="516"/>
      <c r="BG364" s="516"/>
    </row>
    <row r="365" spans="14:59" s="367" customFormat="1">
      <c r="N365" s="516"/>
      <c r="O365" s="516"/>
      <c r="P365" s="516"/>
      <c r="Q365" s="516"/>
      <c r="R365" s="516"/>
      <c r="S365" s="516"/>
      <c r="T365" s="516"/>
      <c r="U365" s="516"/>
      <c r="V365" s="516"/>
      <c r="W365" s="516"/>
      <c r="X365" s="516"/>
      <c r="Y365" s="516"/>
      <c r="Z365" s="516"/>
      <c r="AA365" s="516"/>
      <c r="AB365" s="516"/>
      <c r="AC365" s="516"/>
      <c r="AD365" s="516"/>
      <c r="AE365" s="516"/>
      <c r="AF365" s="516"/>
      <c r="AG365" s="516"/>
      <c r="AH365" s="516"/>
      <c r="AI365" s="516"/>
      <c r="AJ365" s="516"/>
      <c r="AK365" s="516"/>
      <c r="AL365" s="516"/>
      <c r="AM365" s="516"/>
      <c r="AN365" s="516"/>
      <c r="AO365" s="516"/>
      <c r="AP365" s="516"/>
      <c r="AQ365" s="516"/>
      <c r="AR365" s="516"/>
      <c r="AS365" s="516"/>
      <c r="AT365" s="516"/>
      <c r="AU365" s="516"/>
      <c r="AV365" s="516"/>
      <c r="AW365" s="401"/>
      <c r="AX365" s="401"/>
      <c r="AY365" s="595" t="s">
        <v>1341</v>
      </c>
      <c r="AZ365" s="582" t="s">
        <v>989</v>
      </c>
      <c r="BA365" s="400" t="s">
        <v>1049</v>
      </c>
      <c r="BB365" s="400"/>
      <c r="BC365" s="400"/>
      <c r="BD365" s="400" t="s">
        <v>990</v>
      </c>
      <c r="BE365" s="516">
        <f t="shared" si="186"/>
        <v>357</v>
      </c>
      <c r="BF365" s="516"/>
      <c r="BG365" s="516"/>
    </row>
    <row r="366" spans="14:59" s="367" customFormat="1">
      <c r="N366" s="516"/>
      <c r="O366" s="516"/>
      <c r="P366" s="516"/>
      <c r="Q366" s="516"/>
      <c r="R366" s="516"/>
      <c r="S366" s="516"/>
      <c r="T366" s="516"/>
      <c r="U366" s="516"/>
      <c r="V366" s="516"/>
      <c r="W366" s="516"/>
      <c r="X366" s="516"/>
      <c r="Y366" s="516"/>
      <c r="Z366" s="516"/>
      <c r="AA366" s="516"/>
      <c r="AB366" s="516"/>
      <c r="AC366" s="516"/>
      <c r="AD366" s="516"/>
      <c r="AE366" s="516"/>
      <c r="AF366" s="516"/>
      <c r="AG366" s="516"/>
      <c r="AH366" s="516"/>
      <c r="AI366" s="516"/>
      <c r="AJ366" s="516"/>
      <c r="AK366" s="516"/>
      <c r="AL366" s="516"/>
      <c r="AM366" s="516"/>
      <c r="AN366" s="516"/>
      <c r="AO366" s="516"/>
      <c r="AP366" s="516"/>
      <c r="AQ366" s="516"/>
      <c r="AR366" s="516"/>
      <c r="AS366" s="516"/>
      <c r="AT366" s="516"/>
      <c r="AU366" s="516"/>
      <c r="AV366" s="516"/>
      <c r="AW366" s="401"/>
      <c r="AX366" s="401"/>
      <c r="AY366" s="595" t="s">
        <v>1344</v>
      </c>
      <c r="AZ366" s="582" t="s">
        <v>990</v>
      </c>
      <c r="BA366" s="400" t="s">
        <v>1051</v>
      </c>
      <c r="BB366" s="400"/>
      <c r="BC366" s="400"/>
      <c r="BD366" s="400" t="s">
        <v>995</v>
      </c>
      <c r="BE366" s="516">
        <f t="shared" si="186"/>
        <v>358</v>
      </c>
      <c r="BF366" s="516"/>
      <c r="BG366" s="516"/>
    </row>
    <row r="367" spans="14:59" s="367" customFormat="1">
      <c r="N367" s="516"/>
      <c r="O367" s="516"/>
      <c r="P367" s="516"/>
      <c r="Q367" s="516"/>
      <c r="R367" s="516"/>
      <c r="S367" s="516"/>
      <c r="T367" s="516"/>
      <c r="U367" s="516"/>
      <c r="V367" s="516"/>
      <c r="W367" s="516"/>
      <c r="X367" s="516"/>
      <c r="Y367" s="516"/>
      <c r="Z367" s="516"/>
      <c r="AA367" s="516"/>
      <c r="AB367" s="516"/>
      <c r="AC367" s="516"/>
      <c r="AD367" s="516"/>
      <c r="AE367" s="516"/>
      <c r="AF367" s="516"/>
      <c r="AG367" s="516"/>
      <c r="AH367" s="516"/>
      <c r="AI367" s="516"/>
      <c r="AJ367" s="516"/>
      <c r="AK367" s="516"/>
      <c r="AL367" s="516"/>
      <c r="AM367" s="516"/>
      <c r="AN367" s="516"/>
      <c r="AO367" s="516"/>
      <c r="AP367" s="516"/>
      <c r="AQ367" s="516"/>
      <c r="AR367" s="516"/>
      <c r="AS367" s="516"/>
      <c r="AT367" s="516"/>
      <c r="AU367" s="516"/>
      <c r="AV367" s="516"/>
      <c r="AW367" s="401"/>
      <c r="AX367" s="401"/>
      <c r="AY367" s="595"/>
      <c r="AZ367" s="582" t="s">
        <v>995</v>
      </c>
      <c r="BA367" s="400" t="s">
        <v>1054</v>
      </c>
      <c r="BB367" s="400"/>
      <c r="BC367" s="400"/>
      <c r="BD367" s="400" t="s">
        <v>997</v>
      </c>
      <c r="BE367" s="516">
        <f t="shared" si="186"/>
        <v>359</v>
      </c>
      <c r="BF367" s="516"/>
      <c r="BG367" s="516"/>
    </row>
    <row r="368" spans="14:59" s="367" customFormat="1">
      <c r="N368" s="516"/>
      <c r="O368" s="516"/>
      <c r="P368" s="516"/>
      <c r="Q368" s="516"/>
      <c r="R368" s="516"/>
      <c r="S368" s="516"/>
      <c r="T368" s="516"/>
      <c r="U368" s="516"/>
      <c r="V368" s="516"/>
      <c r="W368" s="516"/>
      <c r="X368" s="516"/>
      <c r="Y368" s="516"/>
      <c r="Z368" s="516"/>
      <c r="AA368" s="516"/>
      <c r="AB368" s="516"/>
      <c r="AC368" s="516"/>
      <c r="AD368" s="516"/>
      <c r="AE368" s="516"/>
      <c r="AF368" s="516"/>
      <c r="AG368" s="516"/>
      <c r="AH368" s="516"/>
      <c r="AI368" s="516"/>
      <c r="AJ368" s="516"/>
      <c r="AK368" s="516"/>
      <c r="AL368" s="516"/>
      <c r="AM368" s="516"/>
      <c r="AN368" s="516"/>
      <c r="AO368" s="516"/>
      <c r="AP368" s="516"/>
      <c r="AQ368" s="516"/>
      <c r="AR368" s="516"/>
      <c r="AS368" s="516"/>
      <c r="AT368" s="516"/>
      <c r="AU368" s="516"/>
      <c r="AV368" s="516"/>
      <c r="AW368" s="401"/>
      <c r="AX368" s="401"/>
      <c r="AY368" s="595"/>
      <c r="AZ368" s="582" t="s">
        <v>997</v>
      </c>
      <c r="BA368" s="400" t="s">
        <v>1058</v>
      </c>
      <c r="BB368" s="400"/>
      <c r="BC368" s="400"/>
      <c r="BD368" s="400" t="s">
        <v>998</v>
      </c>
      <c r="BE368" s="516" t="e">
        <f t="shared" si="186"/>
        <v>#N/A</v>
      </c>
      <c r="BF368" s="516"/>
      <c r="BG368" s="516"/>
    </row>
    <row r="369" spans="14:59" s="367" customFormat="1">
      <c r="N369" s="516"/>
      <c r="O369" s="516"/>
      <c r="P369" s="516"/>
      <c r="Q369" s="516"/>
      <c r="R369" s="516"/>
      <c r="S369" s="516"/>
      <c r="T369" s="516"/>
      <c r="U369" s="516"/>
      <c r="V369" s="516"/>
      <c r="W369" s="516"/>
      <c r="X369" s="516"/>
      <c r="Y369" s="516"/>
      <c r="Z369" s="516"/>
      <c r="AA369" s="516"/>
      <c r="AB369" s="516"/>
      <c r="AC369" s="516"/>
      <c r="AD369" s="516"/>
      <c r="AE369" s="516"/>
      <c r="AF369" s="516"/>
      <c r="AG369" s="516"/>
      <c r="AH369" s="516"/>
      <c r="AI369" s="516"/>
      <c r="AJ369" s="516"/>
      <c r="AK369" s="516"/>
      <c r="AL369" s="516"/>
      <c r="AM369" s="516"/>
      <c r="AN369" s="516"/>
      <c r="AO369" s="516"/>
      <c r="AP369" s="516"/>
      <c r="AQ369" s="516"/>
      <c r="AR369" s="516"/>
      <c r="AS369" s="516"/>
      <c r="AT369" s="516"/>
      <c r="AU369" s="516"/>
      <c r="AV369" s="516"/>
      <c r="AW369" s="401"/>
      <c r="AX369" s="401"/>
      <c r="AY369" s="595"/>
      <c r="AZ369" s="582" t="s">
        <v>999</v>
      </c>
      <c r="BA369" s="400" t="s">
        <v>1061</v>
      </c>
      <c r="BB369" s="400"/>
      <c r="BC369" s="400"/>
      <c r="BD369" s="400" t="s">
        <v>999</v>
      </c>
      <c r="BE369" s="516">
        <f t="shared" si="186"/>
        <v>360</v>
      </c>
      <c r="BF369" s="516"/>
      <c r="BG369" s="516"/>
    </row>
    <row r="370" spans="14:59" s="367" customFormat="1">
      <c r="N370" s="516"/>
      <c r="O370" s="516"/>
      <c r="P370" s="516"/>
      <c r="Q370" s="516"/>
      <c r="R370" s="516"/>
      <c r="S370" s="516"/>
      <c r="T370" s="516"/>
      <c r="U370" s="516"/>
      <c r="V370" s="516"/>
      <c r="W370" s="516"/>
      <c r="X370" s="516"/>
      <c r="Y370" s="516"/>
      <c r="Z370" s="516"/>
      <c r="AA370" s="516"/>
      <c r="AB370" s="516"/>
      <c r="AC370" s="516"/>
      <c r="AD370" s="516"/>
      <c r="AE370" s="516"/>
      <c r="AF370" s="516"/>
      <c r="AG370" s="516"/>
      <c r="AH370" s="516"/>
      <c r="AI370" s="516"/>
      <c r="AJ370" s="516"/>
      <c r="AK370" s="516"/>
      <c r="AL370" s="516"/>
      <c r="AM370" s="516"/>
      <c r="AN370" s="516"/>
      <c r="AO370" s="516"/>
      <c r="AP370" s="516"/>
      <c r="AQ370" s="516"/>
      <c r="AR370" s="516"/>
      <c r="AS370" s="516"/>
      <c r="AT370" s="516"/>
      <c r="AU370" s="516"/>
      <c r="AV370" s="516"/>
      <c r="AW370" s="401"/>
      <c r="AX370" s="401"/>
      <c r="AY370" s="595"/>
      <c r="AZ370" s="582" t="s">
        <v>1000</v>
      </c>
      <c r="BA370" s="400" t="s">
        <v>1064</v>
      </c>
      <c r="BB370" s="400"/>
      <c r="BC370" s="400"/>
      <c r="BD370" s="400" t="s">
        <v>1000</v>
      </c>
      <c r="BE370" s="516">
        <f t="shared" si="186"/>
        <v>361</v>
      </c>
      <c r="BF370" s="516"/>
      <c r="BG370" s="516"/>
    </row>
    <row r="371" spans="14:59" s="367" customFormat="1">
      <c r="N371" s="516"/>
      <c r="O371" s="516"/>
      <c r="P371" s="516"/>
      <c r="Q371" s="516"/>
      <c r="R371" s="516"/>
      <c r="S371" s="516"/>
      <c r="T371" s="516"/>
      <c r="U371" s="516"/>
      <c r="V371" s="516"/>
      <c r="W371" s="516"/>
      <c r="X371" s="516"/>
      <c r="Y371" s="516"/>
      <c r="Z371" s="516"/>
      <c r="AA371" s="516"/>
      <c r="AB371" s="516"/>
      <c r="AC371" s="516"/>
      <c r="AD371" s="516"/>
      <c r="AE371" s="516"/>
      <c r="AF371" s="516"/>
      <c r="AG371" s="516"/>
      <c r="AH371" s="516"/>
      <c r="AI371" s="516"/>
      <c r="AJ371" s="516"/>
      <c r="AK371" s="516"/>
      <c r="AL371" s="516"/>
      <c r="AM371" s="516"/>
      <c r="AN371" s="516"/>
      <c r="AO371" s="516"/>
      <c r="AP371" s="516"/>
      <c r="AQ371" s="516"/>
      <c r="AR371" s="516"/>
      <c r="AS371" s="516"/>
      <c r="AT371" s="516"/>
      <c r="AU371" s="516"/>
      <c r="AV371" s="516"/>
      <c r="AW371" s="401"/>
      <c r="AX371" s="401"/>
      <c r="AY371" s="595"/>
      <c r="AZ371" s="582" t="s">
        <v>1001</v>
      </c>
      <c r="BA371" s="400" t="s">
        <v>1065</v>
      </c>
      <c r="BB371" s="400"/>
      <c r="BC371" s="400"/>
      <c r="BD371" s="400" t="s">
        <v>1001</v>
      </c>
      <c r="BE371" s="516"/>
      <c r="BF371" s="516"/>
      <c r="BG371" s="516"/>
    </row>
    <row r="372" spans="14:59" s="367" customFormat="1">
      <c r="N372" s="516"/>
      <c r="O372" s="516"/>
      <c r="P372" s="516"/>
      <c r="Q372" s="516"/>
      <c r="R372" s="516"/>
      <c r="S372" s="516"/>
      <c r="T372" s="516"/>
      <c r="U372" s="516"/>
      <c r="V372" s="516"/>
      <c r="W372" s="516"/>
      <c r="X372" s="516"/>
      <c r="Y372" s="516"/>
      <c r="Z372" s="516"/>
      <c r="AA372" s="516"/>
      <c r="AB372" s="516"/>
      <c r="AC372" s="516"/>
      <c r="AD372" s="516"/>
      <c r="AE372" s="516"/>
      <c r="AF372" s="516"/>
      <c r="AG372" s="516"/>
      <c r="AH372" s="516"/>
      <c r="AI372" s="516"/>
      <c r="AJ372" s="516"/>
      <c r="AK372" s="516"/>
      <c r="AL372" s="516"/>
      <c r="AM372" s="516"/>
      <c r="AN372" s="516"/>
      <c r="AO372" s="516"/>
      <c r="AP372" s="516"/>
      <c r="AQ372" s="516"/>
      <c r="AR372" s="516"/>
      <c r="AS372" s="516"/>
      <c r="AT372" s="516"/>
      <c r="AU372" s="516"/>
      <c r="AV372" s="516"/>
      <c r="AW372" s="401"/>
      <c r="AX372" s="401"/>
      <c r="AY372" s="401"/>
      <c r="AZ372" s="582" t="s">
        <v>1002</v>
      </c>
      <c r="BA372" s="400" t="s">
        <v>1066</v>
      </c>
      <c r="BB372" s="400"/>
      <c r="BC372" s="400"/>
      <c r="BD372" s="400" t="s">
        <v>1002</v>
      </c>
      <c r="BE372" s="516"/>
      <c r="BF372" s="516"/>
      <c r="BG372" s="516"/>
    </row>
    <row r="373" spans="14:59" s="367" customFormat="1">
      <c r="N373" s="516"/>
      <c r="O373" s="516"/>
      <c r="P373" s="516"/>
      <c r="Q373" s="516"/>
      <c r="R373" s="516"/>
      <c r="S373" s="516"/>
      <c r="T373" s="516"/>
      <c r="U373" s="516"/>
      <c r="V373" s="516"/>
      <c r="W373" s="516"/>
      <c r="X373" s="516"/>
      <c r="Y373" s="516"/>
      <c r="Z373" s="516"/>
      <c r="AA373" s="516"/>
      <c r="AB373" s="516"/>
      <c r="AC373" s="516"/>
      <c r="AD373" s="516"/>
      <c r="AE373" s="516"/>
      <c r="AF373" s="516"/>
      <c r="AG373" s="516"/>
      <c r="AH373" s="516"/>
      <c r="AI373" s="516"/>
      <c r="AJ373" s="516"/>
      <c r="AK373" s="516"/>
      <c r="AL373" s="516"/>
      <c r="AM373" s="516"/>
      <c r="AN373" s="516"/>
      <c r="AO373" s="516"/>
      <c r="AP373" s="516"/>
      <c r="AQ373" s="516"/>
      <c r="AR373" s="516"/>
      <c r="AS373" s="516"/>
      <c r="AT373" s="516"/>
      <c r="AU373" s="516"/>
      <c r="AV373" s="516"/>
      <c r="AW373" s="401"/>
      <c r="AX373" s="401"/>
      <c r="AY373" s="401"/>
      <c r="AZ373" s="582" t="s">
        <v>1004</v>
      </c>
      <c r="BA373" s="400" t="s">
        <v>1643</v>
      </c>
      <c r="BB373" s="400"/>
      <c r="BC373" s="400"/>
      <c r="BD373" s="400" t="s">
        <v>1004</v>
      </c>
      <c r="BE373" s="516"/>
      <c r="BF373" s="516"/>
      <c r="BG373" s="516"/>
    </row>
    <row r="374" spans="14:59" s="367" customFormat="1">
      <c r="N374" s="516"/>
      <c r="O374" s="516"/>
      <c r="P374" s="516"/>
      <c r="Q374" s="516"/>
      <c r="R374" s="516"/>
      <c r="S374" s="516"/>
      <c r="T374" s="516"/>
      <c r="U374" s="516"/>
      <c r="V374" s="516"/>
      <c r="W374" s="516"/>
      <c r="X374" s="516"/>
      <c r="Y374" s="516"/>
      <c r="Z374" s="516"/>
      <c r="AA374" s="516"/>
      <c r="AB374" s="516"/>
      <c r="AC374" s="516"/>
      <c r="AD374" s="516"/>
      <c r="AE374" s="516"/>
      <c r="AF374" s="516"/>
      <c r="AG374" s="516"/>
      <c r="AH374" s="516"/>
      <c r="AI374" s="516"/>
      <c r="AJ374" s="516"/>
      <c r="AK374" s="516"/>
      <c r="AL374" s="516"/>
      <c r="AM374" s="516"/>
      <c r="AN374" s="516"/>
      <c r="AO374" s="516"/>
      <c r="AP374" s="516"/>
      <c r="AQ374" s="516"/>
      <c r="AR374" s="516"/>
      <c r="AS374" s="516"/>
      <c r="AT374" s="516"/>
      <c r="AU374" s="516"/>
      <c r="AV374" s="516"/>
      <c r="AW374" s="401"/>
      <c r="AX374" s="401"/>
      <c r="AY374" s="401"/>
      <c r="AZ374" s="582" t="s">
        <v>1005</v>
      </c>
      <c r="BA374" s="400" t="s">
        <v>1072</v>
      </c>
      <c r="BB374" s="400"/>
      <c r="BC374" s="400"/>
      <c r="BD374" s="400" t="s">
        <v>1005</v>
      </c>
      <c r="BE374" s="516"/>
      <c r="BF374" s="516"/>
      <c r="BG374" s="516"/>
    </row>
    <row r="375" spans="14:59" s="367" customFormat="1">
      <c r="N375" s="516"/>
      <c r="O375" s="516"/>
      <c r="P375" s="516"/>
      <c r="Q375" s="516"/>
      <c r="R375" s="516"/>
      <c r="S375" s="516"/>
      <c r="T375" s="516"/>
      <c r="U375" s="516"/>
      <c r="V375" s="516"/>
      <c r="W375" s="516"/>
      <c r="X375" s="516"/>
      <c r="Y375" s="516"/>
      <c r="Z375" s="516"/>
      <c r="AA375" s="516"/>
      <c r="AB375" s="516"/>
      <c r="AC375" s="516"/>
      <c r="AD375" s="516"/>
      <c r="AE375" s="516"/>
      <c r="AF375" s="516"/>
      <c r="AG375" s="516"/>
      <c r="AH375" s="516"/>
      <c r="AI375" s="516"/>
      <c r="AJ375" s="516"/>
      <c r="AK375" s="516"/>
      <c r="AL375" s="516"/>
      <c r="AM375" s="516"/>
      <c r="AN375" s="516"/>
      <c r="AO375" s="516"/>
      <c r="AP375" s="516"/>
      <c r="AQ375" s="516"/>
      <c r="AR375" s="516"/>
      <c r="AS375" s="516"/>
      <c r="AT375" s="516"/>
      <c r="AU375" s="516"/>
      <c r="AV375" s="516"/>
      <c r="AW375" s="401"/>
      <c r="AX375" s="401"/>
      <c r="AY375" s="401"/>
      <c r="AZ375" s="582" t="s">
        <v>1007</v>
      </c>
      <c r="BA375" s="400" t="s">
        <v>1074</v>
      </c>
      <c r="BB375" s="400"/>
      <c r="BC375" s="400"/>
      <c r="BD375" s="400" t="s">
        <v>1007</v>
      </c>
      <c r="BE375" s="516"/>
      <c r="BF375" s="516"/>
      <c r="BG375" s="516"/>
    </row>
    <row r="376" spans="14:59" s="367" customFormat="1">
      <c r="N376" s="516"/>
      <c r="O376" s="516"/>
      <c r="P376" s="516"/>
      <c r="Q376" s="516"/>
      <c r="R376" s="516"/>
      <c r="S376" s="516"/>
      <c r="T376" s="516"/>
      <c r="U376" s="516"/>
      <c r="V376" s="516"/>
      <c r="W376" s="516"/>
      <c r="X376" s="516"/>
      <c r="Y376" s="516"/>
      <c r="Z376" s="516"/>
      <c r="AA376" s="516"/>
      <c r="AB376" s="516"/>
      <c r="AC376" s="516"/>
      <c r="AD376" s="516"/>
      <c r="AE376" s="516"/>
      <c r="AF376" s="516"/>
      <c r="AG376" s="516"/>
      <c r="AH376" s="516"/>
      <c r="AI376" s="516"/>
      <c r="AJ376" s="516"/>
      <c r="AK376" s="516"/>
      <c r="AL376" s="516"/>
      <c r="AM376" s="516"/>
      <c r="AN376" s="516"/>
      <c r="AO376" s="516"/>
      <c r="AP376" s="516"/>
      <c r="AQ376" s="516"/>
      <c r="AR376" s="516"/>
      <c r="AS376" s="516"/>
      <c r="AT376" s="516"/>
      <c r="AU376" s="516"/>
      <c r="AV376" s="516"/>
      <c r="AW376" s="628"/>
      <c r="AX376" s="628"/>
      <c r="AY376" s="628"/>
      <c r="AZ376" s="582" t="s">
        <v>402</v>
      </c>
      <c r="BA376" s="400" t="s">
        <v>1078</v>
      </c>
      <c r="BB376" s="400"/>
      <c r="BC376" s="400"/>
      <c r="BD376" s="400" t="s">
        <v>402</v>
      </c>
      <c r="BE376" s="516"/>
      <c r="BF376" s="516"/>
      <c r="BG376" s="516"/>
    </row>
    <row r="377" spans="14:59" s="367" customFormat="1">
      <c r="N377" s="516"/>
      <c r="O377" s="516"/>
      <c r="P377" s="516"/>
      <c r="Q377" s="516"/>
      <c r="R377" s="516"/>
      <c r="S377" s="516"/>
      <c r="T377" s="516"/>
      <c r="U377" s="516"/>
      <c r="V377" s="516"/>
      <c r="W377" s="516"/>
      <c r="X377" s="516"/>
      <c r="Y377" s="516"/>
      <c r="Z377" s="516"/>
      <c r="AA377" s="516"/>
      <c r="AB377" s="516"/>
      <c r="AC377" s="516"/>
      <c r="AD377" s="516"/>
      <c r="AE377" s="516"/>
      <c r="AF377" s="516"/>
      <c r="AG377" s="516"/>
      <c r="AH377" s="516"/>
      <c r="AI377" s="516"/>
      <c r="AJ377" s="516"/>
      <c r="AK377" s="516"/>
      <c r="AL377" s="516"/>
      <c r="AM377" s="516"/>
      <c r="AN377" s="516"/>
      <c r="AO377" s="516"/>
      <c r="AP377" s="516"/>
      <c r="AQ377" s="516"/>
      <c r="AR377" s="516"/>
      <c r="AS377" s="516"/>
      <c r="AT377" s="516"/>
      <c r="AU377" s="516"/>
      <c r="AV377" s="516"/>
      <c r="AW377" s="628"/>
      <c r="AX377" s="628"/>
      <c r="AY377" s="628"/>
      <c r="AZ377" s="582" t="s">
        <v>1008</v>
      </c>
      <c r="BA377" s="400" t="s">
        <v>1079</v>
      </c>
      <c r="BB377" s="400"/>
      <c r="BC377" s="400"/>
      <c r="BD377" s="400" t="s">
        <v>1008</v>
      </c>
      <c r="BE377" s="516"/>
      <c r="BF377" s="516"/>
      <c r="BG377" s="516"/>
    </row>
    <row r="378" spans="14:59" s="367" customFormat="1">
      <c r="N378" s="516"/>
      <c r="O378" s="516"/>
      <c r="P378" s="516"/>
      <c r="Q378" s="516"/>
      <c r="R378" s="516"/>
      <c r="S378" s="516"/>
      <c r="T378" s="516"/>
      <c r="U378" s="516"/>
      <c r="V378" s="516"/>
      <c r="W378" s="516"/>
      <c r="X378" s="516"/>
      <c r="Y378" s="516"/>
      <c r="Z378" s="516"/>
      <c r="AA378" s="516"/>
      <c r="AB378" s="516"/>
      <c r="AC378" s="516"/>
      <c r="AD378" s="516"/>
      <c r="AE378" s="516"/>
      <c r="AF378" s="516"/>
      <c r="AG378" s="516"/>
      <c r="AH378" s="516"/>
      <c r="AI378" s="516"/>
      <c r="AJ378" s="516"/>
      <c r="AK378" s="516"/>
      <c r="AL378" s="516"/>
      <c r="AM378" s="516"/>
      <c r="AN378" s="516"/>
      <c r="AO378" s="516"/>
      <c r="AP378" s="516"/>
      <c r="AQ378" s="516"/>
      <c r="AR378" s="516"/>
      <c r="AS378" s="516"/>
      <c r="AT378" s="516"/>
      <c r="AU378" s="516"/>
      <c r="AV378" s="516"/>
      <c r="AW378" s="628"/>
      <c r="AX378" s="628"/>
      <c r="AY378" s="628"/>
      <c r="AZ378" s="582" t="s">
        <v>1012</v>
      </c>
      <c r="BA378" s="400" t="s">
        <v>1082</v>
      </c>
      <c r="BB378" s="400"/>
      <c r="BC378" s="400"/>
      <c r="BD378" s="400" t="s">
        <v>1012</v>
      </c>
      <c r="BE378" s="516"/>
      <c r="BF378" s="516"/>
      <c r="BG378" s="516"/>
    </row>
    <row r="379" spans="14:59" s="367" customFormat="1">
      <c r="N379" s="516"/>
      <c r="O379" s="516"/>
      <c r="P379" s="516"/>
      <c r="Q379" s="516"/>
      <c r="R379" s="516"/>
      <c r="S379" s="516"/>
      <c r="T379" s="516"/>
      <c r="U379" s="516"/>
      <c r="V379" s="516"/>
      <c r="W379" s="516"/>
      <c r="X379" s="516"/>
      <c r="Y379" s="516"/>
      <c r="Z379" s="516"/>
      <c r="AA379" s="516"/>
      <c r="AB379" s="516"/>
      <c r="AC379" s="516"/>
      <c r="AD379" s="516"/>
      <c r="AE379" s="516"/>
      <c r="AF379" s="516"/>
      <c r="AG379" s="516"/>
      <c r="AH379" s="516"/>
      <c r="AI379" s="516"/>
      <c r="AJ379" s="516"/>
      <c r="AK379" s="516"/>
      <c r="AL379" s="516"/>
      <c r="AM379" s="516"/>
      <c r="AN379" s="516"/>
      <c r="AO379" s="516"/>
      <c r="AP379" s="516"/>
      <c r="AQ379" s="516"/>
      <c r="AR379" s="516"/>
      <c r="AS379" s="516"/>
      <c r="AT379" s="516"/>
      <c r="AU379" s="516"/>
      <c r="AV379" s="516"/>
      <c r="AW379" s="628"/>
      <c r="AX379" s="628"/>
      <c r="AY379" s="628"/>
      <c r="AZ379" s="582" t="s">
        <v>1013</v>
      </c>
      <c r="BA379" s="400" t="s">
        <v>1083</v>
      </c>
      <c r="BB379" s="400"/>
      <c r="BC379" s="400"/>
      <c r="BD379" s="400" t="s">
        <v>1013</v>
      </c>
      <c r="BE379" s="516"/>
      <c r="BF379" s="516"/>
      <c r="BG379" s="516"/>
    </row>
    <row r="380" spans="14:59" s="367" customFormat="1">
      <c r="N380" s="516"/>
      <c r="O380" s="516"/>
      <c r="P380" s="516"/>
      <c r="Q380" s="516"/>
      <c r="R380" s="516"/>
      <c r="S380" s="516"/>
      <c r="T380" s="516"/>
      <c r="U380" s="516"/>
      <c r="V380" s="516"/>
      <c r="W380" s="516"/>
      <c r="X380" s="516"/>
      <c r="Y380" s="516"/>
      <c r="Z380" s="516"/>
      <c r="AA380" s="516"/>
      <c r="AB380" s="516"/>
      <c r="AC380" s="516"/>
      <c r="AD380" s="516"/>
      <c r="AE380" s="516"/>
      <c r="AF380" s="516"/>
      <c r="AG380" s="516"/>
      <c r="AH380" s="516"/>
      <c r="AI380" s="516"/>
      <c r="AJ380" s="516"/>
      <c r="AK380" s="516"/>
      <c r="AL380" s="516"/>
      <c r="AM380" s="516"/>
      <c r="AN380" s="516"/>
      <c r="AO380" s="516"/>
      <c r="AP380" s="516"/>
      <c r="AQ380" s="516"/>
      <c r="AR380" s="516"/>
      <c r="AS380" s="516"/>
      <c r="AT380" s="516"/>
      <c r="AU380" s="516"/>
      <c r="AV380" s="516"/>
      <c r="AW380" s="628"/>
      <c r="AX380" s="628"/>
      <c r="AY380" s="628"/>
      <c r="AZ380" s="582" t="s">
        <v>1015</v>
      </c>
      <c r="BA380" s="400" t="s">
        <v>1084</v>
      </c>
      <c r="BB380" s="400"/>
      <c r="BC380" s="400"/>
      <c r="BD380" s="400" t="s">
        <v>1015</v>
      </c>
      <c r="BE380" s="516"/>
      <c r="BF380" s="516"/>
      <c r="BG380" s="516"/>
    </row>
    <row r="381" spans="14:59" s="367" customFormat="1">
      <c r="N381" s="516"/>
      <c r="O381" s="516"/>
      <c r="P381" s="516"/>
      <c r="Q381" s="516"/>
      <c r="R381" s="516"/>
      <c r="S381" s="516"/>
      <c r="T381" s="516"/>
      <c r="U381" s="516"/>
      <c r="V381" s="516"/>
      <c r="W381" s="516"/>
      <c r="X381" s="516"/>
      <c r="Y381" s="516"/>
      <c r="Z381" s="516"/>
      <c r="AA381" s="516"/>
      <c r="AB381" s="516"/>
      <c r="AC381" s="516"/>
      <c r="AD381" s="516"/>
      <c r="AE381" s="516"/>
      <c r="AF381" s="516"/>
      <c r="AG381" s="516"/>
      <c r="AH381" s="516"/>
      <c r="AI381" s="516"/>
      <c r="AJ381" s="516"/>
      <c r="AK381" s="516"/>
      <c r="AL381" s="516"/>
      <c r="AM381" s="516"/>
      <c r="AN381" s="516"/>
      <c r="AO381" s="516"/>
      <c r="AP381" s="516"/>
      <c r="AQ381" s="516"/>
      <c r="AR381" s="516"/>
      <c r="AS381" s="516"/>
      <c r="AT381" s="516"/>
      <c r="AU381" s="516"/>
      <c r="AV381" s="516"/>
      <c r="AW381" s="628"/>
      <c r="AX381" s="628"/>
      <c r="AY381" s="628"/>
      <c r="AZ381" s="582" t="s">
        <v>1016</v>
      </c>
      <c r="BA381" s="400" t="s">
        <v>1086</v>
      </c>
      <c r="BB381" s="400"/>
      <c r="BC381" s="400"/>
      <c r="BD381" s="400" t="s">
        <v>1016</v>
      </c>
      <c r="BE381" s="516"/>
      <c r="BF381" s="516"/>
      <c r="BG381" s="516"/>
    </row>
    <row r="382" spans="14:59" s="367" customFormat="1">
      <c r="N382" s="516"/>
      <c r="O382" s="516"/>
      <c r="P382" s="516"/>
      <c r="Q382" s="516"/>
      <c r="R382" s="516"/>
      <c r="S382" s="516"/>
      <c r="T382" s="516"/>
      <c r="U382" s="516"/>
      <c r="V382" s="516"/>
      <c r="W382" s="516"/>
      <c r="X382" s="516"/>
      <c r="Y382" s="516"/>
      <c r="Z382" s="516"/>
      <c r="AA382" s="516"/>
      <c r="AB382" s="516"/>
      <c r="AC382" s="516"/>
      <c r="AD382" s="516"/>
      <c r="AE382" s="516"/>
      <c r="AF382" s="516"/>
      <c r="AG382" s="516"/>
      <c r="AH382" s="516"/>
      <c r="AI382" s="516"/>
      <c r="AJ382" s="516"/>
      <c r="AK382" s="516"/>
      <c r="AL382" s="516"/>
      <c r="AM382" s="516"/>
      <c r="AN382" s="516"/>
      <c r="AO382" s="516"/>
      <c r="AP382" s="516"/>
      <c r="AQ382" s="516"/>
      <c r="AR382" s="516"/>
      <c r="AS382" s="516"/>
      <c r="AT382" s="516"/>
      <c r="AU382" s="516"/>
      <c r="AV382" s="516"/>
      <c r="AW382" s="628"/>
      <c r="AX382" s="628"/>
      <c r="AY382" s="628"/>
      <c r="AZ382" s="582" t="s">
        <v>1018</v>
      </c>
      <c r="BA382" s="400" t="s">
        <v>1087</v>
      </c>
      <c r="BB382" s="400"/>
      <c r="BC382" s="400"/>
      <c r="BD382" s="400" t="s">
        <v>1018</v>
      </c>
      <c r="BE382" s="516"/>
      <c r="BF382" s="516"/>
      <c r="BG382" s="516"/>
    </row>
    <row r="383" spans="14:59" s="367" customFormat="1">
      <c r="N383" s="516"/>
      <c r="O383" s="516"/>
      <c r="P383" s="516"/>
      <c r="Q383" s="516"/>
      <c r="R383" s="516"/>
      <c r="S383" s="516"/>
      <c r="T383" s="516"/>
      <c r="U383" s="516"/>
      <c r="V383" s="516"/>
      <c r="W383" s="516"/>
      <c r="X383" s="516"/>
      <c r="Y383" s="516"/>
      <c r="Z383" s="516"/>
      <c r="AA383" s="516"/>
      <c r="AB383" s="516"/>
      <c r="AC383" s="516"/>
      <c r="AD383" s="516"/>
      <c r="AE383" s="516"/>
      <c r="AF383" s="516"/>
      <c r="AG383" s="516"/>
      <c r="AH383" s="516"/>
      <c r="AI383" s="516"/>
      <c r="AJ383" s="516"/>
      <c r="AK383" s="516"/>
      <c r="AL383" s="516"/>
      <c r="AM383" s="516"/>
      <c r="AN383" s="516"/>
      <c r="AO383" s="516"/>
      <c r="AP383" s="516"/>
      <c r="AQ383" s="516"/>
      <c r="AR383" s="516"/>
      <c r="AS383" s="516"/>
      <c r="AT383" s="516"/>
      <c r="AU383" s="516"/>
      <c r="AV383" s="516"/>
      <c r="AW383" s="628"/>
      <c r="AX383" s="628"/>
      <c r="AY383" s="628"/>
      <c r="AZ383" s="582" t="s">
        <v>1019</v>
      </c>
      <c r="BA383" s="400" t="s">
        <v>1645</v>
      </c>
      <c r="BB383" s="400"/>
      <c r="BC383" s="400"/>
      <c r="BD383" s="400" t="s">
        <v>1019</v>
      </c>
      <c r="BE383" s="516"/>
      <c r="BF383" s="516"/>
      <c r="BG383" s="516"/>
    </row>
    <row r="384" spans="14:59" s="367" customFormat="1">
      <c r="N384" s="516"/>
      <c r="O384" s="516"/>
      <c r="P384" s="516"/>
      <c r="Q384" s="516"/>
      <c r="R384" s="516"/>
      <c r="S384" s="516"/>
      <c r="T384" s="516"/>
      <c r="U384" s="516"/>
      <c r="V384" s="516"/>
      <c r="W384" s="516"/>
      <c r="X384" s="516"/>
      <c r="Y384" s="516"/>
      <c r="Z384" s="516"/>
      <c r="AA384" s="516"/>
      <c r="AB384" s="516"/>
      <c r="AC384" s="516"/>
      <c r="AD384" s="516"/>
      <c r="AE384" s="516"/>
      <c r="AF384" s="516"/>
      <c r="AG384" s="516"/>
      <c r="AH384" s="516"/>
      <c r="AI384" s="516"/>
      <c r="AJ384" s="516"/>
      <c r="AK384" s="516"/>
      <c r="AL384" s="516"/>
      <c r="AM384" s="516"/>
      <c r="AN384" s="516"/>
      <c r="AO384" s="516"/>
      <c r="AP384" s="516"/>
      <c r="AQ384" s="516"/>
      <c r="AR384" s="516"/>
      <c r="AS384" s="516"/>
      <c r="AT384" s="516"/>
      <c r="AU384" s="516"/>
      <c r="AV384" s="516"/>
      <c r="AW384" s="628"/>
      <c r="AX384" s="628"/>
      <c r="AY384" s="628"/>
      <c r="AZ384" s="582" t="s">
        <v>1020</v>
      </c>
      <c r="BA384" s="400" t="s">
        <v>1089</v>
      </c>
      <c r="BB384" s="400"/>
      <c r="BC384" s="400"/>
      <c r="BD384" s="400" t="s">
        <v>1020</v>
      </c>
      <c r="BE384" s="516"/>
      <c r="BF384" s="516"/>
      <c r="BG384" s="516"/>
    </row>
    <row r="385" spans="14:59" s="367" customFormat="1">
      <c r="N385" s="516"/>
      <c r="O385" s="516"/>
      <c r="P385" s="516"/>
      <c r="Q385" s="516"/>
      <c r="R385" s="516"/>
      <c r="S385" s="516"/>
      <c r="T385" s="516"/>
      <c r="U385" s="516"/>
      <c r="V385" s="516"/>
      <c r="W385" s="516"/>
      <c r="X385" s="516"/>
      <c r="Y385" s="516"/>
      <c r="Z385" s="516"/>
      <c r="AA385" s="516"/>
      <c r="AB385" s="516"/>
      <c r="AC385" s="516"/>
      <c r="AD385" s="516"/>
      <c r="AE385" s="516"/>
      <c r="AF385" s="516"/>
      <c r="AG385" s="516"/>
      <c r="AH385" s="516"/>
      <c r="AI385" s="516"/>
      <c r="AJ385" s="516"/>
      <c r="AK385" s="516"/>
      <c r="AL385" s="516"/>
      <c r="AM385" s="516"/>
      <c r="AN385" s="516"/>
      <c r="AO385" s="516"/>
      <c r="AP385" s="516"/>
      <c r="AQ385" s="516"/>
      <c r="AR385" s="516"/>
      <c r="AS385" s="516"/>
      <c r="AT385" s="516"/>
      <c r="AU385" s="516"/>
      <c r="AV385" s="516"/>
      <c r="AW385" s="400"/>
      <c r="AX385" s="400"/>
      <c r="AY385" s="400"/>
      <c r="AZ385" s="582" t="s">
        <v>1025</v>
      </c>
      <c r="BA385" s="400" t="s">
        <v>1090</v>
      </c>
      <c r="BB385" s="400"/>
      <c r="BC385" s="400"/>
      <c r="BD385" s="400" t="s">
        <v>1025</v>
      </c>
      <c r="BE385" s="516"/>
      <c r="BF385" s="516"/>
      <c r="BG385" s="516"/>
    </row>
    <row r="386" spans="14:59" s="367" customFormat="1">
      <c r="N386" s="516"/>
      <c r="O386" s="516"/>
      <c r="P386" s="516"/>
      <c r="Q386" s="516"/>
      <c r="R386" s="516"/>
      <c r="S386" s="516"/>
      <c r="T386" s="516"/>
      <c r="U386" s="516"/>
      <c r="V386" s="516"/>
      <c r="W386" s="516"/>
      <c r="X386" s="516"/>
      <c r="Y386" s="516"/>
      <c r="Z386" s="516"/>
      <c r="AA386" s="516"/>
      <c r="AB386" s="516"/>
      <c r="AC386" s="516"/>
      <c r="AD386" s="516"/>
      <c r="AE386" s="516"/>
      <c r="AF386" s="516"/>
      <c r="AG386" s="516"/>
      <c r="AH386" s="516"/>
      <c r="AI386" s="516"/>
      <c r="AJ386" s="516"/>
      <c r="AK386" s="516"/>
      <c r="AL386" s="516"/>
      <c r="AM386" s="516"/>
      <c r="AN386" s="516"/>
      <c r="AO386" s="516"/>
      <c r="AP386" s="516"/>
      <c r="AQ386" s="516"/>
      <c r="AR386" s="516"/>
      <c r="AS386" s="516"/>
      <c r="AT386" s="516"/>
      <c r="AU386" s="516"/>
      <c r="AV386" s="516"/>
      <c r="AW386" s="400"/>
      <c r="AX386" s="400"/>
      <c r="AY386" s="400"/>
      <c r="AZ386" s="582" t="s">
        <v>1026</v>
      </c>
      <c r="BA386" s="400" t="s">
        <v>1091</v>
      </c>
      <c r="BB386" s="400"/>
      <c r="BC386" s="400"/>
      <c r="BD386" s="400" t="s">
        <v>1026</v>
      </c>
      <c r="BE386" s="516"/>
      <c r="BF386" s="516"/>
      <c r="BG386" s="516"/>
    </row>
    <row r="387" spans="14:59" s="367" customFormat="1">
      <c r="N387" s="516"/>
      <c r="O387" s="516"/>
      <c r="P387" s="516"/>
      <c r="Q387" s="516"/>
      <c r="R387" s="516"/>
      <c r="S387" s="516"/>
      <c r="T387" s="516"/>
      <c r="U387" s="516"/>
      <c r="V387" s="516"/>
      <c r="W387" s="516"/>
      <c r="X387" s="516"/>
      <c r="Y387" s="516"/>
      <c r="Z387" s="516"/>
      <c r="AA387" s="516"/>
      <c r="AB387" s="516"/>
      <c r="AC387" s="516"/>
      <c r="AD387" s="516"/>
      <c r="AE387" s="516"/>
      <c r="AF387" s="516"/>
      <c r="AG387" s="516"/>
      <c r="AH387" s="516"/>
      <c r="AI387" s="516"/>
      <c r="AJ387" s="516"/>
      <c r="AK387" s="516"/>
      <c r="AL387" s="516"/>
      <c r="AM387" s="516"/>
      <c r="AN387" s="516"/>
      <c r="AO387" s="516"/>
      <c r="AP387" s="516"/>
      <c r="AQ387" s="516"/>
      <c r="AR387" s="516"/>
      <c r="AS387" s="516"/>
      <c r="AT387" s="516"/>
      <c r="AU387" s="516"/>
      <c r="AV387" s="516"/>
      <c r="AW387" s="400"/>
      <c r="AX387" s="400"/>
      <c r="AY387" s="400"/>
      <c r="AZ387" s="582" t="s">
        <v>1027</v>
      </c>
      <c r="BA387" s="400" t="s">
        <v>1092</v>
      </c>
      <c r="BB387" s="400"/>
      <c r="BC387" s="400"/>
      <c r="BD387" s="400" t="s">
        <v>1027</v>
      </c>
      <c r="BE387" s="516"/>
      <c r="BF387" s="516"/>
      <c r="BG387" s="516"/>
    </row>
    <row r="388" spans="14:59" s="367" customFormat="1">
      <c r="N388" s="516"/>
      <c r="O388" s="516"/>
      <c r="P388" s="516"/>
      <c r="Q388" s="516"/>
      <c r="R388" s="516"/>
      <c r="S388" s="516"/>
      <c r="T388" s="516"/>
      <c r="U388" s="516"/>
      <c r="V388" s="516"/>
      <c r="W388" s="516"/>
      <c r="X388" s="516"/>
      <c r="Y388" s="516"/>
      <c r="Z388" s="516"/>
      <c r="AA388" s="516"/>
      <c r="AB388" s="516"/>
      <c r="AC388" s="516"/>
      <c r="AD388" s="516"/>
      <c r="AE388" s="516"/>
      <c r="AF388" s="516"/>
      <c r="AG388" s="516"/>
      <c r="AH388" s="516"/>
      <c r="AI388" s="516"/>
      <c r="AJ388" s="516"/>
      <c r="AK388" s="516"/>
      <c r="AL388" s="516"/>
      <c r="AM388" s="516"/>
      <c r="AN388" s="516"/>
      <c r="AO388" s="516"/>
      <c r="AP388" s="516"/>
      <c r="AQ388" s="516"/>
      <c r="AR388" s="516"/>
      <c r="AS388" s="516"/>
      <c r="AT388" s="516"/>
      <c r="AU388" s="516"/>
      <c r="AV388" s="516"/>
      <c r="AW388" s="400"/>
      <c r="AX388" s="400"/>
      <c r="AY388" s="400"/>
      <c r="AZ388" s="582" t="s">
        <v>1033</v>
      </c>
      <c r="BA388" s="400" t="s">
        <v>1093</v>
      </c>
      <c r="BB388" s="400"/>
      <c r="BC388" s="400"/>
      <c r="BD388" s="400" t="s">
        <v>1033</v>
      </c>
      <c r="BE388" s="516"/>
      <c r="BF388" s="516"/>
      <c r="BG388" s="516"/>
    </row>
    <row r="389" spans="14:59" s="367" customFormat="1">
      <c r="N389" s="516"/>
      <c r="O389" s="516"/>
      <c r="P389" s="516"/>
      <c r="Q389" s="516"/>
      <c r="R389" s="516"/>
      <c r="S389" s="516"/>
      <c r="T389" s="516"/>
      <c r="U389" s="516"/>
      <c r="V389" s="516"/>
      <c r="W389" s="516"/>
      <c r="X389" s="516"/>
      <c r="Y389" s="516"/>
      <c r="Z389" s="516"/>
      <c r="AA389" s="516"/>
      <c r="AB389" s="516"/>
      <c r="AC389" s="516"/>
      <c r="AD389" s="516"/>
      <c r="AE389" s="516"/>
      <c r="AF389" s="516"/>
      <c r="AG389" s="516"/>
      <c r="AH389" s="516"/>
      <c r="AI389" s="516"/>
      <c r="AJ389" s="516"/>
      <c r="AK389" s="516"/>
      <c r="AL389" s="516"/>
      <c r="AM389" s="516"/>
      <c r="AN389" s="516"/>
      <c r="AO389" s="516"/>
      <c r="AP389" s="516"/>
      <c r="AQ389" s="516"/>
      <c r="AR389" s="516"/>
      <c r="AS389" s="516"/>
      <c r="AT389" s="516"/>
      <c r="AU389" s="516"/>
      <c r="AV389" s="516"/>
      <c r="AW389" s="400"/>
      <c r="AX389" s="400"/>
      <c r="AY389" s="400"/>
      <c r="AZ389" s="582" t="s">
        <v>1036</v>
      </c>
      <c r="BA389" s="400" t="s">
        <v>1095</v>
      </c>
      <c r="BB389" s="400"/>
      <c r="BC389" s="400"/>
      <c r="BD389" s="400" t="s">
        <v>1036</v>
      </c>
      <c r="BE389" s="516"/>
      <c r="BF389" s="516"/>
      <c r="BG389" s="516"/>
    </row>
    <row r="390" spans="14:59" s="367" customFormat="1">
      <c r="N390" s="516"/>
      <c r="O390" s="516"/>
      <c r="P390" s="516"/>
      <c r="Q390" s="516"/>
      <c r="R390" s="516"/>
      <c r="S390" s="516"/>
      <c r="T390" s="516"/>
      <c r="U390" s="516"/>
      <c r="V390" s="516"/>
      <c r="W390" s="516"/>
      <c r="X390" s="516"/>
      <c r="Y390" s="516"/>
      <c r="Z390" s="516"/>
      <c r="AA390" s="516"/>
      <c r="AB390" s="516"/>
      <c r="AC390" s="516"/>
      <c r="AD390" s="516"/>
      <c r="AE390" s="516"/>
      <c r="AF390" s="516"/>
      <c r="AG390" s="516"/>
      <c r="AH390" s="516"/>
      <c r="AI390" s="516"/>
      <c r="AJ390" s="516"/>
      <c r="AK390" s="516"/>
      <c r="AL390" s="516"/>
      <c r="AM390" s="516"/>
      <c r="AN390" s="516"/>
      <c r="AO390" s="516"/>
      <c r="AP390" s="516"/>
      <c r="AQ390" s="516"/>
      <c r="AR390" s="516"/>
      <c r="AS390" s="516"/>
      <c r="AT390" s="516"/>
      <c r="AU390" s="516"/>
      <c r="AV390" s="516"/>
      <c r="AW390" s="400"/>
      <c r="AX390" s="400"/>
      <c r="AY390" s="400"/>
      <c r="AZ390" s="582" t="s">
        <v>1037</v>
      </c>
      <c r="BA390" s="400" t="s">
        <v>1097</v>
      </c>
      <c r="BB390" s="400"/>
      <c r="BC390" s="400"/>
      <c r="BD390" s="400" t="s">
        <v>1037</v>
      </c>
      <c r="BE390" s="516"/>
      <c r="BF390" s="516"/>
      <c r="BG390" s="516"/>
    </row>
    <row r="391" spans="14:59" s="367" customFormat="1">
      <c r="N391" s="516"/>
      <c r="O391" s="516"/>
      <c r="P391" s="516"/>
      <c r="Q391" s="516"/>
      <c r="R391" s="516"/>
      <c r="S391" s="516"/>
      <c r="T391" s="516"/>
      <c r="U391" s="516"/>
      <c r="V391" s="516"/>
      <c r="W391" s="516"/>
      <c r="X391" s="516"/>
      <c r="Y391" s="516"/>
      <c r="Z391" s="516"/>
      <c r="AA391" s="516"/>
      <c r="AB391" s="516"/>
      <c r="AC391" s="516"/>
      <c r="AD391" s="516"/>
      <c r="AE391" s="516"/>
      <c r="AF391" s="516"/>
      <c r="AG391" s="516"/>
      <c r="AH391" s="516"/>
      <c r="AI391" s="516"/>
      <c r="AJ391" s="516"/>
      <c r="AK391" s="516"/>
      <c r="AL391" s="516"/>
      <c r="AM391" s="516"/>
      <c r="AN391" s="516"/>
      <c r="AO391" s="516"/>
      <c r="AP391" s="516"/>
      <c r="AQ391" s="516"/>
      <c r="AR391" s="516"/>
      <c r="AS391" s="516"/>
      <c r="AT391" s="516"/>
      <c r="AU391" s="516"/>
      <c r="AV391" s="516"/>
      <c r="AW391" s="400"/>
      <c r="AX391" s="400"/>
      <c r="AY391" s="400"/>
      <c r="AZ391" s="582" t="s">
        <v>1039</v>
      </c>
      <c r="BA391" s="400" t="s">
        <v>1099</v>
      </c>
      <c r="BB391" s="400"/>
      <c r="BC391" s="400"/>
      <c r="BD391" s="400" t="s">
        <v>1039</v>
      </c>
      <c r="BE391" s="516"/>
      <c r="BF391" s="516"/>
      <c r="BG391" s="516"/>
    </row>
    <row r="392" spans="14:59" s="367" customFormat="1">
      <c r="N392" s="516"/>
      <c r="O392" s="516"/>
      <c r="P392" s="516"/>
      <c r="Q392" s="516"/>
      <c r="R392" s="516"/>
      <c r="S392" s="516"/>
      <c r="T392" s="516"/>
      <c r="U392" s="516"/>
      <c r="V392" s="516"/>
      <c r="W392" s="516"/>
      <c r="X392" s="516"/>
      <c r="Y392" s="516"/>
      <c r="Z392" s="516"/>
      <c r="AA392" s="516"/>
      <c r="AB392" s="516"/>
      <c r="AC392" s="516"/>
      <c r="AD392" s="516"/>
      <c r="AE392" s="516"/>
      <c r="AF392" s="516"/>
      <c r="AG392" s="516"/>
      <c r="AH392" s="516"/>
      <c r="AI392" s="516"/>
      <c r="AJ392" s="516"/>
      <c r="AK392" s="516"/>
      <c r="AL392" s="516"/>
      <c r="AM392" s="516"/>
      <c r="AN392" s="516"/>
      <c r="AO392" s="516"/>
      <c r="AP392" s="516"/>
      <c r="AQ392" s="516"/>
      <c r="AR392" s="516"/>
      <c r="AS392" s="516"/>
      <c r="AT392" s="516"/>
      <c r="AU392" s="516"/>
      <c r="AV392" s="516"/>
      <c r="AW392" s="400"/>
      <c r="AX392" s="400"/>
      <c r="AY392" s="400"/>
      <c r="AZ392" s="582" t="s">
        <v>1047</v>
      </c>
      <c r="BA392" s="400" t="s">
        <v>1101</v>
      </c>
      <c r="BB392" s="400"/>
      <c r="BC392" s="400"/>
      <c r="BD392" s="400" t="s">
        <v>1047</v>
      </c>
      <c r="BE392" s="516"/>
      <c r="BF392" s="516"/>
      <c r="BG392" s="516"/>
    </row>
    <row r="393" spans="14:59" s="367" customFormat="1">
      <c r="N393" s="516"/>
      <c r="O393" s="516"/>
      <c r="P393" s="516"/>
      <c r="Q393" s="516"/>
      <c r="R393" s="516"/>
      <c r="S393" s="516"/>
      <c r="T393" s="516"/>
      <c r="U393" s="516"/>
      <c r="V393" s="516"/>
      <c r="W393" s="516"/>
      <c r="X393" s="516"/>
      <c r="Y393" s="516"/>
      <c r="Z393" s="516"/>
      <c r="AA393" s="516"/>
      <c r="AB393" s="516"/>
      <c r="AC393" s="516"/>
      <c r="AD393" s="516"/>
      <c r="AE393" s="516"/>
      <c r="AF393" s="516"/>
      <c r="AG393" s="516"/>
      <c r="AH393" s="516"/>
      <c r="AI393" s="516"/>
      <c r="AJ393" s="516"/>
      <c r="AK393" s="516"/>
      <c r="AL393" s="516"/>
      <c r="AM393" s="516"/>
      <c r="AN393" s="516"/>
      <c r="AO393" s="516"/>
      <c r="AP393" s="516"/>
      <c r="AQ393" s="516"/>
      <c r="AR393" s="516"/>
      <c r="AS393" s="516"/>
      <c r="AT393" s="516"/>
      <c r="AU393" s="516"/>
      <c r="AV393" s="516"/>
      <c r="AW393" s="400"/>
      <c r="AX393" s="400"/>
      <c r="AY393" s="400"/>
      <c r="AZ393" s="582" t="s">
        <v>1048</v>
      </c>
      <c r="BA393" s="400" t="s">
        <v>1102</v>
      </c>
      <c r="BB393" s="400"/>
      <c r="BC393" s="400"/>
      <c r="BD393" s="400" t="s">
        <v>1048</v>
      </c>
      <c r="BE393" s="516"/>
      <c r="BF393" s="516"/>
      <c r="BG393" s="516"/>
    </row>
    <row r="394" spans="14:59" s="367" customFormat="1">
      <c r="N394" s="516"/>
      <c r="O394" s="516"/>
      <c r="P394" s="516"/>
      <c r="Q394" s="516"/>
      <c r="R394" s="516"/>
      <c r="S394" s="516"/>
      <c r="T394" s="516"/>
      <c r="U394" s="516"/>
      <c r="V394" s="516"/>
      <c r="W394" s="516"/>
      <c r="X394" s="516"/>
      <c r="Y394" s="516"/>
      <c r="Z394" s="516"/>
      <c r="AA394" s="516"/>
      <c r="AB394" s="516"/>
      <c r="AC394" s="516"/>
      <c r="AD394" s="516"/>
      <c r="AE394" s="516"/>
      <c r="AF394" s="516"/>
      <c r="AG394" s="516"/>
      <c r="AH394" s="516"/>
      <c r="AI394" s="516"/>
      <c r="AJ394" s="516"/>
      <c r="AK394" s="516"/>
      <c r="AL394" s="516"/>
      <c r="AM394" s="516"/>
      <c r="AN394" s="516"/>
      <c r="AO394" s="516"/>
      <c r="AP394" s="516"/>
      <c r="AQ394" s="516"/>
      <c r="AR394" s="516"/>
      <c r="AS394" s="516"/>
      <c r="AT394" s="516"/>
      <c r="AU394" s="516"/>
      <c r="AV394" s="516"/>
      <c r="AW394" s="400"/>
      <c r="AX394" s="400"/>
      <c r="AY394" s="400"/>
      <c r="AZ394" s="582" t="s">
        <v>1050</v>
      </c>
      <c r="BA394" s="400" t="s">
        <v>432</v>
      </c>
      <c r="BB394" s="400"/>
      <c r="BC394" s="400"/>
      <c r="BD394" s="400" t="s">
        <v>1049</v>
      </c>
      <c r="BE394" s="516"/>
      <c r="BF394" s="516"/>
      <c r="BG394" s="516"/>
    </row>
    <row r="395" spans="14:59" s="367" customFormat="1">
      <c r="N395" s="516"/>
      <c r="O395" s="516"/>
      <c r="P395" s="516"/>
      <c r="Q395" s="516"/>
      <c r="R395" s="516"/>
      <c r="S395" s="516"/>
      <c r="T395" s="516"/>
      <c r="U395" s="516"/>
      <c r="V395" s="516"/>
      <c r="W395" s="516"/>
      <c r="X395" s="516"/>
      <c r="Y395" s="516"/>
      <c r="Z395" s="516"/>
      <c r="AA395" s="516"/>
      <c r="AB395" s="516"/>
      <c r="AC395" s="516"/>
      <c r="AD395" s="516"/>
      <c r="AE395" s="516"/>
      <c r="AF395" s="516"/>
      <c r="AG395" s="516"/>
      <c r="AH395" s="516"/>
      <c r="AI395" s="516"/>
      <c r="AJ395" s="516"/>
      <c r="AK395" s="516"/>
      <c r="AL395" s="516"/>
      <c r="AM395" s="516"/>
      <c r="AN395" s="516"/>
      <c r="AO395" s="516"/>
      <c r="AP395" s="516"/>
      <c r="AQ395" s="516"/>
      <c r="AR395" s="516"/>
      <c r="AS395" s="516"/>
      <c r="AT395" s="516"/>
      <c r="AU395" s="516"/>
      <c r="AV395" s="516"/>
      <c r="AW395" s="400"/>
      <c r="AX395" s="400"/>
      <c r="AY395" s="400"/>
      <c r="AZ395" s="582" t="s">
        <v>1051</v>
      </c>
      <c r="BA395" s="400" t="s">
        <v>1105</v>
      </c>
      <c r="BB395" s="400"/>
      <c r="BC395" s="400"/>
      <c r="BD395" s="400" t="s">
        <v>1050</v>
      </c>
      <c r="BE395" s="516"/>
      <c r="BF395" s="516"/>
      <c r="BG395" s="516"/>
    </row>
    <row r="396" spans="14:59" s="367" customFormat="1">
      <c r="N396" s="516"/>
      <c r="O396" s="516"/>
      <c r="P396" s="516"/>
      <c r="Q396" s="516"/>
      <c r="R396" s="516"/>
      <c r="S396" s="516"/>
      <c r="T396" s="516"/>
      <c r="U396" s="516"/>
      <c r="V396" s="516"/>
      <c r="W396" s="516"/>
      <c r="X396" s="516"/>
      <c r="Y396" s="516"/>
      <c r="Z396" s="516"/>
      <c r="AA396" s="516"/>
      <c r="AB396" s="516"/>
      <c r="AC396" s="516"/>
      <c r="AD396" s="516"/>
      <c r="AE396" s="516"/>
      <c r="AF396" s="516"/>
      <c r="AG396" s="516"/>
      <c r="AH396" s="516"/>
      <c r="AI396" s="516"/>
      <c r="AJ396" s="516"/>
      <c r="AK396" s="516"/>
      <c r="AL396" s="516"/>
      <c r="AM396" s="516"/>
      <c r="AN396" s="516"/>
      <c r="AO396" s="516"/>
      <c r="AP396" s="516"/>
      <c r="AQ396" s="516"/>
      <c r="AR396" s="516"/>
      <c r="AS396" s="516"/>
      <c r="AT396" s="516"/>
      <c r="AU396" s="516"/>
      <c r="AV396" s="516"/>
      <c r="AW396" s="400"/>
      <c r="AX396" s="400"/>
      <c r="AY396" s="400"/>
      <c r="AZ396" s="582" t="s">
        <v>1054</v>
      </c>
      <c r="BA396" s="400" t="s">
        <v>1109</v>
      </c>
      <c r="BB396" s="400"/>
      <c r="BC396" s="400"/>
      <c r="BD396" s="400" t="s">
        <v>1051</v>
      </c>
      <c r="BE396" s="516"/>
      <c r="BF396" s="516"/>
      <c r="BG396" s="516"/>
    </row>
    <row r="397" spans="14:59" s="367" customFormat="1">
      <c r="N397" s="516"/>
      <c r="O397" s="516"/>
      <c r="P397" s="516"/>
      <c r="Q397" s="516"/>
      <c r="R397" s="516"/>
      <c r="S397" s="516"/>
      <c r="T397" s="516"/>
      <c r="U397" s="516"/>
      <c r="V397" s="516"/>
      <c r="W397" s="516"/>
      <c r="X397" s="516"/>
      <c r="Y397" s="516"/>
      <c r="Z397" s="516"/>
      <c r="AA397" s="516"/>
      <c r="AB397" s="516"/>
      <c r="AC397" s="516"/>
      <c r="AD397" s="516"/>
      <c r="AE397" s="516"/>
      <c r="AF397" s="516"/>
      <c r="AG397" s="516"/>
      <c r="AH397" s="516"/>
      <c r="AI397" s="516"/>
      <c r="AJ397" s="516"/>
      <c r="AK397" s="516"/>
      <c r="AL397" s="516"/>
      <c r="AM397" s="516"/>
      <c r="AN397" s="516"/>
      <c r="AO397" s="516"/>
      <c r="AP397" s="516"/>
      <c r="AQ397" s="516"/>
      <c r="AR397" s="516"/>
      <c r="AS397" s="516"/>
      <c r="AT397" s="516"/>
      <c r="AU397" s="516"/>
      <c r="AV397" s="516"/>
      <c r="AW397" s="400"/>
      <c r="AX397" s="400"/>
      <c r="AY397" s="400"/>
      <c r="AZ397" s="582" t="s">
        <v>1058</v>
      </c>
      <c r="BA397" s="400" t="s">
        <v>1110</v>
      </c>
      <c r="BB397" s="400"/>
      <c r="BC397" s="400"/>
      <c r="BD397" s="400" t="s">
        <v>1054</v>
      </c>
      <c r="BE397" s="516"/>
      <c r="BF397" s="516"/>
      <c r="BG397" s="516"/>
    </row>
    <row r="398" spans="14:59" s="367" customFormat="1">
      <c r="N398" s="516"/>
      <c r="O398" s="516"/>
      <c r="P398" s="516"/>
      <c r="Q398" s="516"/>
      <c r="R398" s="516"/>
      <c r="S398" s="516"/>
      <c r="T398" s="516"/>
      <c r="U398" s="516"/>
      <c r="V398" s="516"/>
      <c r="W398" s="516"/>
      <c r="X398" s="516"/>
      <c r="Y398" s="516"/>
      <c r="Z398" s="516"/>
      <c r="AA398" s="516"/>
      <c r="AB398" s="516"/>
      <c r="AC398" s="516"/>
      <c r="AD398" s="516"/>
      <c r="AE398" s="516"/>
      <c r="AF398" s="516"/>
      <c r="AG398" s="516"/>
      <c r="AH398" s="516"/>
      <c r="AI398" s="516"/>
      <c r="AJ398" s="516"/>
      <c r="AK398" s="516"/>
      <c r="AL398" s="516"/>
      <c r="AM398" s="516"/>
      <c r="AN398" s="516"/>
      <c r="AO398" s="516"/>
      <c r="AP398" s="516"/>
      <c r="AQ398" s="516"/>
      <c r="AR398" s="516"/>
      <c r="AS398" s="516"/>
      <c r="AT398" s="516"/>
      <c r="AU398" s="516"/>
      <c r="AV398" s="516"/>
      <c r="AW398" s="400"/>
      <c r="AX398" s="400"/>
      <c r="AY398" s="400"/>
      <c r="AZ398" s="582" t="s">
        <v>1059</v>
      </c>
      <c r="BA398" s="400" t="s">
        <v>1111</v>
      </c>
      <c r="BB398" s="400"/>
      <c r="BC398" s="400"/>
      <c r="BD398" s="400" t="s">
        <v>1058</v>
      </c>
      <c r="BE398" s="516"/>
      <c r="BF398" s="516"/>
      <c r="BG398" s="516"/>
    </row>
    <row r="399" spans="14:59" s="367" customFormat="1">
      <c r="N399" s="516"/>
      <c r="O399" s="516"/>
      <c r="P399" s="516"/>
      <c r="Q399" s="516"/>
      <c r="R399" s="516"/>
      <c r="S399" s="516"/>
      <c r="T399" s="516"/>
      <c r="U399" s="516"/>
      <c r="V399" s="516"/>
      <c r="W399" s="516"/>
      <c r="X399" s="516"/>
      <c r="Y399" s="516"/>
      <c r="Z399" s="516"/>
      <c r="AA399" s="516"/>
      <c r="AB399" s="516"/>
      <c r="AC399" s="516"/>
      <c r="AD399" s="516"/>
      <c r="AE399" s="516"/>
      <c r="AF399" s="516"/>
      <c r="AG399" s="516"/>
      <c r="AH399" s="516"/>
      <c r="AI399" s="516"/>
      <c r="AJ399" s="516"/>
      <c r="AK399" s="516"/>
      <c r="AL399" s="516"/>
      <c r="AM399" s="516"/>
      <c r="AN399" s="516"/>
      <c r="AO399" s="516"/>
      <c r="AP399" s="516"/>
      <c r="AQ399" s="516"/>
      <c r="AR399" s="516"/>
      <c r="AS399" s="516"/>
      <c r="AT399" s="516"/>
      <c r="AU399" s="516"/>
      <c r="AV399" s="516"/>
      <c r="AW399" s="400"/>
      <c r="AX399" s="400"/>
      <c r="AY399" s="400"/>
      <c r="AZ399" s="582" t="s">
        <v>1061</v>
      </c>
      <c r="BA399" s="400" t="s">
        <v>1115</v>
      </c>
      <c r="BB399" s="400"/>
      <c r="BC399" s="400"/>
      <c r="BD399" s="400" t="s">
        <v>1059</v>
      </c>
      <c r="BE399" s="516"/>
      <c r="BF399" s="516"/>
      <c r="BG399" s="516"/>
    </row>
    <row r="400" spans="14:59" s="367" customFormat="1">
      <c r="N400" s="516"/>
      <c r="O400" s="516"/>
      <c r="P400" s="516"/>
      <c r="Q400" s="516"/>
      <c r="R400" s="516"/>
      <c r="S400" s="516"/>
      <c r="T400" s="516"/>
      <c r="U400" s="516"/>
      <c r="V400" s="516"/>
      <c r="W400" s="516"/>
      <c r="X400" s="516"/>
      <c r="Y400" s="516"/>
      <c r="Z400" s="516"/>
      <c r="AA400" s="516"/>
      <c r="AB400" s="516"/>
      <c r="AC400" s="516"/>
      <c r="AD400" s="516"/>
      <c r="AE400" s="516"/>
      <c r="AF400" s="516"/>
      <c r="AG400" s="516"/>
      <c r="AH400" s="516"/>
      <c r="AI400" s="516"/>
      <c r="AJ400" s="516"/>
      <c r="AK400" s="516"/>
      <c r="AL400" s="516"/>
      <c r="AM400" s="516"/>
      <c r="AN400" s="516"/>
      <c r="AO400" s="516"/>
      <c r="AP400" s="516"/>
      <c r="AQ400" s="516"/>
      <c r="AR400" s="516"/>
      <c r="AS400" s="516"/>
      <c r="AT400" s="516"/>
      <c r="AU400" s="516"/>
      <c r="AV400" s="516"/>
      <c r="AW400" s="400"/>
      <c r="AX400" s="400"/>
      <c r="AY400" s="400"/>
      <c r="AZ400" s="582" t="s">
        <v>1064</v>
      </c>
      <c r="BA400" s="400" t="s">
        <v>1117</v>
      </c>
      <c r="BB400" s="400"/>
      <c r="BC400" s="400"/>
      <c r="BD400" s="400" t="s">
        <v>1061</v>
      </c>
      <c r="BE400" s="516"/>
      <c r="BF400" s="516"/>
      <c r="BG400" s="516"/>
    </row>
    <row r="401" spans="14:59" s="367" customFormat="1">
      <c r="N401" s="516"/>
      <c r="O401" s="516"/>
      <c r="P401" s="516"/>
      <c r="Q401" s="516"/>
      <c r="R401" s="516"/>
      <c r="S401" s="516"/>
      <c r="T401" s="516"/>
      <c r="U401" s="516"/>
      <c r="V401" s="516"/>
      <c r="W401" s="516"/>
      <c r="X401" s="516"/>
      <c r="Y401" s="516"/>
      <c r="Z401" s="516"/>
      <c r="AA401" s="516"/>
      <c r="AB401" s="516"/>
      <c r="AC401" s="516"/>
      <c r="AD401" s="516"/>
      <c r="AE401" s="516"/>
      <c r="AF401" s="516"/>
      <c r="AG401" s="516"/>
      <c r="AH401" s="516"/>
      <c r="AI401" s="516"/>
      <c r="AJ401" s="516"/>
      <c r="AK401" s="516"/>
      <c r="AL401" s="516"/>
      <c r="AM401" s="516"/>
      <c r="AN401" s="516"/>
      <c r="AO401" s="516"/>
      <c r="AP401" s="516"/>
      <c r="AQ401" s="516"/>
      <c r="AR401" s="516"/>
      <c r="AS401" s="516"/>
      <c r="AT401" s="516"/>
      <c r="AU401" s="516"/>
      <c r="AV401" s="516"/>
      <c r="AW401" s="400"/>
      <c r="AX401" s="400"/>
      <c r="AY401" s="400"/>
      <c r="AZ401" s="582" t="s">
        <v>1065</v>
      </c>
      <c r="BA401" s="400" t="s">
        <v>1118</v>
      </c>
      <c r="BB401" s="400"/>
      <c r="BC401" s="400"/>
      <c r="BD401" s="400" t="s">
        <v>1064</v>
      </c>
      <c r="BE401" s="516"/>
      <c r="BF401" s="516"/>
      <c r="BG401" s="516"/>
    </row>
    <row r="402" spans="14:59" s="367" customFormat="1">
      <c r="N402" s="516"/>
      <c r="O402" s="516"/>
      <c r="P402" s="516"/>
      <c r="Q402" s="516"/>
      <c r="R402" s="516"/>
      <c r="S402" s="516"/>
      <c r="T402" s="516"/>
      <c r="U402" s="516"/>
      <c r="V402" s="516"/>
      <c r="W402" s="516"/>
      <c r="X402" s="516"/>
      <c r="Y402" s="516"/>
      <c r="Z402" s="516"/>
      <c r="AA402" s="516"/>
      <c r="AB402" s="516"/>
      <c r="AC402" s="516"/>
      <c r="AD402" s="516"/>
      <c r="AE402" s="516"/>
      <c r="AF402" s="516"/>
      <c r="AG402" s="516"/>
      <c r="AH402" s="516"/>
      <c r="AI402" s="516"/>
      <c r="AJ402" s="516"/>
      <c r="AK402" s="516"/>
      <c r="AL402" s="516"/>
      <c r="AM402" s="516"/>
      <c r="AN402" s="516"/>
      <c r="AO402" s="516"/>
      <c r="AP402" s="516"/>
      <c r="AQ402" s="516"/>
      <c r="AR402" s="516"/>
      <c r="AS402" s="516"/>
      <c r="AT402" s="516"/>
      <c r="AU402" s="516"/>
      <c r="AV402" s="516"/>
      <c r="AW402" s="400"/>
      <c r="AX402" s="400"/>
      <c r="AY402" s="400"/>
      <c r="AZ402" s="582" t="s">
        <v>1066</v>
      </c>
      <c r="BA402" s="400" t="s">
        <v>1121</v>
      </c>
      <c r="BB402" s="400"/>
      <c r="BC402" s="400"/>
      <c r="BD402" s="400" t="s">
        <v>1065</v>
      </c>
      <c r="BE402" s="516"/>
      <c r="BF402" s="516"/>
      <c r="BG402" s="516"/>
    </row>
    <row r="403" spans="14:59" s="367" customFormat="1">
      <c r="N403" s="516"/>
      <c r="O403" s="516"/>
      <c r="P403" s="516"/>
      <c r="Q403" s="516"/>
      <c r="R403" s="516"/>
      <c r="S403" s="516"/>
      <c r="T403" s="516"/>
      <c r="U403" s="516"/>
      <c r="V403" s="516"/>
      <c r="W403" s="516"/>
      <c r="X403" s="516"/>
      <c r="Y403" s="516"/>
      <c r="Z403" s="516"/>
      <c r="AA403" s="516"/>
      <c r="AB403" s="516"/>
      <c r="AC403" s="516"/>
      <c r="AD403" s="516"/>
      <c r="AE403" s="516"/>
      <c r="AF403" s="516"/>
      <c r="AG403" s="516"/>
      <c r="AH403" s="516"/>
      <c r="AI403" s="516"/>
      <c r="AJ403" s="516"/>
      <c r="AK403" s="516"/>
      <c r="AL403" s="516"/>
      <c r="AM403" s="516"/>
      <c r="AN403" s="516"/>
      <c r="AO403" s="516"/>
      <c r="AP403" s="516"/>
      <c r="AQ403" s="516"/>
      <c r="AR403" s="516"/>
      <c r="AS403" s="516"/>
      <c r="AT403" s="516"/>
      <c r="AU403" s="516"/>
      <c r="AV403" s="516"/>
      <c r="AW403" s="400"/>
      <c r="AX403" s="400"/>
      <c r="AY403" s="400"/>
      <c r="AZ403" s="582" t="s">
        <v>1643</v>
      </c>
      <c r="BA403" s="400" t="s">
        <v>1123</v>
      </c>
      <c r="BB403" s="400"/>
      <c r="BC403" s="400"/>
      <c r="BD403" s="400" t="s">
        <v>1066</v>
      </c>
      <c r="BE403" s="516"/>
      <c r="BF403" s="516"/>
      <c r="BG403" s="516"/>
    </row>
    <row r="404" spans="14:59" s="367" customFormat="1">
      <c r="N404" s="516"/>
      <c r="O404" s="516"/>
      <c r="P404" s="516"/>
      <c r="Q404" s="516"/>
      <c r="R404" s="516"/>
      <c r="S404" s="516"/>
      <c r="T404" s="516"/>
      <c r="U404" s="516"/>
      <c r="V404" s="516"/>
      <c r="W404" s="516"/>
      <c r="X404" s="516"/>
      <c r="Y404" s="516"/>
      <c r="Z404" s="516"/>
      <c r="AA404" s="516"/>
      <c r="AB404" s="516"/>
      <c r="AC404" s="516"/>
      <c r="AD404" s="516"/>
      <c r="AE404" s="516"/>
      <c r="AF404" s="516"/>
      <c r="AG404" s="516"/>
      <c r="AH404" s="516"/>
      <c r="AI404" s="516"/>
      <c r="AJ404" s="516"/>
      <c r="AK404" s="516"/>
      <c r="AL404" s="516"/>
      <c r="AM404" s="516"/>
      <c r="AN404" s="516"/>
      <c r="AO404" s="516"/>
      <c r="AP404" s="516"/>
      <c r="AQ404" s="516"/>
      <c r="AR404" s="516"/>
      <c r="AS404" s="516"/>
      <c r="AT404" s="516"/>
      <c r="AU404" s="516"/>
      <c r="AV404" s="516"/>
      <c r="AW404" s="400"/>
      <c r="AX404" s="400"/>
      <c r="AY404" s="400"/>
      <c r="AZ404" s="582" t="s">
        <v>1072</v>
      </c>
      <c r="BA404" s="400" t="s">
        <v>1125</v>
      </c>
      <c r="BB404" s="400"/>
      <c r="BC404" s="400"/>
      <c r="BD404" s="400" t="s">
        <v>1643</v>
      </c>
      <c r="BE404" s="516"/>
      <c r="BF404" s="516"/>
      <c r="BG404" s="516"/>
    </row>
    <row r="405" spans="14:59" s="367" customFormat="1">
      <c r="N405" s="516"/>
      <c r="O405" s="516"/>
      <c r="P405" s="516"/>
      <c r="Q405" s="516"/>
      <c r="R405" s="516"/>
      <c r="S405" s="516"/>
      <c r="T405" s="516"/>
      <c r="U405" s="516"/>
      <c r="V405" s="516"/>
      <c r="W405" s="516"/>
      <c r="X405" s="516"/>
      <c r="Y405" s="516"/>
      <c r="Z405" s="516"/>
      <c r="AA405" s="516"/>
      <c r="AB405" s="516"/>
      <c r="AC405" s="516"/>
      <c r="AD405" s="516"/>
      <c r="AE405" s="516"/>
      <c r="AF405" s="516"/>
      <c r="AG405" s="516"/>
      <c r="AH405" s="516"/>
      <c r="AI405" s="516"/>
      <c r="AJ405" s="516"/>
      <c r="AK405" s="516"/>
      <c r="AL405" s="516"/>
      <c r="AM405" s="516"/>
      <c r="AN405" s="516"/>
      <c r="AO405" s="516"/>
      <c r="AP405" s="516"/>
      <c r="AQ405" s="516"/>
      <c r="AR405" s="516"/>
      <c r="AS405" s="516"/>
      <c r="AT405" s="516"/>
      <c r="AU405" s="516"/>
      <c r="AV405" s="516"/>
      <c r="AW405" s="400"/>
      <c r="AX405" s="400"/>
      <c r="AY405" s="400"/>
      <c r="AZ405" s="582" t="s">
        <v>1074</v>
      </c>
      <c r="BA405" s="400" t="s">
        <v>1126</v>
      </c>
      <c r="BB405" s="400"/>
      <c r="BC405" s="400"/>
      <c r="BD405" s="400" t="s">
        <v>1072</v>
      </c>
      <c r="BE405" s="516"/>
      <c r="BF405" s="516"/>
      <c r="BG405" s="516"/>
    </row>
    <row r="406" spans="14:59" s="367" customFormat="1">
      <c r="N406" s="516"/>
      <c r="O406" s="516"/>
      <c r="P406" s="516"/>
      <c r="Q406" s="516"/>
      <c r="R406" s="516"/>
      <c r="S406" s="516"/>
      <c r="T406" s="516"/>
      <c r="U406" s="516"/>
      <c r="V406" s="516"/>
      <c r="W406" s="516"/>
      <c r="X406" s="516"/>
      <c r="Y406" s="516"/>
      <c r="Z406" s="516"/>
      <c r="AA406" s="516"/>
      <c r="AB406" s="516"/>
      <c r="AC406" s="516"/>
      <c r="AD406" s="516"/>
      <c r="AE406" s="516"/>
      <c r="AF406" s="516"/>
      <c r="AG406" s="516"/>
      <c r="AH406" s="516"/>
      <c r="AI406" s="516"/>
      <c r="AJ406" s="516"/>
      <c r="AK406" s="516"/>
      <c r="AL406" s="516"/>
      <c r="AM406" s="516"/>
      <c r="AN406" s="516"/>
      <c r="AO406" s="516"/>
      <c r="AP406" s="516"/>
      <c r="AQ406" s="516"/>
      <c r="AR406" s="516"/>
      <c r="AS406" s="516"/>
      <c r="AT406" s="516"/>
      <c r="AU406" s="516"/>
      <c r="AV406" s="516"/>
      <c r="AW406" s="400"/>
      <c r="AX406" s="400"/>
      <c r="AY406" s="400"/>
      <c r="AZ406" s="582" t="s">
        <v>1644</v>
      </c>
      <c r="BA406" s="400" t="s">
        <v>1127</v>
      </c>
      <c r="BB406" s="400"/>
      <c r="BC406" s="400"/>
      <c r="BD406" s="400" t="s">
        <v>1074</v>
      </c>
      <c r="BE406" s="516"/>
      <c r="BF406" s="516"/>
      <c r="BG406" s="516"/>
    </row>
    <row r="407" spans="14:59" s="367" customFormat="1">
      <c r="N407" s="516"/>
      <c r="O407" s="516"/>
      <c r="P407" s="516"/>
      <c r="Q407" s="516"/>
      <c r="R407" s="516"/>
      <c r="S407" s="516"/>
      <c r="T407" s="516"/>
      <c r="U407" s="516"/>
      <c r="V407" s="516"/>
      <c r="W407" s="516"/>
      <c r="X407" s="516"/>
      <c r="Y407" s="516"/>
      <c r="Z407" s="516"/>
      <c r="AA407" s="516"/>
      <c r="AB407" s="516"/>
      <c r="AC407" s="516"/>
      <c r="AD407" s="516"/>
      <c r="AE407" s="516"/>
      <c r="AF407" s="516"/>
      <c r="AG407" s="516"/>
      <c r="AH407" s="516"/>
      <c r="AI407" s="516"/>
      <c r="AJ407" s="516"/>
      <c r="AK407" s="516"/>
      <c r="AL407" s="516"/>
      <c r="AM407" s="516"/>
      <c r="AN407" s="516"/>
      <c r="AO407" s="516"/>
      <c r="AP407" s="516"/>
      <c r="AQ407" s="516"/>
      <c r="AR407" s="516"/>
      <c r="AS407" s="516"/>
      <c r="AT407" s="516"/>
      <c r="AU407" s="516"/>
      <c r="AV407" s="516"/>
      <c r="AW407" s="400"/>
      <c r="AX407" s="400"/>
      <c r="AY407" s="400"/>
      <c r="AZ407" s="582" t="s">
        <v>1078</v>
      </c>
      <c r="BA407" s="400" t="s">
        <v>1128</v>
      </c>
      <c r="BB407" s="400"/>
      <c r="BC407" s="400"/>
      <c r="BD407" s="400" t="s">
        <v>1644</v>
      </c>
      <c r="BE407" s="516"/>
      <c r="BF407" s="516"/>
      <c r="BG407" s="516"/>
    </row>
    <row r="408" spans="14:59" s="367" customFormat="1">
      <c r="N408" s="516"/>
      <c r="O408" s="516"/>
      <c r="P408" s="516"/>
      <c r="Q408" s="516"/>
      <c r="R408" s="516"/>
      <c r="S408" s="516"/>
      <c r="T408" s="516"/>
      <c r="U408" s="516"/>
      <c r="V408" s="516"/>
      <c r="W408" s="516"/>
      <c r="X408" s="516"/>
      <c r="Y408" s="516"/>
      <c r="Z408" s="516"/>
      <c r="AA408" s="516"/>
      <c r="AB408" s="516"/>
      <c r="AC408" s="516"/>
      <c r="AD408" s="516"/>
      <c r="AE408" s="516"/>
      <c r="AF408" s="516"/>
      <c r="AG408" s="516"/>
      <c r="AH408" s="516"/>
      <c r="AI408" s="516"/>
      <c r="AJ408" s="516"/>
      <c r="AK408" s="516"/>
      <c r="AL408" s="516"/>
      <c r="AM408" s="516"/>
      <c r="AN408" s="516"/>
      <c r="AO408" s="516"/>
      <c r="AP408" s="516"/>
      <c r="AQ408" s="516"/>
      <c r="AR408" s="516"/>
      <c r="AS408" s="516"/>
      <c r="AT408" s="516"/>
      <c r="AU408" s="516"/>
      <c r="AV408" s="516"/>
      <c r="AW408" s="400"/>
      <c r="AX408" s="400"/>
      <c r="AY408" s="400"/>
      <c r="AZ408" s="582" t="s">
        <v>1079</v>
      </c>
      <c r="BA408" s="400" t="s">
        <v>1129</v>
      </c>
      <c r="BB408" s="400"/>
      <c r="BC408" s="400"/>
      <c r="BD408" s="400" t="s">
        <v>1078</v>
      </c>
      <c r="BE408" s="516"/>
      <c r="BF408" s="516"/>
      <c r="BG408" s="516"/>
    </row>
    <row r="409" spans="14:59" s="367" customFormat="1">
      <c r="N409" s="516"/>
      <c r="O409" s="516"/>
      <c r="P409" s="516"/>
      <c r="Q409" s="516"/>
      <c r="R409" s="516"/>
      <c r="S409" s="516"/>
      <c r="T409" s="516"/>
      <c r="U409" s="516"/>
      <c r="V409" s="516"/>
      <c r="W409" s="516"/>
      <c r="X409" s="516"/>
      <c r="Y409" s="516"/>
      <c r="Z409" s="516"/>
      <c r="AA409" s="516"/>
      <c r="AB409" s="516"/>
      <c r="AC409" s="516"/>
      <c r="AD409" s="516"/>
      <c r="AE409" s="516"/>
      <c r="AF409" s="516"/>
      <c r="AG409" s="516"/>
      <c r="AH409" s="516"/>
      <c r="AI409" s="516"/>
      <c r="AJ409" s="516"/>
      <c r="AK409" s="516"/>
      <c r="AL409" s="516"/>
      <c r="AM409" s="516"/>
      <c r="AN409" s="516"/>
      <c r="AO409" s="516"/>
      <c r="AP409" s="516"/>
      <c r="AQ409" s="516"/>
      <c r="AR409" s="516"/>
      <c r="AS409" s="516"/>
      <c r="AT409" s="516"/>
      <c r="AU409" s="516"/>
      <c r="AV409" s="516"/>
      <c r="AW409" s="400"/>
      <c r="AX409" s="400"/>
      <c r="AY409" s="400"/>
      <c r="AZ409" s="582" t="s">
        <v>1082</v>
      </c>
      <c r="BA409" s="400" t="s">
        <v>1130</v>
      </c>
      <c r="BB409" s="400"/>
      <c r="BC409" s="400"/>
      <c r="BD409" s="400" t="s">
        <v>1079</v>
      </c>
      <c r="BE409" s="516"/>
      <c r="BF409" s="516"/>
      <c r="BG409" s="516"/>
    </row>
    <row r="410" spans="14:59" s="367" customFormat="1">
      <c r="N410" s="516"/>
      <c r="O410" s="516"/>
      <c r="P410" s="516"/>
      <c r="Q410" s="516"/>
      <c r="R410" s="516"/>
      <c r="S410" s="516"/>
      <c r="T410" s="516"/>
      <c r="U410" s="516"/>
      <c r="V410" s="516"/>
      <c r="W410" s="516"/>
      <c r="X410" s="516"/>
      <c r="Y410" s="516"/>
      <c r="Z410" s="516"/>
      <c r="AA410" s="516"/>
      <c r="AB410" s="516"/>
      <c r="AC410" s="516"/>
      <c r="AD410" s="516"/>
      <c r="AE410" s="516"/>
      <c r="AF410" s="516"/>
      <c r="AG410" s="516"/>
      <c r="AH410" s="516"/>
      <c r="AI410" s="516"/>
      <c r="AJ410" s="516"/>
      <c r="AK410" s="516"/>
      <c r="AL410" s="516"/>
      <c r="AM410" s="516"/>
      <c r="AN410" s="516"/>
      <c r="AO410" s="516"/>
      <c r="AP410" s="516"/>
      <c r="AQ410" s="516"/>
      <c r="AR410" s="516"/>
      <c r="AS410" s="516"/>
      <c r="AT410" s="516"/>
      <c r="AU410" s="516"/>
      <c r="AV410" s="516"/>
      <c r="AW410" s="400"/>
      <c r="AX410" s="400"/>
      <c r="AY410" s="400"/>
      <c r="AZ410" s="582" t="s">
        <v>1083</v>
      </c>
      <c r="BA410" s="400" t="s">
        <v>1134</v>
      </c>
      <c r="BB410" s="400"/>
      <c r="BC410" s="400"/>
      <c r="BD410" s="400" t="s">
        <v>1082</v>
      </c>
      <c r="BE410" s="516"/>
      <c r="BF410" s="516"/>
      <c r="BG410" s="516"/>
    </row>
    <row r="411" spans="14:59" s="367" customFormat="1">
      <c r="N411" s="516"/>
      <c r="O411" s="516"/>
      <c r="P411" s="516"/>
      <c r="Q411" s="516"/>
      <c r="R411" s="516"/>
      <c r="S411" s="516"/>
      <c r="T411" s="516"/>
      <c r="U411" s="516"/>
      <c r="V411" s="516"/>
      <c r="W411" s="516"/>
      <c r="X411" s="516"/>
      <c r="Y411" s="516"/>
      <c r="Z411" s="516"/>
      <c r="AA411" s="516"/>
      <c r="AB411" s="516"/>
      <c r="AC411" s="516"/>
      <c r="AD411" s="516"/>
      <c r="AE411" s="516"/>
      <c r="AF411" s="516"/>
      <c r="AG411" s="516"/>
      <c r="AH411" s="516"/>
      <c r="AI411" s="516"/>
      <c r="AJ411" s="516"/>
      <c r="AK411" s="516"/>
      <c r="AL411" s="516"/>
      <c r="AM411" s="516"/>
      <c r="AN411" s="516"/>
      <c r="AO411" s="516"/>
      <c r="AP411" s="516"/>
      <c r="AQ411" s="516"/>
      <c r="AR411" s="516"/>
      <c r="AS411" s="516"/>
      <c r="AT411" s="516"/>
      <c r="AU411" s="516"/>
      <c r="AV411" s="516"/>
      <c r="AW411" s="400"/>
      <c r="AX411" s="400"/>
      <c r="AY411" s="400"/>
      <c r="AZ411" s="582" t="s">
        <v>1084</v>
      </c>
      <c r="BA411" s="400" t="s">
        <v>1135</v>
      </c>
      <c r="BB411" s="400"/>
      <c r="BC411" s="400"/>
      <c r="BD411" s="400" t="s">
        <v>1083</v>
      </c>
      <c r="BE411" s="516"/>
      <c r="BF411" s="516"/>
      <c r="BG411" s="516"/>
    </row>
    <row r="412" spans="14:59" s="367" customFormat="1">
      <c r="N412" s="516"/>
      <c r="O412" s="516"/>
      <c r="P412" s="516"/>
      <c r="Q412" s="516"/>
      <c r="R412" s="516"/>
      <c r="S412" s="516"/>
      <c r="T412" s="516"/>
      <c r="U412" s="516"/>
      <c r="V412" s="516"/>
      <c r="W412" s="516"/>
      <c r="X412" s="516"/>
      <c r="Y412" s="516"/>
      <c r="Z412" s="516"/>
      <c r="AA412" s="516"/>
      <c r="AB412" s="516"/>
      <c r="AC412" s="516"/>
      <c r="AD412" s="516"/>
      <c r="AE412" s="516"/>
      <c r="AF412" s="516"/>
      <c r="AG412" s="516"/>
      <c r="AH412" s="516"/>
      <c r="AI412" s="516"/>
      <c r="AJ412" s="516"/>
      <c r="AK412" s="516"/>
      <c r="AL412" s="516"/>
      <c r="AM412" s="516"/>
      <c r="AN412" s="516"/>
      <c r="AO412" s="516"/>
      <c r="AP412" s="516"/>
      <c r="AQ412" s="516"/>
      <c r="AR412" s="516"/>
      <c r="AS412" s="516"/>
      <c r="AT412" s="516"/>
      <c r="AU412" s="516"/>
      <c r="AV412" s="516"/>
      <c r="AW412" s="400"/>
      <c r="AX412" s="400"/>
      <c r="AY412" s="400"/>
      <c r="AZ412" s="582" t="s">
        <v>1086</v>
      </c>
      <c r="BA412" s="400" t="s">
        <v>1136</v>
      </c>
      <c r="BB412" s="400"/>
      <c r="BC412" s="400"/>
      <c r="BD412" s="400" t="s">
        <v>1084</v>
      </c>
      <c r="BE412" s="516"/>
      <c r="BF412" s="516"/>
      <c r="BG412" s="516"/>
    </row>
    <row r="413" spans="14:59" s="367" customFormat="1">
      <c r="N413" s="516"/>
      <c r="O413" s="516"/>
      <c r="P413" s="516"/>
      <c r="Q413" s="516"/>
      <c r="R413" s="516"/>
      <c r="S413" s="516"/>
      <c r="T413" s="516"/>
      <c r="U413" s="516"/>
      <c r="V413" s="516"/>
      <c r="W413" s="516"/>
      <c r="X413" s="516"/>
      <c r="Y413" s="516"/>
      <c r="Z413" s="516"/>
      <c r="AA413" s="516"/>
      <c r="AB413" s="516"/>
      <c r="AC413" s="516"/>
      <c r="AD413" s="516"/>
      <c r="AE413" s="516"/>
      <c r="AF413" s="516"/>
      <c r="AG413" s="516"/>
      <c r="AH413" s="516"/>
      <c r="AI413" s="516"/>
      <c r="AJ413" s="516"/>
      <c r="AK413" s="516"/>
      <c r="AL413" s="516"/>
      <c r="AM413" s="516"/>
      <c r="AN413" s="516"/>
      <c r="AO413" s="516"/>
      <c r="AP413" s="516"/>
      <c r="AQ413" s="516"/>
      <c r="AR413" s="516"/>
      <c r="AS413" s="516"/>
      <c r="AT413" s="516"/>
      <c r="AU413" s="516"/>
      <c r="AV413" s="516"/>
      <c r="AW413" s="400"/>
      <c r="AX413" s="400"/>
      <c r="AY413" s="400"/>
      <c r="AZ413" s="582" t="s">
        <v>1087</v>
      </c>
      <c r="BA413" s="400" t="s">
        <v>1137</v>
      </c>
      <c r="BB413" s="400"/>
      <c r="BC413" s="400"/>
      <c r="BD413" s="400" t="s">
        <v>1085</v>
      </c>
      <c r="BE413" s="516"/>
      <c r="BF413" s="516"/>
      <c r="BG413" s="516"/>
    </row>
    <row r="414" spans="14:59" s="367" customFormat="1">
      <c r="N414" s="516"/>
      <c r="O414" s="516"/>
      <c r="P414" s="516"/>
      <c r="Q414" s="516"/>
      <c r="R414" s="516"/>
      <c r="S414" s="516"/>
      <c r="T414" s="516"/>
      <c r="U414" s="516"/>
      <c r="V414" s="516"/>
      <c r="W414" s="516"/>
      <c r="X414" s="516"/>
      <c r="Y414" s="516"/>
      <c r="Z414" s="516"/>
      <c r="AA414" s="516"/>
      <c r="AB414" s="516"/>
      <c r="AC414" s="516"/>
      <c r="AD414" s="516"/>
      <c r="AE414" s="516"/>
      <c r="AF414" s="516"/>
      <c r="AG414" s="516"/>
      <c r="AH414" s="516"/>
      <c r="AI414" s="516"/>
      <c r="AJ414" s="516"/>
      <c r="AK414" s="516"/>
      <c r="AL414" s="516"/>
      <c r="AM414" s="516"/>
      <c r="AN414" s="516"/>
      <c r="AO414" s="516"/>
      <c r="AP414" s="516"/>
      <c r="AQ414" s="516"/>
      <c r="AR414" s="516"/>
      <c r="AS414" s="516"/>
      <c r="AT414" s="516"/>
      <c r="AU414" s="516"/>
      <c r="AV414" s="516"/>
      <c r="AW414" s="400"/>
      <c r="AX414" s="400"/>
      <c r="AY414" s="400"/>
      <c r="AZ414" s="582" t="s">
        <v>1089</v>
      </c>
      <c r="BA414" s="400" t="s">
        <v>1138</v>
      </c>
      <c r="BB414" s="400"/>
      <c r="BC414" s="400"/>
      <c r="BD414" s="400" t="s">
        <v>1086</v>
      </c>
      <c r="BE414" s="516"/>
      <c r="BF414" s="516"/>
      <c r="BG414" s="516"/>
    </row>
    <row r="415" spans="14:59" s="367" customFormat="1">
      <c r="N415" s="516"/>
      <c r="O415" s="516"/>
      <c r="P415" s="516"/>
      <c r="Q415" s="516"/>
      <c r="R415" s="516"/>
      <c r="S415" s="516"/>
      <c r="T415" s="516"/>
      <c r="U415" s="516"/>
      <c r="V415" s="516"/>
      <c r="W415" s="516"/>
      <c r="X415" s="516"/>
      <c r="Y415" s="516"/>
      <c r="Z415" s="516"/>
      <c r="AA415" s="516"/>
      <c r="AB415" s="516"/>
      <c r="AC415" s="516"/>
      <c r="AD415" s="516"/>
      <c r="AE415" s="516"/>
      <c r="AF415" s="516"/>
      <c r="AG415" s="516"/>
      <c r="AH415" s="516"/>
      <c r="AI415" s="516"/>
      <c r="AJ415" s="516"/>
      <c r="AK415" s="516"/>
      <c r="AL415" s="516"/>
      <c r="AM415" s="516"/>
      <c r="AN415" s="516"/>
      <c r="AO415" s="516"/>
      <c r="AP415" s="516"/>
      <c r="AQ415" s="516"/>
      <c r="AR415" s="516"/>
      <c r="AS415" s="516"/>
      <c r="AT415" s="516"/>
      <c r="AU415" s="516"/>
      <c r="AV415" s="516"/>
      <c r="AW415" s="400"/>
      <c r="AX415" s="400"/>
      <c r="AY415" s="400"/>
      <c r="AZ415" s="582" t="s">
        <v>1090</v>
      </c>
      <c r="BA415" s="400" t="s">
        <v>1144</v>
      </c>
      <c r="BB415" s="400"/>
      <c r="BC415" s="400"/>
      <c r="BD415" s="400" t="s">
        <v>1087</v>
      </c>
      <c r="BE415" s="516"/>
      <c r="BF415" s="516"/>
      <c r="BG415" s="516"/>
    </row>
    <row r="416" spans="14:59" s="367" customFormat="1">
      <c r="N416" s="516"/>
      <c r="O416" s="516"/>
      <c r="P416" s="516"/>
      <c r="Q416" s="516"/>
      <c r="R416" s="516"/>
      <c r="S416" s="516"/>
      <c r="T416" s="516"/>
      <c r="U416" s="516"/>
      <c r="V416" s="516"/>
      <c r="W416" s="516"/>
      <c r="X416" s="516"/>
      <c r="Y416" s="516"/>
      <c r="Z416" s="516"/>
      <c r="AA416" s="516"/>
      <c r="AB416" s="516"/>
      <c r="AC416" s="516"/>
      <c r="AD416" s="516"/>
      <c r="AE416" s="516"/>
      <c r="AF416" s="516"/>
      <c r="AG416" s="516"/>
      <c r="AH416" s="516"/>
      <c r="AI416" s="516"/>
      <c r="AJ416" s="516"/>
      <c r="AK416" s="516"/>
      <c r="AL416" s="516"/>
      <c r="AM416" s="516"/>
      <c r="AN416" s="516"/>
      <c r="AO416" s="516"/>
      <c r="AP416" s="516"/>
      <c r="AQ416" s="516"/>
      <c r="AR416" s="516"/>
      <c r="AS416" s="516"/>
      <c r="AT416" s="516"/>
      <c r="AU416" s="516"/>
      <c r="AV416" s="516"/>
      <c r="AW416" s="400"/>
      <c r="AX416" s="400"/>
      <c r="AY416" s="400"/>
      <c r="AZ416" s="582" t="s">
        <v>1091</v>
      </c>
      <c r="BA416" s="400" t="s">
        <v>1146</v>
      </c>
      <c r="BB416" s="400"/>
      <c r="BC416" s="400"/>
      <c r="BD416" s="400" t="s">
        <v>1645</v>
      </c>
      <c r="BE416" s="516"/>
      <c r="BF416" s="516"/>
      <c r="BG416" s="516"/>
    </row>
    <row r="417" spans="14:59" s="367" customFormat="1">
      <c r="N417" s="516"/>
      <c r="O417" s="516"/>
      <c r="P417" s="516"/>
      <c r="Q417" s="516"/>
      <c r="R417" s="516"/>
      <c r="S417" s="516"/>
      <c r="T417" s="516"/>
      <c r="U417" s="516"/>
      <c r="V417" s="516"/>
      <c r="W417" s="516"/>
      <c r="X417" s="516"/>
      <c r="Y417" s="516"/>
      <c r="Z417" s="516"/>
      <c r="AA417" s="516"/>
      <c r="AB417" s="516"/>
      <c r="AC417" s="516"/>
      <c r="AD417" s="516"/>
      <c r="AE417" s="516"/>
      <c r="AF417" s="516"/>
      <c r="AG417" s="516"/>
      <c r="AH417" s="516"/>
      <c r="AI417" s="516"/>
      <c r="AJ417" s="516"/>
      <c r="AK417" s="516"/>
      <c r="AL417" s="516"/>
      <c r="AM417" s="516"/>
      <c r="AN417" s="516"/>
      <c r="AO417" s="516"/>
      <c r="AP417" s="516"/>
      <c r="AQ417" s="516"/>
      <c r="AR417" s="516"/>
      <c r="AS417" s="516"/>
      <c r="AT417" s="516"/>
      <c r="AU417" s="516"/>
      <c r="AV417" s="516"/>
      <c r="AW417" s="400"/>
      <c r="AX417" s="400"/>
      <c r="AY417" s="400"/>
      <c r="AZ417" s="582" t="s">
        <v>1092</v>
      </c>
      <c r="BA417" s="400" t="s">
        <v>1147</v>
      </c>
      <c r="BB417" s="400"/>
      <c r="BC417" s="400"/>
      <c r="BD417" s="400" t="s">
        <v>1089</v>
      </c>
      <c r="BE417" s="516"/>
      <c r="BF417" s="516"/>
      <c r="BG417" s="516"/>
    </row>
    <row r="418" spans="14:59" s="367" customFormat="1">
      <c r="N418" s="516"/>
      <c r="O418" s="516"/>
      <c r="P418" s="516"/>
      <c r="Q418" s="516"/>
      <c r="R418" s="516"/>
      <c r="S418" s="516"/>
      <c r="T418" s="516"/>
      <c r="U418" s="516"/>
      <c r="V418" s="516"/>
      <c r="W418" s="516"/>
      <c r="X418" s="516"/>
      <c r="Y418" s="516"/>
      <c r="Z418" s="516"/>
      <c r="AA418" s="516"/>
      <c r="AB418" s="516"/>
      <c r="AC418" s="516"/>
      <c r="AD418" s="516"/>
      <c r="AE418" s="516"/>
      <c r="AF418" s="516"/>
      <c r="AG418" s="516"/>
      <c r="AH418" s="516"/>
      <c r="AI418" s="516"/>
      <c r="AJ418" s="516"/>
      <c r="AK418" s="516"/>
      <c r="AL418" s="516"/>
      <c r="AM418" s="516"/>
      <c r="AN418" s="516"/>
      <c r="AO418" s="516"/>
      <c r="AP418" s="516"/>
      <c r="AQ418" s="516"/>
      <c r="AR418" s="516"/>
      <c r="AS418" s="516"/>
      <c r="AT418" s="516"/>
      <c r="AU418" s="516"/>
      <c r="AV418" s="516"/>
      <c r="AW418" s="400"/>
      <c r="AX418" s="400"/>
      <c r="AY418" s="400"/>
      <c r="AZ418" s="582" t="s">
        <v>1093</v>
      </c>
      <c r="BA418" s="400" t="s">
        <v>1148</v>
      </c>
      <c r="BB418" s="400"/>
      <c r="BC418" s="400"/>
      <c r="BD418" s="400" t="s">
        <v>1090</v>
      </c>
      <c r="BE418" s="516"/>
      <c r="BF418" s="516"/>
      <c r="BG418" s="516"/>
    </row>
    <row r="419" spans="14:59" s="367" customFormat="1">
      <c r="N419" s="516"/>
      <c r="O419" s="516"/>
      <c r="P419" s="516"/>
      <c r="Q419" s="516"/>
      <c r="R419" s="516"/>
      <c r="S419" s="516"/>
      <c r="T419" s="516"/>
      <c r="U419" s="516"/>
      <c r="V419" s="516"/>
      <c r="W419" s="516"/>
      <c r="X419" s="516"/>
      <c r="Y419" s="516"/>
      <c r="Z419" s="516"/>
      <c r="AA419" s="516"/>
      <c r="AB419" s="516"/>
      <c r="AC419" s="516"/>
      <c r="AD419" s="516"/>
      <c r="AE419" s="516"/>
      <c r="AF419" s="516"/>
      <c r="AG419" s="516"/>
      <c r="AH419" s="516"/>
      <c r="AI419" s="516"/>
      <c r="AJ419" s="516"/>
      <c r="AK419" s="516"/>
      <c r="AL419" s="516"/>
      <c r="AM419" s="516"/>
      <c r="AN419" s="516"/>
      <c r="AO419" s="516"/>
      <c r="AP419" s="516"/>
      <c r="AQ419" s="516"/>
      <c r="AR419" s="516"/>
      <c r="AS419" s="516"/>
      <c r="AT419" s="516"/>
      <c r="AU419" s="516"/>
      <c r="AV419" s="516"/>
      <c r="AW419" s="400"/>
      <c r="AX419" s="400"/>
      <c r="AY419" s="400"/>
      <c r="AZ419" s="582" t="s">
        <v>1095</v>
      </c>
      <c r="BA419" s="400" t="s">
        <v>1149</v>
      </c>
      <c r="BB419" s="400"/>
      <c r="BC419" s="400"/>
      <c r="BD419" s="400" t="s">
        <v>1091</v>
      </c>
      <c r="BE419" s="516"/>
      <c r="BF419" s="516"/>
      <c r="BG419" s="516"/>
    </row>
    <row r="420" spans="14:59" s="367" customFormat="1">
      <c r="N420" s="516"/>
      <c r="O420" s="516"/>
      <c r="P420" s="516"/>
      <c r="Q420" s="516"/>
      <c r="R420" s="516"/>
      <c r="S420" s="516"/>
      <c r="T420" s="516"/>
      <c r="U420" s="516"/>
      <c r="V420" s="516"/>
      <c r="W420" s="516"/>
      <c r="X420" s="516"/>
      <c r="Y420" s="516"/>
      <c r="Z420" s="516"/>
      <c r="AA420" s="516"/>
      <c r="AB420" s="516"/>
      <c r="AC420" s="516"/>
      <c r="AD420" s="516"/>
      <c r="AE420" s="516"/>
      <c r="AF420" s="516"/>
      <c r="AG420" s="516"/>
      <c r="AH420" s="516"/>
      <c r="AI420" s="516"/>
      <c r="AJ420" s="516"/>
      <c r="AK420" s="516"/>
      <c r="AL420" s="516"/>
      <c r="AM420" s="516"/>
      <c r="AN420" s="516"/>
      <c r="AO420" s="516"/>
      <c r="AP420" s="516"/>
      <c r="AQ420" s="516"/>
      <c r="AR420" s="516"/>
      <c r="AS420" s="516"/>
      <c r="AT420" s="516"/>
      <c r="AU420" s="516"/>
      <c r="AV420" s="516"/>
      <c r="AW420" s="400"/>
      <c r="AX420" s="400"/>
      <c r="AY420" s="400"/>
      <c r="AZ420" s="582" t="s">
        <v>1097</v>
      </c>
      <c r="BA420" s="400" t="s">
        <v>1150</v>
      </c>
      <c r="BB420" s="400"/>
      <c r="BC420" s="400"/>
      <c r="BD420" s="400" t="s">
        <v>1092</v>
      </c>
      <c r="BE420" s="516"/>
      <c r="BF420" s="516"/>
      <c r="BG420" s="516"/>
    </row>
    <row r="421" spans="14:59" s="367" customFormat="1">
      <c r="N421" s="516"/>
      <c r="O421" s="516"/>
      <c r="P421" s="516"/>
      <c r="Q421" s="516"/>
      <c r="R421" s="516"/>
      <c r="S421" s="516"/>
      <c r="T421" s="516"/>
      <c r="U421" s="516"/>
      <c r="V421" s="516"/>
      <c r="W421" s="516"/>
      <c r="X421" s="516"/>
      <c r="Y421" s="516"/>
      <c r="Z421" s="516"/>
      <c r="AA421" s="516"/>
      <c r="AB421" s="516"/>
      <c r="AC421" s="516"/>
      <c r="AD421" s="516"/>
      <c r="AE421" s="516"/>
      <c r="AF421" s="516"/>
      <c r="AG421" s="516"/>
      <c r="AH421" s="516"/>
      <c r="AI421" s="516"/>
      <c r="AJ421" s="516"/>
      <c r="AK421" s="516"/>
      <c r="AL421" s="516"/>
      <c r="AM421" s="516"/>
      <c r="AN421" s="516"/>
      <c r="AO421" s="516"/>
      <c r="AP421" s="516"/>
      <c r="AQ421" s="516"/>
      <c r="AR421" s="516"/>
      <c r="AS421" s="516"/>
      <c r="AT421" s="516"/>
      <c r="AU421" s="516"/>
      <c r="AV421" s="516"/>
      <c r="AW421" s="400"/>
      <c r="AX421" s="400"/>
      <c r="AY421" s="400"/>
      <c r="AZ421" s="582" t="s">
        <v>1099</v>
      </c>
      <c r="BA421" s="400" t="s">
        <v>1152</v>
      </c>
      <c r="BB421" s="400"/>
      <c r="BC421" s="400"/>
      <c r="BD421" s="400" t="s">
        <v>1093</v>
      </c>
      <c r="BE421" s="516"/>
      <c r="BF421" s="516"/>
      <c r="BG421" s="516"/>
    </row>
    <row r="422" spans="14:59" s="367" customFormat="1">
      <c r="N422" s="516"/>
      <c r="O422" s="516"/>
      <c r="P422" s="516"/>
      <c r="Q422" s="516"/>
      <c r="R422" s="516"/>
      <c r="S422" s="516"/>
      <c r="T422" s="516"/>
      <c r="U422" s="516"/>
      <c r="V422" s="516"/>
      <c r="W422" s="516"/>
      <c r="X422" s="516"/>
      <c r="Y422" s="516"/>
      <c r="Z422" s="516"/>
      <c r="AA422" s="516"/>
      <c r="AB422" s="516"/>
      <c r="AC422" s="516"/>
      <c r="AD422" s="516"/>
      <c r="AE422" s="516"/>
      <c r="AF422" s="516"/>
      <c r="AG422" s="516"/>
      <c r="AH422" s="516"/>
      <c r="AI422" s="516"/>
      <c r="AJ422" s="516"/>
      <c r="AK422" s="516"/>
      <c r="AL422" s="516"/>
      <c r="AM422" s="516"/>
      <c r="AN422" s="516"/>
      <c r="AO422" s="516"/>
      <c r="AP422" s="516"/>
      <c r="AQ422" s="516"/>
      <c r="AR422" s="516"/>
      <c r="AS422" s="516"/>
      <c r="AT422" s="516"/>
      <c r="AU422" s="516"/>
      <c r="AV422" s="516"/>
      <c r="AW422" s="400"/>
      <c r="AX422" s="400"/>
      <c r="AY422" s="400"/>
      <c r="AZ422" s="582" t="s">
        <v>1101</v>
      </c>
      <c r="BA422" s="400" t="s">
        <v>1154</v>
      </c>
      <c r="BB422" s="400"/>
      <c r="BC422" s="400"/>
      <c r="BD422" s="400" t="s">
        <v>1095</v>
      </c>
      <c r="BE422" s="516"/>
      <c r="BF422" s="516"/>
      <c r="BG422" s="516"/>
    </row>
    <row r="423" spans="14:59" s="367" customFormat="1">
      <c r="N423" s="516"/>
      <c r="O423" s="516"/>
      <c r="P423" s="516"/>
      <c r="Q423" s="516"/>
      <c r="R423" s="516"/>
      <c r="S423" s="516"/>
      <c r="T423" s="516"/>
      <c r="U423" s="516"/>
      <c r="V423" s="516"/>
      <c r="W423" s="516"/>
      <c r="X423" s="516"/>
      <c r="Y423" s="516"/>
      <c r="Z423" s="516"/>
      <c r="AA423" s="516"/>
      <c r="AB423" s="516"/>
      <c r="AC423" s="516"/>
      <c r="AD423" s="516"/>
      <c r="AE423" s="516"/>
      <c r="AF423" s="516"/>
      <c r="AG423" s="516"/>
      <c r="AH423" s="516"/>
      <c r="AI423" s="516"/>
      <c r="AJ423" s="516"/>
      <c r="AK423" s="516"/>
      <c r="AL423" s="516"/>
      <c r="AM423" s="516"/>
      <c r="AN423" s="516"/>
      <c r="AO423" s="516"/>
      <c r="AP423" s="516"/>
      <c r="AQ423" s="516"/>
      <c r="AR423" s="516"/>
      <c r="AS423" s="516"/>
      <c r="AT423" s="516"/>
      <c r="AU423" s="516"/>
      <c r="AV423" s="516"/>
      <c r="AW423" s="400"/>
      <c r="AX423" s="400"/>
      <c r="AY423" s="400"/>
      <c r="AZ423" s="582" t="s">
        <v>1102</v>
      </c>
      <c r="BA423" s="400" t="s">
        <v>1156</v>
      </c>
      <c r="BB423" s="400"/>
      <c r="BC423" s="400"/>
      <c r="BD423" s="400" t="s">
        <v>1097</v>
      </c>
      <c r="BE423" s="516"/>
      <c r="BF423" s="516"/>
      <c r="BG423" s="516"/>
    </row>
    <row r="424" spans="14:59" s="367" customFormat="1">
      <c r="N424" s="516"/>
      <c r="O424" s="516"/>
      <c r="P424" s="516"/>
      <c r="Q424" s="516"/>
      <c r="R424" s="516"/>
      <c r="S424" s="516"/>
      <c r="T424" s="516"/>
      <c r="U424" s="516"/>
      <c r="V424" s="516"/>
      <c r="W424" s="516"/>
      <c r="X424" s="516"/>
      <c r="Y424" s="516"/>
      <c r="Z424" s="516"/>
      <c r="AA424" s="516"/>
      <c r="AB424" s="516"/>
      <c r="AC424" s="516"/>
      <c r="AD424" s="516"/>
      <c r="AE424" s="516"/>
      <c r="AF424" s="516"/>
      <c r="AG424" s="516"/>
      <c r="AH424" s="516"/>
      <c r="AI424" s="516"/>
      <c r="AJ424" s="516"/>
      <c r="AK424" s="516"/>
      <c r="AL424" s="516"/>
      <c r="AM424" s="516"/>
      <c r="AN424" s="516"/>
      <c r="AO424" s="516"/>
      <c r="AP424" s="516"/>
      <c r="AQ424" s="516"/>
      <c r="AR424" s="516"/>
      <c r="AS424" s="516"/>
      <c r="AT424" s="516"/>
      <c r="AU424" s="516"/>
      <c r="AV424" s="516"/>
      <c r="AW424" s="400"/>
      <c r="AX424" s="400"/>
      <c r="AY424" s="400"/>
      <c r="AZ424" s="582" t="s">
        <v>432</v>
      </c>
      <c r="BA424" s="400" t="s">
        <v>1159</v>
      </c>
      <c r="BB424" s="400"/>
      <c r="BC424" s="400"/>
      <c r="BD424" s="400" t="s">
        <v>1099</v>
      </c>
      <c r="BE424" s="516"/>
      <c r="BF424" s="516"/>
      <c r="BG424" s="516"/>
    </row>
    <row r="425" spans="14:59" s="367" customFormat="1">
      <c r="N425" s="516"/>
      <c r="O425" s="516"/>
      <c r="P425" s="516"/>
      <c r="Q425" s="516"/>
      <c r="R425" s="516"/>
      <c r="S425" s="516"/>
      <c r="T425" s="516"/>
      <c r="U425" s="516"/>
      <c r="V425" s="516"/>
      <c r="W425" s="516"/>
      <c r="X425" s="516"/>
      <c r="Y425" s="516"/>
      <c r="Z425" s="516"/>
      <c r="AA425" s="516"/>
      <c r="AB425" s="516"/>
      <c r="AC425" s="516"/>
      <c r="AD425" s="516"/>
      <c r="AE425" s="516"/>
      <c r="AF425" s="516"/>
      <c r="AG425" s="516"/>
      <c r="AH425" s="516"/>
      <c r="AI425" s="516"/>
      <c r="AJ425" s="516"/>
      <c r="AK425" s="516"/>
      <c r="AL425" s="516"/>
      <c r="AM425" s="516"/>
      <c r="AN425" s="516"/>
      <c r="AO425" s="516"/>
      <c r="AP425" s="516"/>
      <c r="AQ425" s="516"/>
      <c r="AR425" s="516"/>
      <c r="AS425" s="516"/>
      <c r="AT425" s="516"/>
      <c r="AU425" s="516"/>
      <c r="AV425" s="516"/>
      <c r="AW425" s="400"/>
      <c r="AX425" s="400"/>
      <c r="AY425" s="400"/>
      <c r="AZ425" s="582" t="s">
        <v>1105</v>
      </c>
      <c r="BA425" s="400" t="s">
        <v>1160</v>
      </c>
      <c r="BB425" s="400"/>
      <c r="BC425" s="400"/>
      <c r="BD425" s="400" t="s">
        <v>1101</v>
      </c>
      <c r="BE425" s="516"/>
      <c r="BF425" s="516"/>
      <c r="BG425" s="516"/>
    </row>
    <row r="426" spans="14:59" s="367" customFormat="1">
      <c r="N426" s="516"/>
      <c r="O426" s="516"/>
      <c r="P426" s="516"/>
      <c r="Q426" s="516"/>
      <c r="R426" s="516"/>
      <c r="S426" s="516"/>
      <c r="T426" s="516"/>
      <c r="U426" s="516"/>
      <c r="V426" s="516"/>
      <c r="W426" s="516"/>
      <c r="X426" s="516"/>
      <c r="Y426" s="516"/>
      <c r="Z426" s="516"/>
      <c r="AA426" s="516"/>
      <c r="AB426" s="516"/>
      <c r="AC426" s="516"/>
      <c r="AD426" s="516"/>
      <c r="AE426" s="516"/>
      <c r="AF426" s="516"/>
      <c r="AG426" s="516"/>
      <c r="AH426" s="516"/>
      <c r="AI426" s="516"/>
      <c r="AJ426" s="516"/>
      <c r="AK426" s="516"/>
      <c r="AL426" s="516"/>
      <c r="AM426" s="516"/>
      <c r="AN426" s="516"/>
      <c r="AO426" s="516"/>
      <c r="AP426" s="516"/>
      <c r="AQ426" s="516"/>
      <c r="AR426" s="516"/>
      <c r="AS426" s="516"/>
      <c r="AT426" s="516"/>
      <c r="AU426" s="516"/>
      <c r="AV426" s="516"/>
      <c r="AW426" s="400"/>
      <c r="AX426" s="400"/>
      <c r="AY426" s="400"/>
      <c r="AZ426" s="582" t="s">
        <v>1109</v>
      </c>
      <c r="BA426" s="400" t="s">
        <v>1162</v>
      </c>
      <c r="BB426" s="400"/>
      <c r="BC426" s="400"/>
      <c r="BD426" s="400" t="s">
        <v>1102</v>
      </c>
      <c r="BE426" s="516"/>
      <c r="BF426" s="516"/>
      <c r="BG426" s="516"/>
    </row>
    <row r="427" spans="14:59" s="367" customFormat="1">
      <c r="N427" s="516"/>
      <c r="O427" s="516"/>
      <c r="P427" s="516"/>
      <c r="Q427" s="516"/>
      <c r="R427" s="516"/>
      <c r="S427" s="516"/>
      <c r="T427" s="516"/>
      <c r="U427" s="516"/>
      <c r="V427" s="516"/>
      <c r="W427" s="516"/>
      <c r="X427" s="516"/>
      <c r="Y427" s="516"/>
      <c r="Z427" s="516"/>
      <c r="AA427" s="516"/>
      <c r="AB427" s="516"/>
      <c r="AC427" s="516"/>
      <c r="AD427" s="516"/>
      <c r="AE427" s="516"/>
      <c r="AF427" s="516"/>
      <c r="AG427" s="516"/>
      <c r="AH427" s="516"/>
      <c r="AI427" s="516"/>
      <c r="AJ427" s="516"/>
      <c r="AK427" s="516"/>
      <c r="AL427" s="516"/>
      <c r="AM427" s="516"/>
      <c r="AN427" s="516"/>
      <c r="AO427" s="516"/>
      <c r="AP427" s="516"/>
      <c r="AQ427" s="516"/>
      <c r="AR427" s="516"/>
      <c r="AS427" s="516"/>
      <c r="AT427" s="516"/>
      <c r="AU427" s="516"/>
      <c r="AV427" s="516"/>
      <c r="AW427" s="400"/>
      <c r="AX427" s="400"/>
      <c r="AY427" s="400"/>
      <c r="AZ427" s="582" t="s">
        <v>1110</v>
      </c>
      <c r="BA427" s="400" t="s">
        <v>1165</v>
      </c>
      <c r="BB427" s="400"/>
      <c r="BC427" s="400"/>
      <c r="BD427" s="400" t="s">
        <v>432</v>
      </c>
      <c r="BE427" s="516"/>
      <c r="BF427" s="516"/>
      <c r="BG427" s="516"/>
    </row>
    <row r="428" spans="14:59" s="367" customFormat="1">
      <c r="N428" s="516"/>
      <c r="O428" s="516"/>
      <c r="P428" s="516"/>
      <c r="Q428" s="516"/>
      <c r="R428" s="516"/>
      <c r="S428" s="516"/>
      <c r="T428" s="516"/>
      <c r="U428" s="516"/>
      <c r="V428" s="516"/>
      <c r="W428" s="516"/>
      <c r="X428" s="516"/>
      <c r="Y428" s="516"/>
      <c r="Z428" s="516"/>
      <c r="AA428" s="516"/>
      <c r="AB428" s="516"/>
      <c r="AC428" s="516"/>
      <c r="AD428" s="516"/>
      <c r="AE428" s="516"/>
      <c r="AF428" s="516"/>
      <c r="AG428" s="516"/>
      <c r="AH428" s="516"/>
      <c r="AI428" s="516"/>
      <c r="AJ428" s="516"/>
      <c r="AK428" s="516"/>
      <c r="AL428" s="516"/>
      <c r="AM428" s="516"/>
      <c r="AN428" s="516"/>
      <c r="AO428" s="516"/>
      <c r="AP428" s="516"/>
      <c r="AQ428" s="516"/>
      <c r="AR428" s="516"/>
      <c r="AS428" s="516"/>
      <c r="AT428" s="516"/>
      <c r="AU428" s="516"/>
      <c r="AV428" s="516"/>
      <c r="AW428" s="400"/>
      <c r="AX428" s="400"/>
      <c r="AY428" s="400"/>
      <c r="AZ428" s="582" t="s">
        <v>1111</v>
      </c>
      <c r="BA428" s="400" t="s">
        <v>1166</v>
      </c>
      <c r="BB428" s="400"/>
      <c r="BC428" s="400"/>
      <c r="BD428" s="400" t="s">
        <v>1105</v>
      </c>
      <c r="BE428" s="516"/>
      <c r="BF428" s="516"/>
      <c r="BG428" s="516"/>
    </row>
    <row r="429" spans="14:59" s="367" customFormat="1">
      <c r="N429" s="516"/>
      <c r="O429" s="516"/>
      <c r="P429" s="516"/>
      <c r="Q429" s="516"/>
      <c r="R429" s="516"/>
      <c r="S429" s="516"/>
      <c r="T429" s="516"/>
      <c r="U429" s="516"/>
      <c r="V429" s="516"/>
      <c r="W429" s="516"/>
      <c r="X429" s="516"/>
      <c r="Y429" s="516"/>
      <c r="Z429" s="516"/>
      <c r="AA429" s="516"/>
      <c r="AB429" s="516"/>
      <c r="AC429" s="516"/>
      <c r="AD429" s="516"/>
      <c r="AE429" s="516"/>
      <c r="AF429" s="516"/>
      <c r="AG429" s="516"/>
      <c r="AH429" s="516"/>
      <c r="AI429" s="516"/>
      <c r="AJ429" s="516"/>
      <c r="AK429" s="516"/>
      <c r="AL429" s="516"/>
      <c r="AM429" s="516"/>
      <c r="AN429" s="516"/>
      <c r="AO429" s="516"/>
      <c r="AP429" s="516"/>
      <c r="AQ429" s="516"/>
      <c r="AR429" s="516"/>
      <c r="AS429" s="516"/>
      <c r="AT429" s="516"/>
      <c r="AU429" s="516"/>
      <c r="AV429" s="516"/>
      <c r="AW429" s="400"/>
      <c r="AX429" s="400"/>
      <c r="AY429" s="400"/>
      <c r="AZ429" s="582" t="s">
        <v>1115</v>
      </c>
      <c r="BA429" s="400" t="s">
        <v>1169</v>
      </c>
      <c r="BB429" s="400"/>
      <c r="BC429" s="400"/>
      <c r="BD429" s="400" t="s">
        <v>1109</v>
      </c>
      <c r="BE429" s="516"/>
      <c r="BF429" s="516"/>
      <c r="BG429" s="516"/>
    </row>
    <row r="430" spans="14:59" s="367" customFormat="1">
      <c r="N430" s="516"/>
      <c r="O430" s="516"/>
      <c r="P430" s="516"/>
      <c r="Q430" s="516"/>
      <c r="R430" s="516"/>
      <c r="S430" s="516"/>
      <c r="T430" s="516"/>
      <c r="U430" s="516"/>
      <c r="V430" s="516"/>
      <c r="W430" s="516"/>
      <c r="X430" s="516"/>
      <c r="Y430" s="516"/>
      <c r="Z430" s="516"/>
      <c r="AA430" s="516"/>
      <c r="AB430" s="516"/>
      <c r="AC430" s="516"/>
      <c r="AD430" s="516"/>
      <c r="AE430" s="516"/>
      <c r="AF430" s="516"/>
      <c r="AG430" s="516"/>
      <c r="AH430" s="516"/>
      <c r="AI430" s="516"/>
      <c r="AJ430" s="516"/>
      <c r="AK430" s="516"/>
      <c r="AL430" s="516"/>
      <c r="AM430" s="516"/>
      <c r="AN430" s="516"/>
      <c r="AO430" s="516"/>
      <c r="AP430" s="516"/>
      <c r="AQ430" s="516"/>
      <c r="AR430" s="516"/>
      <c r="AS430" s="516"/>
      <c r="AT430" s="516"/>
      <c r="AU430" s="516"/>
      <c r="AV430" s="516"/>
      <c r="AW430" s="400"/>
      <c r="AX430" s="400"/>
      <c r="AY430" s="400"/>
      <c r="AZ430" s="582" t="s">
        <v>1117</v>
      </c>
      <c r="BA430" s="400" t="s">
        <v>1171</v>
      </c>
      <c r="BB430" s="400"/>
      <c r="BC430" s="400"/>
      <c r="BD430" s="400" t="s">
        <v>1110</v>
      </c>
      <c r="BE430" s="516"/>
      <c r="BF430" s="516"/>
      <c r="BG430" s="516"/>
    </row>
    <row r="431" spans="14:59" s="367" customFormat="1">
      <c r="N431" s="516"/>
      <c r="O431" s="516"/>
      <c r="P431" s="516"/>
      <c r="Q431" s="516"/>
      <c r="R431" s="516"/>
      <c r="S431" s="516"/>
      <c r="T431" s="516"/>
      <c r="U431" s="516"/>
      <c r="V431" s="516"/>
      <c r="W431" s="516"/>
      <c r="X431" s="516"/>
      <c r="Y431" s="516"/>
      <c r="Z431" s="516"/>
      <c r="AA431" s="516"/>
      <c r="AB431" s="516"/>
      <c r="AC431" s="516"/>
      <c r="AD431" s="516"/>
      <c r="AE431" s="516"/>
      <c r="AF431" s="516"/>
      <c r="AG431" s="516"/>
      <c r="AH431" s="516"/>
      <c r="AI431" s="516"/>
      <c r="AJ431" s="516"/>
      <c r="AK431" s="516"/>
      <c r="AL431" s="516"/>
      <c r="AM431" s="516"/>
      <c r="AN431" s="516"/>
      <c r="AO431" s="516"/>
      <c r="AP431" s="516"/>
      <c r="AQ431" s="516"/>
      <c r="AR431" s="516"/>
      <c r="AS431" s="516"/>
      <c r="AT431" s="516"/>
      <c r="AU431" s="516"/>
      <c r="AV431" s="516"/>
      <c r="AW431" s="400"/>
      <c r="AX431" s="400"/>
      <c r="AY431" s="400"/>
      <c r="AZ431" s="582" t="s">
        <v>1118</v>
      </c>
      <c r="BA431" s="400" t="s">
        <v>456</v>
      </c>
      <c r="BB431" s="400"/>
      <c r="BC431" s="400"/>
      <c r="BD431" s="400" t="s">
        <v>1111</v>
      </c>
      <c r="BE431" s="516"/>
      <c r="BF431" s="516"/>
      <c r="BG431" s="516"/>
    </row>
    <row r="432" spans="14:59" s="367" customFormat="1">
      <c r="N432" s="516"/>
      <c r="O432" s="516"/>
      <c r="P432" s="516"/>
      <c r="Q432" s="516"/>
      <c r="R432" s="516"/>
      <c r="S432" s="516"/>
      <c r="T432" s="516"/>
      <c r="U432" s="516"/>
      <c r="V432" s="516"/>
      <c r="W432" s="516"/>
      <c r="X432" s="516"/>
      <c r="Y432" s="516"/>
      <c r="Z432" s="516"/>
      <c r="AA432" s="516"/>
      <c r="AB432" s="516"/>
      <c r="AC432" s="516"/>
      <c r="AD432" s="516"/>
      <c r="AE432" s="516"/>
      <c r="AF432" s="516"/>
      <c r="AG432" s="516"/>
      <c r="AH432" s="516"/>
      <c r="AI432" s="516"/>
      <c r="AJ432" s="516"/>
      <c r="AK432" s="516"/>
      <c r="AL432" s="516"/>
      <c r="AM432" s="516"/>
      <c r="AN432" s="516"/>
      <c r="AO432" s="516"/>
      <c r="AP432" s="516"/>
      <c r="AQ432" s="516"/>
      <c r="AR432" s="516"/>
      <c r="AS432" s="516"/>
      <c r="AT432" s="516"/>
      <c r="AU432" s="516"/>
      <c r="AV432" s="516"/>
      <c r="AW432" s="400"/>
      <c r="AX432" s="400"/>
      <c r="AY432" s="400"/>
      <c r="AZ432" s="582" t="s">
        <v>1121</v>
      </c>
      <c r="BA432" s="400" t="s">
        <v>1175</v>
      </c>
      <c r="BB432" s="400"/>
      <c r="BC432" s="400"/>
      <c r="BD432" s="400" t="s">
        <v>1115</v>
      </c>
      <c r="BE432" s="516"/>
      <c r="BF432" s="516"/>
      <c r="BG432" s="516"/>
    </row>
    <row r="433" spans="14:59" s="367" customFormat="1">
      <c r="N433" s="516"/>
      <c r="O433" s="516"/>
      <c r="P433" s="516"/>
      <c r="Q433" s="516"/>
      <c r="R433" s="516"/>
      <c r="S433" s="516"/>
      <c r="T433" s="516"/>
      <c r="U433" s="516"/>
      <c r="V433" s="516"/>
      <c r="W433" s="516"/>
      <c r="X433" s="516"/>
      <c r="Y433" s="516"/>
      <c r="Z433" s="516"/>
      <c r="AA433" s="516"/>
      <c r="AB433" s="516"/>
      <c r="AC433" s="516"/>
      <c r="AD433" s="516"/>
      <c r="AE433" s="516"/>
      <c r="AF433" s="516"/>
      <c r="AG433" s="516"/>
      <c r="AH433" s="516"/>
      <c r="AI433" s="516"/>
      <c r="AJ433" s="516"/>
      <c r="AK433" s="516"/>
      <c r="AL433" s="516"/>
      <c r="AM433" s="516"/>
      <c r="AN433" s="516"/>
      <c r="AO433" s="516"/>
      <c r="AP433" s="516"/>
      <c r="AQ433" s="516"/>
      <c r="AR433" s="516"/>
      <c r="AS433" s="516"/>
      <c r="AT433" s="516"/>
      <c r="AU433" s="516"/>
      <c r="AV433" s="516"/>
      <c r="AW433" s="400"/>
      <c r="AX433" s="400"/>
      <c r="AY433" s="400"/>
      <c r="AZ433" s="582" t="s">
        <v>1123</v>
      </c>
      <c r="BA433" s="400" t="s">
        <v>1176</v>
      </c>
      <c r="BB433" s="400"/>
      <c r="BC433" s="400"/>
      <c r="BD433" s="400" t="s">
        <v>1117</v>
      </c>
      <c r="BE433" s="516"/>
      <c r="BF433" s="516"/>
      <c r="BG433" s="516"/>
    </row>
    <row r="434" spans="14:59" s="367" customFormat="1">
      <c r="N434" s="516"/>
      <c r="O434" s="516"/>
      <c r="P434" s="516"/>
      <c r="Q434" s="516"/>
      <c r="R434" s="516"/>
      <c r="S434" s="516"/>
      <c r="T434" s="516"/>
      <c r="U434" s="516"/>
      <c r="V434" s="516"/>
      <c r="W434" s="516"/>
      <c r="X434" s="516"/>
      <c r="Y434" s="516"/>
      <c r="Z434" s="516"/>
      <c r="AA434" s="516"/>
      <c r="AB434" s="516"/>
      <c r="AC434" s="516"/>
      <c r="AD434" s="516"/>
      <c r="AE434" s="516"/>
      <c r="AF434" s="516"/>
      <c r="AG434" s="516"/>
      <c r="AH434" s="516"/>
      <c r="AI434" s="516"/>
      <c r="AJ434" s="516"/>
      <c r="AK434" s="516"/>
      <c r="AL434" s="516"/>
      <c r="AM434" s="516"/>
      <c r="AN434" s="516"/>
      <c r="AO434" s="516"/>
      <c r="AP434" s="516"/>
      <c r="AQ434" s="516"/>
      <c r="AR434" s="516"/>
      <c r="AS434" s="516"/>
      <c r="AT434" s="516"/>
      <c r="AU434" s="516"/>
      <c r="AV434" s="516"/>
      <c r="AW434" s="400"/>
      <c r="AX434" s="400"/>
      <c r="AY434" s="400"/>
      <c r="AZ434" s="582" t="s">
        <v>1125</v>
      </c>
      <c r="BA434" s="400" t="s">
        <v>1186</v>
      </c>
      <c r="BB434" s="400"/>
      <c r="BC434" s="400"/>
      <c r="BD434" s="400" t="s">
        <v>1118</v>
      </c>
      <c r="BE434" s="516"/>
      <c r="BF434" s="516"/>
      <c r="BG434" s="516"/>
    </row>
    <row r="435" spans="14:59" s="367" customFormat="1">
      <c r="N435" s="516"/>
      <c r="O435" s="516"/>
      <c r="P435" s="516"/>
      <c r="Q435" s="516"/>
      <c r="R435" s="516"/>
      <c r="S435" s="516"/>
      <c r="T435" s="516"/>
      <c r="U435" s="516"/>
      <c r="V435" s="516"/>
      <c r="W435" s="516"/>
      <c r="X435" s="516"/>
      <c r="Y435" s="516"/>
      <c r="Z435" s="516"/>
      <c r="AA435" s="516"/>
      <c r="AB435" s="516"/>
      <c r="AC435" s="516"/>
      <c r="AD435" s="516"/>
      <c r="AE435" s="516"/>
      <c r="AF435" s="516"/>
      <c r="AG435" s="516"/>
      <c r="AH435" s="516"/>
      <c r="AI435" s="516"/>
      <c r="AJ435" s="516"/>
      <c r="AK435" s="516"/>
      <c r="AL435" s="516"/>
      <c r="AM435" s="516"/>
      <c r="AN435" s="516"/>
      <c r="AO435" s="516"/>
      <c r="AP435" s="516"/>
      <c r="AQ435" s="516"/>
      <c r="AR435" s="516"/>
      <c r="AS435" s="516"/>
      <c r="AT435" s="516"/>
      <c r="AU435" s="516"/>
      <c r="AV435" s="516"/>
      <c r="AW435" s="400"/>
      <c r="AX435" s="400"/>
      <c r="AY435" s="400"/>
      <c r="AZ435" s="582" t="s">
        <v>1126</v>
      </c>
      <c r="BA435" s="400" t="s">
        <v>1187</v>
      </c>
      <c r="BB435" s="400"/>
      <c r="BC435" s="400"/>
      <c r="BD435" s="400" t="s">
        <v>1121</v>
      </c>
      <c r="BE435" s="516"/>
      <c r="BF435" s="516"/>
      <c r="BG435" s="516"/>
    </row>
    <row r="436" spans="14:59" s="367" customFormat="1">
      <c r="N436" s="516"/>
      <c r="O436" s="516"/>
      <c r="P436" s="516"/>
      <c r="Q436" s="516"/>
      <c r="R436" s="516"/>
      <c r="S436" s="516"/>
      <c r="T436" s="516"/>
      <c r="U436" s="516"/>
      <c r="V436" s="516"/>
      <c r="W436" s="516"/>
      <c r="X436" s="516"/>
      <c r="Y436" s="516"/>
      <c r="Z436" s="516"/>
      <c r="AA436" s="516"/>
      <c r="AB436" s="516"/>
      <c r="AC436" s="516"/>
      <c r="AD436" s="516"/>
      <c r="AE436" s="516"/>
      <c r="AF436" s="516"/>
      <c r="AG436" s="516"/>
      <c r="AH436" s="516"/>
      <c r="AI436" s="516"/>
      <c r="AJ436" s="516"/>
      <c r="AK436" s="516"/>
      <c r="AL436" s="516"/>
      <c r="AM436" s="516"/>
      <c r="AN436" s="516"/>
      <c r="AO436" s="516"/>
      <c r="AP436" s="516"/>
      <c r="AQ436" s="516"/>
      <c r="AR436" s="516"/>
      <c r="AS436" s="516"/>
      <c r="AT436" s="516"/>
      <c r="AU436" s="516"/>
      <c r="AV436" s="516"/>
      <c r="AW436" s="400"/>
      <c r="AX436" s="400"/>
      <c r="AY436" s="400"/>
      <c r="AZ436" s="582" t="s">
        <v>1127</v>
      </c>
      <c r="BA436" s="400" t="s">
        <v>1192</v>
      </c>
      <c r="BB436" s="400"/>
      <c r="BC436" s="400"/>
      <c r="BD436" s="400" t="s">
        <v>1123</v>
      </c>
      <c r="BE436" s="516"/>
      <c r="BF436" s="516"/>
      <c r="BG436" s="516"/>
    </row>
    <row r="437" spans="14:59" s="367" customFormat="1">
      <c r="N437" s="516"/>
      <c r="O437" s="516"/>
      <c r="P437" s="516"/>
      <c r="Q437" s="516"/>
      <c r="R437" s="516"/>
      <c r="S437" s="516"/>
      <c r="T437" s="516"/>
      <c r="U437" s="516"/>
      <c r="V437" s="516"/>
      <c r="W437" s="516"/>
      <c r="X437" s="516"/>
      <c r="Y437" s="516"/>
      <c r="Z437" s="516"/>
      <c r="AA437" s="516"/>
      <c r="AB437" s="516"/>
      <c r="AC437" s="516"/>
      <c r="AD437" s="516"/>
      <c r="AE437" s="516"/>
      <c r="AF437" s="516"/>
      <c r="AG437" s="516"/>
      <c r="AH437" s="516"/>
      <c r="AI437" s="516"/>
      <c r="AJ437" s="516"/>
      <c r="AK437" s="516"/>
      <c r="AL437" s="516"/>
      <c r="AM437" s="516"/>
      <c r="AN437" s="516"/>
      <c r="AO437" s="516"/>
      <c r="AP437" s="516"/>
      <c r="AQ437" s="516"/>
      <c r="AR437" s="516"/>
      <c r="AS437" s="516"/>
      <c r="AT437" s="516"/>
      <c r="AU437" s="516"/>
      <c r="AV437" s="516"/>
      <c r="AW437" s="400"/>
      <c r="AX437" s="400"/>
      <c r="AY437" s="400"/>
      <c r="AZ437" s="582" t="s">
        <v>1128</v>
      </c>
      <c r="BA437" s="400" t="s">
        <v>1193</v>
      </c>
      <c r="BB437" s="400"/>
      <c r="BC437" s="400"/>
      <c r="BD437" s="400" t="s">
        <v>1125</v>
      </c>
      <c r="BE437" s="516"/>
      <c r="BF437" s="516"/>
      <c r="BG437" s="516"/>
    </row>
    <row r="438" spans="14:59" s="367" customFormat="1">
      <c r="N438" s="516"/>
      <c r="O438" s="516"/>
      <c r="P438" s="516"/>
      <c r="Q438" s="516"/>
      <c r="R438" s="516"/>
      <c r="S438" s="516"/>
      <c r="T438" s="516"/>
      <c r="U438" s="516"/>
      <c r="V438" s="516"/>
      <c r="W438" s="516"/>
      <c r="X438" s="516"/>
      <c r="Y438" s="516"/>
      <c r="Z438" s="516"/>
      <c r="AA438" s="516"/>
      <c r="AB438" s="516"/>
      <c r="AC438" s="516"/>
      <c r="AD438" s="516"/>
      <c r="AE438" s="516"/>
      <c r="AF438" s="516"/>
      <c r="AG438" s="516"/>
      <c r="AH438" s="516"/>
      <c r="AI438" s="516"/>
      <c r="AJ438" s="516"/>
      <c r="AK438" s="516"/>
      <c r="AL438" s="516"/>
      <c r="AM438" s="516"/>
      <c r="AN438" s="516"/>
      <c r="AO438" s="516"/>
      <c r="AP438" s="516"/>
      <c r="AQ438" s="516"/>
      <c r="AR438" s="516"/>
      <c r="AS438" s="516"/>
      <c r="AT438" s="516"/>
      <c r="AU438" s="516"/>
      <c r="AV438" s="516"/>
      <c r="AW438" s="400"/>
      <c r="AX438" s="400"/>
      <c r="AY438" s="400"/>
      <c r="AZ438" s="582" t="s">
        <v>1129</v>
      </c>
      <c r="BA438" s="400" t="s">
        <v>1195</v>
      </c>
      <c r="BB438" s="400"/>
      <c r="BC438" s="400"/>
      <c r="BD438" s="400" t="s">
        <v>1126</v>
      </c>
      <c r="BE438" s="516"/>
      <c r="BF438" s="516"/>
      <c r="BG438" s="516"/>
    </row>
    <row r="439" spans="14:59" s="367" customFormat="1">
      <c r="N439" s="516"/>
      <c r="O439" s="516"/>
      <c r="P439" s="516"/>
      <c r="Q439" s="516"/>
      <c r="R439" s="516"/>
      <c r="S439" s="516"/>
      <c r="T439" s="516"/>
      <c r="U439" s="516"/>
      <c r="V439" s="516"/>
      <c r="W439" s="516"/>
      <c r="X439" s="516"/>
      <c r="Y439" s="516"/>
      <c r="Z439" s="516"/>
      <c r="AA439" s="516"/>
      <c r="AB439" s="516"/>
      <c r="AC439" s="516"/>
      <c r="AD439" s="516"/>
      <c r="AE439" s="516"/>
      <c r="AF439" s="516"/>
      <c r="AG439" s="516"/>
      <c r="AH439" s="516"/>
      <c r="AI439" s="516"/>
      <c r="AJ439" s="516"/>
      <c r="AK439" s="516"/>
      <c r="AL439" s="516"/>
      <c r="AM439" s="516"/>
      <c r="AN439" s="516"/>
      <c r="AO439" s="516"/>
      <c r="AP439" s="516"/>
      <c r="AQ439" s="516"/>
      <c r="AR439" s="516"/>
      <c r="AS439" s="516"/>
      <c r="AT439" s="516"/>
      <c r="AU439" s="516"/>
      <c r="AV439" s="516"/>
      <c r="AW439" s="400"/>
      <c r="AX439" s="400"/>
      <c r="AY439" s="400"/>
      <c r="AZ439" s="582" t="s">
        <v>1130</v>
      </c>
      <c r="BA439" s="400" t="s">
        <v>1197</v>
      </c>
      <c r="BB439" s="400"/>
      <c r="BC439" s="400"/>
      <c r="BD439" s="400" t="s">
        <v>1127</v>
      </c>
      <c r="BE439" s="516"/>
      <c r="BF439" s="516"/>
      <c r="BG439" s="516"/>
    </row>
    <row r="440" spans="14:59" s="367" customFormat="1">
      <c r="N440" s="516"/>
      <c r="O440" s="516"/>
      <c r="P440" s="516"/>
      <c r="Q440" s="516"/>
      <c r="R440" s="516"/>
      <c r="S440" s="516"/>
      <c r="T440" s="516"/>
      <c r="U440" s="516"/>
      <c r="V440" s="516"/>
      <c r="W440" s="516"/>
      <c r="X440" s="516"/>
      <c r="Y440" s="516"/>
      <c r="Z440" s="516"/>
      <c r="AA440" s="516"/>
      <c r="AB440" s="516"/>
      <c r="AC440" s="516"/>
      <c r="AD440" s="516"/>
      <c r="AE440" s="516"/>
      <c r="AF440" s="516"/>
      <c r="AG440" s="516"/>
      <c r="AH440" s="516"/>
      <c r="AI440" s="516"/>
      <c r="AJ440" s="516"/>
      <c r="AK440" s="516"/>
      <c r="AL440" s="516"/>
      <c r="AM440" s="516"/>
      <c r="AN440" s="516"/>
      <c r="AO440" s="516"/>
      <c r="AP440" s="516"/>
      <c r="AQ440" s="516"/>
      <c r="AR440" s="516"/>
      <c r="AS440" s="516"/>
      <c r="AT440" s="516"/>
      <c r="AU440" s="516"/>
      <c r="AV440" s="516"/>
      <c r="AW440" s="400"/>
      <c r="AX440" s="400"/>
      <c r="AY440" s="400"/>
      <c r="AZ440" s="582" t="s">
        <v>1646</v>
      </c>
      <c r="BA440" s="400" t="s">
        <v>1198</v>
      </c>
      <c r="BB440" s="400"/>
      <c r="BC440" s="400"/>
      <c r="BD440" s="400" t="s">
        <v>1128</v>
      </c>
      <c r="BE440" s="516"/>
      <c r="BF440" s="516"/>
      <c r="BG440" s="516"/>
    </row>
    <row r="441" spans="14:59" s="367" customFormat="1">
      <c r="N441" s="516"/>
      <c r="O441" s="516"/>
      <c r="P441" s="516"/>
      <c r="Q441" s="516"/>
      <c r="R441" s="516"/>
      <c r="S441" s="516"/>
      <c r="T441" s="516"/>
      <c r="U441" s="516"/>
      <c r="V441" s="516"/>
      <c r="W441" s="516"/>
      <c r="X441" s="516"/>
      <c r="Y441" s="516"/>
      <c r="Z441" s="516"/>
      <c r="AA441" s="516"/>
      <c r="AB441" s="516"/>
      <c r="AC441" s="516"/>
      <c r="AD441" s="516"/>
      <c r="AE441" s="516"/>
      <c r="AF441" s="516"/>
      <c r="AG441" s="516"/>
      <c r="AH441" s="516"/>
      <c r="AI441" s="516"/>
      <c r="AJ441" s="516"/>
      <c r="AK441" s="516"/>
      <c r="AL441" s="516"/>
      <c r="AM441" s="516"/>
      <c r="AN441" s="516"/>
      <c r="AO441" s="516"/>
      <c r="AP441" s="516"/>
      <c r="AQ441" s="516"/>
      <c r="AR441" s="516"/>
      <c r="AS441" s="516"/>
      <c r="AT441" s="516"/>
      <c r="AU441" s="516"/>
      <c r="AV441" s="516"/>
      <c r="AW441" s="400"/>
      <c r="AX441" s="400"/>
      <c r="AY441" s="400"/>
      <c r="AZ441" s="582" t="s">
        <v>1133</v>
      </c>
      <c r="BA441" s="400" t="s">
        <v>1202</v>
      </c>
      <c r="BB441" s="400"/>
      <c r="BC441" s="400"/>
      <c r="BD441" s="400" t="s">
        <v>1129</v>
      </c>
      <c r="BE441" s="516"/>
      <c r="BF441" s="516"/>
      <c r="BG441" s="516"/>
    </row>
    <row r="442" spans="14:59" s="367" customFormat="1">
      <c r="N442" s="516"/>
      <c r="O442" s="516"/>
      <c r="P442" s="516"/>
      <c r="Q442" s="516"/>
      <c r="R442" s="516"/>
      <c r="S442" s="516"/>
      <c r="T442" s="516"/>
      <c r="U442" s="516"/>
      <c r="V442" s="516"/>
      <c r="W442" s="516"/>
      <c r="X442" s="516"/>
      <c r="Y442" s="516"/>
      <c r="Z442" s="516"/>
      <c r="AA442" s="516"/>
      <c r="AB442" s="516"/>
      <c r="AC442" s="516"/>
      <c r="AD442" s="516"/>
      <c r="AE442" s="516"/>
      <c r="AF442" s="516"/>
      <c r="AG442" s="516"/>
      <c r="AH442" s="516"/>
      <c r="AI442" s="516"/>
      <c r="AJ442" s="516"/>
      <c r="AK442" s="516"/>
      <c r="AL442" s="516"/>
      <c r="AM442" s="516"/>
      <c r="AN442" s="516"/>
      <c r="AO442" s="516"/>
      <c r="AP442" s="516"/>
      <c r="AQ442" s="516"/>
      <c r="AR442" s="516"/>
      <c r="AS442" s="516"/>
      <c r="AT442" s="516"/>
      <c r="AU442" s="516"/>
      <c r="AV442" s="516"/>
      <c r="AW442" s="400"/>
      <c r="AX442" s="400"/>
      <c r="AY442" s="400"/>
      <c r="AZ442" s="582" t="s">
        <v>1135</v>
      </c>
      <c r="BA442" s="400" t="s">
        <v>1207</v>
      </c>
      <c r="BB442" s="400"/>
      <c r="BC442" s="400"/>
      <c r="BD442" s="400" t="s">
        <v>1130</v>
      </c>
      <c r="BE442" s="516"/>
      <c r="BF442" s="516"/>
      <c r="BG442" s="516"/>
    </row>
    <row r="443" spans="14:59" s="367" customFormat="1">
      <c r="N443" s="516"/>
      <c r="O443" s="516"/>
      <c r="P443" s="516"/>
      <c r="Q443" s="516"/>
      <c r="R443" s="516"/>
      <c r="S443" s="516"/>
      <c r="T443" s="516"/>
      <c r="U443" s="516"/>
      <c r="V443" s="516"/>
      <c r="W443" s="516"/>
      <c r="X443" s="516"/>
      <c r="Y443" s="516"/>
      <c r="Z443" s="516"/>
      <c r="AA443" s="516"/>
      <c r="AB443" s="516"/>
      <c r="AC443" s="516"/>
      <c r="AD443" s="516"/>
      <c r="AE443" s="516"/>
      <c r="AF443" s="516"/>
      <c r="AG443" s="516"/>
      <c r="AH443" s="516"/>
      <c r="AI443" s="516"/>
      <c r="AJ443" s="516"/>
      <c r="AK443" s="516"/>
      <c r="AL443" s="516"/>
      <c r="AM443" s="516"/>
      <c r="AN443" s="516"/>
      <c r="AO443" s="516"/>
      <c r="AP443" s="516"/>
      <c r="AQ443" s="516"/>
      <c r="AR443" s="516"/>
      <c r="AS443" s="516"/>
      <c r="AT443" s="516"/>
      <c r="AU443" s="516"/>
      <c r="AV443" s="516"/>
      <c r="AW443" s="400"/>
      <c r="AX443" s="400"/>
      <c r="AY443" s="400"/>
      <c r="AZ443" s="582" t="s">
        <v>1136</v>
      </c>
      <c r="BA443" s="400" t="s">
        <v>1218</v>
      </c>
      <c r="BB443" s="400"/>
      <c r="BC443" s="400"/>
      <c r="BD443" s="400" t="s">
        <v>1646</v>
      </c>
      <c r="BE443" s="516"/>
      <c r="BF443" s="516"/>
      <c r="BG443" s="516"/>
    </row>
    <row r="444" spans="14:59" s="367" customFormat="1">
      <c r="N444" s="516"/>
      <c r="O444" s="516"/>
      <c r="P444" s="516"/>
      <c r="Q444" s="516"/>
      <c r="R444" s="516"/>
      <c r="S444" s="516"/>
      <c r="T444" s="516"/>
      <c r="U444" s="516"/>
      <c r="V444" s="516"/>
      <c r="W444" s="516"/>
      <c r="X444" s="516"/>
      <c r="Y444" s="516"/>
      <c r="Z444" s="516"/>
      <c r="AA444" s="516"/>
      <c r="AB444" s="516"/>
      <c r="AC444" s="516"/>
      <c r="AD444" s="516"/>
      <c r="AE444" s="516"/>
      <c r="AF444" s="516"/>
      <c r="AG444" s="516"/>
      <c r="AH444" s="516"/>
      <c r="AI444" s="516"/>
      <c r="AJ444" s="516"/>
      <c r="AK444" s="516"/>
      <c r="AL444" s="516"/>
      <c r="AM444" s="516"/>
      <c r="AN444" s="516"/>
      <c r="AO444" s="516"/>
      <c r="AP444" s="516"/>
      <c r="AQ444" s="516"/>
      <c r="AR444" s="516"/>
      <c r="AS444" s="516"/>
      <c r="AT444" s="516"/>
      <c r="AU444" s="516"/>
      <c r="AV444" s="516"/>
      <c r="AW444" s="400"/>
      <c r="AX444" s="400"/>
      <c r="AY444" s="400"/>
      <c r="AZ444" s="582" t="s">
        <v>444</v>
      </c>
      <c r="BA444" s="400" t="s">
        <v>1220</v>
      </c>
      <c r="BB444" s="400"/>
      <c r="BC444" s="400"/>
      <c r="BD444" s="400" t="s">
        <v>1133</v>
      </c>
      <c r="BE444" s="516"/>
      <c r="BF444" s="516"/>
      <c r="BG444" s="516"/>
    </row>
    <row r="445" spans="14:59" s="367" customFormat="1">
      <c r="N445" s="516"/>
      <c r="O445" s="516"/>
      <c r="P445" s="516"/>
      <c r="Q445" s="516"/>
      <c r="R445" s="516"/>
      <c r="S445" s="516"/>
      <c r="T445" s="516"/>
      <c r="U445" s="516"/>
      <c r="V445" s="516"/>
      <c r="W445" s="516"/>
      <c r="X445" s="516"/>
      <c r="Y445" s="516"/>
      <c r="Z445" s="516"/>
      <c r="AA445" s="516"/>
      <c r="AB445" s="516"/>
      <c r="AC445" s="516"/>
      <c r="AD445" s="516"/>
      <c r="AE445" s="516"/>
      <c r="AF445" s="516"/>
      <c r="AG445" s="516"/>
      <c r="AH445" s="516"/>
      <c r="AI445" s="516"/>
      <c r="AJ445" s="516"/>
      <c r="AK445" s="516"/>
      <c r="AL445" s="516"/>
      <c r="AM445" s="516"/>
      <c r="AN445" s="516"/>
      <c r="AO445" s="516"/>
      <c r="AP445" s="516"/>
      <c r="AQ445" s="516"/>
      <c r="AR445" s="516"/>
      <c r="AS445" s="516"/>
      <c r="AT445" s="516"/>
      <c r="AU445" s="516"/>
      <c r="AV445" s="516"/>
      <c r="AW445" s="400"/>
      <c r="AX445" s="400"/>
      <c r="AY445" s="400"/>
      <c r="AZ445" s="582" t="s">
        <v>1137</v>
      </c>
      <c r="BA445" s="400" t="s">
        <v>1222</v>
      </c>
      <c r="BB445" s="400"/>
      <c r="BC445" s="400"/>
      <c r="BD445" s="400" t="s">
        <v>1134</v>
      </c>
      <c r="BE445" s="516"/>
      <c r="BF445" s="516"/>
      <c r="BG445" s="516"/>
    </row>
    <row r="446" spans="14:59" s="367" customFormat="1">
      <c r="N446" s="516"/>
      <c r="O446" s="516"/>
      <c r="P446" s="516"/>
      <c r="Q446" s="516"/>
      <c r="R446" s="516"/>
      <c r="S446" s="516"/>
      <c r="T446" s="516"/>
      <c r="U446" s="516"/>
      <c r="V446" s="516"/>
      <c r="W446" s="516"/>
      <c r="X446" s="516"/>
      <c r="Y446" s="516"/>
      <c r="Z446" s="516"/>
      <c r="AA446" s="516"/>
      <c r="AB446" s="516"/>
      <c r="AC446" s="516"/>
      <c r="AD446" s="516"/>
      <c r="AE446" s="516"/>
      <c r="AF446" s="516"/>
      <c r="AG446" s="516"/>
      <c r="AH446" s="516"/>
      <c r="AI446" s="516"/>
      <c r="AJ446" s="516"/>
      <c r="AK446" s="516"/>
      <c r="AL446" s="516"/>
      <c r="AM446" s="516"/>
      <c r="AN446" s="516"/>
      <c r="AO446" s="516"/>
      <c r="AP446" s="516"/>
      <c r="AQ446" s="516"/>
      <c r="AR446" s="516"/>
      <c r="AS446" s="516"/>
      <c r="AT446" s="516"/>
      <c r="AU446" s="516"/>
      <c r="AV446" s="516"/>
      <c r="AW446" s="400"/>
      <c r="AX446" s="400"/>
      <c r="AY446" s="400"/>
      <c r="AZ446" s="582" t="s">
        <v>1140</v>
      </c>
      <c r="BA446" s="400" t="s">
        <v>1223</v>
      </c>
      <c r="BB446" s="400"/>
      <c r="BC446" s="400"/>
      <c r="BD446" s="400" t="s">
        <v>1135</v>
      </c>
      <c r="BE446" s="516"/>
      <c r="BF446" s="516"/>
      <c r="BG446" s="516"/>
    </row>
    <row r="447" spans="14:59" s="367" customFormat="1">
      <c r="N447" s="516"/>
      <c r="O447" s="516"/>
      <c r="P447" s="516"/>
      <c r="Q447" s="516"/>
      <c r="R447" s="516"/>
      <c r="S447" s="516"/>
      <c r="T447" s="516"/>
      <c r="U447" s="516"/>
      <c r="V447" s="516"/>
      <c r="W447" s="516"/>
      <c r="X447" s="516"/>
      <c r="Y447" s="516"/>
      <c r="Z447" s="516"/>
      <c r="AA447" s="516"/>
      <c r="AB447" s="516"/>
      <c r="AC447" s="516"/>
      <c r="AD447" s="516"/>
      <c r="AE447" s="516"/>
      <c r="AF447" s="516"/>
      <c r="AG447" s="516"/>
      <c r="AH447" s="516"/>
      <c r="AI447" s="516"/>
      <c r="AJ447" s="516"/>
      <c r="AK447" s="516"/>
      <c r="AL447" s="516"/>
      <c r="AM447" s="516"/>
      <c r="AN447" s="516"/>
      <c r="AO447" s="516"/>
      <c r="AP447" s="516"/>
      <c r="AQ447" s="516"/>
      <c r="AR447" s="516"/>
      <c r="AS447" s="516"/>
      <c r="AT447" s="516"/>
      <c r="AU447" s="516"/>
      <c r="AV447" s="516"/>
      <c r="AW447" s="400"/>
      <c r="AX447" s="400"/>
      <c r="AY447" s="400"/>
      <c r="AZ447" s="582" t="s">
        <v>1144</v>
      </c>
      <c r="BA447" s="400" t="s">
        <v>1228</v>
      </c>
      <c r="BB447" s="400"/>
      <c r="BC447" s="400"/>
      <c r="BD447" s="400" t="s">
        <v>1136</v>
      </c>
      <c r="BE447" s="516"/>
      <c r="BF447" s="516"/>
      <c r="BG447" s="516"/>
    </row>
    <row r="448" spans="14:59" s="367" customFormat="1">
      <c r="N448" s="516"/>
      <c r="O448" s="516"/>
      <c r="P448" s="516"/>
      <c r="Q448" s="516"/>
      <c r="R448" s="516"/>
      <c r="S448" s="516"/>
      <c r="T448" s="516"/>
      <c r="U448" s="516"/>
      <c r="V448" s="516"/>
      <c r="W448" s="516"/>
      <c r="X448" s="516"/>
      <c r="Y448" s="516"/>
      <c r="Z448" s="516"/>
      <c r="AA448" s="516"/>
      <c r="AB448" s="516"/>
      <c r="AC448" s="516"/>
      <c r="AD448" s="516"/>
      <c r="AE448" s="516"/>
      <c r="AF448" s="516"/>
      <c r="AG448" s="516"/>
      <c r="AH448" s="516"/>
      <c r="AI448" s="516"/>
      <c r="AJ448" s="516"/>
      <c r="AK448" s="516"/>
      <c r="AL448" s="516"/>
      <c r="AM448" s="516"/>
      <c r="AN448" s="516"/>
      <c r="AO448" s="516"/>
      <c r="AP448" s="516"/>
      <c r="AQ448" s="516"/>
      <c r="AR448" s="516"/>
      <c r="AS448" s="516"/>
      <c r="AT448" s="516"/>
      <c r="AU448" s="516"/>
      <c r="AV448" s="516"/>
      <c r="AW448" s="400"/>
      <c r="AX448" s="400"/>
      <c r="AY448" s="400"/>
      <c r="AZ448" s="582" t="s">
        <v>1146</v>
      </c>
      <c r="BA448" s="400" t="s">
        <v>1228</v>
      </c>
      <c r="BB448" s="400"/>
      <c r="BC448" s="400"/>
      <c r="BD448" s="400" t="s">
        <v>444</v>
      </c>
      <c r="BE448" s="516"/>
      <c r="BF448" s="516"/>
      <c r="BG448" s="516"/>
    </row>
    <row r="449" spans="14:59" s="367" customFormat="1">
      <c r="N449" s="516"/>
      <c r="O449" s="516"/>
      <c r="P449" s="516"/>
      <c r="Q449" s="516"/>
      <c r="R449" s="516"/>
      <c r="S449" s="516"/>
      <c r="T449" s="516"/>
      <c r="U449" s="516"/>
      <c r="V449" s="516"/>
      <c r="W449" s="516"/>
      <c r="X449" s="516"/>
      <c r="Y449" s="516"/>
      <c r="Z449" s="516"/>
      <c r="AA449" s="516"/>
      <c r="AB449" s="516"/>
      <c r="AC449" s="516"/>
      <c r="AD449" s="516"/>
      <c r="AE449" s="516"/>
      <c r="AF449" s="516"/>
      <c r="AG449" s="516"/>
      <c r="AH449" s="516"/>
      <c r="AI449" s="516"/>
      <c r="AJ449" s="516"/>
      <c r="AK449" s="516"/>
      <c r="AL449" s="516"/>
      <c r="AM449" s="516"/>
      <c r="AN449" s="516"/>
      <c r="AO449" s="516"/>
      <c r="AP449" s="516"/>
      <c r="AQ449" s="516"/>
      <c r="AR449" s="516"/>
      <c r="AS449" s="516"/>
      <c r="AT449" s="516"/>
      <c r="AU449" s="516"/>
      <c r="AV449" s="516"/>
      <c r="AW449" s="400"/>
      <c r="AX449" s="400"/>
      <c r="AY449" s="400"/>
      <c r="AZ449" s="582" t="s">
        <v>1147</v>
      </c>
      <c r="BA449" s="400" t="s">
        <v>476</v>
      </c>
      <c r="BB449" s="400"/>
      <c r="BC449" s="400"/>
      <c r="BD449" s="400" t="s">
        <v>1137</v>
      </c>
      <c r="BE449" s="516"/>
      <c r="BF449" s="516"/>
      <c r="BG449" s="516"/>
    </row>
    <row r="450" spans="14:59" s="367" customFormat="1">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516"/>
      <c r="AK450" s="516"/>
      <c r="AL450" s="516"/>
      <c r="AM450" s="516"/>
      <c r="AN450" s="516"/>
      <c r="AO450" s="516"/>
      <c r="AP450" s="516"/>
      <c r="AQ450" s="516"/>
      <c r="AR450" s="516"/>
      <c r="AS450" s="516"/>
      <c r="AT450" s="516"/>
      <c r="AU450" s="516"/>
      <c r="AV450" s="516"/>
      <c r="AW450" s="400"/>
      <c r="AX450" s="400"/>
      <c r="AY450" s="400"/>
      <c r="AZ450" s="582" t="s">
        <v>1148</v>
      </c>
      <c r="BA450" s="400" t="s">
        <v>1231</v>
      </c>
      <c r="BB450" s="400"/>
      <c r="BC450" s="400"/>
      <c r="BD450" s="400" t="s">
        <v>1138</v>
      </c>
      <c r="BE450" s="516"/>
      <c r="BF450" s="516"/>
      <c r="BG450" s="516"/>
    </row>
    <row r="451" spans="14:59" s="367" customFormat="1">
      <c r="N451" s="516"/>
      <c r="O451" s="516"/>
      <c r="P451" s="516"/>
      <c r="Q451" s="516"/>
      <c r="R451" s="516"/>
      <c r="S451" s="516"/>
      <c r="T451" s="516"/>
      <c r="U451" s="516"/>
      <c r="V451" s="516"/>
      <c r="W451" s="516"/>
      <c r="X451" s="516"/>
      <c r="Y451" s="516"/>
      <c r="Z451" s="516"/>
      <c r="AA451" s="516"/>
      <c r="AB451" s="516"/>
      <c r="AC451" s="516"/>
      <c r="AD451" s="516"/>
      <c r="AE451" s="516"/>
      <c r="AF451" s="516"/>
      <c r="AG451" s="516"/>
      <c r="AH451" s="516"/>
      <c r="AI451" s="516"/>
      <c r="AJ451" s="516"/>
      <c r="AK451" s="516"/>
      <c r="AL451" s="516"/>
      <c r="AM451" s="516"/>
      <c r="AN451" s="516"/>
      <c r="AO451" s="516"/>
      <c r="AP451" s="516"/>
      <c r="AQ451" s="516"/>
      <c r="AR451" s="516"/>
      <c r="AS451" s="516"/>
      <c r="AT451" s="516"/>
      <c r="AU451" s="516"/>
      <c r="AV451" s="516"/>
      <c r="AW451" s="400"/>
      <c r="AX451" s="400"/>
      <c r="AY451" s="400"/>
      <c r="AZ451" s="582" t="s">
        <v>1149</v>
      </c>
      <c r="BA451" s="400" t="s">
        <v>1234</v>
      </c>
      <c r="BB451" s="400"/>
      <c r="BC451" s="400"/>
      <c r="BD451" s="400" t="s">
        <v>1140</v>
      </c>
      <c r="BE451" s="516"/>
      <c r="BF451" s="516"/>
      <c r="BG451" s="516"/>
    </row>
    <row r="452" spans="14:59" s="367" customFormat="1">
      <c r="N452" s="516"/>
      <c r="O452" s="516"/>
      <c r="P452" s="516"/>
      <c r="Q452" s="516"/>
      <c r="R452" s="516"/>
      <c r="S452" s="516"/>
      <c r="T452" s="516"/>
      <c r="U452" s="516"/>
      <c r="V452" s="516"/>
      <c r="W452" s="516"/>
      <c r="X452" s="516"/>
      <c r="Y452" s="516"/>
      <c r="Z452" s="516"/>
      <c r="AA452" s="516"/>
      <c r="AB452" s="516"/>
      <c r="AC452" s="516"/>
      <c r="AD452" s="516"/>
      <c r="AE452" s="516"/>
      <c r="AF452" s="516"/>
      <c r="AG452" s="516"/>
      <c r="AH452" s="516"/>
      <c r="AI452" s="516"/>
      <c r="AJ452" s="516"/>
      <c r="AK452" s="516"/>
      <c r="AL452" s="516"/>
      <c r="AM452" s="516"/>
      <c r="AN452" s="516"/>
      <c r="AO452" s="516"/>
      <c r="AP452" s="516"/>
      <c r="AQ452" s="516"/>
      <c r="AR452" s="516"/>
      <c r="AS452" s="516"/>
      <c r="AT452" s="516"/>
      <c r="AU452" s="516"/>
      <c r="AV452" s="516"/>
      <c r="AW452" s="400"/>
      <c r="AX452" s="400"/>
      <c r="AY452" s="400"/>
      <c r="AZ452" s="582" t="s">
        <v>1150</v>
      </c>
      <c r="BA452" s="400" t="s">
        <v>478</v>
      </c>
      <c r="BB452" s="400"/>
      <c r="BC452" s="400"/>
      <c r="BD452" s="400" t="s">
        <v>1144</v>
      </c>
      <c r="BE452" s="516"/>
      <c r="BF452" s="516"/>
      <c r="BG452" s="516"/>
    </row>
    <row r="453" spans="14:59" s="367" customFormat="1">
      <c r="N453" s="516"/>
      <c r="O453" s="516"/>
      <c r="P453" s="516"/>
      <c r="Q453" s="516"/>
      <c r="R453" s="516"/>
      <c r="S453" s="516"/>
      <c r="T453" s="516"/>
      <c r="U453" s="516"/>
      <c r="V453" s="516"/>
      <c r="W453" s="516"/>
      <c r="X453" s="516"/>
      <c r="Y453" s="516"/>
      <c r="Z453" s="516"/>
      <c r="AA453" s="516"/>
      <c r="AB453" s="516"/>
      <c r="AC453" s="516"/>
      <c r="AD453" s="516"/>
      <c r="AE453" s="516"/>
      <c r="AF453" s="516"/>
      <c r="AG453" s="516"/>
      <c r="AH453" s="516"/>
      <c r="AI453" s="516"/>
      <c r="AJ453" s="516"/>
      <c r="AK453" s="516"/>
      <c r="AL453" s="516"/>
      <c r="AM453" s="516"/>
      <c r="AN453" s="516"/>
      <c r="AO453" s="516"/>
      <c r="AP453" s="516"/>
      <c r="AQ453" s="516"/>
      <c r="AR453" s="516"/>
      <c r="AS453" s="516"/>
      <c r="AT453" s="516"/>
      <c r="AU453" s="516"/>
      <c r="AV453" s="516"/>
      <c r="AW453" s="400"/>
      <c r="AX453" s="400"/>
      <c r="AY453" s="400"/>
      <c r="AZ453" s="582" t="s">
        <v>1152</v>
      </c>
      <c r="BA453" s="400" t="s">
        <v>1235</v>
      </c>
      <c r="BB453" s="400"/>
      <c r="BC453" s="400"/>
      <c r="BD453" s="400" t="s">
        <v>1146</v>
      </c>
      <c r="BE453" s="516"/>
      <c r="BF453" s="516"/>
      <c r="BG453" s="516"/>
    </row>
    <row r="454" spans="14:59" s="367" customFormat="1">
      <c r="N454" s="516"/>
      <c r="O454" s="516"/>
      <c r="P454" s="516"/>
      <c r="Q454" s="516"/>
      <c r="R454" s="516"/>
      <c r="S454" s="516"/>
      <c r="T454" s="516"/>
      <c r="U454" s="516"/>
      <c r="V454" s="516"/>
      <c r="W454" s="516"/>
      <c r="X454" s="516"/>
      <c r="Y454" s="516"/>
      <c r="Z454" s="516"/>
      <c r="AA454" s="516"/>
      <c r="AB454" s="516"/>
      <c r="AC454" s="516"/>
      <c r="AD454" s="516"/>
      <c r="AE454" s="516"/>
      <c r="AF454" s="516"/>
      <c r="AG454" s="516"/>
      <c r="AH454" s="516"/>
      <c r="AI454" s="516"/>
      <c r="AJ454" s="516"/>
      <c r="AK454" s="516"/>
      <c r="AL454" s="516"/>
      <c r="AM454" s="516"/>
      <c r="AN454" s="516"/>
      <c r="AO454" s="516"/>
      <c r="AP454" s="516"/>
      <c r="AQ454" s="516"/>
      <c r="AR454" s="516"/>
      <c r="AS454" s="516"/>
      <c r="AT454" s="516"/>
      <c r="AU454" s="516"/>
      <c r="AV454" s="516"/>
      <c r="AW454" s="400"/>
      <c r="AX454" s="400"/>
      <c r="AY454" s="400"/>
      <c r="AZ454" s="582" t="s">
        <v>1154</v>
      </c>
      <c r="BA454" s="400" t="s">
        <v>1236</v>
      </c>
      <c r="BB454" s="400"/>
      <c r="BC454" s="400"/>
      <c r="BD454" s="400" t="s">
        <v>1147</v>
      </c>
      <c r="BE454" s="516"/>
      <c r="BF454" s="516"/>
      <c r="BG454" s="516"/>
    </row>
    <row r="455" spans="14:59" s="367" customFormat="1">
      <c r="N455" s="516"/>
      <c r="O455" s="516"/>
      <c r="P455" s="516"/>
      <c r="Q455" s="516"/>
      <c r="R455" s="516"/>
      <c r="S455" s="516"/>
      <c r="T455" s="516"/>
      <c r="U455" s="516"/>
      <c r="V455" s="516"/>
      <c r="W455" s="516"/>
      <c r="X455" s="516"/>
      <c r="Y455" s="516"/>
      <c r="Z455" s="516"/>
      <c r="AA455" s="516"/>
      <c r="AB455" s="516"/>
      <c r="AC455" s="516"/>
      <c r="AD455" s="516"/>
      <c r="AE455" s="516"/>
      <c r="AF455" s="516"/>
      <c r="AG455" s="516"/>
      <c r="AH455" s="516"/>
      <c r="AI455" s="516"/>
      <c r="AJ455" s="516"/>
      <c r="AK455" s="516"/>
      <c r="AL455" s="516"/>
      <c r="AM455" s="516"/>
      <c r="AN455" s="516"/>
      <c r="AO455" s="516"/>
      <c r="AP455" s="516"/>
      <c r="AQ455" s="516"/>
      <c r="AR455" s="516"/>
      <c r="AS455" s="516"/>
      <c r="AT455" s="516"/>
      <c r="AU455" s="516"/>
      <c r="AV455" s="516"/>
      <c r="AW455" s="400"/>
      <c r="AX455" s="400"/>
      <c r="AY455" s="400"/>
      <c r="AZ455" s="582" t="s">
        <v>1156</v>
      </c>
      <c r="BA455" s="400" t="s">
        <v>1237</v>
      </c>
      <c r="BB455" s="400"/>
      <c r="BC455" s="400"/>
      <c r="BD455" s="400" t="s">
        <v>1148</v>
      </c>
      <c r="BE455" s="516"/>
      <c r="BF455" s="516"/>
      <c r="BG455" s="516"/>
    </row>
    <row r="456" spans="14:59" s="367" customFormat="1">
      <c r="N456" s="516"/>
      <c r="O456" s="516"/>
      <c r="P456" s="516"/>
      <c r="Q456" s="516"/>
      <c r="R456" s="516"/>
      <c r="S456" s="516"/>
      <c r="T456" s="516"/>
      <c r="U456" s="516"/>
      <c r="V456" s="516"/>
      <c r="W456" s="516"/>
      <c r="X456" s="516"/>
      <c r="Y456" s="516"/>
      <c r="Z456" s="516"/>
      <c r="AA456" s="516"/>
      <c r="AB456" s="516"/>
      <c r="AC456" s="516"/>
      <c r="AD456" s="516"/>
      <c r="AE456" s="516"/>
      <c r="AF456" s="516"/>
      <c r="AG456" s="516"/>
      <c r="AH456" s="516"/>
      <c r="AI456" s="516"/>
      <c r="AJ456" s="516"/>
      <c r="AK456" s="516"/>
      <c r="AL456" s="516"/>
      <c r="AM456" s="516"/>
      <c r="AN456" s="516"/>
      <c r="AO456" s="516"/>
      <c r="AP456" s="516"/>
      <c r="AQ456" s="516"/>
      <c r="AR456" s="516"/>
      <c r="AS456" s="516"/>
      <c r="AT456" s="516"/>
      <c r="AU456" s="516"/>
      <c r="AV456" s="516"/>
      <c r="AW456" s="400"/>
      <c r="AX456" s="400"/>
      <c r="AY456" s="400"/>
      <c r="AZ456" s="582" t="s">
        <v>1159</v>
      </c>
      <c r="BA456" s="400" t="s">
        <v>1239</v>
      </c>
      <c r="BB456" s="400"/>
      <c r="BC456" s="400"/>
      <c r="BD456" s="400" t="s">
        <v>1149</v>
      </c>
      <c r="BE456" s="516"/>
      <c r="BF456" s="516"/>
      <c r="BG456" s="516"/>
    </row>
    <row r="457" spans="14:59" s="367" customFormat="1">
      <c r="N457" s="516"/>
      <c r="O457" s="516"/>
      <c r="P457" s="516"/>
      <c r="Q457" s="516"/>
      <c r="R457" s="516"/>
      <c r="S457" s="516"/>
      <c r="T457" s="516"/>
      <c r="U457" s="516"/>
      <c r="V457" s="516"/>
      <c r="W457" s="516"/>
      <c r="X457" s="516"/>
      <c r="Y457" s="516"/>
      <c r="Z457" s="516"/>
      <c r="AA457" s="516"/>
      <c r="AB457" s="516"/>
      <c r="AC457" s="516"/>
      <c r="AD457" s="516"/>
      <c r="AE457" s="516"/>
      <c r="AF457" s="516"/>
      <c r="AG457" s="516"/>
      <c r="AH457" s="516"/>
      <c r="AI457" s="516"/>
      <c r="AJ457" s="516"/>
      <c r="AK457" s="516"/>
      <c r="AL457" s="516"/>
      <c r="AM457" s="516"/>
      <c r="AN457" s="516"/>
      <c r="AO457" s="516"/>
      <c r="AP457" s="516"/>
      <c r="AQ457" s="516"/>
      <c r="AR457" s="516"/>
      <c r="AS457" s="516"/>
      <c r="AT457" s="516"/>
      <c r="AU457" s="516"/>
      <c r="AV457" s="516"/>
      <c r="AW457" s="400"/>
      <c r="AX457" s="400"/>
      <c r="AY457" s="400"/>
      <c r="AZ457" s="582" t="s">
        <v>1160</v>
      </c>
      <c r="BA457" s="400" t="s">
        <v>1241</v>
      </c>
      <c r="BB457" s="400"/>
      <c r="BC457" s="400"/>
      <c r="BD457" s="400" t="s">
        <v>1150</v>
      </c>
      <c r="BE457" s="516"/>
      <c r="BF457" s="516"/>
      <c r="BG457" s="516"/>
    </row>
    <row r="458" spans="14:59" s="367" customFormat="1">
      <c r="N458" s="516"/>
      <c r="O458" s="516"/>
      <c r="P458" s="516"/>
      <c r="Q458" s="516"/>
      <c r="R458" s="516"/>
      <c r="S458" s="516"/>
      <c r="T458" s="516"/>
      <c r="U458" s="516"/>
      <c r="V458" s="516"/>
      <c r="W458" s="516"/>
      <c r="X458" s="516"/>
      <c r="Y458" s="516"/>
      <c r="Z458" s="516"/>
      <c r="AA458" s="516"/>
      <c r="AB458" s="516"/>
      <c r="AC458" s="516"/>
      <c r="AD458" s="516"/>
      <c r="AE458" s="516"/>
      <c r="AF458" s="516"/>
      <c r="AG458" s="516"/>
      <c r="AH458" s="516"/>
      <c r="AI458" s="516"/>
      <c r="AJ458" s="516"/>
      <c r="AK458" s="516"/>
      <c r="AL458" s="516"/>
      <c r="AM458" s="516"/>
      <c r="AN458" s="516"/>
      <c r="AO458" s="516"/>
      <c r="AP458" s="516"/>
      <c r="AQ458" s="516"/>
      <c r="AR458" s="516"/>
      <c r="AS458" s="516"/>
      <c r="AT458" s="516"/>
      <c r="AU458" s="516"/>
      <c r="AV458" s="516"/>
      <c r="AW458" s="400"/>
      <c r="AX458" s="400"/>
      <c r="AY458" s="400"/>
      <c r="AZ458" s="582" t="s">
        <v>1162</v>
      </c>
      <c r="BA458" s="400" t="s">
        <v>1649</v>
      </c>
      <c r="BB458" s="400"/>
      <c r="BC458" s="400"/>
      <c r="BD458" s="400" t="s">
        <v>1152</v>
      </c>
      <c r="BE458" s="516"/>
      <c r="BF458" s="516"/>
      <c r="BG458" s="516"/>
    </row>
    <row r="459" spans="14:59" s="367" customFormat="1">
      <c r="N459" s="516"/>
      <c r="O459" s="516"/>
      <c r="P459" s="516"/>
      <c r="Q459" s="516"/>
      <c r="R459" s="516"/>
      <c r="S459" s="516"/>
      <c r="T459" s="516"/>
      <c r="U459" s="516"/>
      <c r="V459" s="516"/>
      <c r="W459" s="516"/>
      <c r="X459" s="516"/>
      <c r="Y459" s="516"/>
      <c r="Z459" s="516"/>
      <c r="AA459" s="516"/>
      <c r="AB459" s="516"/>
      <c r="AC459" s="516"/>
      <c r="AD459" s="516"/>
      <c r="AE459" s="516"/>
      <c r="AF459" s="516"/>
      <c r="AG459" s="516"/>
      <c r="AH459" s="516"/>
      <c r="AI459" s="516"/>
      <c r="AJ459" s="516"/>
      <c r="AK459" s="516"/>
      <c r="AL459" s="516"/>
      <c r="AM459" s="516"/>
      <c r="AN459" s="516"/>
      <c r="AO459" s="516"/>
      <c r="AP459" s="516"/>
      <c r="AQ459" s="516"/>
      <c r="AR459" s="516"/>
      <c r="AS459" s="516"/>
      <c r="AT459" s="516"/>
      <c r="AU459" s="516"/>
      <c r="AV459" s="516"/>
      <c r="AW459" s="400"/>
      <c r="AX459" s="400"/>
      <c r="AY459" s="400"/>
      <c r="AZ459" s="582" t="s">
        <v>1165</v>
      </c>
      <c r="BA459" s="400" t="s">
        <v>1251</v>
      </c>
      <c r="BB459" s="400"/>
      <c r="BC459" s="400"/>
      <c r="BD459" s="400" t="s">
        <v>1154</v>
      </c>
      <c r="BE459" s="516"/>
      <c r="BF459" s="516"/>
      <c r="BG459" s="516"/>
    </row>
    <row r="460" spans="14:59" s="367" customFormat="1">
      <c r="N460" s="516"/>
      <c r="O460" s="516"/>
      <c r="P460" s="516"/>
      <c r="Q460" s="516"/>
      <c r="R460" s="516"/>
      <c r="S460" s="516"/>
      <c r="T460" s="516"/>
      <c r="U460" s="516"/>
      <c r="V460" s="516"/>
      <c r="W460" s="516"/>
      <c r="X460" s="516"/>
      <c r="Y460" s="516"/>
      <c r="Z460" s="516"/>
      <c r="AA460" s="516"/>
      <c r="AB460" s="516"/>
      <c r="AC460" s="516"/>
      <c r="AD460" s="516"/>
      <c r="AE460" s="516"/>
      <c r="AF460" s="516"/>
      <c r="AG460" s="516"/>
      <c r="AH460" s="516"/>
      <c r="AI460" s="516"/>
      <c r="AJ460" s="516"/>
      <c r="AK460" s="516"/>
      <c r="AL460" s="516"/>
      <c r="AM460" s="516"/>
      <c r="AN460" s="516"/>
      <c r="AO460" s="516"/>
      <c r="AP460" s="516"/>
      <c r="AQ460" s="516"/>
      <c r="AR460" s="516"/>
      <c r="AS460" s="516"/>
      <c r="AT460" s="516"/>
      <c r="AU460" s="516"/>
      <c r="AV460" s="516"/>
      <c r="AW460" s="400"/>
      <c r="AX460" s="400"/>
      <c r="AY460" s="400"/>
      <c r="AZ460" s="582" t="s">
        <v>1166</v>
      </c>
      <c r="BA460" s="400" t="s">
        <v>1256</v>
      </c>
      <c r="BB460" s="400"/>
      <c r="BC460" s="400"/>
      <c r="BD460" s="400" t="s">
        <v>1156</v>
      </c>
      <c r="BE460" s="516"/>
      <c r="BF460" s="516"/>
      <c r="BG460" s="516"/>
    </row>
    <row r="461" spans="14:59" s="367" customFormat="1">
      <c r="N461" s="516"/>
      <c r="O461" s="516"/>
      <c r="P461" s="516"/>
      <c r="Q461" s="516"/>
      <c r="R461" s="516"/>
      <c r="S461" s="516"/>
      <c r="T461" s="516"/>
      <c r="U461" s="516"/>
      <c r="V461" s="516"/>
      <c r="W461" s="516"/>
      <c r="X461" s="516"/>
      <c r="Y461" s="516"/>
      <c r="Z461" s="516"/>
      <c r="AA461" s="516"/>
      <c r="AB461" s="516"/>
      <c r="AC461" s="516"/>
      <c r="AD461" s="516"/>
      <c r="AE461" s="516"/>
      <c r="AF461" s="516"/>
      <c r="AG461" s="516"/>
      <c r="AH461" s="516"/>
      <c r="AI461" s="516"/>
      <c r="AJ461" s="516"/>
      <c r="AK461" s="516"/>
      <c r="AL461" s="516"/>
      <c r="AM461" s="516"/>
      <c r="AN461" s="516"/>
      <c r="AO461" s="516"/>
      <c r="AP461" s="516"/>
      <c r="AQ461" s="516"/>
      <c r="AR461" s="516"/>
      <c r="AS461" s="516"/>
      <c r="AT461" s="516"/>
      <c r="AU461" s="516"/>
      <c r="AV461" s="516"/>
      <c r="AW461" s="400"/>
      <c r="AX461" s="400"/>
      <c r="AY461" s="400"/>
      <c r="AZ461" s="582" t="s">
        <v>1169</v>
      </c>
      <c r="BA461" s="400" t="s">
        <v>1259</v>
      </c>
      <c r="BB461" s="400"/>
      <c r="BC461" s="400"/>
      <c r="BD461" s="400" t="s">
        <v>1159</v>
      </c>
      <c r="BE461" s="516"/>
      <c r="BF461" s="516"/>
      <c r="BG461" s="516"/>
    </row>
    <row r="462" spans="14:59" s="367" customFormat="1">
      <c r="N462" s="516"/>
      <c r="O462" s="516"/>
      <c r="P462" s="516"/>
      <c r="Q462" s="516"/>
      <c r="R462" s="516"/>
      <c r="S462" s="516"/>
      <c r="T462" s="516"/>
      <c r="U462" s="516"/>
      <c r="V462" s="516"/>
      <c r="W462" s="516"/>
      <c r="X462" s="516"/>
      <c r="Y462" s="516"/>
      <c r="Z462" s="516"/>
      <c r="AA462" s="516"/>
      <c r="AB462" s="516"/>
      <c r="AC462" s="516"/>
      <c r="AD462" s="516"/>
      <c r="AE462" s="516"/>
      <c r="AF462" s="516"/>
      <c r="AG462" s="516"/>
      <c r="AH462" s="516"/>
      <c r="AI462" s="516"/>
      <c r="AJ462" s="516"/>
      <c r="AK462" s="516"/>
      <c r="AL462" s="516"/>
      <c r="AM462" s="516"/>
      <c r="AN462" s="516"/>
      <c r="AO462" s="516"/>
      <c r="AP462" s="516"/>
      <c r="AQ462" s="516"/>
      <c r="AR462" s="516"/>
      <c r="AS462" s="516"/>
      <c r="AT462" s="516"/>
      <c r="AU462" s="516"/>
      <c r="AV462" s="516"/>
      <c r="AW462" s="400"/>
      <c r="AX462" s="400"/>
      <c r="AY462" s="400"/>
      <c r="AZ462" s="582" t="s">
        <v>1171</v>
      </c>
      <c r="BA462" s="400" t="s">
        <v>1263</v>
      </c>
      <c r="BB462" s="400"/>
      <c r="BC462" s="400"/>
      <c r="BD462" s="400" t="s">
        <v>1160</v>
      </c>
      <c r="BE462" s="516"/>
      <c r="BF462" s="516"/>
      <c r="BG462" s="516"/>
    </row>
    <row r="463" spans="14:59" s="367" customFormat="1">
      <c r="N463" s="516"/>
      <c r="O463" s="516"/>
      <c r="P463" s="516"/>
      <c r="Q463" s="516"/>
      <c r="R463" s="516"/>
      <c r="S463" s="516"/>
      <c r="T463" s="516"/>
      <c r="U463" s="516"/>
      <c r="V463" s="516"/>
      <c r="W463" s="516"/>
      <c r="X463" s="516"/>
      <c r="Y463" s="516"/>
      <c r="Z463" s="516"/>
      <c r="AA463" s="516"/>
      <c r="AB463" s="516"/>
      <c r="AC463" s="516"/>
      <c r="AD463" s="516"/>
      <c r="AE463" s="516"/>
      <c r="AF463" s="516"/>
      <c r="AG463" s="516"/>
      <c r="AH463" s="516"/>
      <c r="AI463" s="516"/>
      <c r="AJ463" s="516"/>
      <c r="AK463" s="516"/>
      <c r="AL463" s="516"/>
      <c r="AM463" s="516"/>
      <c r="AN463" s="516"/>
      <c r="AO463" s="516"/>
      <c r="AP463" s="516"/>
      <c r="AQ463" s="516"/>
      <c r="AR463" s="516"/>
      <c r="AS463" s="516"/>
      <c r="AT463" s="516"/>
      <c r="AU463" s="516"/>
      <c r="AV463" s="516"/>
      <c r="AW463" s="400"/>
      <c r="AX463" s="400"/>
      <c r="AY463" s="400"/>
      <c r="AZ463" s="582" t="s">
        <v>456</v>
      </c>
      <c r="BA463" s="400" t="s">
        <v>1267</v>
      </c>
      <c r="BB463" s="400"/>
      <c r="BC463" s="400"/>
      <c r="BD463" s="400" t="s">
        <v>1162</v>
      </c>
      <c r="BE463" s="516"/>
      <c r="BF463" s="516"/>
      <c r="BG463" s="516"/>
    </row>
    <row r="464" spans="14:59" s="367" customFormat="1">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516"/>
      <c r="AK464" s="516"/>
      <c r="AL464" s="516"/>
      <c r="AM464" s="516"/>
      <c r="AN464" s="516"/>
      <c r="AO464" s="516"/>
      <c r="AP464" s="516"/>
      <c r="AQ464" s="516"/>
      <c r="AR464" s="516"/>
      <c r="AS464" s="516"/>
      <c r="AT464" s="516"/>
      <c r="AU464" s="516"/>
      <c r="AV464" s="516"/>
      <c r="AW464" s="400"/>
      <c r="AX464" s="400"/>
      <c r="AY464" s="400"/>
      <c r="AZ464" s="582" t="s">
        <v>1175</v>
      </c>
      <c r="BA464" s="400" t="s">
        <v>490</v>
      </c>
      <c r="BB464" s="400"/>
      <c r="BC464" s="400"/>
      <c r="BD464" s="400" t="s">
        <v>1165</v>
      </c>
      <c r="BE464" s="516"/>
      <c r="BF464" s="516"/>
      <c r="BG464" s="516"/>
    </row>
    <row r="465" spans="14:59" s="367" customFormat="1">
      <c r="N465" s="516"/>
      <c r="O465" s="516"/>
      <c r="P465" s="516"/>
      <c r="Q465" s="516"/>
      <c r="R465" s="516"/>
      <c r="S465" s="516"/>
      <c r="T465" s="516"/>
      <c r="U465" s="516"/>
      <c r="V465" s="516"/>
      <c r="W465" s="516"/>
      <c r="X465" s="516"/>
      <c r="Y465" s="516"/>
      <c r="Z465" s="516"/>
      <c r="AA465" s="516"/>
      <c r="AB465" s="516"/>
      <c r="AC465" s="516"/>
      <c r="AD465" s="516"/>
      <c r="AE465" s="516"/>
      <c r="AF465" s="516"/>
      <c r="AG465" s="516"/>
      <c r="AH465" s="516"/>
      <c r="AI465" s="516"/>
      <c r="AJ465" s="516"/>
      <c r="AK465" s="516"/>
      <c r="AL465" s="516"/>
      <c r="AM465" s="516"/>
      <c r="AN465" s="516"/>
      <c r="AO465" s="516"/>
      <c r="AP465" s="516"/>
      <c r="AQ465" s="516"/>
      <c r="AR465" s="516"/>
      <c r="AS465" s="516"/>
      <c r="AT465" s="516"/>
      <c r="AU465" s="516"/>
      <c r="AV465" s="516"/>
      <c r="AW465" s="400"/>
      <c r="AX465" s="400"/>
      <c r="AY465" s="400"/>
      <c r="AZ465" s="582" t="s">
        <v>1176</v>
      </c>
      <c r="BA465" s="400" t="s">
        <v>1650</v>
      </c>
      <c r="BB465" s="400"/>
      <c r="BC465" s="400"/>
      <c r="BD465" s="400" t="s">
        <v>1166</v>
      </c>
      <c r="BE465" s="516"/>
      <c r="BF465" s="516"/>
      <c r="BG465" s="516"/>
    </row>
    <row r="466" spans="14:59" s="367" customFormat="1">
      <c r="N466" s="516"/>
      <c r="O466" s="516"/>
      <c r="P466" s="516"/>
      <c r="Q466" s="516"/>
      <c r="R466" s="516"/>
      <c r="S466" s="516"/>
      <c r="T466" s="516"/>
      <c r="U466" s="516"/>
      <c r="V466" s="516"/>
      <c r="W466" s="516"/>
      <c r="X466" s="516"/>
      <c r="Y466" s="516"/>
      <c r="Z466" s="516"/>
      <c r="AA466" s="516"/>
      <c r="AB466" s="516"/>
      <c r="AC466" s="516"/>
      <c r="AD466" s="516"/>
      <c r="AE466" s="516"/>
      <c r="AF466" s="516"/>
      <c r="AG466" s="516"/>
      <c r="AH466" s="516"/>
      <c r="AI466" s="516"/>
      <c r="AJ466" s="516"/>
      <c r="AK466" s="516"/>
      <c r="AL466" s="516"/>
      <c r="AM466" s="516"/>
      <c r="AN466" s="516"/>
      <c r="AO466" s="516"/>
      <c r="AP466" s="516"/>
      <c r="AQ466" s="516"/>
      <c r="AR466" s="516"/>
      <c r="AS466" s="516"/>
      <c r="AT466" s="516"/>
      <c r="AU466" s="516"/>
      <c r="AV466" s="516"/>
      <c r="AW466" s="400"/>
      <c r="AX466" s="400"/>
      <c r="AY466" s="400"/>
      <c r="AZ466" s="582" t="s">
        <v>1186</v>
      </c>
      <c r="BA466" s="400" t="s">
        <v>1272</v>
      </c>
      <c r="BB466" s="400"/>
      <c r="BC466" s="400"/>
      <c r="BD466" s="400" t="s">
        <v>1169</v>
      </c>
      <c r="BE466" s="516"/>
      <c r="BF466" s="516"/>
      <c r="BG466" s="516"/>
    </row>
    <row r="467" spans="14:59" s="367" customFormat="1">
      <c r="N467" s="516"/>
      <c r="O467" s="516"/>
      <c r="P467" s="516"/>
      <c r="Q467" s="516"/>
      <c r="R467" s="516"/>
      <c r="S467" s="516"/>
      <c r="T467" s="516"/>
      <c r="U467" s="516"/>
      <c r="V467" s="516"/>
      <c r="W467" s="516"/>
      <c r="X467" s="516"/>
      <c r="Y467" s="516"/>
      <c r="Z467" s="516"/>
      <c r="AA467" s="516"/>
      <c r="AB467" s="516"/>
      <c r="AC467" s="516"/>
      <c r="AD467" s="516"/>
      <c r="AE467" s="516"/>
      <c r="AF467" s="516"/>
      <c r="AG467" s="516"/>
      <c r="AH467" s="516"/>
      <c r="AI467" s="516"/>
      <c r="AJ467" s="516"/>
      <c r="AK467" s="516"/>
      <c r="AL467" s="516"/>
      <c r="AM467" s="516"/>
      <c r="AN467" s="516"/>
      <c r="AO467" s="516"/>
      <c r="AP467" s="516"/>
      <c r="AQ467" s="516"/>
      <c r="AR467" s="516"/>
      <c r="AS467" s="516"/>
      <c r="AT467" s="516"/>
      <c r="AU467" s="516"/>
      <c r="AV467" s="516"/>
      <c r="AW467" s="400"/>
      <c r="AX467" s="400"/>
      <c r="AY467" s="400"/>
      <c r="AZ467" s="582" t="s">
        <v>1187</v>
      </c>
      <c r="BA467" s="400" t="s">
        <v>1276</v>
      </c>
      <c r="BB467" s="400"/>
      <c r="BC467" s="400"/>
      <c r="BD467" s="400" t="s">
        <v>1171</v>
      </c>
      <c r="BE467" s="516"/>
      <c r="BF467" s="516"/>
      <c r="BG467" s="516"/>
    </row>
    <row r="468" spans="14:59" s="367" customFormat="1">
      <c r="N468" s="516"/>
      <c r="O468" s="516"/>
      <c r="P468" s="516"/>
      <c r="Q468" s="516"/>
      <c r="R468" s="516"/>
      <c r="S468" s="516"/>
      <c r="T468" s="516"/>
      <c r="U468" s="516"/>
      <c r="V468" s="516"/>
      <c r="W468" s="516"/>
      <c r="X468" s="516"/>
      <c r="Y468" s="516"/>
      <c r="Z468" s="516"/>
      <c r="AA468" s="516"/>
      <c r="AB468" s="516"/>
      <c r="AC468" s="516"/>
      <c r="AD468" s="516"/>
      <c r="AE468" s="516"/>
      <c r="AF468" s="516"/>
      <c r="AG468" s="516"/>
      <c r="AH468" s="516"/>
      <c r="AI468" s="516"/>
      <c r="AJ468" s="516"/>
      <c r="AK468" s="516"/>
      <c r="AL468" s="516"/>
      <c r="AM468" s="516"/>
      <c r="AN468" s="516"/>
      <c r="AO468" s="516"/>
      <c r="AP468" s="516"/>
      <c r="AQ468" s="516"/>
      <c r="AR468" s="516"/>
      <c r="AS468" s="516"/>
      <c r="AT468" s="516"/>
      <c r="AU468" s="516"/>
      <c r="AV468" s="516"/>
      <c r="AW468" s="400"/>
      <c r="AX468" s="400"/>
      <c r="AY468" s="400"/>
      <c r="AZ468" s="582" t="s">
        <v>1192</v>
      </c>
      <c r="BA468" s="400" t="s">
        <v>1279</v>
      </c>
      <c r="BB468" s="400"/>
      <c r="BC468" s="400"/>
      <c r="BD468" s="400" t="s">
        <v>456</v>
      </c>
      <c r="BE468" s="516"/>
      <c r="BF468" s="516"/>
      <c r="BG468" s="516"/>
    </row>
    <row r="469" spans="14:59" s="367" customFormat="1">
      <c r="N469" s="516"/>
      <c r="O469" s="516"/>
      <c r="P469" s="516"/>
      <c r="Q469" s="516"/>
      <c r="R469" s="516"/>
      <c r="S469" s="516"/>
      <c r="T469" s="516"/>
      <c r="U469" s="516"/>
      <c r="V469" s="516"/>
      <c r="W469" s="516"/>
      <c r="X469" s="516"/>
      <c r="Y469" s="516"/>
      <c r="Z469" s="516"/>
      <c r="AA469" s="516"/>
      <c r="AB469" s="516"/>
      <c r="AC469" s="516"/>
      <c r="AD469" s="516"/>
      <c r="AE469" s="516"/>
      <c r="AF469" s="516"/>
      <c r="AG469" s="516"/>
      <c r="AH469" s="516"/>
      <c r="AI469" s="516"/>
      <c r="AJ469" s="516"/>
      <c r="AK469" s="516"/>
      <c r="AL469" s="516"/>
      <c r="AM469" s="516"/>
      <c r="AN469" s="516"/>
      <c r="AO469" s="516"/>
      <c r="AP469" s="516"/>
      <c r="AQ469" s="516"/>
      <c r="AR469" s="516"/>
      <c r="AS469" s="516"/>
      <c r="AT469" s="516"/>
      <c r="AU469" s="516"/>
      <c r="AV469" s="516"/>
      <c r="AW469" s="400"/>
      <c r="AX469" s="400"/>
      <c r="AY469" s="400"/>
      <c r="AZ469" s="582" t="s">
        <v>1193</v>
      </c>
      <c r="BA469" s="400" t="s">
        <v>502</v>
      </c>
      <c r="BB469" s="400"/>
      <c r="BC469" s="400"/>
      <c r="BD469" s="400" t="s">
        <v>1175</v>
      </c>
      <c r="BE469" s="516"/>
      <c r="BF469" s="516"/>
      <c r="BG469" s="516"/>
    </row>
    <row r="470" spans="14:59" s="367" customFormat="1">
      <c r="N470" s="516"/>
      <c r="O470" s="516"/>
      <c r="P470" s="516"/>
      <c r="Q470" s="516"/>
      <c r="R470" s="516"/>
      <c r="S470" s="516"/>
      <c r="T470" s="516"/>
      <c r="U470" s="516"/>
      <c r="V470" s="516"/>
      <c r="W470" s="516"/>
      <c r="X470" s="516"/>
      <c r="Y470" s="516"/>
      <c r="Z470" s="516"/>
      <c r="AA470" s="516"/>
      <c r="AB470" s="516"/>
      <c r="AC470" s="516"/>
      <c r="AD470" s="516"/>
      <c r="AE470" s="516"/>
      <c r="AF470" s="516"/>
      <c r="AG470" s="516"/>
      <c r="AH470" s="516"/>
      <c r="AI470" s="516"/>
      <c r="AJ470" s="516"/>
      <c r="AK470" s="516"/>
      <c r="AL470" s="516"/>
      <c r="AM470" s="516"/>
      <c r="AN470" s="516"/>
      <c r="AO470" s="516"/>
      <c r="AP470" s="516"/>
      <c r="AQ470" s="516"/>
      <c r="AR470" s="516"/>
      <c r="AS470" s="516"/>
      <c r="AT470" s="516"/>
      <c r="AU470" s="516"/>
      <c r="AV470" s="516"/>
      <c r="AW470" s="400"/>
      <c r="AX470" s="400"/>
      <c r="AY470" s="400"/>
      <c r="AZ470" s="582" t="s">
        <v>1195</v>
      </c>
      <c r="BA470" s="400" t="s">
        <v>1280</v>
      </c>
      <c r="BB470" s="400"/>
      <c r="BC470" s="400"/>
      <c r="BD470" s="400" t="s">
        <v>1176</v>
      </c>
      <c r="BE470" s="516"/>
      <c r="BF470" s="516"/>
      <c r="BG470" s="516"/>
    </row>
    <row r="471" spans="14:59" s="367" customFormat="1">
      <c r="N471" s="516"/>
      <c r="O471" s="516"/>
      <c r="P471" s="516"/>
      <c r="Q471" s="516"/>
      <c r="R471" s="516"/>
      <c r="S471" s="516"/>
      <c r="T471" s="516"/>
      <c r="U471" s="516"/>
      <c r="V471" s="516"/>
      <c r="W471" s="516"/>
      <c r="X471" s="516"/>
      <c r="Y471" s="516"/>
      <c r="Z471" s="516"/>
      <c r="AA471" s="516"/>
      <c r="AB471" s="516"/>
      <c r="AC471" s="516"/>
      <c r="AD471" s="516"/>
      <c r="AE471" s="516"/>
      <c r="AF471" s="516"/>
      <c r="AG471" s="516"/>
      <c r="AH471" s="516"/>
      <c r="AI471" s="516"/>
      <c r="AJ471" s="516"/>
      <c r="AK471" s="516"/>
      <c r="AL471" s="516"/>
      <c r="AM471" s="516"/>
      <c r="AN471" s="516"/>
      <c r="AO471" s="516"/>
      <c r="AP471" s="516"/>
      <c r="AQ471" s="516"/>
      <c r="AR471" s="516"/>
      <c r="AS471" s="516"/>
      <c r="AT471" s="516"/>
      <c r="AU471" s="516"/>
      <c r="AV471" s="516"/>
      <c r="AW471" s="400"/>
      <c r="AX471" s="400"/>
      <c r="AY471" s="400"/>
      <c r="AZ471" s="582" t="s">
        <v>1197</v>
      </c>
      <c r="BA471" s="400" t="s">
        <v>1281</v>
      </c>
      <c r="BB471" s="400"/>
      <c r="BC471" s="400"/>
      <c r="BD471" s="400" t="s">
        <v>1186</v>
      </c>
      <c r="BE471" s="516"/>
      <c r="BF471" s="516"/>
      <c r="BG471" s="516"/>
    </row>
    <row r="472" spans="14:59" s="367" customFormat="1">
      <c r="N472" s="516"/>
      <c r="O472" s="516"/>
      <c r="P472" s="516"/>
      <c r="Q472" s="516"/>
      <c r="R472" s="516"/>
      <c r="S472" s="516"/>
      <c r="T472" s="516"/>
      <c r="U472" s="516"/>
      <c r="V472" s="516"/>
      <c r="W472" s="516"/>
      <c r="X472" s="516"/>
      <c r="Y472" s="516"/>
      <c r="Z472" s="516"/>
      <c r="AA472" s="516"/>
      <c r="AB472" s="516"/>
      <c r="AC472" s="516"/>
      <c r="AD472" s="516"/>
      <c r="AE472" s="516"/>
      <c r="AF472" s="516"/>
      <c r="AG472" s="516"/>
      <c r="AH472" s="516"/>
      <c r="AI472" s="516"/>
      <c r="AJ472" s="516"/>
      <c r="AK472" s="516"/>
      <c r="AL472" s="516"/>
      <c r="AM472" s="516"/>
      <c r="AN472" s="516"/>
      <c r="AO472" s="516"/>
      <c r="AP472" s="516"/>
      <c r="AQ472" s="516"/>
      <c r="AR472" s="516"/>
      <c r="AS472" s="516"/>
      <c r="AT472" s="516"/>
      <c r="AU472" s="516"/>
      <c r="AV472" s="516"/>
      <c r="AW472" s="400"/>
      <c r="AX472" s="400"/>
      <c r="AY472" s="400"/>
      <c r="AZ472" s="582" t="s">
        <v>1198</v>
      </c>
      <c r="BA472" s="400" t="s">
        <v>1282</v>
      </c>
      <c r="BB472" s="400"/>
      <c r="BC472" s="400"/>
      <c r="BD472" s="400" t="s">
        <v>1187</v>
      </c>
      <c r="BE472" s="516"/>
      <c r="BF472" s="516"/>
      <c r="BG472" s="516"/>
    </row>
    <row r="473" spans="14:59" s="367" customFormat="1">
      <c r="N473" s="516"/>
      <c r="O473" s="516"/>
      <c r="P473" s="516"/>
      <c r="Q473" s="516"/>
      <c r="R473" s="516"/>
      <c r="S473" s="516"/>
      <c r="T473" s="516"/>
      <c r="U473" s="516"/>
      <c r="V473" s="516"/>
      <c r="W473" s="516"/>
      <c r="X473" s="516"/>
      <c r="Y473" s="516"/>
      <c r="Z473" s="516"/>
      <c r="AA473" s="516"/>
      <c r="AB473" s="516"/>
      <c r="AC473" s="516"/>
      <c r="AD473" s="516"/>
      <c r="AE473" s="516"/>
      <c r="AF473" s="516"/>
      <c r="AG473" s="516"/>
      <c r="AH473" s="516"/>
      <c r="AI473" s="516"/>
      <c r="AJ473" s="516"/>
      <c r="AK473" s="516"/>
      <c r="AL473" s="516"/>
      <c r="AM473" s="516"/>
      <c r="AN473" s="516"/>
      <c r="AO473" s="516"/>
      <c r="AP473" s="516"/>
      <c r="AQ473" s="516"/>
      <c r="AR473" s="516"/>
      <c r="AS473" s="516"/>
      <c r="AT473" s="516"/>
      <c r="AU473" s="516"/>
      <c r="AV473" s="516"/>
      <c r="AW473" s="400"/>
      <c r="AX473" s="400"/>
      <c r="AY473" s="400"/>
      <c r="AZ473" s="582" t="s">
        <v>1200</v>
      </c>
      <c r="BA473" s="400" t="s">
        <v>1651</v>
      </c>
      <c r="BB473" s="400"/>
      <c r="BC473" s="400"/>
      <c r="BD473" s="400" t="s">
        <v>1192</v>
      </c>
      <c r="BE473" s="516"/>
      <c r="BF473" s="516"/>
      <c r="BG473" s="516"/>
    </row>
    <row r="474" spans="14:59" s="367" customFormat="1">
      <c r="N474" s="516"/>
      <c r="O474" s="516"/>
      <c r="P474" s="516"/>
      <c r="Q474" s="516"/>
      <c r="R474" s="516"/>
      <c r="S474" s="516"/>
      <c r="T474" s="516"/>
      <c r="U474" s="516"/>
      <c r="V474" s="516"/>
      <c r="W474" s="516"/>
      <c r="X474" s="516"/>
      <c r="Y474" s="516"/>
      <c r="Z474" s="516"/>
      <c r="AA474" s="516"/>
      <c r="AB474" s="516"/>
      <c r="AC474" s="516"/>
      <c r="AD474" s="516"/>
      <c r="AE474" s="516"/>
      <c r="AF474" s="516"/>
      <c r="AG474" s="516"/>
      <c r="AH474" s="516"/>
      <c r="AI474" s="516"/>
      <c r="AJ474" s="516"/>
      <c r="AK474" s="516"/>
      <c r="AL474" s="516"/>
      <c r="AM474" s="516"/>
      <c r="AN474" s="516"/>
      <c r="AO474" s="516"/>
      <c r="AP474" s="516"/>
      <c r="AQ474" s="516"/>
      <c r="AR474" s="516"/>
      <c r="AS474" s="516"/>
      <c r="AT474" s="516"/>
      <c r="AU474" s="516"/>
      <c r="AV474" s="516"/>
      <c r="AW474" s="400"/>
      <c r="AX474" s="400"/>
      <c r="AY474" s="400"/>
      <c r="AZ474" s="582" t="s">
        <v>1647</v>
      </c>
      <c r="BA474" s="400" t="s">
        <v>1284</v>
      </c>
      <c r="BB474" s="400"/>
      <c r="BC474" s="400"/>
      <c r="BD474" s="400" t="s">
        <v>1193</v>
      </c>
      <c r="BE474" s="516"/>
      <c r="BF474" s="516"/>
      <c r="BG474" s="516"/>
    </row>
    <row r="475" spans="14:59" s="367" customFormat="1">
      <c r="N475" s="516"/>
      <c r="O475" s="516"/>
      <c r="P475" s="516"/>
      <c r="Q475" s="516"/>
      <c r="R475" s="516"/>
      <c r="S475" s="516"/>
      <c r="T475" s="516"/>
      <c r="U475" s="516"/>
      <c r="V475" s="516"/>
      <c r="W475" s="516"/>
      <c r="X475" s="516"/>
      <c r="Y475" s="516"/>
      <c r="Z475" s="516"/>
      <c r="AA475" s="516"/>
      <c r="AB475" s="516"/>
      <c r="AC475" s="516"/>
      <c r="AD475" s="516"/>
      <c r="AE475" s="516"/>
      <c r="AF475" s="516"/>
      <c r="AG475" s="516"/>
      <c r="AH475" s="516"/>
      <c r="AI475" s="516"/>
      <c r="AJ475" s="516"/>
      <c r="AK475" s="516"/>
      <c r="AL475" s="516"/>
      <c r="AM475" s="516"/>
      <c r="AN475" s="516"/>
      <c r="AO475" s="516"/>
      <c r="AP475" s="516"/>
      <c r="AQ475" s="516"/>
      <c r="AR475" s="516"/>
      <c r="AS475" s="516"/>
      <c r="AT475" s="516"/>
      <c r="AU475" s="516"/>
      <c r="AV475" s="516"/>
      <c r="AW475" s="400"/>
      <c r="AX475" s="400"/>
      <c r="AY475" s="400"/>
      <c r="AZ475" s="582" t="s">
        <v>1648</v>
      </c>
      <c r="BA475" s="400" t="s">
        <v>1285</v>
      </c>
      <c r="BB475" s="400"/>
      <c r="BC475" s="400"/>
      <c r="BD475" s="400" t="s">
        <v>1195</v>
      </c>
      <c r="BE475" s="516"/>
      <c r="BF475" s="516"/>
      <c r="BG475" s="516"/>
    </row>
    <row r="476" spans="14:59" s="367" customFormat="1">
      <c r="N476" s="516"/>
      <c r="O476" s="516"/>
      <c r="P476" s="516"/>
      <c r="Q476" s="516"/>
      <c r="R476" s="516"/>
      <c r="S476" s="516"/>
      <c r="T476" s="516"/>
      <c r="U476" s="516"/>
      <c r="V476" s="516"/>
      <c r="W476" s="516"/>
      <c r="X476" s="516"/>
      <c r="Y476" s="516"/>
      <c r="Z476" s="516"/>
      <c r="AA476" s="516"/>
      <c r="AB476" s="516"/>
      <c r="AC476" s="516"/>
      <c r="AD476" s="516"/>
      <c r="AE476" s="516"/>
      <c r="AF476" s="516"/>
      <c r="AG476" s="516"/>
      <c r="AH476" s="516"/>
      <c r="AI476" s="516"/>
      <c r="AJ476" s="516"/>
      <c r="AK476" s="516"/>
      <c r="AL476" s="516"/>
      <c r="AM476" s="516"/>
      <c r="AN476" s="516"/>
      <c r="AO476" s="516"/>
      <c r="AP476" s="516"/>
      <c r="AQ476" s="516"/>
      <c r="AR476" s="516"/>
      <c r="AS476" s="516"/>
      <c r="AT476" s="516"/>
      <c r="AU476" s="516"/>
      <c r="AV476" s="516"/>
      <c r="AW476" s="400"/>
      <c r="AX476" s="400"/>
      <c r="AY476" s="400"/>
      <c r="AZ476" s="582" t="s">
        <v>1207</v>
      </c>
      <c r="BA476" s="400" t="s">
        <v>1286</v>
      </c>
      <c r="BB476" s="400"/>
      <c r="BC476" s="400"/>
      <c r="BD476" s="400" t="s">
        <v>1197</v>
      </c>
      <c r="BE476" s="516"/>
      <c r="BF476" s="516"/>
      <c r="BG476" s="516"/>
    </row>
    <row r="477" spans="14:59" s="367" customFormat="1">
      <c r="N477" s="516"/>
      <c r="O477" s="516"/>
      <c r="P477" s="516"/>
      <c r="Q477" s="516"/>
      <c r="R477" s="516"/>
      <c r="S477" s="516"/>
      <c r="T477" s="516"/>
      <c r="U477" s="516"/>
      <c r="V477" s="516"/>
      <c r="W477" s="516"/>
      <c r="X477" s="516"/>
      <c r="Y477" s="516"/>
      <c r="Z477" s="516"/>
      <c r="AA477" s="516"/>
      <c r="AB477" s="516"/>
      <c r="AC477" s="516"/>
      <c r="AD477" s="516"/>
      <c r="AE477" s="516"/>
      <c r="AF477" s="516"/>
      <c r="AG477" s="516"/>
      <c r="AH477" s="516"/>
      <c r="AI477" s="516"/>
      <c r="AJ477" s="516"/>
      <c r="AK477" s="516"/>
      <c r="AL477" s="516"/>
      <c r="AM477" s="516"/>
      <c r="AN477" s="516"/>
      <c r="AO477" s="516"/>
      <c r="AP477" s="516"/>
      <c r="AQ477" s="516"/>
      <c r="AR477" s="516"/>
      <c r="AS477" s="516"/>
      <c r="AT477" s="516"/>
      <c r="AU477" s="516"/>
      <c r="AV477" s="516"/>
      <c r="AW477" s="400"/>
      <c r="AX477" s="400"/>
      <c r="AY477" s="400"/>
      <c r="AZ477" s="582" t="s">
        <v>1218</v>
      </c>
      <c r="BA477" s="400" t="s">
        <v>1652</v>
      </c>
      <c r="BB477" s="400"/>
      <c r="BC477" s="400"/>
      <c r="BD477" s="400" t="s">
        <v>1198</v>
      </c>
      <c r="BE477" s="516"/>
      <c r="BF477" s="516"/>
      <c r="BG477" s="516"/>
    </row>
    <row r="478" spans="14:59" s="367" customFormat="1">
      <c r="N478" s="516"/>
      <c r="O478" s="516"/>
      <c r="P478" s="516"/>
      <c r="Q478" s="516"/>
      <c r="R478" s="516"/>
      <c r="S478" s="516"/>
      <c r="T478" s="516"/>
      <c r="U478" s="516"/>
      <c r="V478" s="516"/>
      <c r="W478" s="516"/>
      <c r="X478" s="516"/>
      <c r="Y478" s="516"/>
      <c r="Z478" s="516"/>
      <c r="AA478" s="516"/>
      <c r="AB478" s="516"/>
      <c r="AC478" s="516"/>
      <c r="AD478" s="516"/>
      <c r="AE478" s="516"/>
      <c r="AF478" s="516"/>
      <c r="AG478" s="516"/>
      <c r="AH478" s="516"/>
      <c r="AI478" s="516"/>
      <c r="AJ478" s="516"/>
      <c r="AK478" s="516"/>
      <c r="AL478" s="516"/>
      <c r="AM478" s="516"/>
      <c r="AN478" s="516"/>
      <c r="AO478" s="516"/>
      <c r="AP478" s="516"/>
      <c r="AQ478" s="516"/>
      <c r="AR478" s="516"/>
      <c r="AS478" s="516"/>
      <c r="AT478" s="516"/>
      <c r="AU478" s="516"/>
      <c r="AV478" s="516"/>
      <c r="AW478" s="400"/>
      <c r="AX478" s="400"/>
      <c r="AY478" s="400"/>
      <c r="AZ478" s="582" t="s">
        <v>1220</v>
      </c>
      <c r="BA478" s="400" t="s">
        <v>1289</v>
      </c>
      <c r="BB478" s="400"/>
      <c r="BC478" s="400"/>
      <c r="BD478" s="400" t="s">
        <v>1200</v>
      </c>
      <c r="BE478" s="516"/>
      <c r="BF478" s="516"/>
      <c r="BG478" s="516"/>
    </row>
    <row r="479" spans="14:59" s="367" customFormat="1">
      <c r="N479" s="516"/>
      <c r="O479" s="516"/>
      <c r="P479" s="516"/>
      <c r="Q479" s="516"/>
      <c r="R479" s="516"/>
      <c r="S479" s="516"/>
      <c r="T479" s="516"/>
      <c r="U479" s="516"/>
      <c r="V479" s="516"/>
      <c r="W479" s="516"/>
      <c r="X479" s="516"/>
      <c r="Y479" s="516"/>
      <c r="Z479" s="516"/>
      <c r="AA479" s="516"/>
      <c r="AB479" s="516"/>
      <c r="AC479" s="516"/>
      <c r="AD479" s="516"/>
      <c r="AE479" s="516"/>
      <c r="AF479" s="516"/>
      <c r="AG479" s="516"/>
      <c r="AH479" s="516"/>
      <c r="AI479" s="516"/>
      <c r="AJ479" s="516"/>
      <c r="AK479" s="516"/>
      <c r="AL479" s="516"/>
      <c r="AM479" s="516"/>
      <c r="AN479" s="516"/>
      <c r="AO479" s="516"/>
      <c r="AP479" s="516"/>
      <c r="AQ479" s="516"/>
      <c r="AR479" s="516"/>
      <c r="AS479" s="516"/>
      <c r="AT479" s="516"/>
      <c r="AU479" s="516"/>
      <c r="AV479" s="516"/>
      <c r="AW479" s="400"/>
      <c r="AX479" s="400"/>
      <c r="AY479" s="400"/>
      <c r="AZ479" s="582" t="s">
        <v>1222</v>
      </c>
      <c r="BA479" s="400" t="s">
        <v>1290</v>
      </c>
      <c r="BB479" s="400"/>
      <c r="BC479" s="400"/>
      <c r="BD479" s="400" t="s">
        <v>1647</v>
      </c>
      <c r="BE479" s="516"/>
      <c r="BF479" s="516"/>
      <c r="BG479" s="516"/>
    </row>
    <row r="480" spans="14:59" s="367" customFormat="1">
      <c r="N480" s="516"/>
      <c r="O480" s="516"/>
      <c r="P480" s="516"/>
      <c r="Q480" s="516"/>
      <c r="R480" s="516"/>
      <c r="S480" s="516"/>
      <c r="T480" s="516"/>
      <c r="U480" s="516"/>
      <c r="V480" s="516"/>
      <c r="W480" s="516"/>
      <c r="X480" s="516"/>
      <c r="Y480" s="516"/>
      <c r="Z480" s="516"/>
      <c r="AA480" s="516"/>
      <c r="AB480" s="516"/>
      <c r="AC480" s="516"/>
      <c r="AD480" s="516"/>
      <c r="AE480" s="516"/>
      <c r="AF480" s="516"/>
      <c r="AG480" s="516"/>
      <c r="AH480" s="516"/>
      <c r="AI480" s="516"/>
      <c r="AJ480" s="516"/>
      <c r="AK480" s="516"/>
      <c r="AL480" s="516"/>
      <c r="AM480" s="516"/>
      <c r="AN480" s="516"/>
      <c r="AO480" s="516"/>
      <c r="AP480" s="516"/>
      <c r="AQ480" s="516"/>
      <c r="AR480" s="516"/>
      <c r="AS480" s="516"/>
      <c r="AT480" s="516"/>
      <c r="AU480" s="516"/>
      <c r="AV480" s="516"/>
      <c r="AW480" s="400"/>
      <c r="AX480" s="400"/>
      <c r="AY480" s="400"/>
      <c r="AZ480" s="582" t="s">
        <v>1223</v>
      </c>
      <c r="BA480" s="400" t="s">
        <v>1291</v>
      </c>
      <c r="BB480" s="400"/>
      <c r="BC480" s="400"/>
      <c r="BD480" s="400" t="s">
        <v>1202</v>
      </c>
      <c r="BE480" s="516"/>
      <c r="BF480" s="516"/>
      <c r="BG480" s="516"/>
    </row>
    <row r="481" spans="14:59" s="367" customFormat="1">
      <c r="N481" s="516"/>
      <c r="O481" s="516"/>
      <c r="P481" s="516"/>
      <c r="Q481" s="516"/>
      <c r="R481" s="516"/>
      <c r="S481" s="516"/>
      <c r="T481" s="516"/>
      <c r="U481" s="516"/>
      <c r="V481" s="516"/>
      <c r="W481" s="516"/>
      <c r="X481" s="516"/>
      <c r="Y481" s="516"/>
      <c r="Z481" s="516"/>
      <c r="AA481" s="516"/>
      <c r="AB481" s="516"/>
      <c r="AC481" s="516"/>
      <c r="AD481" s="516"/>
      <c r="AE481" s="516"/>
      <c r="AF481" s="516"/>
      <c r="AG481" s="516"/>
      <c r="AH481" s="516"/>
      <c r="AI481" s="516"/>
      <c r="AJ481" s="516"/>
      <c r="AK481" s="516"/>
      <c r="AL481" s="516"/>
      <c r="AM481" s="516"/>
      <c r="AN481" s="516"/>
      <c r="AO481" s="516"/>
      <c r="AP481" s="516"/>
      <c r="AQ481" s="516"/>
      <c r="AR481" s="516"/>
      <c r="AS481" s="516"/>
      <c r="AT481" s="516"/>
      <c r="AU481" s="516"/>
      <c r="AV481" s="516"/>
      <c r="AW481" s="400"/>
      <c r="AX481" s="400"/>
      <c r="AY481" s="400"/>
      <c r="AZ481" s="582" t="s">
        <v>1228</v>
      </c>
      <c r="BA481" s="400" t="s">
        <v>1293</v>
      </c>
      <c r="BB481" s="400"/>
      <c r="BC481" s="400"/>
      <c r="BD481" s="400" t="s">
        <v>1648</v>
      </c>
      <c r="BE481" s="516"/>
      <c r="BF481" s="516"/>
      <c r="BG481" s="516"/>
    </row>
    <row r="482" spans="14:59" s="367" customFormat="1">
      <c r="N482" s="516"/>
      <c r="O482" s="516"/>
      <c r="P482" s="516"/>
      <c r="Q482" s="516"/>
      <c r="R482" s="516"/>
      <c r="S482" s="516"/>
      <c r="T482" s="516"/>
      <c r="U482" s="516"/>
      <c r="V482" s="516"/>
      <c r="W482" s="516"/>
      <c r="X482" s="516"/>
      <c r="Y482" s="516"/>
      <c r="Z482" s="516"/>
      <c r="AA482" s="516"/>
      <c r="AB482" s="516"/>
      <c r="AC482" s="516"/>
      <c r="AD482" s="516"/>
      <c r="AE482" s="516"/>
      <c r="AF482" s="516"/>
      <c r="AG482" s="516"/>
      <c r="AH482" s="516"/>
      <c r="AI482" s="516"/>
      <c r="AJ482" s="516"/>
      <c r="AK482" s="516"/>
      <c r="AL482" s="516"/>
      <c r="AM482" s="516"/>
      <c r="AN482" s="516"/>
      <c r="AO482" s="516"/>
      <c r="AP482" s="516"/>
      <c r="AQ482" s="516"/>
      <c r="AR482" s="516"/>
      <c r="AS482" s="516"/>
      <c r="AT482" s="516"/>
      <c r="AU482" s="516"/>
      <c r="AV482" s="516"/>
      <c r="AW482" s="400"/>
      <c r="AX482" s="400"/>
      <c r="AY482" s="400"/>
      <c r="AZ482" s="582" t="s">
        <v>1229</v>
      </c>
      <c r="BA482" s="400" t="s">
        <v>1296</v>
      </c>
      <c r="BB482" s="400"/>
      <c r="BC482" s="400"/>
      <c r="BD482" s="400" t="s">
        <v>1207</v>
      </c>
      <c r="BE482" s="516"/>
      <c r="BF482" s="516"/>
      <c r="BG482" s="516"/>
    </row>
    <row r="483" spans="14:59" s="367" customFormat="1">
      <c r="N483" s="516"/>
      <c r="O483" s="516"/>
      <c r="P483" s="516"/>
      <c r="Q483" s="516"/>
      <c r="R483" s="516"/>
      <c r="S483" s="516"/>
      <c r="T483" s="516"/>
      <c r="U483" s="516"/>
      <c r="V483" s="516"/>
      <c r="W483" s="516"/>
      <c r="X483" s="516"/>
      <c r="Y483" s="516"/>
      <c r="Z483" s="516"/>
      <c r="AA483" s="516"/>
      <c r="AB483" s="516"/>
      <c r="AC483" s="516"/>
      <c r="AD483" s="516"/>
      <c r="AE483" s="516"/>
      <c r="AF483" s="516"/>
      <c r="AG483" s="516"/>
      <c r="AH483" s="516"/>
      <c r="AI483" s="516"/>
      <c r="AJ483" s="516"/>
      <c r="AK483" s="516"/>
      <c r="AL483" s="516"/>
      <c r="AM483" s="516"/>
      <c r="AN483" s="516"/>
      <c r="AO483" s="516"/>
      <c r="AP483" s="516"/>
      <c r="AQ483" s="516"/>
      <c r="AR483" s="516"/>
      <c r="AS483" s="516"/>
      <c r="AT483" s="516"/>
      <c r="AU483" s="516"/>
      <c r="AV483" s="516"/>
      <c r="AW483" s="400"/>
      <c r="AX483" s="400"/>
      <c r="AY483" s="400"/>
      <c r="AZ483" s="582" t="s">
        <v>476</v>
      </c>
      <c r="BA483" s="400" t="s">
        <v>1297</v>
      </c>
      <c r="BB483" s="400"/>
      <c r="BC483" s="400"/>
      <c r="BD483" s="400" t="s">
        <v>1218</v>
      </c>
      <c r="BE483" s="516"/>
      <c r="BF483" s="516"/>
      <c r="BG483" s="516"/>
    </row>
    <row r="484" spans="14:59" s="367" customFormat="1">
      <c r="N484" s="516"/>
      <c r="O484" s="516"/>
      <c r="P484" s="516"/>
      <c r="Q484" s="516"/>
      <c r="R484" s="516"/>
      <c r="S484" s="516"/>
      <c r="T484" s="516"/>
      <c r="U484" s="516"/>
      <c r="V484" s="516"/>
      <c r="W484" s="516"/>
      <c r="X484" s="516"/>
      <c r="Y484" s="516"/>
      <c r="Z484" s="516"/>
      <c r="AA484" s="516"/>
      <c r="AB484" s="516"/>
      <c r="AC484" s="516"/>
      <c r="AD484" s="516"/>
      <c r="AE484" s="516"/>
      <c r="AF484" s="516"/>
      <c r="AG484" s="516"/>
      <c r="AH484" s="516"/>
      <c r="AI484" s="516"/>
      <c r="AJ484" s="516"/>
      <c r="AK484" s="516"/>
      <c r="AL484" s="516"/>
      <c r="AM484" s="516"/>
      <c r="AN484" s="516"/>
      <c r="AO484" s="516"/>
      <c r="AP484" s="516"/>
      <c r="AQ484" s="516"/>
      <c r="AR484" s="516"/>
      <c r="AS484" s="516"/>
      <c r="AT484" s="516"/>
      <c r="AU484" s="516"/>
      <c r="AV484" s="516"/>
      <c r="AW484" s="400"/>
      <c r="AX484" s="400"/>
      <c r="AY484" s="400"/>
      <c r="AZ484" s="582" t="s">
        <v>1231</v>
      </c>
      <c r="BA484" s="400" t="s">
        <v>1300</v>
      </c>
      <c r="BB484" s="400"/>
      <c r="BC484" s="400"/>
      <c r="BD484" s="400" t="s">
        <v>1220</v>
      </c>
      <c r="BE484" s="516"/>
      <c r="BF484" s="516"/>
      <c r="BG484" s="516"/>
    </row>
    <row r="485" spans="14:59" s="367" customFormat="1">
      <c r="N485" s="516"/>
      <c r="O485" s="516"/>
      <c r="P485" s="516"/>
      <c r="Q485" s="516"/>
      <c r="R485" s="516"/>
      <c r="S485" s="516"/>
      <c r="T485" s="516"/>
      <c r="U485" s="516"/>
      <c r="V485" s="516"/>
      <c r="W485" s="516"/>
      <c r="X485" s="516"/>
      <c r="Y485" s="516"/>
      <c r="Z485" s="516"/>
      <c r="AA485" s="516"/>
      <c r="AB485" s="516"/>
      <c r="AC485" s="516"/>
      <c r="AD485" s="516"/>
      <c r="AE485" s="516"/>
      <c r="AF485" s="516"/>
      <c r="AG485" s="516"/>
      <c r="AH485" s="516"/>
      <c r="AI485" s="516"/>
      <c r="AJ485" s="516"/>
      <c r="AK485" s="516"/>
      <c r="AL485" s="516"/>
      <c r="AM485" s="516"/>
      <c r="AN485" s="516"/>
      <c r="AO485" s="516"/>
      <c r="AP485" s="516"/>
      <c r="AQ485" s="516"/>
      <c r="AR485" s="516"/>
      <c r="AS485" s="516"/>
      <c r="AT485" s="516"/>
      <c r="AU485" s="516"/>
      <c r="AV485" s="516"/>
      <c r="AW485" s="400"/>
      <c r="AX485" s="400"/>
      <c r="AY485" s="400"/>
      <c r="AZ485" s="582" t="s">
        <v>1234</v>
      </c>
      <c r="BA485" s="400" t="s">
        <v>1301</v>
      </c>
      <c r="BB485" s="400"/>
      <c r="BC485" s="400"/>
      <c r="BD485" s="400" t="s">
        <v>1222</v>
      </c>
      <c r="BE485" s="516"/>
      <c r="BF485" s="516"/>
      <c r="BG485" s="516"/>
    </row>
    <row r="486" spans="14:59" s="367" customFormat="1">
      <c r="N486" s="516"/>
      <c r="O486" s="516"/>
      <c r="P486" s="516"/>
      <c r="Q486" s="516"/>
      <c r="R486" s="516"/>
      <c r="S486" s="516"/>
      <c r="T486" s="516"/>
      <c r="U486" s="516"/>
      <c r="V486" s="516"/>
      <c r="W486" s="516"/>
      <c r="X486" s="516"/>
      <c r="Y486" s="516"/>
      <c r="Z486" s="516"/>
      <c r="AA486" s="516"/>
      <c r="AB486" s="516"/>
      <c r="AC486" s="516"/>
      <c r="AD486" s="516"/>
      <c r="AE486" s="516"/>
      <c r="AF486" s="516"/>
      <c r="AG486" s="516"/>
      <c r="AH486" s="516"/>
      <c r="AI486" s="516"/>
      <c r="AJ486" s="516"/>
      <c r="AK486" s="516"/>
      <c r="AL486" s="516"/>
      <c r="AM486" s="516"/>
      <c r="AN486" s="516"/>
      <c r="AO486" s="516"/>
      <c r="AP486" s="516"/>
      <c r="AQ486" s="516"/>
      <c r="AR486" s="516"/>
      <c r="AS486" s="516"/>
      <c r="AT486" s="516"/>
      <c r="AU486" s="516"/>
      <c r="AV486" s="516"/>
      <c r="AW486" s="400"/>
      <c r="AX486" s="400"/>
      <c r="AY486" s="400"/>
      <c r="AZ486" s="582" t="s">
        <v>478</v>
      </c>
      <c r="BA486" s="400" t="s">
        <v>1303</v>
      </c>
      <c r="BB486" s="400"/>
      <c r="BC486" s="400"/>
      <c r="BD486" s="400" t="s">
        <v>1223</v>
      </c>
      <c r="BE486" s="516"/>
      <c r="BF486" s="516"/>
      <c r="BG486" s="516"/>
    </row>
    <row r="487" spans="14:59" s="367" customFormat="1">
      <c r="N487" s="516"/>
      <c r="O487" s="516"/>
      <c r="P487" s="516"/>
      <c r="Q487" s="516"/>
      <c r="R487" s="516"/>
      <c r="S487" s="516"/>
      <c r="T487" s="516"/>
      <c r="U487" s="516"/>
      <c r="V487" s="516"/>
      <c r="W487" s="516"/>
      <c r="X487" s="516"/>
      <c r="Y487" s="516"/>
      <c r="Z487" s="516"/>
      <c r="AA487" s="516"/>
      <c r="AB487" s="516"/>
      <c r="AC487" s="516"/>
      <c r="AD487" s="516"/>
      <c r="AE487" s="516"/>
      <c r="AF487" s="516"/>
      <c r="AG487" s="516"/>
      <c r="AH487" s="516"/>
      <c r="AI487" s="516"/>
      <c r="AJ487" s="516"/>
      <c r="AK487" s="516"/>
      <c r="AL487" s="516"/>
      <c r="AM487" s="516"/>
      <c r="AN487" s="516"/>
      <c r="AO487" s="516"/>
      <c r="AP487" s="516"/>
      <c r="AQ487" s="516"/>
      <c r="AR487" s="516"/>
      <c r="AS487" s="516"/>
      <c r="AT487" s="516"/>
      <c r="AU487" s="516"/>
      <c r="AV487" s="516"/>
      <c r="AW487" s="400"/>
      <c r="AX487" s="400"/>
      <c r="AY487" s="400"/>
      <c r="AZ487" s="582" t="s">
        <v>1235</v>
      </c>
      <c r="BA487" s="400" t="s">
        <v>1305</v>
      </c>
      <c r="BB487" s="400"/>
      <c r="BC487" s="400"/>
      <c r="BD487" s="400" t="s">
        <v>1228</v>
      </c>
      <c r="BE487" s="516"/>
      <c r="BF487" s="516"/>
      <c r="BG487" s="516"/>
    </row>
    <row r="488" spans="14:59" s="367" customFormat="1">
      <c r="N488" s="516"/>
      <c r="O488" s="516"/>
      <c r="P488" s="516"/>
      <c r="Q488" s="516"/>
      <c r="R488" s="516"/>
      <c r="S488" s="516"/>
      <c r="T488" s="516"/>
      <c r="U488" s="516"/>
      <c r="V488" s="516"/>
      <c r="W488" s="516"/>
      <c r="X488" s="516"/>
      <c r="Y488" s="516"/>
      <c r="Z488" s="516"/>
      <c r="AA488" s="516"/>
      <c r="AB488" s="516"/>
      <c r="AC488" s="516"/>
      <c r="AD488" s="516"/>
      <c r="AE488" s="516"/>
      <c r="AF488" s="516"/>
      <c r="AG488" s="516"/>
      <c r="AH488" s="516"/>
      <c r="AI488" s="516"/>
      <c r="AJ488" s="516"/>
      <c r="AK488" s="516"/>
      <c r="AL488" s="516"/>
      <c r="AM488" s="516"/>
      <c r="AN488" s="516"/>
      <c r="AO488" s="516"/>
      <c r="AP488" s="516"/>
      <c r="AQ488" s="516"/>
      <c r="AR488" s="516"/>
      <c r="AS488" s="516"/>
      <c r="AT488" s="516"/>
      <c r="AU488" s="516"/>
      <c r="AV488" s="516"/>
      <c r="AW488" s="400"/>
      <c r="AX488" s="400"/>
      <c r="AY488" s="400"/>
      <c r="AZ488" s="582" t="s">
        <v>1236</v>
      </c>
      <c r="BA488" s="400" t="s">
        <v>1308</v>
      </c>
      <c r="BB488" s="400"/>
      <c r="BC488" s="400"/>
      <c r="BD488" s="400" t="s">
        <v>1229</v>
      </c>
      <c r="BE488" s="516"/>
      <c r="BF488" s="516"/>
      <c r="BG488" s="516"/>
    </row>
    <row r="489" spans="14:59" s="367" customFormat="1">
      <c r="N489" s="516"/>
      <c r="O489" s="516"/>
      <c r="P489" s="516"/>
      <c r="Q489" s="516"/>
      <c r="R489" s="516"/>
      <c r="S489" s="516"/>
      <c r="T489" s="516"/>
      <c r="U489" s="516"/>
      <c r="V489" s="516"/>
      <c r="W489" s="516"/>
      <c r="X489" s="516"/>
      <c r="Y489" s="516"/>
      <c r="Z489" s="516"/>
      <c r="AA489" s="516"/>
      <c r="AB489" s="516"/>
      <c r="AC489" s="516"/>
      <c r="AD489" s="516"/>
      <c r="AE489" s="516"/>
      <c r="AF489" s="516"/>
      <c r="AG489" s="516"/>
      <c r="AH489" s="516"/>
      <c r="AI489" s="516"/>
      <c r="AJ489" s="516"/>
      <c r="AK489" s="516"/>
      <c r="AL489" s="516"/>
      <c r="AM489" s="516"/>
      <c r="AN489" s="516"/>
      <c r="AO489" s="516"/>
      <c r="AP489" s="516"/>
      <c r="AQ489" s="516"/>
      <c r="AR489" s="516"/>
      <c r="AS489" s="516"/>
      <c r="AT489" s="516"/>
      <c r="AU489" s="516"/>
      <c r="AV489" s="516"/>
      <c r="AW489" s="400"/>
      <c r="AX489" s="400"/>
      <c r="AY489" s="400"/>
      <c r="AZ489" s="582" t="s">
        <v>1237</v>
      </c>
      <c r="BA489" s="400" t="s">
        <v>1309</v>
      </c>
      <c r="BB489" s="400"/>
      <c r="BC489" s="400"/>
      <c r="BD489" s="400" t="s">
        <v>476</v>
      </c>
      <c r="BE489" s="516"/>
      <c r="BF489" s="516"/>
      <c r="BG489" s="516"/>
    </row>
    <row r="490" spans="14:59" s="367" customFormat="1">
      <c r="N490" s="516"/>
      <c r="O490" s="516"/>
      <c r="P490" s="516"/>
      <c r="Q490" s="516"/>
      <c r="R490" s="516"/>
      <c r="S490" s="516"/>
      <c r="T490" s="516"/>
      <c r="U490" s="516"/>
      <c r="V490" s="516"/>
      <c r="W490" s="516"/>
      <c r="X490" s="516"/>
      <c r="Y490" s="516"/>
      <c r="Z490" s="516"/>
      <c r="AA490" s="516"/>
      <c r="AB490" s="516"/>
      <c r="AC490" s="516"/>
      <c r="AD490" s="516"/>
      <c r="AE490" s="516"/>
      <c r="AF490" s="516"/>
      <c r="AG490" s="516"/>
      <c r="AH490" s="516"/>
      <c r="AI490" s="516"/>
      <c r="AJ490" s="516"/>
      <c r="AK490" s="516"/>
      <c r="AL490" s="516"/>
      <c r="AM490" s="516"/>
      <c r="AN490" s="516"/>
      <c r="AO490" s="516"/>
      <c r="AP490" s="516"/>
      <c r="AQ490" s="516"/>
      <c r="AR490" s="516"/>
      <c r="AS490" s="516"/>
      <c r="AT490" s="516"/>
      <c r="AU490" s="516"/>
      <c r="AV490" s="516"/>
      <c r="AW490" s="400"/>
      <c r="AX490" s="400"/>
      <c r="AY490" s="400"/>
      <c r="AZ490" s="582" t="s">
        <v>1239</v>
      </c>
      <c r="BA490" s="400" t="s">
        <v>1310</v>
      </c>
      <c r="BB490" s="400"/>
      <c r="BC490" s="400"/>
      <c r="BD490" s="400" t="s">
        <v>1231</v>
      </c>
      <c r="BE490" s="516"/>
      <c r="BF490" s="516"/>
      <c r="BG490" s="516"/>
    </row>
    <row r="491" spans="14:59" s="367" customFormat="1">
      <c r="N491" s="516"/>
      <c r="O491" s="516"/>
      <c r="P491" s="516"/>
      <c r="Q491" s="516"/>
      <c r="R491" s="516"/>
      <c r="S491" s="516"/>
      <c r="T491" s="516"/>
      <c r="U491" s="516"/>
      <c r="V491" s="516"/>
      <c r="W491" s="516"/>
      <c r="X491" s="516"/>
      <c r="Y491" s="516"/>
      <c r="Z491" s="516"/>
      <c r="AA491" s="516"/>
      <c r="AB491" s="516"/>
      <c r="AC491" s="516"/>
      <c r="AD491" s="516"/>
      <c r="AE491" s="516"/>
      <c r="AF491" s="516"/>
      <c r="AG491" s="516"/>
      <c r="AH491" s="516"/>
      <c r="AI491" s="516"/>
      <c r="AJ491" s="516"/>
      <c r="AK491" s="516"/>
      <c r="AL491" s="516"/>
      <c r="AM491" s="516"/>
      <c r="AN491" s="516"/>
      <c r="AO491" s="516"/>
      <c r="AP491" s="516"/>
      <c r="AQ491" s="516"/>
      <c r="AR491" s="516"/>
      <c r="AS491" s="516"/>
      <c r="AT491" s="516"/>
      <c r="AU491" s="516"/>
      <c r="AV491" s="516"/>
      <c r="AW491" s="400"/>
      <c r="AX491" s="400"/>
      <c r="AY491" s="400"/>
      <c r="AZ491" s="582" t="s">
        <v>1241</v>
      </c>
      <c r="BA491" s="400" t="s">
        <v>1312</v>
      </c>
      <c r="BB491" s="400"/>
      <c r="BC491" s="400"/>
      <c r="BD491" s="400" t="s">
        <v>1234</v>
      </c>
      <c r="BE491" s="516"/>
      <c r="BF491" s="516"/>
      <c r="BG491" s="516"/>
    </row>
    <row r="492" spans="14:59" s="367" customFormat="1">
      <c r="N492" s="516"/>
      <c r="O492" s="516"/>
      <c r="P492" s="516"/>
      <c r="Q492" s="516"/>
      <c r="R492" s="516"/>
      <c r="S492" s="516"/>
      <c r="T492" s="516"/>
      <c r="U492" s="516"/>
      <c r="V492" s="516"/>
      <c r="W492" s="516"/>
      <c r="X492" s="516"/>
      <c r="Y492" s="516"/>
      <c r="Z492" s="516"/>
      <c r="AA492" s="516"/>
      <c r="AB492" s="516"/>
      <c r="AC492" s="516"/>
      <c r="AD492" s="516"/>
      <c r="AE492" s="516"/>
      <c r="AF492" s="516"/>
      <c r="AG492" s="516"/>
      <c r="AH492" s="516"/>
      <c r="AI492" s="516"/>
      <c r="AJ492" s="516"/>
      <c r="AK492" s="516"/>
      <c r="AL492" s="516"/>
      <c r="AM492" s="516"/>
      <c r="AN492" s="516"/>
      <c r="AO492" s="516"/>
      <c r="AP492" s="516"/>
      <c r="AQ492" s="516"/>
      <c r="AR492" s="516"/>
      <c r="AS492" s="516"/>
      <c r="AT492" s="516"/>
      <c r="AU492" s="516"/>
      <c r="AV492" s="516"/>
      <c r="AW492" s="400"/>
      <c r="AX492" s="400"/>
      <c r="AY492" s="400"/>
      <c r="AZ492" s="582" t="s">
        <v>1242</v>
      </c>
      <c r="BA492" s="400" t="s">
        <v>1313</v>
      </c>
      <c r="BB492" s="400"/>
      <c r="BC492" s="400"/>
      <c r="BD492" s="400" t="s">
        <v>478</v>
      </c>
      <c r="BE492" s="516"/>
      <c r="BF492" s="516"/>
      <c r="BG492" s="516"/>
    </row>
    <row r="493" spans="14:59" s="367" customFormat="1">
      <c r="N493" s="516"/>
      <c r="O493" s="516"/>
      <c r="P493" s="516"/>
      <c r="Q493" s="516"/>
      <c r="R493" s="516"/>
      <c r="S493" s="516"/>
      <c r="T493" s="516"/>
      <c r="U493" s="516"/>
      <c r="V493" s="516"/>
      <c r="W493" s="516"/>
      <c r="X493" s="516"/>
      <c r="Y493" s="516"/>
      <c r="Z493" s="516"/>
      <c r="AA493" s="516"/>
      <c r="AB493" s="516"/>
      <c r="AC493" s="516"/>
      <c r="AD493" s="516"/>
      <c r="AE493" s="516"/>
      <c r="AF493" s="516"/>
      <c r="AG493" s="516"/>
      <c r="AH493" s="516"/>
      <c r="AI493" s="516"/>
      <c r="AJ493" s="516"/>
      <c r="AK493" s="516"/>
      <c r="AL493" s="516"/>
      <c r="AM493" s="516"/>
      <c r="AN493" s="516"/>
      <c r="AO493" s="516"/>
      <c r="AP493" s="516"/>
      <c r="AQ493" s="516"/>
      <c r="AR493" s="516"/>
      <c r="AS493" s="516"/>
      <c r="AT493" s="516"/>
      <c r="AU493" s="516"/>
      <c r="AV493" s="516"/>
      <c r="AW493" s="400"/>
      <c r="AX493" s="400"/>
      <c r="AY493" s="400"/>
      <c r="AZ493" s="582" t="s">
        <v>1248</v>
      </c>
      <c r="BA493" s="400" t="s">
        <v>1314</v>
      </c>
      <c r="BB493" s="400"/>
      <c r="BC493" s="400"/>
      <c r="BD493" s="400" t="s">
        <v>1235</v>
      </c>
      <c r="BE493" s="516"/>
      <c r="BF493" s="516"/>
      <c r="BG493" s="516"/>
    </row>
    <row r="494" spans="14:59" s="367" customFormat="1">
      <c r="N494" s="516"/>
      <c r="O494" s="516"/>
      <c r="P494" s="516"/>
      <c r="Q494" s="516"/>
      <c r="R494" s="516"/>
      <c r="S494" s="516"/>
      <c r="T494" s="516"/>
      <c r="U494" s="516"/>
      <c r="V494" s="516"/>
      <c r="W494" s="516"/>
      <c r="X494" s="516"/>
      <c r="Y494" s="516"/>
      <c r="Z494" s="516"/>
      <c r="AA494" s="516"/>
      <c r="AB494" s="516"/>
      <c r="AC494" s="516"/>
      <c r="AD494" s="516"/>
      <c r="AE494" s="516"/>
      <c r="AF494" s="516"/>
      <c r="AG494" s="516"/>
      <c r="AH494" s="516"/>
      <c r="AI494" s="516"/>
      <c r="AJ494" s="516"/>
      <c r="AK494" s="516"/>
      <c r="AL494" s="516"/>
      <c r="AM494" s="516"/>
      <c r="AN494" s="516"/>
      <c r="AO494" s="516"/>
      <c r="AP494" s="516"/>
      <c r="AQ494" s="516"/>
      <c r="AR494" s="516"/>
      <c r="AS494" s="516"/>
      <c r="AT494" s="516"/>
      <c r="AU494" s="516"/>
      <c r="AV494" s="516"/>
      <c r="AW494" s="400"/>
      <c r="AX494" s="400"/>
      <c r="AY494" s="400"/>
      <c r="AZ494" s="582" t="s">
        <v>1251</v>
      </c>
      <c r="BA494" s="400" t="s">
        <v>1316</v>
      </c>
      <c r="BB494" s="400"/>
      <c r="BC494" s="400"/>
      <c r="BD494" s="400" t="s">
        <v>1236</v>
      </c>
      <c r="BE494" s="516"/>
      <c r="BF494" s="516"/>
      <c r="BG494" s="516"/>
    </row>
    <row r="495" spans="14:59" s="367" customFormat="1">
      <c r="N495" s="516"/>
      <c r="O495" s="516"/>
      <c r="P495" s="516"/>
      <c r="Q495" s="516"/>
      <c r="R495" s="516"/>
      <c r="S495" s="516"/>
      <c r="T495" s="516"/>
      <c r="U495" s="516"/>
      <c r="V495" s="516"/>
      <c r="W495" s="516"/>
      <c r="X495" s="516"/>
      <c r="Y495" s="516"/>
      <c r="Z495" s="516"/>
      <c r="AA495" s="516"/>
      <c r="AB495" s="516"/>
      <c r="AC495" s="516"/>
      <c r="AD495" s="516"/>
      <c r="AE495" s="516"/>
      <c r="AF495" s="516"/>
      <c r="AG495" s="516"/>
      <c r="AH495" s="516"/>
      <c r="AI495" s="516"/>
      <c r="AJ495" s="516"/>
      <c r="AK495" s="516"/>
      <c r="AL495" s="516"/>
      <c r="AM495" s="516"/>
      <c r="AN495" s="516"/>
      <c r="AO495" s="516"/>
      <c r="AP495" s="516"/>
      <c r="AQ495" s="516"/>
      <c r="AR495" s="516"/>
      <c r="AS495" s="516"/>
      <c r="AT495" s="516"/>
      <c r="AU495" s="516"/>
      <c r="AV495" s="516"/>
      <c r="AW495" s="400"/>
      <c r="AX495" s="400"/>
      <c r="AY495" s="400"/>
      <c r="AZ495" s="582" t="s">
        <v>1256</v>
      </c>
      <c r="BA495" s="400" t="s">
        <v>1317</v>
      </c>
      <c r="BB495" s="400"/>
      <c r="BC495" s="400"/>
      <c r="BD495" s="400" t="s">
        <v>1237</v>
      </c>
      <c r="BE495" s="516"/>
      <c r="BF495" s="516"/>
      <c r="BG495" s="516"/>
    </row>
    <row r="496" spans="14:59" s="367" customFormat="1">
      <c r="N496" s="516"/>
      <c r="O496" s="516"/>
      <c r="P496" s="516"/>
      <c r="Q496" s="516"/>
      <c r="R496" s="516"/>
      <c r="S496" s="516"/>
      <c r="T496" s="516"/>
      <c r="U496" s="516"/>
      <c r="V496" s="516"/>
      <c r="W496" s="516"/>
      <c r="X496" s="516"/>
      <c r="Y496" s="516"/>
      <c r="Z496" s="516"/>
      <c r="AA496" s="516"/>
      <c r="AB496" s="516"/>
      <c r="AC496" s="516"/>
      <c r="AD496" s="516"/>
      <c r="AE496" s="516"/>
      <c r="AF496" s="516"/>
      <c r="AG496" s="516"/>
      <c r="AH496" s="516"/>
      <c r="AI496" s="516"/>
      <c r="AJ496" s="516"/>
      <c r="AK496" s="516"/>
      <c r="AL496" s="516"/>
      <c r="AM496" s="516"/>
      <c r="AN496" s="516"/>
      <c r="AO496" s="516"/>
      <c r="AP496" s="516"/>
      <c r="AQ496" s="516"/>
      <c r="AR496" s="516"/>
      <c r="AS496" s="516"/>
      <c r="AT496" s="516"/>
      <c r="AU496" s="516"/>
      <c r="AV496" s="516"/>
      <c r="AW496" s="400"/>
      <c r="AX496" s="400"/>
      <c r="AY496" s="400"/>
      <c r="AZ496" s="582" t="s">
        <v>1259</v>
      </c>
      <c r="BA496" s="400" t="s">
        <v>1321</v>
      </c>
      <c r="BB496" s="400"/>
      <c r="BC496" s="400"/>
      <c r="BD496" s="400" t="s">
        <v>1239</v>
      </c>
      <c r="BE496" s="516"/>
      <c r="BF496" s="516"/>
      <c r="BG496" s="516"/>
    </row>
    <row r="497" spans="14:59" s="367" customFormat="1">
      <c r="N497" s="516"/>
      <c r="O497" s="516"/>
      <c r="P497" s="516"/>
      <c r="Q497" s="516"/>
      <c r="R497" s="516"/>
      <c r="S497" s="516"/>
      <c r="T497" s="516"/>
      <c r="U497" s="516"/>
      <c r="V497" s="516"/>
      <c r="W497" s="516"/>
      <c r="X497" s="516"/>
      <c r="Y497" s="516"/>
      <c r="Z497" s="516"/>
      <c r="AA497" s="516"/>
      <c r="AB497" s="516"/>
      <c r="AC497" s="516"/>
      <c r="AD497" s="516"/>
      <c r="AE497" s="516"/>
      <c r="AF497" s="516"/>
      <c r="AG497" s="516"/>
      <c r="AH497" s="516"/>
      <c r="AI497" s="516"/>
      <c r="AJ497" s="516"/>
      <c r="AK497" s="516"/>
      <c r="AL497" s="516"/>
      <c r="AM497" s="516"/>
      <c r="AN497" s="516"/>
      <c r="AO497" s="516"/>
      <c r="AP497" s="516"/>
      <c r="AQ497" s="516"/>
      <c r="AR497" s="516"/>
      <c r="AS497" s="516"/>
      <c r="AT497" s="516"/>
      <c r="AU497" s="516"/>
      <c r="AV497" s="516"/>
      <c r="AW497" s="400"/>
      <c r="AX497" s="400"/>
      <c r="AY497" s="400"/>
      <c r="AZ497" s="582" t="s">
        <v>1263</v>
      </c>
      <c r="BA497" s="400" t="s">
        <v>1327</v>
      </c>
      <c r="BB497" s="400"/>
      <c r="BC497" s="400"/>
      <c r="BD497" s="400" t="s">
        <v>1241</v>
      </c>
      <c r="BE497" s="516"/>
      <c r="BF497" s="516"/>
      <c r="BG497" s="516"/>
    </row>
    <row r="498" spans="14:59" s="367" customFormat="1">
      <c r="N498" s="516"/>
      <c r="O498" s="516"/>
      <c r="P498" s="516"/>
      <c r="Q498" s="516"/>
      <c r="R498" s="516"/>
      <c r="S498" s="516"/>
      <c r="T498" s="516"/>
      <c r="U498" s="516"/>
      <c r="V498" s="516"/>
      <c r="W498" s="516"/>
      <c r="X498" s="516"/>
      <c r="Y498" s="516"/>
      <c r="Z498" s="516"/>
      <c r="AA498" s="516"/>
      <c r="AB498" s="516"/>
      <c r="AC498" s="516"/>
      <c r="AD498" s="516"/>
      <c r="AE498" s="516"/>
      <c r="AF498" s="516"/>
      <c r="AG498" s="516"/>
      <c r="AH498" s="516"/>
      <c r="AI498" s="516"/>
      <c r="AJ498" s="516"/>
      <c r="AK498" s="516"/>
      <c r="AL498" s="516"/>
      <c r="AM498" s="516"/>
      <c r="AN498" s="516"/>
      <c r="AO498" s="516"/>
      <c r="AP498" s="516"/>
      <c r="AQ498" s="516"/>
      <c r="AR498" s="516"/>
      <c r="AS498" s="516"/>
      <c r="AT498" s="516"/>
      <c r="AU498" s="516"/>
      <c r="AV498" s="516"/>
      <c r="AW498" s="400"/>
      <c r="AX498" s="400"/>
      <c r="AY498" s="400"/>
      <c r="AZ498" s="582" t="s">
        <v>1267</v>
      </c>
      <c r="BA498" s="400" t="s">
        <v>1329</v>
      </c>
      <c r="BB498" s="400"/>
      <c r="BC498" s="400"/>
      <c r="BD498" s="400" t="s">
        <v>1242</v>
      </c>
      <c r="BE498" s="516"/>
      <c r="BF498" s="516"/>
      <c r="BG498" s="516"/>
    </row>
    <row r="499" spans="14:59" s="367" customFormat="1">
      <c r="N499" s="516"/>
      <c r="O499" s="516"/>
      <c r="P499" s="516"/>
      <c r="Q499" s="516"/>
      <c r="R499" s="516"/>
      <c r="S499" s="516"/>
      <c r="T499" s="516"/>
      <c r="U499" s="516"/>
      <c r="V499" s="516"/>
      <c r="W499" s="516"/>
      <c r="X499" s="516"/>
      <c r="Y499" s="516"/>
      <c r="Z499" s="516"/>
      <c r="AA499" s="516"/>
      <c r="AB499" s="516"/>
      <c r="AC499" s="516"/>
      <c r="AD499" s="516"/>
      <c r="AE499" s="516"/>
      <c r="AF499" s="516"/>
      <c r="AG499" s="516"/>
      <c r="AH499" s="516"/>
      <c r="AI499" s="516"/>
      <c r="AJ499" s="516"/>
      <c r="AK499" s="516"/>
      <c r="AL499" s="516"/>
      <c r="AM499" s="516"/>
      <c r="AN499" s="516"/>
      <c r="AO499" s="516"/>
      <c r="AP499" s="516"/>
      <c r="AQ499" s="516"/>
      <c r="AR499" s="516"/>
      <c r="AS499" s="516"/>
      <c r="AT499" s="516"/>
      <c r="AU499" s="516"/>
      <c r="AV499" s="516"/>
      <c r="AW499" s="400"/>
      <c r="AX499" s="400"/>
      <c r="AY499" s="400"/>
      <c r="AZ499" s="582" t="s">
        <v>490</v>
      </c>
      <c r="BA499" s="400" t="s">
        <v>1330</v>
      </c>
      <c r="BB499" s="400"/>
      <c r="BC499" s="400"/>
      <c r="BD499" s="400" t="s">
        <v>1248</v>
      </c>
      <c r="BE499" s="516"/>
      <c r="BF499" s="516"/>
      <c r="BG499" s="516"/>
    </row>
    <row r="500" spans="14:59" s="367" customFormat="1">
      <c r="N500" s="516"/>
      <c r="O500" s="516"/>
      <c r="P500" s="516"/>
      <c r="Q500" s="516"/>
      <c r="R500" s="516"/>
      <c r="S500" s="516"/>
      <c r="T500" s="516"/>
      <c r="U500" s="516"/>
      <c r="V500" s="516"/>
      <c r="W500" s="516"/>
      <c r="X500" s="516"/>
      <c r="Y500" s="516"/>
      <c r="Z500" s="516"/>
      <c r="AA500" s="516"/>
      <c r="AB500" s="516"/>
      <c r="AC500" s="516"/>
      <c r="AD500" s="516"/>
      <c r="AE500" s="516"/>
      <c r="AF500" s="516"/>
      <c r="AG500" s="516"/>
      <c r="AH500" s="516"/>
      <c r="AI500" s="516"/>
      <c r="AJ500" s="516"/>
      <c r="AK500" s="516"/>
      <c r="AL500" s="516"/>
      <c r="AM500" s="516"/>
      <c r="AN500" s="516"/>
      <c r="AO500" s="516"/>
      <c r="AP500" s="516"/>
      <c r="AQ500" s="516"/>
      <c r="AR500" s="516"/>
      <c r="AS500" s="516"/>
      <c r="AT500" s="516"/>
      <c r="AU500" s="516"/>
      <c r="AV500" s="516"/>
      <c r="AW500" s="400"/>
      <c r="AX500" s="400"/>
      <c r="AY500" s="400"/>
      <c r="AZ500" s="582" t="s">
        <v>1650</v>
      </c>
      <c r="BA500" s="400" t="s">
        <v>1337</v>
      </c>
      <c r="BB500" s="400"/>
      <c r="BC500" s="400"/>
      <c r="BD500" s="400" t="s">
        <v>1649</v>
      </c>
      <c r="BE500" s="516"/>
      <c r="BF500" s="516"/>
      <c r="BG500" s="516"/>
    </row>
    <row r="501" spans="14:59" s="367" customFormat="1">
      <c r="N501" s="516"/>
      <c r="O501" s="516"/>
      <c r="P501" s="516"/>
      <c r="Q501" s="516"/>
      <c r="R501" s="516"/>
      <c r="S501" s="516"/>
      <c r="T501" s="516"/>
      <c r="U501" s="516"/>
      <c r="V501" s="516"/>
      <c r="W501" s="516"/>
      <c r="X501" s="516"/>
      <c r="Y501" s="516"/>
      <c r="Z501" s="516"/>
      <c r="AA501" s="516"/>
      <c r="AB501" s="516"/>
      <c r="AC501" s="516"/>
      <c r="AD501" s="516"/>
      <c r="AE501" s="516"/>
      <c r="AF501" s="516"/>
      <c r="AG501" s="516"/>
      <c r="AH501" s="516"/>
      <c r="AI501" s="516"/>
      <c r="AJ501" s="516"/>
      <c r="AK501" s="516"/>
      <c r="AL501" s="516"/>
      <c r="AM501" s="516"/>
      <c r="AN501" s="516"/>
      <c r="AO501" s="516"/>
      <c r="AP501" s="516"/>
      <c r="AQ501" s="516"/>
      <c r="AR501" s="516"/>
      <c r="AS501" s="516"/>
      <c r="AT501" s="516"/>
      <c r="AU501" s="516"/>
      <c r="AV501" s="516"/>
      <c r="AW501" s="400"/>
      <c r="AX501" s="400"/>
      <c r="AY501" s="400"/>
      <c r="AZ501" s="582" t="s">
        <v>1272</v>
      </c>
      <c r="BA501" s="400" t="s">
        <v>1341</v>
      </c>
      <c r="BB501" s="400"/>
      <c r="BC501" s="400"/>
      <c r="BD501" s="400" t="s">
        <v>1251</v>
      </c>
      <c r="BE501" s="516"/>
      <c r="BF501" s="516"/>
      <c r="BG501" s="516"/>
    </row>
    <row r="502" spans="14:59" s="367" customFormat="1">
      <c r="N502" s="516"/>
      <c r="O502" s="516"/>
      <c r="P502" s="516"/>
      <c r="Q502" s="516"/>
      <c r="R502" s="516"/>
      <c r="S502" s="516"/>
      <c r="T502" s="516"/>
      <c r="U502" s="516"/>
      <c r="V502" s="516"/>
      <c r="W502" s="516"/>
      <c r="X502" s="516"/>
      <c r="Y502" s="516"/>
      <c r="Z502" s="516"/>
      <c r="AA502" s="516"/>
      <c r="AB502" s="516"/>
      <c r="AC502" s="516"/>
      <c r="AD502" s="516"/>
      <c r="AE502" s="516"/>
      <c r="AF502" s="516"/>
      <c r="AG502" s="516"/>
      <c r="AH502" s="516"/>
      <c r="AI502" s="516"/>
      <c r="AJ502" s="516"/>
      <c r="AK502" s="516"/>
      <c r="AL502" s="516"/>
      <c r="AM502" s="516"/>
      <c r="AN502" s="516"/>
      <c r="AO502" s="516"/>
      <c r="AP502" s="516"/>
      <c r="AQ502" s="516"/>
      <c r="AR502" s="516"/>
      <c r="AS502" s="516"/>
      <c r="AT502" s="516"/>
      <c r="AU502" s="516"/>
      <c r="AV502" s="516"/>
      <c r="AW502" s="400"/>
      <c r="AX502" s="400"/>
      <c r="AY502" s="400"/>
      <c r="AZ502" s="582" t="s">
        <v>1275</v>
      </c>
      <c r="BA502" s="400" t="s">
        <v>1344</v>
      </c>
      <c r="BB502" s="400"/>
      <c r="BC502" s="400"/>
      <c r="BD502" s="400" t="s">
        <v>1256</v>
      </c>
      <c r="BE502" s="516"/>
      <c r="BF502" s="516"/>
      <c r="BG502" s="516"/>
    </row>
    <row r="503" spans="14:59" s="367" customFormat="1">
      <c r="N503" s="516"/>
      <c r="O503" s="516"/>
      <c r="P503" s="516"/>
      <c r="Q503" s="516"/>
      <c r="R503" s="516"/>
      <c r="S503" s="516"/>
      <c r="T503" s="516"/>
      <c r="U503" s="516"/>
      <c r="V503" s="516"/>
      <c r="W503" s="516"/>
      <c r="X503" s="516"/>
      <c r="Y503" s="516"/>
      <c r="Z503" s="516"/>
      <c r="AA503" s="516"/>
      <c r="AB503" s="516"/>
      <c r="AC503" s="516"/>
      <c r="AD503" s="516"/>
      <c r="AE503" s="516"/>
      <c r="AF503" s="516"/>
      <c r="AG503" s="516"/>
      <c r="AH503" s="516"/>
      <c r="AI503" s="516"/>
      <c r="AJ503" s="516"/>
      <c r="AK503" s="516"/>
      <c r="AL503" s="516"/>
      <c r="AM503" s="516"/>
      <c r="AN503" s="516"/>
      <c r="AO503" s="516"/>
      <c r="AP503" s="516"/>
      <c r="AQ503" s="516"/>
      <c r="AR503" s="516"/>
      <c r="AS503" s="516"/>
      <c r="AT503" s="516"/>
      <c r="AU503" s="516"/>
      <c r="AV503" s="516"/>
      <c r="AW503" s="400"/>
      <c r="AX503" s="400"/>
      <c r="AY503" s="400"/>
      <c r="AZ503" s="582" t="s">
        <v>1276</v>
      </c>
      <c r="BA503" s="582" t="s">
        <v>1577</v>
      </c>
      <c r="BB503" s="582"/>
      <c r="BC503" s="582"/>
      <c r="BD503" s="400" t="s">
        <v>1259</v>
      </c>
      <c r="BE503" s="516"/>
      <c r="BF503" s="516"/>
      <c r="BG503" s="516"/>
    </row>
    <row r="504" spans="14:59" s="367" customFormat="1">
      <c r="N504" s="516"/>
      <c r="O504" s="516"/>
      <c r="P504" s="516"/>
      <c r="Q504" s="516"/>
      <c r="R504" s="516"/>
      <c r="S504" s="516"/>
      <c r="T504" s="516"/>
      <c r="U504" s="516"/>
      <c r="V504" s="516"/>
      <c r="W504" s="516"/>
      <c r="X504" s="516"/>
      <c r="Y504" s="516"/>
      <c r="Z504" s="516"/>
      <c r="AA504" s="516"/>
      <c r="AB504" s="516"/>
      <c r="AC504" s="516"/>
      <c r="AD504" s="516"/>
      <c r="AE504" s="516"/>
      <c r="AF504" s="516"/>
      <c r="AG504" s="516"/>
      <c r="AH504" s="516"/>
      <c r="AI504" s="516"/>
      <c r="AJ504" s="516"/>
      <c r="AK504" s="516"/>
      <c r="AL504" s="516"/>
      <c r="AM504" s="516"/>
      <c r="AN504" s="516"/>
      <c r="AO504" s="516"/>
      <c r="AP504" s="516"/>
      <c r="AQ504" s="516"/>
      <c r="AR504" s="516"/>
      <c r="AS504" s="516"/>
      <c r="AT504" s="516"/>
      <c r="AU504" s="516"/>
      <c r="AV504" s="516"/>
      <c r="AW504" s="400"/>
      <c r="AX504" s="400"/>
      <c r="AY504" s="400"/>
      <c r="AZ504" s="582" t="s">
        <v>1279</v>
      </c>
      <c r="BA504" s="582" t="s">
        <v>1637</v>
      </c>
      <c r="BB504" s="582"/>
      <c r="BC504" s="582"/>
      <c r="BD504" s="400" t="s">
        <v>1263</v>
      </c>
      <c r="BE504" s="516"/>
      <c r="BF504" s="516"/>
      <c r="BG504" s="516"/>
    </row>
    <row r="505" spans="14:59" s="367" customFormat="1">
      <c r="N505" s="516"/>
      <c r="O505" s="516"/>
      <c r="P505" s="516"/>
      <c r="Q505" s="516"/>
      <c r="R505" s="516"/>
      <c r="S505" s="516"/>
      <c r="T505" s="516"/>
      <c r="U505" s="516"/>
      <c r="V505" s="516"/>
      <c r="W505" s="516"/>
      <c r="X505" s="516"/>
      <c r="Y505" s="516"/>
      <c r="Z505" s="516"/>
      <c r="AA505" s="516"/>
      <c r="AB505" s="516"/>
      <c r="AC505" s="516"/>
      <c r="AD505" s="516"/>
      <c r="AE505" s="516"/>
      <c r="AF505" s="516"/>
      <c r="AG505" s="516"/>
      <c r="AH505" s="516"/>
      <c r="AI505" s="516"/>
      <c r="AJ505" s="516"/>
      <c r="AK505" s="516"/>
      <c r="AL505" s="516"/>
      <c r="AM505" s="516"/>
      <c r="AN505" s="516"/>
      <c r="AO505" s="516"/>
      <c r="AP505" s="516"/>
      <c r="AQ505" s="516"/>
      <c r="AR505" s="516"/>
      <c r="AS505" s="516"/>
      <c r="AT505" s="516"/>
      <c r="AU505" s="516"/>
      <c r="AV505" s="516"/>
      <c r="AW505" s="400"/>
      <c r="AX505" s="400"/>
      <c r="AY505" s="400"/>
      <c r="AZ505" s="582" t="s">
        <v>502</v>
      </c>
      <c r="BA505" s="582" t="s">
        <v>1639</v>
      </c>
      <c r="BB505" s="582"/>
      <c r="BC505" s="582"/>
      <c r="BD505" s="400" t="s">
        <v>1267</v>
      </c>
      <c r="BE505" s="516"/>
      <c r="BF505" s="516"/>
      <c r="BG505" s="516"/>
    </row>
    <row r="506" spans="14:59" s="367" customFormat="1">
      <c r="N506" s="516"/>
      <c r="O506" s="516"/>
      <c r="P506" s="516"/>
      <c r="Q506" s="516"/>
      <c r="R506" s="516"/>
      <c r="S506" s="516"/>
      <c r="T506" s="516"/>
      <c r="U506" s="516"/>
      <c r="V506" s="516"/>
      <c r="W506" s="516"/>
      <c r="X506" s="516"/>
      <c r="Y506" s="516"/>
      <c r="Z506" s="516"/>
      <c r="AA506" s="516"/>
      <c r="AB506" s="516"/>
      <c r="AC506" s="516"/>
      <c r="AD506" s="516"/>
      <c r="AE506" s="516"/>
      <c r="AF506" s="516"/>
      <c r="AG506" s="516"/>
      <c r="AH506" s="516"/>
      <c r="AI506" s="516"/>
      <c r="AJ506" s="516"/>
      <c r="AK506" s="516"/>
      <c r="AL506" s="516"/>
      <c r="AM506" s="516"/>
      <c r="AN506" s="516"/>
      <c r="AO506" s="516"/>
      <c r="AP506" s="516"/>
      <c r="AQ506" s="516"/>
      <c r="AR506" s="516"/>
      <c r="AS506" s="516"/>
      <c r="AT506" s="516"/>
      <c r="AU506" s="516"/>
      <c r="AV506" s="516"/>
      <c r="AW506" s="400"/>
      <c r="AX506" s="400"/>
      <c r="AY506" s="400"/>
      <c r="AZ506" s="582" t="s">
        <v>1280</v>
      </c>
      <c r="BA506" s="582" t="s">
        <v>1644</v>
      </c>
      <c r="BB506" s="582"/>
      <c r="BC506" s="582"/>
      <c r="BD506" s="400" t="s">
        <v>490</v>
      </c>
      <c r="BE506" s="516"/>
      <c r="BF506" s="516"/>
      <c r="BG506" s="516"/>
    </row>
    <row r="507" spans="14:59" s="367" customFormat="1">
      <c r="N507" s="516"/>
      <c r="O507" s="516"/>
      <c r="P507" s="516"/>
      <c r="Q507" s="516"/>
      <c r="R507" s="516"/>
      <c r="S507" s="516"/>
      <c r="T507" s="516"/>
      <c r="U507" s="516"/>
      <c r="V507" s="516"/>
      <c r="W507" s="516"/>
      <c r="X507" s="516"/>
      <c r="Y507" s="516"/>
      <c r="Z507" s="516"/>
      <c r="AA507" s="516"/>
      <c r="AB507" s="516"/>
      <c r="AC507" s="516"/>
      <c r="AD507" s="516"/>
      <c r="AE507" s="516"/>
      <c r="AF507" s="516"/>
      <c r="AG507" s="516"/>
      <c r="AH507" s="516"/>
      <c r="AI507" s="516"/>
      <c r="AJ507" s="516"/>
      <c r="AK507" s="516"/>
      <c r="AL507" s="516"/>
      <c r="AM507" s="516"/>
      <c r="AN507" s="516"/>
      <c r="AO507" s="516"/>
      <c r="AP507" s="516"/>
      <c r="AQ507" s="516"/>
      <c r="AR507" s="516"/>
      <c r="AS507" s="516"/>
      <c r="AT507" s="516"/>
      <c r="AU507" s="516"/>
      <c r="AV507" s="516"/>
      <c r="AW507" s="400"/>
      <c r="AX507" s="400"/>
      <c r="AY507" s="400"/>
      <c r="AZ507" s="582" t="s">
        <v>1281</v>
      </c>
      <c r="BA507" s="582" t="s">
        <v>1646</v>
      </c>
      <c r="BB507" s="582"/>
      <c r="BC507" s="582"/>
      <c r="BD507" s="400" t="s">
        <v>1650</v>
      </c>
      <c r="BE507" s="516"/>
      <c r="BF507" s="516"/>
      <c r="BG507" s="516"/>
    </row>
    <row r="508" spans="14:59" s="367" customFormat="1">
      <c r="N508" s="516"/>
      <c r="O508" s="516"/>
      <c r="P508" s="516"/>
      <c r="Q508" s="516"/>
      <c r="R508" s="516"/>
      <c r="S508" s="516"/>
      <c r="T508" s="516"/>
      <c r="U508" s="516"/>
      <c r="V508" s="516"/>
      <c r="W508" s="516"/>
      <c r="X508" s="516"/>
      <c r="Y508" s="516"/>
      <c r="Z508" s="516"/>
      <c r="AA508" s="516"/>
      <c r="AB508" s="516"/>
      <c r="AC508" s="516"/>
      <c r="AD508" s="516"/>
      <c r="AE508" s="516"/>
      <c r="AF508" s="516"/>
      <c r="AG508" s="516"/>
      <c r="AH508" s="516"/>
      <c r="AI508" s="516"/>
      <c r="AJ508" s="516"/>
      <c r="AK508" s="516"/>
      <c r="AL508" s="516"/>
      <c r="AM508" s="516"/>
      <c r="AN508" s="516"/>
      <c r="AO508" s="516"/>
      <c r="AP508" s="516"/>
      <c r="AQ508" s="516"/>
      <c r="AR508" s="516"/>
      <c r="AS508" s="516"/>
      <c r="AT508" s="516"/>
      <c r="AU508" s="516"/>
      <c r="AV508" s="516"/>
      <c r="AW508" s="400"/>
      <c r="AX508" s="400"/>
      <c r="AY508" s="400"/>
      <c r="AZ508" s="582" t="s">
        <v>1282</v>
      </c>
      <c r="BA508" s="582" t="s">
        <v>1200</v>
      </c>
      <c r="BB508" s="582"/>
      <c r="BC508" s="582"/>
      <c r="BD508" s="400" t="s">
        <v>1272</v>
      </c>
      <c r="BE508" s="516"/>
      <c r="BF508" s="516"/>
      <c r="BG508" s="516"/>
    </row>
    <row r="509" spans="14:59" s="367" customFormat="1">
      <c r="N509" s="516"/>
      <c r="O509" s="516"/>
      <c r="P509" s="516"/>
      <c r="Q509" s="516"/>
      <c r="R509" s="516"/>
      <c r="S509" s="516"/>
      <c r="T509" s="516"/>
      <c r="U509" s="516"/>
      <c r="V509" s="516"/>
      <c r="W509" s="516"/>
      <c r="X509" s="516"/>
      <c r="Y509" s="516"/>
      <c r="Z509" s="516"/>
      <c r="AA509" s="516"/>
      <c r="AB509" s="516"/>
      <c r="AC509" s="516"/>
      <c r="AD509" s="516"/>
      <c r="AE509" s="516"/>
      <c r="AF509" s="516"/>
      <c r="AG509" s="516"/>
      <c r="AH509" s="516"/>
      <c r="AI509" s="516"/>
      <c r="AJ509" s="516"/>
      <c r="AK509" s="516"/>
      <c r="AL509" s="516"/>
      <c r="AM509" s="516"/>
      <c r="AN509" s="516"/>
      <c r="AO509" s="516"/>
      <c r="AP509" s="516"/>
      <c r="AQ509" s="516"/>
      <c r="AR509" s="516"/>
      <c r="AS509" s="516"/>
      <c r="AT509" s="516"/>
      <c r="AU509" s="516"/>
      <c r="AV509" s="516"/>
      <c r="AW509" s="400"/>
      <c r="AX509" s="400"/>
      <c r="AY509" s="400"/>
      <c r="AZ509" s="582" t="s">
        <v>1651</v>
      </c>
      <c r="BA509" s="582" t="s">
        <v>1648</v>
      </c>
      <c r="BB509" s="582"/>
      <c r="BC509" s="582"/>
      <c r="BD509" s="400" t="s">
        <v>1275</v>
      </c>
      <c r="BE509" s="516"/>
      <c r="BF509" s="516"/>
      <c r="BG509" s="516"/>
    </row>
    <row r="510" spans="14:59" s="367" customFormat="1">
      <c r="N510" s="516"/>
      <c r="O510" s="516"/>
      <c r="P510" s="516"/>
      <c r="Q510" s="516"/>
      <c r="R510" s="516"/>
      <c r="S510" s="516"/>
      <c r="T510" s="516"/>
      <c r="U510" s="516"/>
      <c r="V510" s="516"/>
      <c r="W510" s="516"/>
      <c r="X510" s="516"/>
      <c r="Y510" s="516"/>
      <c r="Z510" s="516"/>
      <c r="AA510" s="516"/>
      <c r="AB510" s="516"/>
      <c r="AC510" s="516"/>
      <c r="AD510" s="516"/>
      <c r="AE510" s="516"/>
      <c r="AF510" s="516"/>
      <c r="AG510" s="516"/>
      <c r="AH510" s="516"/>
      <c r="AI510" s="516"/>
      <c r="AJ510" s="516"/>
      <c r="AK510" s="516"/>
      <c r="AL510" s="516"/>
      <c r="AM510" s="516"/>
      <c r="AN510" s="516"/>
      <c r="AO510" s="516"/>
      <c r="AP510" s="516"/>
      <c r="AQ510" s="516"/>
      <c r="AR510" s="516"/>
      <c r="AS510" s="516"/>
      <c r="AT510" s="516"/>
      <c r="AU510" s="516"/>
      <c r="AV510" s="516"/>
      <c r="AW510" s="400"/>
      <c r="AX510" s="400"/>
      <c r="AY510" s="400"/>
      <c r="AZ510" s="582" t="s">
        <v>1284</v>
      </c>
      <c r="BA510" s="582"/>
      <c r="BB510" s="582"/>
      <c r="BC510" s="582"/>
      <c r="BD510" s="400" t="s">
        <v>1276</v>
      </c>
      <c r="BE510" s="516"/>
      <c r="BF510" s="516"/>
      <c r="BG510" s="516"/>
    </row>
    <row r="511" spans="14:59" s="367" customFormat="1">
      <c r="N511" s="516"/>
      <c r="O511" s="516"/>
      <c r="P511" s="516"/>
      <c r="Q511" s="516"/>
      <c r="R511" s="516"/>
      <c r="S511" s="516"/>
      <c r="T511" s="516"/>
      <c r="U511" s="516"/>
      <c r="V511" s="516"/>
      <c r="W511" s="516"/>
      <c r="X511" s="516"/>
      <c r="Y511" s="516"/>
      <c r="Z511" s="516"/>
      <c r="AA511" s="516"/>
      <c r="AB511" s="516"/>
      <c r="AC511" s="516"/>
      <c r="AD511" s="516"/>
      <c r="AE511" s="516"/>
      <c r="AF511" s="516"/>
      <c r="AG511" s="516"/>
      <c r="AH511" s="516"/>
      <c r="AI511" s="516"/>
      <c r="AJ511" s="516"/>
      <c r="AK511" s="516"/>
      <c r="AL511" s="516"/>
      <c r="AM511" s="516"/>
      <c r="AN511" s="516"/>
      <c r="AO511" s="516"/>
      <c r="AP511" s="516"/>
      <c r="AQ511" s="516"/>
      <c r="AR511" s="516"/>
      <c r="AS511" s="516"/>
      <c r="AT511" s="516"/>
      <c r="AU511" s="516"/>
      <c r="AV511" s="516"/>
      <c r="AW511" s="400"/>
      <c r="AX511" s="400"/>
      <c r="AY511" s="400"/>
      <c r="AZ511" s="582" t="s">
        <v>1285</v>
      </c>
      <c r="BA511" s="582"/>
      <c r="BB511" s="582"/>
      <c r="BC511" s="582"/>
      <c r="BD511" s="400" t="s">
        <v>1279</v>
      </c>
      <c r="BE511" s="516"/>
      <c r="BF511" s="516"/>
      <c r="BG511" s="516"/>
    </row>
    <row r="512" spans="14:59" s="367" customFormat="1">
      <c r="N512" s="516"/>
      <c r="O512" s="516"/>
      <c r="P512" s="516"/>
      <c r="Q512" s="516"/>
      <c r="R512" s="516"/>
      <c r="S512" s="516"/>
      <c r="T512" s="516"/>
      <c r="U512" s="516"/>
      <c r="V512" s="516"/>
      <c r="W512" s="516"/>
      <c r="X512" s="516"/>
      <c r="Y512" s="516"/>
      <c r="Z512" s="516"/>
      <c r="AA512" s="516"/>
      <c r="AB512" s="516"/>
      <c r="AC512" s="516"/>
      <c r="AD512" s="516"/>
      <c r="AE512" s="516"/>
      <c r="AF512" s="516"/>
      <c r="AG512" s="516"/>
      <c r="AH512" s="516"/>
      <c r="AI512" s="516"/>
      <c r="AJ512" s="516"/>
      <c r="AK512" s="516"/>
      <c r="AL512" s="516"/>
      <c r="AM512" s="516"/>
      <c r="AN512" s="516"/>
      <c r="AO512" s="516"/>
      <c r="AP512" s="516"/>
      <c r="AQ512" s="516"/>
      <c r="AR512" s="516"/>
      <c r="AS512" s="516"/>
      <c r="AT512" s="516"/>
      <c r="AU512" s="516"/>
      <c r="AV512" s="516"/>
      <c r="AW512" s="400"/>
      <c r="AX512" s="400"/>
      <c r="AY512" s="400"/>
      <c r="AZ512" s="582" t="s">
        <v>1286</v>
      </c>
      <c r="BA512" s="582"/>
      <c r="BB512" s="582"/>
      <c r="BC512" s="582"/>
      <c r="BD512" s="400" t="s">
        <v>502</v>
      </c>
      <c r="BE512" s="516"/>
      <c r="BF512" s="516"/>
      <c r="BG512" s="516"/>
    </row>
    <row r="513" spans="14:59" s="367" customFormat="1">
      <c r="N513" s="516"/>
      <c r="O513" s="516"/>
      <c r="P513" s="516"/>
      <c r="Q513" s="516"/>
      <c r="R513" s="516"/>
      <c r="S513" s="516"/>
      <c r="T513" s="516"/>
      <c r="U513" s="516"/>
      <c r="V513" s="516"/>
      <c r="W513" s="516"/>
      <c r="X513" s="516"/>
      <c r="Y513" s="516"/>
      <c r="Z513" s="516"/>
      <c r="AA513" s="516"/>
      <c r="AB513" s="516"/>
      <c r="AC513" s="516"/>
      <c r="AD513" s="516"/>
      <c r="AE513" s="516"/>
      <c r="AF513" s="516"/>
      <c r="AG513" s="516"/>
      <c r="AH513" s="516"/>
      <c r="AI513" s="516"/>
      <c r="AJ513" s="516"/>
      <c r="AK513" s="516"/>
      <c r="AL513" s="516"/>
      <c r="AM513" s="516"/>
      <c r="AN513" s="516"/>
      <c r="AO513" s="516"/>
      <c r="AP513" s="516"/>
      <c r="AQ513" s="516"/>
      <c r="AR513" s="516"/>
      <c r="AS513" s="516"/>
      <c r="AT513" s="516"/>
      <c r="AU513" s="516"/>
      <c r="AV513" s="516"/>
      <c r="AW513" s="400"/>
      <c r="AX513" s="400"/>
      <c r="AY513" s="400"/>
      <c r="AZ513" s="582" t="s">
        <v>1652</v>
      </c>
      <c r="BA513" s="582"/>
      <c r="BB513" s="582"/>
      <c r="BC513" s="582"/>
      <c r="BD513" s="400" t="s">
        <v>1280</v>
      </c>
      <c r="BE513" s="516"/>
      <c r="BF513" s="516"/>
      <c r="BG513" s="516"/>
    </row>
    <row r="514" spans="14:59" s="367" customFormat="1">
      <c r="N514" s="516"/>
      <c r="O514" s="516"/>
      <c r="P514" s="516"/>
      <c r="Q514" s="516"/>
      <c r="R514" s="516"/>
      <c r="S514" s="516"/>
      <c r="T514" s="516"/>
      <c r="U514" s="516"/>
      <c r="V514" s="516"/>
      <c r="W514" s="516"/>
      <c r="X514" s="516"/>
      <c r="Y514" s="516"/>
      <c r="Z514" s="516"/>
      <c r="AA514" s="516"/>
      <c r="AB514" s="516"/>
      <c r="AC514" s="516"/>
      <c r="AD514" s="516"/>
      <c r="AE514" s="516"/>
      <c r="AF514" s="516"/>
      <c r="AG514" s="516"/>
      <c r="AH514" s="516"/>
      <c r="AI514" s="516"/>
      <c r="AJ514" s="516"/>
      <c r="AK514" s="516"/>
      <c r="AL514" s="516"/>
      <c r="AM514" s="516"/>
      <c r="AN514" s="516"/>
      <c r="AO514" s="516"/>
      <c r="AP514" s="516"/>
      <c r="AQ514" s="516"/>
      <c r="AR514" s="516"/>
      <c r="AS514" s="516"/>
      <c r="AT514" s="516"/>
      <c r="AU514" s="516"/>
      <c r="AV514" s="516"/>
      <c r="AW514" s="400"/>
      <c r="AX514" s="400"/>
      <c r="AY514" s="400"/>
      <c r="AZ514" s="582" t="s">
        <v>1289</v>
      </c>
      <c r="BA514" s="582"/>
      <c r="BB514" s="582"/>
      <c r="BC514" s="582"/>
      <c r="BD514" s="400" t="s">
        <v>1281</v>
      </c>
      <c r="BE514" s="516"/>
      <c r="BF514" s="516"/>
      <c r="BG514" s="516"/>
    </row>
    <row r="515" spans="14:59" s="367" customFormat="1">
      <c r="N515" s="516"/>
      <c r="O515" s="516"/>
      <c r="P515" s="516"/>
      <c r="Q515" s="516"/>
      <c r="R515" s="516"/>
      <c r="S515" s="516"/>
      <c r="T515" s="516"/>
      <c r="U515" s="516"/>
      <c r="V515" s="516"/>
      <c r="W515" s="516"/>
      <c r="X515" s="516"/>
      <c r="Y515" s="516"/>
      <c r="Z515" s="516"/>
      <c r="AA515" s="516"/>
      <c r="AB515" s="516"/>
      <c r="AC515" s="516"/>
      <c r="AD515" s="516"/>
      <c r="AE515" s="516"/>
      <c r="AF515" s="516"/>
      <c r="AG515" s="516"/>
      <c r="AH515" s="516"/>
      <c r="AI515" s="516"/>
      <c r="AJ515" s="516"/>
      <c r="AK515" s="516"/>
      <c r="AL515" s="516"/>
      <c r="AM515" s="516"/>
      <c r="AN515" s="516"/>
      <c r="AO515" s="516"/>
      <c r="AP515" s="516"/>
      <c r="AQ515" s="516"/>
      <c r="AR515" s="516"/>
      <c r="AS515" s="516"/>
      <c r="AT515" s="516"/>
      <c r="AU515" s="516"/>
      <c r="AV515" s="516"/>
      <c r="AW515" s="400"/>
      <c r="AX515" s="400"/>
      <c r="AY515" s="400"/>
      <c r="AZ515" s="582" t="s">
        <v>1290</v>
      </c>
      <c r="BA515" s="582"/>
      <c r="BB515" s="582"/>
      <c r="BC515" s="582"/>
      <c r="BD515" s="400" t="s">
        <v>1282</v>
      </c>
      <c r="BE515" s="516"/>
      <c r="BF515" s="516"/>
      <c r="BG515" s="516"/>
    </row>
    <row r="516" spans="14:59" s="367" customFormat="1">
      <c r="N516" s="516"/>
      <c r="O516" s="516"/>
      <c r="P516" s="516"/>
      <c r="Q516" s="516"/>
      <c r="R516" s="516"/>
      <c r="S516" s="516"/>
      <c r="T516" s="516"/>
      <c r="U516" s="516"/>
      <c r="V516" s="516"/>
      <c r="W516" s="516"/>
      <c r="X516" s="516"/>
      <c r="Y516" s="516"/>
      <c r="Z516" s="516"/>
      <c r="AA516" s="516"/>
      <c r="AB516" s="516"/>
      <c r="AC516" s="516"/>
      <c r="AD516" s="516"/>
      <c r="AE516" s="516"/>
      <c r="AF516" s="516"/>
      <c r="AG516" s="516"/>
      <c r="AH516" s="516"/>
      <c r="AI516" s="516"/>
      <c r="AJ516" s="516"/>
      <c r="AK516" s="516"/>
      <c r="AL516" s="516"/>
      <c r="AM516" s="516"/>
      <c r="AN516" s="516"/>
      <c r="AO516" s="516"/>
      <c r="AP516" s="516"/>
      <c r="AQ516" s="516"/>
      <c r="AR516" s="516"/>
      <c r="AS516" s="516"/>
      <c r="AT516" s="516"/>
      <c r="AU516" s="516"/>
      <c r="AV516" s="516"/>
      <c r="AW516" s="400"/>
      <c r="AX516" s="400"/>
      <c r="AY516" s="400"/>
      <c r="AZ516" s="582" t="s">
        <v>1291</v>
      </c>
      <c r="BA516" s="582"/>
      <c r="BB516" s="582"/>
      <c r="BC516" s="582"/>
      <c r="BD516" s="400" t="s">
        <v>1651</v>
      </c>
      <c r="BE516" s="516"/>
      <c r="BF516" s="516"/>
      <c r="BG516" s="516"/>
    </row>
    <row r="517" spans="14:59" s="367" customFormat="1">
      <c r="N517" s="516"/>
      <c r="O517" s="516"/>
      <c r="P517" s="516"/>
      <c r="Q517" s="516"/>
      <c r="R517" s="516"/>
      <c r="S517" s="516"/>
      <c r="T517" s="516"/>
      <c r="U517" s="516"/>
      <c r="V517" s="516"/>
      <c r="W517" s="516"/>
      <c r="X517" s="516"/>
      <c r="Y517" s="516"/>
      <c r="Z517" s="516"/>
      <c r="AA517" s="516"/>
      <c r="AB517" s="516"/>
      <c r="AC517" s="516"/>
      <c r="AD517" s="516"/>
      <c r="AE517" s="516"/>
      <c r="AF517" s="516"/>
      <c r="AG517" s="516"/>
      <c r="AH517" s="516"/>
      <c r="AI517" s="516"/>
      <c r="AJ517" s="516"/>
      <c r="AK517" s="516"/>
      <c r="AL517" s="516"/>
      <c r="AM517" s="516"/>
      <c r="AN517" s="516"/>
      <c r="AO517" s="516"/>
      <c r="AP517" s="516"/>
      <c r="AQ517" s="516"/>
      <c r="AR517" s="516"/>
      <c r="AS517" s="516"/>
      <c r="AT517" s="516"/>
      <c r="AU517" s="516"/>
      <c r="AV517" s="516"/>
      <c r="AW517" s="400"/>
      <c r="AX517" s="400"/>
      <c r="AY517" s="400"/>
      <c r="AZ517" s="582" t="s">
        <v>1653</v>
      </c>
      <c r="BA517" s="582"/>
      <c r="BB517" s="582"/>
      <c r="BC517" s="582"/>
      <c r="BD517" s="400" t="s">
        <v>1284</v>
      </c>
      <c r="BE517" s="516"/>
      <c r="BF517" s="516"/>
      <c r="BG517" s="516"/>
    </row>
    <row r="518" spans="14:59" s="367" customFormat="1">
      <c r="N518" s="516"/>
      <c r="O518" s="516"/>
      <c r="P518" s="516"/>
      <c r="Q518" s="516"/>
      <c r="R518" s="516"/>
      <c r="S518" s="516"/>
      <c r="T518" s="516"/>
      <c r="U518" s="516"/>
      <c r="V518" s="516"/>
      <c r="W518" s="516"/>
      <c r="X518" s="516"/>
      <c r="Y518" s="516"/>
      <c r="Z518" s="516"/>
      <c r="AA518" s="516"/>
      <c r="AB518" s="516"/>
      <c r="AC518" s="516"/>
      <c r="AD518" s="516"/>
      <c r="AE518" s="516"/>
      <c r="AF518" s="516"/>
      <c r="AG518" s="516"/>
      <c r="AH518" s="516"/>
      <c r="AI518" s="516"/>
      <c r="AJ518" s="516"/>
      <c r="AK518" s="516"/>
      <c r="AL518" s="516"/>
      <c r="AM518" s="516"/>
      <c r="AN518" s="516"/>
      <c r="AO518" s="516"/>
      <c r="AP518" s="516"/>
      <c r="AQ518" s="516"/>
      <c r="AR518" s="516"/>
      <c r="AS518" s="516"/>
      <c r="AT518" s="516"/>
      <c r="AU518" s="516"/>
      <c r="AV518" s="516"/>
      <c r="AW518" s="400"/>
      <c r="AX518" s="400"/>
      <c r="AY518" s="400"/>
      <c r="AZ518" s="582" t="s">
        <v>1293</v>
      </c>
      <c r="BA518" s="582"/>
      <c r="BB518" s="582"/>
      <c r="BC518" s="582"/>
      <c r="BD518" s="400" t="s">
        <v>1285</v>
      </c>
      <c r="BE518" s="516"/>
      <c r="BF518" s="516"/>
      <c r="BG518" s="516"/>
    </row>
    <row r="519" spans="14:59" s="367" customFormat="1">
      <c r="N519" s="516"/>
      <c r="O519" s="516"/>
      <c r="P519" s="516"/>
      <c r="Q519" s="516"/>
      <c r="R519" s="516"/>
      <c r="S519" s="516"/>
      <c r="T519" s="516"/>
      <c r="U519" s="516"/>
      <c r="V519" s="516"/>
      <c r="W519" s="516"/>
      <c r="X519" s="516"/>
      <c r="Y519" s="516"/>
      <c r="Z519" s="516"/>
      <c r="AA519" s="516"/>
      <c r="AB519" s="516"/>
      <c r="AC519" s="516"/>
      <c r="AD519" s="516"/>
      <c r="AE519" s="516"/>
      <c r="AF519" s="516"/>
      <c r="AG519" s="516"/>
      <c r="AH519" s="516"/>
      <c r="AI519" s="516"/>
      <c r="AJ519" s="516"/>
      <c r="AK519" s="516"/>
      <c r="AL519" s="516"/>
      <c r="AM519" s="516"/>
      <c r="AN519" s="516"/>
      <c r="AO519" s="516"/>
      <c r="AP519" s="516"/>
      <c r="AQ519" s="516"/>
      <c r="AR519" s="516"/>
      <c r="AS519" s="516"/>
      <c r="AT519" s="516"/>
      <c r="AU519" s="516"/>
      <c r="AV519" s="516"/>
      <c r="AW519" s="400"/>
      <c r="AX519" s="400"/>
      <c r="AY519" s="400"/>
      <c r="AZ519" s="582" t="s">
        <v>1295</v>
      </c>
      <c r="BA519" s="582"/>
      <c r="BB519" s="582"/>
      <c r="BC519" s="582"/>
      <c r="BD519" s="400" t="s">
        <v>1286</v>
      </c>
      <c r="BE519" s="516"/>
      <c r="BF519" s="516"/>
      <c r="BG519" s="516"/>
    </row>
    <row r="520" spans="14:59" s="367" customFormat="1">
      <c r="N520" s="516"/>
      <c r="O520" s="516"/>
      <c r="P520" s="516"/>
      <c r="Q520" s="516"/>
      <c r="R520" s="516"/>
      <c r="S520" s="516"/>
      <c r="T520" s="516"/>
      <c r="U520" s="516"/>
      <c r="V520" s="516"/>
      <c r="W520" s="516"/>
      <c r="X520" s="516"/>
      <c r="Y520" s="516"/>
      <c r="Z520" s="516"/>
      <c r="AA520" s="516"/>
      <c r="AB520" s="516"/>
      <c r="AC520" s="516"/>
      <c r="AD520" s="516"/>
      <c r="AE520" s="516"/>
      <c r="AF520" s="516"/>
      <c r="AG520" s="516"/>
      <c r="AH520" s="516"/>
      <c r="AI520" s="516"/>
      <c r="AJ520" s="516"/>
      <c r="AK520" s="516"/>
      <c r="AL520" s="516"/>
      <c r="AM520" s="516"/>
      <c r="AN520" s="516"/>
      <c r="AO520" s="516"/>
      <c r="AP520" s="516"/>
      <c r="AQ520" s="516"/>
      <c r="AR520" s="516"/>
      <c r="AS520" s="516"/>
      <c r="AT520" s="516"/>
      <c r="AU520" s="516"/>
      <c r="AV520" s="516"/>
      <c r="AW520" s="400"/>
      <c r="AX520" s="400"/>
      <c r="AY520" s="400"/>
      <c r="AZ520" s="582" t="s">
        <v>1296</v>
      </c>
      <c r="BA520" s="582"/>
      <c r="BB520" s="582"/>
      <c r="BC520" s="582"/>
      <c r="BD520" s="400" t="s">
        <v>1652</v>
      </c>
      <c r="BE520" s="516"/>
      <c r="BF520" s="516"/>
      <c r="BG520" s="516"/>
    </row>
    <row r="521" spans="14:59" s="367" customFormat="1">
      <c r="N521" s="516"/>
      <c r="O521" s="516"/>
      <c r="P521" s="516"/>
      <c r="Q521" s="516"/>
      <c r="R521" s="516"/>
      <c r="S521" s="516"/>
      <c r="T521" s="516"/>
      <c r="U521" s="516"/>
      <c r="V521" s="516"/>
      <c r="W521" s="516"/>
      <c r="X521" s="516"/>
      <c r="Y521" s="516"/>
      <c r="Z521" s="516"/>
      <c r="AA521" s="516"/>
      <c r="AB521" s="516"/>
      <c r="AC521" s="516"/>
      <c r="AD521" s="516"/>
      <c r="AE521" s="516"/>
      <c r="AF521" s="516"/>
      <c r="AG521" s="516"/>
      <c r="AH521" s="516"/>
      <c r="AI521" s="516"/>
      <c r="AJ521" s="516"/>
      <c r="AK521" s="516"/>
      <c r="AL521" s="516"/>
      <c r="AM521" s="516"/>
      <c r="AN521" s="516"/>
      <c r="AO521" s="516"/>
      <c r="AP521" s="516"/>
      <c r="AQ521" s="516"/>
      <c r="AR521" s="516"/>
      <c r="AS521" s="516"/>
      <c r="AT521" s="516"/>
      <c r="AU521" s="516"/>
      <c r="AV521" s="516"/>
      <c r="AW521" s="400"/>
      <c r="AX521" s="400"/>
      <c r="AY521" s="400"/>
      <c r="AZ521" s="582" t="s">
        <v>1297</v>
      </c>
      <c r="BA521" s="582"/>
      <c r="BB521" s="582"/>
      <c r="BC521" s="582"/>
      <c r="BD521" s="400" t="s">
        <v>1289</v>
      </c>
      <c r="BE521" s="516"/>
      <c r="BF521" s="516"/>
      <c r="BG521" s="516"/>
    </row>
    <row r="522" spans="14:59" s="367" customFormat="1">
      <c r="N522" s="516"/>
      <c r="O522" s="516"/>
      <c r="P522" s="516"/>
      <c r="Q522" s="516"/>
      <c r="R522" s="516"/>
      <c r="S522" s="516"/>
      <c r="T522" s="516"/>
      <c r="U522" s="516"/>
      <c r="V522" s="516"/>
      <c r="W522" s="516"/>
      <c r="X522" s="516"/>
      <c r="Y522" s="516"/>
      <c r="Z522" s="516"/>
      <c r="AA522" s="516"/>
      <c r="AB522" s="516"/>
      <c r="AC522" s="516"/>
      <c r="AD522" s="516"/>
      <c r="AE522" s="516"/>
      <c r="AF522" s="516"/>
      <c r="AG522" s="516"/>
      <c r="AH522" s="516"/>
      <c r="AI522" s="516"/>
      <c r="AJ522" s="516"/>
      <c r="AK522" s="516"/>
      <c r="AL522" s="516"/>
      <c r="AM522" s="516"/>
      <c r="AN522" s="516"/>
      <c r="AO522" s="516"/>
      <c r="AP522" s="516"/>
      <c r="AQ522" s="516"/>
      <c r="AR522" s="516"/>
      <c r="AS522" s="516"/>
      <c r="AT522" s="516"/>
      <c r="AU522" s="516"/>
      <c r="AV522" s="516"/>
      <c r="AW522" s="400"/>
      <c r="AX522" s="400"/>
      <c r="AY522" s="400"/>
      <c r="AZ522" s="582" t="s">
        <v>1300</v>
      </c>
      <c r="BA522" s="582"/>
      <c r="BB522" s="582"/>
      <c r="BC522" s="582"/>
      <c r="BD522" s="400" t="s">
        <v>1290</v>
      </c>
      <c r="BE522" s="516"/>
      <c r="BF522" s="516"/>
      <c r="BG522" s="516"/>
    </row>
    <row r="523" spans="14:59" s="367" customFormat="1">
      <c r="N523" s="516"/>
      <c r="O523" s="516"/>
      <c r="P523" s="516"/>
      <c r="Q523" s="516"/>
      <c r="R523" s="516"/>
      <c r="S523" s="516"/>
      <c r="T523" s="516"/>
      <c r="U523" s="516"/>
      <c r="V523" s="516"/>
      <c r="W523" s="516"/>
      <c r="X523" s="516"/>
      <c r="Y523" s="516"/>
      <c r="Z523" s="516"/>
      <c r="AA523" s="516"/>
      <c r="AB523" s="516"/>
      <c r="AC523" s="516"/>
      <c r="AD523" s="516"/>
      <c r="AE523" s="516"/>
      <c r="AF523" s="516"/>
      <c r="AG523" s="516"/>
      <c r="AH523" s="516"/>
      <c r="AI523" s="516"/>
      <c r="AJ523" s="516"/>
      <c r="AK523" s="516"/>
      <c r="AL523" s="516"/>
      <c r="AM523" s="516"/>
      <c r="AN523" s="516"/>
      <c r="AO523" s="516"/>
      <c r="AP523" s="516"/>
      <c r="AQ523" s="516"/>
      <c r="AR523" s="516"/>
      <c r="AS523" s="516"/>
      <c r="AT523" s="516"/>
      <c r="AU523" s="516"/>
      <c r="AV523" s="516"/>
      <c r="AW523" s="400"/>
      <c r="AX523" s="400"/>
      <c r="AY523" s="400"/>
      <c r="AZ523" s="582" t="s">
        <v>1301</v>
      </c>
      <c r="BA523" s="582"/>
      <c r="BB523" s="582"/>
      <c r="BC523" s="582"/>
      <c r="BD523" s="400" t="s">
        <v>1291</v>
      </c>
      <c r="BE523" s="516"/>
      <c r="BF523" s="516"/>
      <c r="BG523" s="516"/>
    </row>
    <row r="524" spans="14:59" s="367" customFormat="1">
      <c r="N524" s="516"/>
      <c r="O524" s="516"/>
      <c r="P524" s="516"/>
      <c r="Q524" s="516"/>
      <c r="R524" s="516"/>
      <c r="S524" s="516"/>
      <c r="T524" s="516"/>
      <c r="U524" s="516"/>
      <c r="V524" s="516"/>
      <c r="W524" s="516"/>
      <c r="X524" s="516"/>
      <c r="Y524" s="516"/>
      <c r="Z524" s="516"/>
      <c r="AA524" s="516"/>
      <c r="AB524" s="516"/>
      <c r="AC524" s="516"/>
      <c r="AD524" s="516"/>
      <c r="AE524" s="516"/>
      <c r="AF524" s="516"/>
      <c r="AG524" s="516"/>
      <c r="AH524" s="516"/>
      <c r="AI524" s="516"/>
      <c r="AJ524" s="516"/>
      <c r="AK524" s="516"/>
      <c r="AL524" s="516"/>
      <c r="AM524" s="516"/>
      <c r="AN524" s="516"/>
      <c r="AO524" s="516"/>
      <c r="AP524" s="516"/>
      <c r="AQ524" s="516"/>
      <c r="AR524" s="516"/>
      <c r="AS524" s="516"/>
      <c r="AT524" s="516"/>
      <c r="AU524" s="516"/>
      <c r="AV524" s="516"/>
      <c r="AW524" s="400"/>
      <c r="AX524" s="400"/>
      <c r="AY524" s="400"/>
      <c r="AZ524" s="582" t="s">
        <v>1303</v>
      </c>
      <c r="BA524" s="582"/>
      <c r="BB524" s="582"/>
      <c r="BC524" s="582"/>
      <c r="BD524" s="400" t="s">
        <v>1653</v>
      </c>
      <c r="BE524" s="516"/>
      <c r="BF524" s="516"/>
      <c r="BG524" s="516"/>
    </row>
    <row r="525" spans="14:59" s="367" customFormat="1">
      <c r="N525" s="516"/>
      <c r="O525" s="516"/>
      <c r="P525" s="516"/>
      <c r="Q525" s="516"/>
      <c r="R525" s="516"/>
      <c r="S525" s="516"/>
      <c r="T525" s="516"/>
      <c r="U525" s="516"/>
      <c r="V525" s="516"/>
      <c r="W525" s="516"/>
      <c r="X525" s="516"/>
      <c r="Y525" s="516"/>
      <c r="Z525" s="516"/>
      <c r="AA525" s="516"/>
      <c r="AB525" s="516"/>
      <c r="AC525" s="516"/>
      <c r="AD525" s="516"/>
      <c r="AE525" s="516"/>
      <c r="AF525" s="516"/>
      <c r="AG525" s="516"/>
      <c r="AH525" s="516"/>
      <c r="AI525" s="516"/>
      <c r="AJ525" s="516"/>
      <c r="AK525" s="516"/>
      <c r="AL525" s="516"/>
      <c r="AM525" s="516"/>
      <c r="AN525" s="516"/>
      <c r="AO525" s="516"/>
      <c r="AP525" s="516"/>
      <c r="AQ525" s="516"/>
      <c r="AR525" s="516"/>
      <c r="AS525" s="516"/>
      <c r="AT525" s="516"/>
      <c r="AU525" s="516"/>
      <c r="AV525" s="516"/>
      <c r="AW525" s="400"/>
      <c r="AX525" s="400"/>
      <c r="AY525" s="400"/>
      <c r="AZ525" s="582" t="s">
        <v>1305</v>
      </c>
      <c r="BA525" s="582"/>
      <c r="BB525" s="582"/>
      <c r="BC525" s="582"/>
      <c r="BD525" s="400" t="s">
        <v>1293</v>
      </c>
      <c r="BE525" s="516"/>
      <c r="BF525" s="516"/>
      <c r="BG525" s="516"/>
    </row>
    <row r="526" spans="14:59" s="367" customFormat="1">
      <c r="N526" s="516"/>
      <c r="O526" s="516"/>
      <c r="P526" s="516"/>
      <c r="Q526" s="516"/>
      <c r="R526" s="516"/>
      <c r="S526" s="516"/>
      <c r="T526" s="516"/>
      <c r="U526" s="516"/>
      <c r="V526" s="516"/>
      <c r="W526" s="516"/>
      <c r="X526" s="516"/>
      <c r="Y526" s="516"/>
      <c r="Z526" s="516"/>
      <c r="AA526" s="516"/>
      <c r="AB526" s="516"/>
      <c r="AC526" s="516"/>
      <c r="AD526" s="516"/>
      <c r="AE526" s="516"/>
      <c r="AF526" s="516"/>
      <c r="AG526" s="516"/>
      <c r="AH526" s="516"/>
      <c r="AI526" s="516"/>
      <c r="AJ526" s="516"/>
      <c r="AK526" s="516"/>
      <c r="AL526" s="516"/>
      <c r="AM526" s="516"/>
      <c r="AN526" s="516"/>
      <c r="AO526" s="516"/>
      <c r="AP526" s="516"/>
      <c r="AQ526" s="516"/>
      <c r="AR526" s="516"/>
      <c r="AS526" s="516"/>
      <c r="AT526" s="516"/>
      <c r="AU526" s="516"/>
      <c r="AV526" s="516"/>
      <c r="AW526" s="400"/>
      <c r="AX526" s="400"/>
      <c r="AY526" s="400"/>
      <c r="AZ526" s="582" t="s">
        <v>1308</v>
      </c>
      <c r="BA526" s="582"/>
      <c r="BB526" s="582"/>
      <c r="BC526" s="582"/>
      <c r="BD526" s="400" t="s">
        <v>1295</v>
      </c>
      <c r="BE526" s="516"/>
      <c r="BF526" s="516"/>
      <c r="BG526" s="516"/>
    </row>
    <row r="527" spans="14:59" s="367" customFormat="1">
      <c r="N527" s="516"/>
      <c r="O527" s="516"/>
      <c r="P527" s="516"/>
      <c r="Q527" s="516"/>
      <c r="R527" s="516"/>
      <c r="S527" s="516"/>
      <c r="T527" s="516"/>
      <c r="U527" s="516"/>
      <c r="V527" s="516"/>
      <c r="W527" s="516"/>
      <c r="X527" s="516"/>
      <c r="Y527" s="516"/>
      <c r="Z527" s="516"/>
      <c r="AA527" s="516"/>
      <c r="AB527" s="516"/>
      <c r="AC527" s="516"/>
      <c r="AD527" s="516"/>
      <c r="AE527" s="516"/>
      <c r="AF527" s="516"/>
      <c r="AG527" s="516"/>
      <c r="AH527" s="516"/>
      <c r="AI527" s="516"/>
      <c r="AJ527" s="516"/>
      <c r="AK527" s="516"/>
      <c r="AL527" s="516"/>
      <c r="AM527" s="516"/>
      <c r="AN527" s="516"/>
      <c r="AO527" s="516"/>
      <c r="AP527" s="516"/>
      <c r="AQ527" s="516"/>
      <c r="AR527" s="516"/>
      <c r="AS527" s="516"/>
      <c r="AT527" s="516"/>
      <c r="AU527" s="516"/>
      <c r="AV527" s="516"/>
      <c r="AW527" s="400"/>
      <c r="AX527" s="400"/>
      <c r="AY527" s="400"/>
      <c r="AZ527" s="582" t="s">
        <v>1309</v>
      </c>
      <c r="BA527" s="582"/>
      <c r="BB527" s="582"/>
      <c r="BC527" s="582"/>
      <c r="BD527" s="400" t="s">
        <v>1296</v>
      </c>
      <c r="BE527" s="516"/>
      <c r="BF527" s="516"/>
      <c r="BG527" s="516"/>
    </row>
    <row r="528" spans="14:59" s="367" customFormat="1">
      <c r="N528" s="516"/>
      <c r="O528" s="516"/>
      <c r="P528" s="516"/>
      <c r="Q528" s="516"/>
      <c r="R528" s="516"/>
      <c r="S528" s="516"/>
      <c r="T528" s="516"/>
      <c r="U528" s="516"/>
      <c r="V528" s="516"/>
      <c r="W528" s="516"/>
      <c r="X528" s="516"/>
      <c r="Y528" s="516"/>
      <c r="Z528" s="516"/>
      <c r="AA528" s="516"/>
      <c r="AB528" s="516"/>
      <c r="AC528" s="516"/>
      <c r="AD528" s="516"/>
      <c r="AE528" s="516"/>
      <c r="AF528" s="516"/>
      <c r="AG528" s="516"/>
      <c r="AH528" s="516"/>
      <c r="AI528" s="516"/>
      <c r="AJ528" s="516"/>
      <c r="AK528" s="516"/>
      <c r="AL528" s="516"/>
      <c r="AM528" s="516"/>
      <c r="AN528" s="516"/>
      <c r="AO528" s="516"/>
      <c r="AP528" s="516"/>
      <c r="AQ528" s="516"/>
      <c r="AR528" s="516"/>
      <c r="AS528" s="516"/>
      <c r="AT528" s="516"/>
      <c r="AU528" s="516"/>
      <c r="AV528" s="516"/>
      <c r="AW528" s="400"/>
      <c r="AX528" s="400"/>
      <c r="AY528" s="400"/>
      <c r="AZ528" s="582" t="s">
        <v>1310</v>
      </c>
      <c r="BA528" s="582"/>
      <c r="BB528" s="582"/>
      <c r="BC528" s="582"/>
      <c r="BD528" s="400" t="s">
        <v>1297</v>
      </c>
      <c r="BE528" s="516"/>
      <c r="BF528" s="516"/>
      <c r="BG528" s="516"/>
    </row>
    <row r="529" spans="14:59" s="367" customFormat="1">
      <c r="N529" s="516"/>
      <c r="O529" s="516"/>
      <c r="P529" s="516"/>
      <c r="Q529" s="516"/>
      <c r="R529" s="516"/>
      <c r="S529" s="516"/>
      <c r="T529" s="516"/>
      <c r="U529" s="516"/>
      <c r="V529" s="516"/>
      <c r="W529" s="516"/>
      <c r="X529" s="516"/>
      <c r="Y529" s="516"/>
      <c r="Z529" s="516"/>
      <c r="AA529" s="516"/>
      <c r="AB529" s="516"/>
      <c r="AC529" s="516"/>
      <c r="AD529" s="516"/>
      <c r="AE529" s="516"/>
      <c r="AF529" s="516"/>
      <c r="AG529" s="516"/>
      <c r="AH529" s="516"/>
      <c r="AI529" s="516"/>
      <c r="AJ529" s="516"/>
      <c r="AK529" s="516"/>
      <c r="AL529" s="516"/>
      <c r="AM529" s="516"/>
      <c r="AN529" s="516"/>
      <c r="AO529" s="516"/>
      <c r="AP529" s="516"/>
      <c r="AQ529" s="516"/>
      <c r="AR529" s="516"/>
      <c r="AS529" s="516"/>
      <c r="AT529" s="516"/>
      <c r="AU529" s="516"/>
      <c r="AV529" s="516"/>
      <c r="AW529" s="400"/>
      <c r="AX529" s="400"/>
      <c r="AY529" s="400"/>
      <c r="AZ529" s="582" t="s">
        <v>1312</v>
      </c>
      <c r="BA529" s="582"/>
      <c r="BB529" s="582"/>
      <c r="BC529" s="582"/>
      <c r="BD529" s="400" t="s">
        <v>1300</v>
      </c>
      <c r="BE529" s="516"/>
      <c r="BF529" s="516"/>
      <c r="BG529" s="516"/>
    </row>
    <row r="530" spans="14:59" s="367" customFormat="1">
      <c r="N530" s="516"/>
      <c r="O530" s="516"/>
      <c r="P530" s="516"/>
      <c r="Q530" s="516"/>
      <c r="R530" s="516"/>
      <c r="S530" s="516"/>
      <c r="T530" s="516"/>
      <c r="U530" s="516"/>
      <c r="V530" s="516"/>
      <c r="W530" s="516"/>
      <c r="X530" s="516"/>
      <c r="Y530" s="516"/>
      <c r="Z530" s="516"/>
      <c r="AA530" s="516"/>
      <c r="AB530" s="516"/>
      <c r="AC530" s="516"/>
      <c r="AD530" s="516"/>
      <c r="AE530" s="516"/>
      <c r="AF530" s="516"/>
      <c r="AG530" s="516"/>
      <c r="AH530" s="516"/>
      <c r="AI530" s="516"/>
      <c r="AJ530" s="516"/>
      <c r="AK530" s="516"/>
      <c r="AL530" s="516"/>
      <c r="AM530" s="516"/>
      <c r="AN530" s="516"/>
      <c r="AO530" s="516"/>
      <c r="AP530" s="516"/>
      <c r="AQ530" s="516"/>
      <c r="AR530" s="516"/>
      <c r="AS530" s="516"/>
      <c r="AT530" s="516"/>
      <c r="AU530" s="516"/>
      <c r="AV530" s="516"/>
      <c r="AW530" s="400"/>
      <c r="AX530" s="400"/>
      <c r="AY530" s="400"/>
      <c r="AZ530" s="582" t="s">
        <v>1313</v>
      </c>
      <c r="BA530" s="582"/>
      <c r="BB530" s="582"/>
      <c r="BC530" s="582"/>
      <c r="BD530" s="400" t="s">
        <v>1301</v>
      </c>
      <c r="BE530" s="516"/>
      <c r="BF530" s="516"/>
      <c r="BG530" s="516"/>
    </row>
    <row r="531" spans="14:59" s="367" customFormat="1">
      <c r="N531" s="516"/>
      <c r="O531" s="516"/>
      <c r="P531" s="516"/>
      <c r="Q531" s="516"/>
      <c r="R531" s="516"/>
      <c r="S531" s="516"/>
      <c r="T531" s="516"/>
      <c r="U531" s="516"/>
      <c r="V531" s="516"/>
      <c r="W531" s="516"/>
      <c r="X531" s="516"/>
      <c r="Y531" s="516"/>
      <c r="Z531" s="516"/>
      <c r="AA531" s="516"/>
      <c r="AB531" s="516"/>
      <c r="AC531" s="516"/>
      <c r="AD531" s="516"/>
      <c r="AE531" s="516"/>
      <c r="AF531" s="516"/>
      <c r="AG531" s="516"/>
      <c r="AH531" s="516"/>
      <c r="AI531" s="516"/>
      <c r="AJ531" s="516"/>
      <c r="AK531" s="516"/>
      <c r="AL531" s="516"/>
      <c r="AM531" s="516"/>
      <c r="AN531" s="516"/>
      <c r="AO531" s="516"/>
      <c r="AP531" s="516"/>
      <c r="AQ531" s="516"/>
      <c r="AR531" s="516"/>
      <c r="AS531" s="516"/>
      <c r="AT531" s="516"/>
      <c r="AU531" s="516"/>
      <c r="AV531" s="516"/>
      <c r="AW531" s="400"/>
      <c r="AX531" s="400"/>
      <c r="AY531" s="400"/>
      <c r="AZ531" s="582" t="s">
        <v>1314</v>
      </c>
      <c r="BA531" s="582"/>
      <c r="BB531" s="582"/>
      <c r="BC531" s="582"/>
      <c r="BD531" s="400" t="s">
        <v>1303</v>
      </c>
      <c r="BE531" s="516"/>
      <c r="BF531" s="516"/>
      <c r="BG531" s="516"/>
    </row>
    <row r="532" spans="14:59" s="367" customFormat="1">
      <c r="N532" s="516"/>
      <c r="O532" s="516"/>
      <c r="P532" s="516"/>
      <c r="Q532" s="516"/>
      <c r="R532" s="516"/>
      <c r="S532" s="516"/>
      <c r="T532" s="516"/>
      <c r="U532" s="516"/>
      <c r="V532" s="516"/>
      <c r="W532" s="516"/>
      <c r="X532" s="516"/>
      <c r="Y532" s="516"/>
      <c r="Z532" s="516"/>
      <c r="AA532" s="516"/>
      <c r="AB532" s="516"/>
      <c r="AC532" s="516"/>
      <c r="AD532" s="516"/>
      <c r="AE532" s="516"/>
      <c r="AF532" s="516"/>
      <c r="AG532" s="516"/>
      <c r="AH532" s="516"/>
      <c r="AI532" s="516"/>
      <c r="AJ532" s="516"/>
      <c r="AK532" s="516"/>
      <c r="AL532" s="516"/>
      <c r="AM532" s="516"/>
      <c r="AN532" s="516"/>
      <c r="AO532" s="516"/>
      <c r="AP532" s="516"/>
      <c r="AQ532" s="516"/>
      <c r="AR532" s="516"/>
      <c r="AS532" s="516"/>
      <c r="AT532" s="516"/>
      <c r="AU532" s="516"/>
      <c r="AV532" s="516"/>
      <c r="AW532" s="400"/>
      <c r="AX532" s="400"/>
      <c r="AY532" s="400"/>
      <c r="AZ532" s="582" t="s">
        <v>1316</v>
      </c>
      <c r="BA532" s="582"/>
      <c r="BB532" s="582"/>
      <c r="BC532" s="582"/>
      <c r="BD532" s="400" t="s">
        <v>1305</v>
      </c>
      <c r="BE532" s="516"/>
      <c r="BF532" s="516"/>
      <c r="BG532" s="516"/>
    </row>
    <row r="533" spans="14:59" s="367" customFormat="1">
      <c r="N533" s="516"/>
      <c r="O533" s="516"/>
      <c r="P533" s="516"/>
      <c r="Q533" s="516"/>
      <c r="R533" s="516"/>
      <c r="S533" s="516"/>
      <c r="T533" s="516"/>
      <c r="U533" s="516"/>
      <c r="V533" s="516"/>
      <c r="W533" s="516"/>
      <c r="X533" s="516"/>
      <c r="Y533" s="516"/>
      <c r="Z533" s="516"/>
      <c r="AA533" s="516"/>
      <c r="AB533" s="516"/>
      <c r="AC533" s="516"/>
      <c r="AD533" s="516"/>
      <c r="AE533" s="516"/>
      <c r="AF533" s="516"/>
      <c r="AG533" s="516"/>
      <c r="AH533" s="516"/>
      <c r="AI533" s="516"/>
      <c r="AJ533" s="516"/>
      <c r="AK533" s="516"/>
      <c r="AL533" s="516"/>
      <c r="AM533" s="516"/>
      <c r="AN533" s="516"/>
      <c r="AO533" s="516"/>
      <c r="AP533" s="516"/>
      <c r="AQ533" s="516"/>
      <c r="AR533" s="516"/>
      <c r="AS533" s="516"/>
      <c r="AT533" s="516"/>
      <c r="AU533" s="516"/>
      <c r="AV533" s="516"/>
      <c r="AW533" s="400"/>
      <c r="AX533" s="400"/>
      <c r="AY533" s="400"/>
      <c r="AZ533" s="582" t="s">
        <v>1317</v>
      </c>
      <c r="BA533" s="582"/>
      <c r="BB533" s="582"/>
      <c r="BC533" s="582"/>
      <c r="BD533" s="400" t="s">
        <v>1308</v>
      </c>
      <c r="BE533" s="516"/>
      <c r="BF533" s="516"/>
      <c r="BG533" s="516"/>
    </row>
    <row r="534" spans="14:59" s="367" customFormat="1">
      <c r="N534" s="516"/>
      <c r="O534" s="516"/>
      <c r="P534" s="516"/>
      <c r="Q534" s="516"/>
      <c r="R534" s="516"/>
      <c r="S534" s="516"/>
      <c r="T534" s="516"/>
      <c r="U534" s="516"/>
      <c r="V534" s="516"/>
      <c r="W534" s="516"/>
      <c r="X534" s="516"/>
      <c r="Y534" s="516"/>
      <c r="Z534" s="516"/>
      <c r="AA534" s="516"/>
      <c r="AB534" s="516"/>
      <c r="AC534" s="516"/>
      <c r="AD534" s="516"/>
      <c r="AE534" s="516"/>
      <c r="AF534" s="516"/>
      <c r="AG534" s="516"/>
      <c r="AH534" s="516"/>
      <c r="AI534" s="516"/>
      <c r="AJ534" s="516"/>
      <c r="AK534" s="516"/>
      <c r="AL534" s="516"/>
      <c r="AM534" s="516"/>
      <c r="AN534" s="516"/>
      <c r="AO534" s="516"/>
      <c r="AP534" s="516"/>
      <c r="AQ534" s="516"/>
      <c r="AR534" s="516"/>
      <c r="AS534" s="516"/>
      <c r="AT534" s="516"/>
      <c r="AU534" s="516"/>
      <c r="AV534" s="516"/>
      <c r="AW534" s="400"/>
      <c r="AX534" s="400"/>
      <c r="AY534" s="400"/>
      <c r="AZ534" s="582" t="s">
        <v>1321</v>
      </c>
      <c r="BA534" s="582"/>
      <c r="BB534" s="582"/>
      <c r="BC534" s="582"/>
      <c r="BD534" s="400" t="s">
        <v>1309</v>
      </c>
      <c r="BE534" s="516"/>
      <c r="BF534" s="516"/>
      <c r="BG534" s="516"/>
    </row>
    <row r="535" spans="14:59" s="367" customFormat="1">
      <c r="N535" s="516"/>
      <c r="O535" s="516"/>
      <c r="P535" s="516"/>
      <c r="Q535" s="516"/>
      <c r="R535" s="516"/>
      <c r="S535" s="516"/>
      <c r="T535" s="516"/>
      <c r="U535" s="516"/>
      <c r="V535" s="516"/>
      <c r="W535" s="516"/>
      <c r="X535" s="516"/>
      <c r="Y535" s="516"/>
      <c r="Z535" s="516"/>
      <c r="AA535" s="516"/>
      <c r="AB535" s="516"/>
      <c r="AC535" s="516"/>
      <c r="AD535" s="516"/>
      <c r="AE535" s="516"/>
      <c r="AF535" s="516"/>
      <c r="AG535" s="516"/>
      <c r="AH535" s="516"/>
      <c r="AI535" s="516"/>
      <c r="AJ535" s="516"/>
      <c r="AK535" s="516"/>
      <c r="AL535" s="516"/>
      <c r="AM535" s="516"/>
      <c r="AN535" s="516"/>
      <c r="AO535" s="516"/>
      <c r="AP535" s="516"/>
      <c r="AQ535" s="516"/>
      <c r="AR535" s="516"/>
      <c r="AS535" s="516"/>
      <c r="AT535" s="516"/>
      <c r="AU535" s="516"/>
      <c r="AV535" s="516"/>
      <c r="AW535" s="400"/>
      <c r="AX535" s="400"/>
      <c r="AY535" s="400"/>
      <c r="AZ535" s="582" t="s">
        <v>1327</v>
      </c>
      <c r="BA535" s="582"/>
      <c r="BB535" s="582"/>
      <c r="BC535" s="582"/>
      <c r="BD535" s="400" t="s">
        <v>1310</v>
      </c>
      <c r="BE535" s="516"/>
      <c r="BF535" s="516"/>
      <c r="BG535" s="516"/>
    </row>
    <row r="536" spans="14:59" s="367" customFormat="1">
      <c r="N536" s="516"/>
      <c r="O536" s="516"/>
      <c r="P536" s="516"/>
      <c r="Q536" s="516"/>
      <c r="R536" s="516"/>
      <c r="S536" s="516"/>
      <c r="T536" s="516"/>
      <c r="U536" s="516"/>
      <c r="V536" s="516"/>
      <c r="W536" s="516"/>
      <c r="X536" s="516"/>
      <c r="Y536" s="516"/>
      <c r="Z536" s="516"/>
      <c r="AA536" s="516"/>
      <c r="AB536" s="516"/>
      <c r="AC536" s="516"/>
      <c r="AD536" s="516"/>
      <c r="AE536" s="516"/>
      <c r="AF536" s="516"/>
      <c r="AG536" s="516"/>
      <c r="AH536" s="516"/>
      <c r="AI536" s="516"/>
      <c r="AJ536" s="516"/>
      <c r="AK536" s="516"/>
      <c r="AL536" s="516"/>
      <c r="AM536" s="516"/>
      <c r="AN536" s="516"/>
      <c r="AO536" s="516"/>
      <c r="AP536" s="516"/>
      <c r="AQ536" s="516"/>
      <c r="AR536" s="516"/>
      <c r="AS536" s="516"/>
      <c r="AT536" s="516"/>
      <c r="AU536" s="516"/>
      <c r="AV536" s="516"/>
      <c r="AW536" s="400"/>
      <c r="AX536" s="400"/>
      <c r="AY536" s="400"/>
      <c r="AZ536" s="582" t="s">
        <v>1329</v>
      </c>
      <c r="BA536" s="582"/>
      <c r="BB536" s="582"/>
      <c r="BC536" s="582"/>
      <c r="BD536" s="400" t="s">
        <v>1312</v>
      </c>
      <c r="BE536" s="516"/>
      <c r="BF536" s="516"/>
      <c r="BG536" s="516"/>
    </row>
    <row r="537" spans="14:59" s="367" customFormat="1">
      <c r="N537" s="516"/>
      <c r="O537" s="516"/>
      <c r="P537" s="516"/>
      <c r="Q537" s="516"/>
      <c r="R537" s="516"/>
      <c r="S537" s="516"/>
      <c r="T537" s="516"/>
      <c r="U537" s="516"/>
      <c r="V537" s="516"/>
      <c r="W537" s="516"/>
      <c r="X537" s="516"/>
      <c r="Y537" s="516"/>
      <c r="Z537" s="516"/>
      <c r="AA537" s="516"/>
      <c r="AB537" s="516"/>
      <c r="AC537" s="516"/>
      <c r="AD537" s="516"/>
      <c r="AE537" s="516"/>
      <c r="AF537" s="516"/>
      <c r="AG537" s="516"/>
      <c r="AH537" s="516"/>
      <c r="AI537" s="516"/>
      <c r="AJ537" s="516"/>
      <c r="AK537" s="516"/>
      <c r="AL537" s="516"/>
      <c r="AM537" s="516"/>
      <c r="AN537" s="516"/>
      <c r="AO537" s="516"/>
      <c r="AP537" s="516"/>
      <c r="AQ537" s="516"/>
      <c r="AR537" s="516"/>
      <c r="AS537" s="516"/>
      <c r="AT537" s="516"/>
      <c r="AU537" s="516"/>
      <c r="AV537" s="516"/>
      <c r="AW537" s="400"/>
      <c r="AX537" s="400"/>
      <c r="AY537" s="400"/>
      <c r="AZ537" s="582" t="s">
        <v>1330</v>
      </c>
      <c r="BA537" s="582"/>
      <c r="BB537" s="582"/>
      <c r="BC537" s="582"/>
      <c r="BD537" s="400" t="s">
        <v>1313</v>
      </c>
      <c r="BE537" s="516"/>
      <c r="BF537" s="516"/>
      <c r="BG537" s="516"/>
    </row>
    <row r="538" spans="14:59" s="367" customFormat="1">
      <c r="N538" s="516"/>
      <c r="O538" s="516"/>
      <c r="P538" s="516"/>
      <c r="Q538" s="516"/>
      <c r="R538" s="516"/>
      <c r="S538" s="516"/>
      <c r="T538" s="516"/>
      <c r="U538" s="516"/>
      <c r="V538" s="516"/>
      <c r="W538" s="516"/>
      <c r="X538" s="516"/>
      <c r="Y538" s="516"/>
      <c r="Z538" s="516"/>
      <c r="AA538" s="516"/>
      <c r="AB538" s="516"/>
      <c r="AC538" s="516"/>
      <c r="AD538" s="516"/>
      <c r="AE538" s="516"/>
      <c r="AF538" s="516"/>
      <c r="AG538" s="516"/>
      <c r="AH538" s="516"/>
      <c r="AI538" s="516"/>
      <c r="AJ538" s="516"/>
      <c r="AK538" s="516"/>
      <c r="AL538" s="516"/>
      <c r="AM538" s="516"/>
      <c r="AN538" s="516"/>
      <c r="AO538" s="516"/>
      <c r="AP538" s="516"/>
      <c r="AQ538" s="516"/>
      <c r="AR538" s="516"/>
      <c r="AS538" s="516"/>
      <c r="AT538" s="516"/>
      <c r="AU538" s="516"/>
      <c r="AV538" s="516"/>
      <c r="AW538" s="400"/>
      <c r="AX538" s="400"/>
      <c r="AY538" s="400"/>
      <c r="AZ538" s="582" t="s">
        <v>1337</v>
      </c>
      <c r="BA538" s="582"/>
      <c r="BB538" s="582"/>
      <c r="BC538" s="582"/>
      <c r="BD538" s="400" t="s">
        <v>1314</v>
      </c>
      <c r="BE538" s="516"/>
      <c r="BF538" s="516"/>
      <c r="BG538" s="516"/>
    </row>
    <row r="539" spans="14:59" s="367" customFormat="1">
      <c r="N539" s="516"/>
      <c r="O539" s="516"/>
      <c r="P539" s="516"/>
      <c r="Q539" s="516"/>
      <c r="R539" s="516"/>
      <c r="S539" s="516"/>
      <c r="T539" s="516"/>
      <c r="U539" s="516"/>
      <c r="V539" s="516"/>
      <c r="W539" s="516"/>
      <c r="X539" s="516"/>
      <c r="Y539" s="516"/>
      <c r="Z539" s="516"/>
      <c r="AA539" s="516"/>
      <c r="AB539" s="516"/>
      <c r="AC539" s="516"/>
      <c r="AD539" s="516"/>
      <c r="AE539" s="516"/>
      <c r="AF539" s="516"/>
      <c r="AG539" s="516"/>
      <c r="AH539" s="516"/>
      <c r="AI539" s="516"/>
      <c r="AJ539" s="516"/>
      <c r="AK539" s="516"/>
      <c r="AL539" s="516"/>
      <c r="AM539" s="516"/>
      <c r="AN539" s="516"/>
      <c r="AO539" s="516"/>
      <c r="AP539" s="516"/>
      <c r="AQ539" s="516"/>
      <c r="AR539" s="516"/>
      <c r="AS539" s="516"/>
      <c r="AT539" s="516"/>
      <c r="AU539" s="516"/>
      <c r="AV539" s="516"/>
      <c r="AW539" s="400"/>
      <c r="AX539" s="400"/>
      <c r="AY539" s="400"/>
      <c r="AZ539" s="582" t="s">
        <v>1341</v>
      </c>
      <c r="BA539" s="582"/>
      <c r="BB539" s="582"/>
      <c r="BC539" s="582"/>
      <c r="BD539" s="400" t="s">
        <v>1316</v>
      </c>
      <c r="BE539" s="516"/>
      <c r="BF539" s="516"/>
      <c r="BG539" s="516"/>
    </row>
    <row r="540" spans="14:59" s="367" customFormat="1">
      <c r="N540" s="516"/>
      <c r="O540" s="516"/>
      <c r="P540" s="516"/>
      <c r="Q540" s="516"/>
      <c r="R540" s="516"/>
      <c r="S540" s="516"/>
      <c r="T540" s="516"/>
      <c r="U540" s="516"/>
      <c r="V540" s="516"/>
      <c r="W540" s="516"/>
      <c r="X540" s="516"/>
      <c r="Y540" s="516"/>
      <c r="Z540" s="516"/>
      <c r="AA540" s="516"/>
      <c r="AB540" s="516"/>
      <c r="AC540" s="516"/>
      <c r="AD540" s="516"/>
      <c r="AE540" s="516"/>
      <c r="AF540" s="516"/>
      <c r="AG540" s="516"/>
      <c r="AH540" s="516"/>
      <c r="AI540" s="516"/>
      <c r="AJ540" s="516"/>
      <c r="AK540" s="516"/>
      <c r="AL540" s="516"/>
      <c r="AM540" s="516"/>
      <c r="AN540" s="516"/>
      <c r="AO540" s="516"/>
      <c r="AP540" s="516"/>
      <c r="AQ540" s="516"/>
      <c r="AR540" s="516"/>
      <c r="AS540" s="516"/>
      <c r="AT540" s="516"/>
      <c r="AU540" s="516"/>
      <c r="AV540" s="516"/>
      <c r="AW540" s="400"/>
      <c r="AX540" s="400"/>
      <c r="AY540" s="400"/>
      <c r="AZ540" s="582" t="s">
        <v>1344</v>
      </c>
      <c r="BA540" s="582"/>
      <c r="BB540" s="582"/>
      <c r="BC540" s="582"/>
      <c r="BD540" s="400" t="s">
        <v>1317</v>
      </c>
      <c r="BE540" s="516"/>
      <c r="BF540" s="516"/>
      <c r="BG540" s="516"/>
    </row>
    <row r="541" spans="14:59" s="367" customFormat="1">
      <c r="N541" s="516"/>
      <c r="O541" s="516"/>
      <c r="P541" s="516"/>
      <c r="Q541" s="516"/>
      <c r="R541" s="516"/>
      <c r="S541" s="516"/>
      <c r="T541" s="516"/>
      <c r="U541" s="516"/>
      <c r="V541" s="516"/>
      <c r="W541" s="516"/>
      <c r="X541" s="516"/>
      <c r="Y541" s="516"/>
      <c r="Z541" s="516"/>
      <c r="AA541" s="516"/>
      <c r="AB541" s="516"/>
      <c r="AC541" s="516"/>
      <c r="AD541" s="516"/>
      <c r="AE541" s="516"/>
      <c r="AF541" s="516"/>
      <c r="AG541" s="516"/>
      <c r="AH541" s="516"/>
      <c r="AI541" s="516"/>
      <c r="AJ541" s="516"/>
      <c r="AK541" s="516"/>
      <c r="AL541" s="516"/>
      <c r="AM541" s="516"/>
      <c r="AN541" s="516"/>
      <c r="AO541" s="516"/>
      <c r="AP541" s="516"/>
      <c r="AQ541" s="516"/>
      <c r="AR541" s="516"/>
      <c r="AS541" s="516"/>
      <c r="AT541" s="516"/>
      <c r="AU541" s="516"/>
      <c r="AV541" s="516"/>
      <c r="AW541" s="400"/>
      <c r="AX541" s="400"/>
      <c r="AY541" s="400"/>
      <c r="AZ541" s="582"/>
      <c r="BA541" s="582"/>
      <c r="BB541" s="582"/>
      <c r="BC541" s="582"/>
      <c r="BD541" s="400" t="s">
        <v>1321</v>
      </c>
      <c r="BE541" s="516"/>
      <c r="BF541" s="516"/>
      <c r="BG541" s="516"/>
    </row>
    <row r="542" spans="14:59" s="367" customFormat="1">
      <c r="N542" s="516"/>
      <c r="O542" s="516"/>
      <c r="P542" s="516"/>
      <c r="Q542" s="516"/>
      <c r="R542" s="516"/>
      <c r="S542" s="516"/>
      <c r="T542" s="516"/>
      <c r="U542" s="516"/>
      <c r="V542" s="516"/>
      <c r="W542" s="516"/>
      <c r="X542" s="516"/>
      <c r="Y542" s="516"/>
      <c r="Z542" s="516"/>
      <c r="AA542" s="516"/>
      <c r="AB542" s="516"/>
      <c r="AC542" s="516"/>
      <c r="AD542" s="516"/>
      <c r="AE542" s="516"/>
      <c r="AF542" s="516"/>
      <c r="AG542" s="516"/>
      <c r="AH542" s="516"/>
      <c r="AI542" s="516"/>
      <c r="AJ542" s="516"/>
      <c r="AK542" s="516"/>
      <c r="AL542" s="516"/>
      <c r="AM542" s="516"/>
      <c r="AN542" s="516"/>
      <c r="AO542" s="516"/>
      <c r="AP542" s="516"/>
      <c r="AQ542" s="516"/>
      <c r="AR542" s="516"/>
      <c r="AS542" s="516"/>
      <c r="AT542" s="516"/>
      <c r="AU542" s="516"/>
      <c r="AV542" s="516"/>
      <c r="AW542" s="400"/>
      <c r="AX542" s="400"/>
      <c r="AY542" s="400"/>
      <c r="AZ542" s="582"/>
      <c r="BA542" s="582"/>
      <c r="BB542" s="582"/>
      <c r="BC542" s="582"/>
      <c r="BD542" s="400" t="s">
        <v>1327</v>
      </c>
      <c r="BE542" s="516"/>
      <c r="BF542" s="516"/>
      <c r="BG542" s="516"/>
    </row>
    <row r="543" spans="14:59" s="367" customFormat="1">
      <c r="N543" s="516"/>
      <c r="O543" s="516"/>
      <c r="P543" s="516"/>
      <c r="Q543" s="516"/>
      <c r="R543" s="516"/>
      <c r="S543" s="516"/>
      <c r="T543" s="516"/>
      <c r="U543" s="516"/>
      <c r="V543" s="516"/>
      <c r="W543" s="516"/>
      <c r="X543" s="516"/>
      <c r="Y543" s="516"/>
      <c r="Z543" s="516"/>
      <c r="AA543" s="516"/>
      <c r="AB543" s="516"/>
      <c r="AC543" s="516"/>
      <c r="AD543" s="516"/>
      <c r="AE543" s="516"/>
      <c r="AF543" s="516"/>
      <c r="AG543" s="516"/>
      <c r="AH543" s="516"/>
      <c r="AI543" s="516"/>
      <c r="AJ543" s="516"/>
      <c r="AK543" s="516"/>
      <c r="AL543" s="516"/>
      <c r="AM543" s="516"/>
      <c r="AN543" s="516"/>
      <c r="AO543" s="516"/>
      <c r="AP543" s="516"/>
      <c r="AQ543" s="516"/>
      <c r="AR543" s="516"/>
      <c r="AS543" s="516"/>
      <c r="AT543" s="516"/>
      <c r="AU543" s="516"/>
      <c r="AV543" s="516"/>
      <c r="AW543" s="400"/>
      <c r="AX543" s="400"/>
      <c r="AY543" s="400"/>
      <c r="AZ543" s="582"/>
      <c r="BA543" s="582"/>
      <c r="BB543" s="582"/>
      <c r="BC543" s="582"/>
      <c r="BD543" s="400" t="s">
        <v>1329</v>
      </c>
      <c r="BE543" s="516"/>
      <c r="BF543" s="516"/>
      <c r="BG543" s="516"/>
    </row>
    <row r="544" spans="14:59" s="367" customFormat="1">
      <c r="N544" s="516"/>
      <c r="O544" s="516"/>
      <c r="P544" s="516"/>
      <c r="Q544" s="516"/>
      <c r="R544" s="516"/>
      <c r="S544" s="516"/>
      <c r="T544" s="516"/>
      <c r="U544" s="516"/>
      <c r="V544" s="516"/>
      <c r="W544" s="516"/>
      <c r="X544" s="516"/>
      <c r="Y544" s="516"/>
      <c r="Z544" s="516"/>
      <c r="AA544" s="516"/>
      <c r="AB544" s="516"/>
      <c r="AC544" s="516"/>
      <c r="AD544" s="516"/>
      <c r="AE544" s="516"/>
      <c r="AF544" s="516"/>
      <c r="AG544" s="516"/>
      <c r="AH544" s="516"/>
      <c r="AI544" s="516"/>
      <c r="AJ544" s="516"/>
      <c r="AK544" s="516"/>
      <c r="AL544" s="516"/>
      <c r="AM544" s="516"/>
      <c r="AN544" s="516"/>
      <c r="AO544" s="516"/>
      <c r="AP544" s="516"/>
      <c r="AQ544" s="516"/>
      <c r="AR544" s="516"/>
      <c r="AS544" s="516"/>
      <c r="AT544" s="516"/>
      <c r="AU544" s="516"/>
      <c r="AV544" s="516"/>
      <c r="AW544" s="400"/>
      <c r="AX544" s="400"/>
      <c r="AY544" s="400"/>
      <c r="AZ544" s="582"/>
      <c r="BA544" s="582"/>
      <c r="BB544" s="582"/>
      <c r="BC544" s="582"/>
      <c r="BD544" s="400" t="s">
        <v>1330</v>
      </c>
      <c r="BE544" s="516"/>
      <c r="BF544" s="516"/>
      <c r="BG544" s="516"/>
    </row>
    <row r="545" spans="14:59" s="367" customFormat="1">
      <c r="N545" s="516"/>
      <c r="O545" s="516"/>
      <c r="P545" s="516"/>
      <c r="Q545" s="516"/>
      <c r="R545" s="516"/>
      <c r="S545" s="516"/>
      <c r="T545" s="516"/>
      <c r="U545" s="516"/>
      <c r="V545" s="516"/>
      <c r="W545" s="516"/>
      <c r="X545" s="516"/>
      <c r="Y545" s="516"/>
      <c r="Z545" s="516"/>
      <c r="AA545" s="516"/>
      <c r="AB545" s="516"/>
      <c r="AC545" s="516"/>
      <c r="AD545" s="516"/>
      <c r="AE545" s="516"/>
      <c r="AF545" s="516"/>
      <c r="AG545" s="516"/>
      <c r="AH545" s="516"/>
      <c r="AI545" s="516"/>
      <c r="AJ545" s="516"/>
      <c r="AK545" s="516"/>
      <c r="AL545" s="516"/>
      <c r="AM545" s="516"/>
      <c r="AN545" s="516"/>
      <c r="AO545" s="516"/>
      <c r="AP545" s="516"/>
      <c r="AQ545" s="516"/>
      <c r="AR545" s="516"/>
      <c r="AS545" s="516"/>
      <c r="AT545" s="516"/>
      <c r="AU545" s="516"/>
      <c r="AV545" s="516"/>
      <c r="AW545" s="400"/>
      <c r="AX545" s="400"/>
      <c r="AY545" s="400"/>
      <c r="AZ545" s="582"/>
      <c r="BA545" s="582"/>
      <c r="BB545" s="582"/>
      <c r="BC545" s="582"/>
      <c r="BD545" s="400" t="s">
        <v>1337</v>
      </c>
      <c r="BE545" s="516"/>
      <c r="BF545" s="516"/>
      <c r="BG545" s="516"/>
    </row>
    <row r="546" spans="14:59" s="367" customFormat="1">
      <c r="N546" s="516"/>
      <c r="O546" s="516"/>
      <c r="P546" s="516"/>
      <c r="Q546" s="516"/>
      <c r="R546" s="516"/>
      <c r="S546" s="516"/>
      <c r="T546" s="516"/>
      <c r="U546" s="516"/>
      <c r="V546" s="516"/>
      <c r="W546" s="516"/>
      <c r="X546" s="516"/>
      <c r="Y546" s="516"/>
      <c r="Z546" s="516"/>
      <c r="AA546" s="516"/>
      <c r="AB546" s="516"/>
      <c r="AC546" s="516"/>
      <c r="AD546" s="516"/>
      <c r="AE546" s="516"/>
      <c r="AF546" s="516"/>
      <c r="AG546" s="516"/>
      <c r="AH546" s="516"/>
      <c r="AI546" s="516"/>
      <c r="AJ546" s="516"/>
      <c r="AK546" s="516"/>
      <c r="AL546" s="516"/>
      <c r="AM546" s="516"/>
      <c r="AN546" s="516"/>
      <c r="AO546" s="516"/>
      <c r="AP546" s="516"/>
      <c r="AQ546" s="516"/>
      <c r="AR546" s="516"/>
      <c r="AS546" s="516"/>
      <c r="AT546" s="516"/>
      <c r="AU546" s="516"/>
      <c r="AV546" s="516"/>
      <c r="AW546" s="400"/>
      <c r="AX546" s="400"/>
      <c r="AY546" s="400"/>
      <c r="AZ546" s="628"/>
      <c r="BA546" s="628"/>
      <c r="BB546" s="628"/>
      <c r="BC546" s="628"/>
      <c r="BD546" s="400" t="s">
        <v>1341</v>
      </c>
      <c r="BE546" s="516"/>
      <c r="BF546" s="516"/>
      <c r="BG546" s="516"/>
    </row>
    <row r="547" spans="14:59" s="367" customFormat="1">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516"/>
      <c r="AM547" s="516"/>
      <c r="AN547" s="516"/>
      <c r="AO547" s="516"/>
      <c r="AP547" s="516"/>
      <c r="AQ547" s="516"/>
      <c r="AR547" s="516"/>
      <c r="AS547" s="516"/>
      <c r="AT547" s="516"/>
      <c r="AU547" s="516"/>
      <c r="AV547" s="516"/>
      <c r="AW547" s="400"/>
      <c r="AX547" s="400"/>
      <c r="AY547" s="400"/>
      <c r="AZ547" s="628"/>
      <c r="BA547" s="628"/>
      <c r="BB547" s="628"/>
      <c r="BC547" s="628"/>
      <c r="BD547" s="400" t="s">
        <v>1344</v>
      </c>
      <c r="BE547" s="516"/>
      <c r="BF547" s="516"/>
      <c r="BG547" s="516"/>
    </row>
    <row r="548" spans="14:59" s="367" customFormat="1">
      <c r="N548" s="516"/>
      <c r="O548" s="516"/>
      <c r="P548" s="516"/>
      <c r="Q548" s="516"/>
      <c r="R548" s="516"/>
      <c r="S548" s="516"/>
      <c r="T548" s="516"/>
      <c r="U548" s="516"/>
      <c r="V548" s="516"/>
      <c r="W548" s="516"/>
      <c r="X548" s="516"/>
      <c r="Y548" s="516"/>
      <c r="Z548" s="516"/>
      <c r="AA548" s="516"/>
      <c r="AB548" s="516"/>
      <c r="AC548" s="516"/>
      <c r="AD548" s="516"/>
      <c r="AE548" s="516"/>
      <c r="AF548" s="516"/>
      <c r="AG548" s="516"/>
      <c r="AH548" s="516"/>
      <c r="AI548" s="516"/>
      <c r="AJ548" s="516"/>
      <c r="AK548" s="516"/>
      <c r="AL548" s="516"/>
      <c r="AM548" s="516"/>
      <c r="AN548" s="516"/>
      <c r="AO548" s="516"/>
      <c r="AP548" s="516"/>
      <c r="AQ548" s="516"/>
      <c r="AR548" s="516"/>
      <c r="AS548" s="516"/>
      <c r="AT548" s="516"/>
      <c r="AU548" s="516"/>
      <c r="AV548" s="516"/>
      <c r="AW548" s="400"/>
      <c r="AX548" s="400"/>
      <c r="AY548" s="400"/>
      <c r="AZ548" s="628"/>
      <c r="BA548" s="628"/>
      <c r="BB548" s="628"/>
      <c r="BC548" s="628"/>
      <c r="BD548" s="400"/>
      <c r="BE548" s="516"/>
      <c r="BF548" s="516"/>
      <c r="BG548" s="516"/>
    </row>
    <row r="549" spans="14:59" s="367" customFormat="1">
      <c r="N549" s="516"/>
      <c r="O549" s="516"/>
      <c r="P549" s="516"/>
      <c r="Q549" s="516"/>
      <c r="R549" s="516"/>
      <c r="S549" s="516"/>
      <c r="T549" s="516"/>
      <c r="U549" s="516"/>
      <c r="V549" s="516"/>
      <c r="W549" s="516"/>
      <c r="X549" s="516"/>
      <c r="Y549" s="516"/>
      <c r="Z549" s="516"/>
      <c r="AA549" s="516"/>
      <c r="AB549" s="516"/>
      <c r="AC549" s="516"/>
      <c r="AD549" s="516"/>
      <c r="AE549" s="516"/>
      <c r="AF549" s="516"/>
      <c r="AG549" s="516"/>
      <c r="AH549" s="516"/>
      <c r="AI549" s="516"/>
      <c r="AJ549" s="516"/>
      <c r="AK549" s="516"/>
      <c r="AL549" s="516"/>
      <c r="AM549" s="516"/>
      <c r="AN549" s="516"/>
      <c r="AO549" s="516"/>
      <c r="AP549" s="516"/>
      <c r="AQ549" s="516"/>
      <c r="AR549" s="516"/>
      <c r="AS549" s="516"/>
      <c r="AT549" s="516"/>
      <c r="AU549" s="516"/>
      <c r="AV549" s="516"/>
      <c r="AW549" s="400"/>
      <c r="AX549" s="400"/>
      <c r="AY549" s="400"/>
      <c r="AZ549" s="628"/>
      <c r="BA549" s="628"/>
      <c r="BB549" s="628"/>
      <c r="BC549" s="628"/>
      <c r="BD549" s="401"/>
      <c r="BE549" s="516"/>
      <c r="BF549" s="516"/>
      <c r="BG549" s="516"/>
    </row>
    <row r="550" spans="14:59" s="367" customFormat="1">
      <c r="N550" s="516"/>
      <c r="O550" s="516"/>
      <c r="P550" s="516"/>
      <c r="Q550" s="516"/>
      <c r="R550" s="516"/>
      <c r="S550" s="516"/>
      <c r="T550" s="516"/>
      <c r="U550" s="516"/>
      <c r="V550" s="516"/>
      <c r="W550" s="516"/>
      <c r="X550" s="516"/>
      <c r="Y550" s="516"/>
      <c r="Z550" s="516"/>
      <c r="AA550" s="516"/>
      <c r="AB550" s="516"/>
      <c r="AC550" s="516"/>
      <c r="AD550" s="516"/>
      <c r="AE550" s="516"/>
      <c r="AF550" s="516"/>
      <c r="AG550" s="516"/>
      <c r="AH550" s="516"/>
      <c r="AI550" s="516"/>
      <c r="AJ550" s="516"/>
      <c r="AK550" s="516"/>
      <c r="AL550" s="516"/>
      <c r="AM550" s="516"/>
      <c r="AN550" s="516"/>
      <c r="AO550" s="516"/>
      <c r="AP550" s="516"/>
      <c r="AQ550" s="516"/>
      <c r="AR550" s="516"/>
      <c r="AS550" s="516"/>
      <c r="AT550" s="516"/>
      <c r="AU550" s="516"/>
      <c r="AV550" s="516"/>
      <c r="AW550" s="400"/>
      <c r="AX550" s="400"/>
      <c r="AY550" s="400"/>
      <c r="AZ550" s="400"/>
      <c r="BA550" s="400"/>
      <c r="BB550" s="400"/>
      <c r="BC550" s="400"/>
      <c r="BD550" s="401"/>
      <c r="BE550" s="516"/>
      <c r="BF550" s="516"/>
      <c r="BG550" s="516"/>
    </row>
    <row r="551" spans="14:59" s="367" customFormat="1">
      <c r="N551" s="516"/>
      <c r="O551" s="516"/>
      <c r="P551" s="516"/>
      <c r="Q551" s="516"/>
      <c r="R551" s="516"/>
      <c r="S551" s="516"/>
      <c r="T551" s="516"/>
      <c r="U551" s="516"/>
      <c r="V551" s="516"/>
      <c r="W551" s="516"/>
      <c r="X551" s="516"/>
      <c r="Y551" s="516"/>
      <c r="Z551" s="516"/>
      <c r="AA551" s="516"/>
      <c r="AB551" s="516"/>
      <c r="AC551" s="516"/>
      <c r="AD551" s="516"/>
      <c r="AE551" s="516"/>
      <c r="AF551" s="516"/>
      <c r="AG551" s="516"/>
      <c r="AH551" s="516"/>
      <c r="AI551" s="516"/>
      <c r="AJ551" s="516"/>
      <c r="AK551" s="516"/>
      <c r="AL551" s="516"/>
      <c r="AM551" s="516"/>
      <c r="AN551" s="516"/>
      <c r="AO551" s="516"/>
      <c r="AP551" s="516"/>
      <c r="AQ551" s="516"/>
      <c r="AR551" s="516"/>
      <c r="AS551" s="516"/>
      <c r="AT551" s="516"/>
      <c r="AU551" s="516"/>
      <c r="AV551" s="516"/>
      <c r="AW551" s="400"/>
      <c r="AX551" s="400"/>
      <c r="AY551" s="400"/>
      <c r="AZ551" s="400"/>
      <c r="BA551" s="400"/>
      <c r="BB551" s="400"/>
      <c r="BC551" s="400"/>
      <c r="BD551" s="401"/>
      <c r="BE551" s="516"/>
      <c r="BF551" s="516"/>
      <c r="BG551" s="516"/>
    </row>
    <row r="552" spans="14:59" s="367" customFormat="1">
      <c r="N552" s="516"/>
      <c r="O552" s="516"/>
      <c r="P552" s="516"/>
      <c r="Q552" s="516"/>
      <c r="R552" s="516"/>
      <c r="S552" s="516"/>
      <c r="T552" s="516"/>
      <c r="U552" s="516"/>
      <c r="V552" s="516"/>
      <c r="W552" s="516"/>
      <c r="X552" s="516"/>
      <c r="Y552" s="516"/>
      <c r="Z552" s="516"/>
      <c r="AA552" s="516"/>
      <c r="AB552" s="516"/>
      <c r="AC552" s="516"/>
      <c r="AD552" s="516"/>
      <c r="AE552" s="516"/>
      <c r="AF552" s="516"/>
      <c r="AG552" s="516"/>
      <c r="AH552" s="516"/>
      <c r="AI552" s="516"/>
      <c r="AJ552" s="516"/>
      <c r="AK552" s="516"/>
      <c r="AL552" s="516"/>
      <c r="AM552" s="516"/>
      <c r="AN552" s="516"/>
      <c r="AO552" s="516"/>
      <c r="AP552" s="516"/>
      <c r="AQ552" s="516"/>
      <c r="AR552" s="516"/>
      <c r="AS552" s="516"/>
      <c r="AT552" s="516"/>
      <c r="AU552" s="516"/>
      <c r="AV552" s="516"/>
      <c r="AW552" s="400"/>
      <c r="AX552" s="400"/>
      <c r="AY552" s="400"/>
      <c r="AZ552" s="400"/>
      <c r="BA552" s="400"/>
      <c r="BB552" s="400"/>
      <c r="BC552" s="400"/>
      <c r="BD552" s="401"/>
      <c r="BE552" s="516"/>
      <c r="BF552" s="516"/>
      <c r="BG552" s="516"/>
    </row>
    <row r="553" spans="14:59" s="367" customFormat="1">
      <c r="N553" s="516"/>
      <c r="O553" s="516"/>
      <c r="P553" s="516"/>
      <c r="Q553" s="516"/>
      <c r="R553" s="516"/>
      <c r="S553" s="516"/>
      <c r="T553" s="516"/>
      <c r="U553" s="516"/>
      <c r="V553" s="516"/>
      <c r="W553" s="516"/>
      <c r="X553" s="516"/>
      <c r="Y553" s="516"/>
      <c r="Z553" s="516"/>
      <c r="AA553" s="516"/>
      <c r="AB553" s="516"/>
      <c r="AC553" s="516"/>
      <c r="AD553" s="516"/>
      <c r="AE553" s="516"/>
      <c r="AF553" s="516"/>
      <c r="AG553" s="516"/>
      <c r="AH553" s="516"/>
      <c r="AI553" s="516"/>
      <c r="AJ553" s="516"/>
      <c r="AK553" s="516"/>
      <c r="AL553" s="516"/>
      <c r="AM553" s="516"/>
      <c r="AN553" s="516"/>
      <c r="AO553" s="516"/>
      <c r="AP553" s="516"/>
      <c r="AQ553" s="516"/>
      <c r="AR553" s="516"/>
      <c r="AS553" s="516"/>
      <c r="AT553" s="516"/>
      <c r="AU553" s="516"/>
      <c r="AV553" s="516"/>
      <c r="AW553" s="400"/>
      <c r="AX553" s="400"/>
      <c r="AY553" s="400"/>
      <c r="AZ553" s="400"/>
      <c r="BA553" s="400"/>
      <c r="BB553" s="400"/>
      <c r="BC553" s="400"/>
      <c r="BD553" s="401"/>
      <c r="BE553" s="516"/>
      <c r="BF553" s="516"/>
      <c r="BG553" s="516"/>
    </row>
    <row r="554" spans="14:59" s="367" customFormat="1">
      <c r="N554" s="516"/>
      <c r="O554" s="516"/>
      <c r="P554" s="516"/>
      <c r="Q554" s="516"/>
      <c r="R554" s="516"/>
      <c r="S554" s="516"/>
      <c r="T554" s="516"/>
      <c r="U554" s="516"/>
      <c r="V554" s="516"/>
      <c r="W554" s="516"/>
      <c r="X554" s="516"/>
      <c r="Y554" s="516"/>
      <c r="Z554" s="516"/>
      <c r="AA554" s="516"/>
      <c r="AB554" s="516"/>
      <c r="AC554" s="516"/>
      <c r="AD554" s="516"/>
      <c r="AE554" s="516"/>
      <c r="AF554" s="516"/>
      <c r="AG554" s="516"/>
      <c r="AH554" s="516"/>
      <c r="AI554" s="516"/>
      <c r="AJ554" s="516"/>
      <c r="AK554" s="516"/>
      <c r="AL554" s="516"/>
      <c r="AM554" s="516"/>
      <c r="AN554" s="516"/>
      <c r="AO554" s="516"/>
      <c r="AP554" s="516"/>
      <c r="AQ554" s="516"/>
      <c r="AR554" s="516"/>
      <c r="AS554" s="516"/>
      <c r="AT554" s="516"/>
      <c r="AU554" s="516"/>
      <c r="AV554" s="516"/>
      <c r="AW554" s="400"/>
      <c r="AX554" s="400"/>
      <c r="AY554" s="400"/>
      <c r="AZ554" s="400"/>
      <c r="BA554" s="400"/>
      <c r="BB554" s="400"/>
      <c r="BC554" s="400"/>
      <c r="BD554" s="401"/>
      <c r="BE554" s="516"/>
      <c r="BF554" s="516"/>
      <c r="BG554" s="516"/>
    </row>
    <row r="555" spans="14:59" s="367" customFormat="1">
      <c r="N555" s="516"/>
      <c r="O555" s="516"/>
      <c r="P555" s="516"/>
      <c r="Q555" s="516"/>
      <c r="R555" s="516"/>
      <c r="S555" s="516"/>
      <c r="T555" s="516"/>
      <c r="U555" s="516"/>
      <c r="V555" s="516"/>
      <c r="W555" s="516"/>
      <c r="X555" s="516"/>
      <c r="Y555" s="516"/>
      <c r="Z555" s="516"/>
      <c r="AA555" s="516"/>
      <c r="AB555" s="516"/>
      <c r="AC555" s="516"/>
      <c r="AD555" s="516"/>
      <c r="AE555" s="516"/>
      <c r="AF555" s="516"/>
      <c r="AG555" s="516"/>
      <c r="AH555" s="516"/>
      <c r="AI555" s="516"/>
      <c r="AJ555" s="516"/>
      <c r="AK555" s="516"/>
      <c r="AL555" s="516"/>
      <c r="AM555" s="516"/>
      <c r="AN555" s="516"/>
      <c r="AO555" s="516"/>
      <c r="AP555" s="516"/>
      <c r="AQ555" s="516"/>
      <c r="AR555" s="516"/>
      <c r="AS555" s="516"/>
      <c r="AT555" s="516"/>
      <c r="AU555" s="516"/>
      <c r="AV555" s="516"/>
      <c r="AW555" s="400"/>
      <c r="AX555" s="400"/>
      <c r="AY555" s="400"/>
      <c r="AZ555" s="400"/>
      <c r="BA555" s="400"/>
      <c r="BB555" s="400"/>
      <c r="BC555" s="400"/>
      <c r="BD555" s="401"/>
      <c r="BE555" s="516"/>
      <c r="BF555" s="516"/>
      <c r="BG555" s="516"/>
    </row>
    <row r="556" spans="14:59" s="367" customFormat="1">
      <c r="N556" s="516"/>
      <c r="O556" s="516"/>
      <c r="P556" s="516"/>
      <c r="Q556" s="516"/>
      <c r="R556" s="516"/>
      <c r="S556" s="516"/>
      <c r="T556" s="516"/>
      <c r="U556" s="516"/>
      <c r="V556" s="516"/>
      <c r="W556" s="516"/>
      <c r="X556" s="516"/>
      <c r="Y556" s="516"/>
      <c r="Z556" s="516"/>
      <c r="AA556" s="516"/>
      <c r="AB556" s="516"/>
      <c r="AC556" s="516"/>
      <c r="AD556" s="516"/>
      <c r="AE556" s="516"/>
      <c r="AF556" s="516"/>
      <c r="AG556" s="516"/>
      <c r="AH556" s="516"/>
      <c r="AI556" s="516"/>
      <c r="AJ556" s="516"/>
      <c r="AK556" s="516"/>
      <c r="AL556" s="516"/>
      <c r="AM556" s="516"/>
      <c r="AN556" s="516"/>
      <c r="AO556" s="516"/>
      <c r="AP556" s="516"/>
      <c r="AQ556" s="516"/>
      <c r="AR556" s="516"/>
      <c r="AS556" s="516"/>
      <c r="AT556" s="516"/>
      <c r="AU556" s="516"/>
      <c r="AV556" s="516"/>
      <c r="AW556" s="400"/>
      <c r="AX556" s="400"/>
      <c r="AY556" s="400"/>
      <c r="AZ556" s="400"/>
      <c r="BA556" s="400"/>
      <c r="BB556" s="400"/>
      <c r="BC556" s="400"/>
      <c r="BD556" s="401"/>
      <c r="BE556" s="516"/>
      <c r="BF556" s="516"/>
      <c r="BG556" s="516"/>
    </row>
    <row r="557" spans="14:59" s="367" customFormat="1">
      <c r="N557" s="516"/>
      <c r="O557" s="516"/>
      <c r="P557" s="516"/>
      <c r="Q557" s="516"/>
      <c r="R557" s="516"/>
      <c r="S557" s="516"/>
      <c r="T557" s="516"/>
      <c r="U557" s="516"/>
      <c r="V557" s="516"/>
      <c r="W557" s="516"/>
      <c r="X557" s="516"/>
      <c r="Y557" s="516"/>
      <c r="Z557" s="516"/>
      <c r="AA557" s="516"/>
      <c r="AB557" s="516"/>
      <c r="AC557" s="516"/>
      <c r="AD557" s="516"/>
      <c r="AE557" s="516"/>
      <c r="AF557" s="516"/>
      <c r="AG557" s="516"/>
      <c r="AH557" s="516"/>
      <c r="AI557" s="516"/>
      <c r="AJ557" s="516"/>
      <c r="AK557" s="516"/>
      <c r="AL557" s="516"/>
      <c r="AM557" s="516"/>
      <c r="AN557" s="516"/>
      <c r="AO557" s="516"/>
      <c r="AP557" s="516"/>
      <c r="AQ557" s="516"/>
      <c r="AR557" s="516"/>
      <c r="AS557" s="516"/>
      <c r="AT557" s="516"/>
      <c r="AU557" s="516"/>
      <c r="AV557" s="516"/>
      <c r="AW557" s="400"/>
      <c r="AX557" s="400"/>
      <c r="AY557" s="400"/>
      <c r="AZ557" s="400"/>
      <c r="BA557" s="400"/>
      <c r="BB557" s="400"/>
      <c r="BC557" s="400"/>
      <c r="BD557" s="401"/>
      <c r="BE557" s="516"/>
      <c r="BF557" s="516"/>
      <c r="BG557" s="516"/>
    </row>
    <row r="558" spans="14:59" s="367" customFormat="1">
      <c r="N558" s="516"/>
      <c r="O558" s="516"/>
      <c r="P558" s="516"/>
      <c r="Q558" s="516"/>
      <c r="R558" s="516"/>
      <c r="S558" s="516"/>
      <c r="T558" s="516"/>
      <c r="U558" s="516"/>
      <c r="V558" s="516"/>
      <c r="W558" s="516"/>
      <c r="X558" s="516"/>
      <c r="Y558" s="516"/>
      <c r="Z558" s="516"/>
      <c r="AA558" s="516"/>
      <c r="AB558" s="516"/>
      <c r="AC558" s="516"/>
      <c r="AD558" s="516"/>
      <c r="AE558" s="516"/>
      <c r="AF558" s="516"/>
      <c r="AG558" s="516"/>
      <c r="AH558" s="516"/>
      <c r="AI558" s="516"/>
      <c r="AJ558" s="516"/>
      <c r="AK558" s="516"/>
      <c r="AL558" s="516"/>
      <c r="AM558" s="516"/>
      <c r="AN558" s="516"/>
      <c r="AO558" s="516"/>
      <c r="AP558" s="516"/>
      <c r="AQ558" s="516"/>
      <c r="AR558" s="516"/>
      <c r="AS558" s="516"/>
      <c r="AT558" s="516"/>
      <c r="AU558" s="516"/>
      <c r="AV558" s="516"/>
      <c r="AW558" s="400"/>
      <c r="AX558" s="400"/>
      <c r="AY558" s="400"/>
      <c r="AZ558" s="400"/>
      <c r="BA558" s="400"/>
      <c r="BB558" s="400"/>
      <c r="BC558" s="400"/>
      <c r="BD558" s="401"/>
      <c r="BE558" s="516"/>
      <c r="BF558" s="516"/>
      <c r="BG558" s="516"/>
    </row>
    <row r="559" spans="14:59" s="367" customFormat="1">
      <c r="N559" s="516"/>
      <c r="O559" s="516"/>
      <c r="P559" s="516"/>
      <c r="Q559" s="516"/>
      <c r="R559" s="516"/>
      <c r="S559" s="516"/>
      <c r="T559" s="516"/>
      <c r="U559" s="516"/>
      <c r="V559" s="516"/>
      <c r="W559" s="516"/>
      <c r="X559" s="516"/>
      <c r="Y559" s="516"/>
      <c r="Z559" s="516"/>
      <c r="AA559" s="516"/>
      <c r="AB559" s="516"/>
      <c r="AC559" s="516"/>
      <c r="AD559" s="516"/>
      <c r="AE559" s="516"/>
      <c r="AF559" s="516"/>
      <c r="AG559" s="516"/>
      <c r="AH559" s="516"/>
      <c r="AI559" s="516"/>
      <c r="AJ559" s="516"/>
      <c r="AK559" s="516"/>
      <c r="AL559" s="516"/>
      <c r="AM559" s="516"/>
      <c r="AN559" s="516"/>
      <c r="AO559" s="516"/>
      <c r="AP559" s="516"/>
      <c r="AQ559" s="516"/>
      <c r="AR559" s="516"/>
      <c r="AS559" s="516"/>
      <c r="AT559" s="516"/>
      <c r="AU559" s="516"/>
      <c r="AV559" s="516"/>
      <c r="AW559" s="400"/>
      <c r="AX559" s="400"/>
      <c r="AY559" s="400"/>
      <c r="AZ559" s="400"/>
      <c r="BA559" s="400"/>
      <c r="BB559" s="400"/>
      <c r="BC559" s="400"/>
      <c r="BD559" s="401"/>
      <c r="BE559" s="516"/>
      <c r="BF559" s="516"/>
      <c r="BG559" s="516"/>
    </row>
    <row r="560" spans="14:59" s="367" customFormat="1">
      <c r="N560" s="516"/>
      <c r="O560" s="516"/>
      <c r="P560" s="516"/>
      <c r="Q560" s="516"/>
      <c r="R560" s="516"/>
      <c r="S560" s="516"/>
      <c r="T560" s="516"/>
      <c r="U560" s="516"/>
      <c r="V560" s="516"/>
      <c r="W560" s="516"/>
      <c r="X560" s="516"/>
      <c r="Y560" s="516"/>
      <c r="Z560" s="516"/>
      <c r="AA560" s="516"/>
      <c r="AB560" s="516"/>
      <c r="AC560" s="516"/>
      <c r="AD560" s="516"/>
      <c r="AE560" s="516"/>
      <c r="AF560" s="516"/>
      <c r="AG560" s="516"/>
      <c r="AH560" s="516"/>
      <c r="AI560" s="516"/>
      <c r="AJ560" s="516"/>
      <c r="AK560" s="516"/>
      <c r="AL560" s="516"/>
      <c r="AM560" s="516"/>
      <c r="AN560" s="516"/>
      <c r="AO560" s="516"/>
      <c r="AP560" s="516"/>
      <c r="AQ560" s="516"/>
      <c r="AR560" s="516"/>
      <c r="AS560" s="516"/>
      <c r="AT560" s="516"/>
      <c r="AU560" s="516"/>
      <c r="AV560" s="516"/>
      <c r="AW560" s="400"/>
      <c r="AX560" s="400"/>
      <c r="AY560" s="400"/>
      <c r="AZ560" s="400"/>
      <c r="BA560" s="400"/>
      <c r="BB560" s="400"/>
      <c r="BC560" s="400"/>
      <c r="BD560" s="401"/>
      <c r="BE560" s="516"/>
      <c r="BF560" s="516"/>
      <c r="BG560" s="516"/>
    </row>
    <row r="561" spans="14:59" s="367" customFormat="1">
      <c r="N561" s="516"/>
      <c r="O561" s="516"/>
      <c r="P561" s="516"/>
      <c r="Q561" s="516"/>
      <c r="R561" s="516"/>
      <c r="S561" s="516"/>
      <c r="T561" s="516"/>
      <c r="U561" s="516"/>
      <c r="V561" s="516"/>
      <c r="W561" s="516"/>
      <c r="X561" s="516"/>
      <c r="Y561" s="516"/>
      <c r="Z561" s="516"/>
      <c r="AA561" s="516"/>
      <c r="AB561" s="516"/>
      <c r="AC561" s="516"/>
      <c r="AD561" s="516"/>
      <c r="AE561" s="516"/>
      <c r="AF561" s="516"/>
      <c r="AG561" s="516"/>
      <c r="AH561" s="516"/>
      <c r="AI561" s="516"/>
      <c r="AJ561" s="516"/>
      <c r="AK561" s="516"/>
      <c r="AL561" s="516"/>
      <c r="AM561" s="516"/>
      <c r="AN561" s="516"/>
      <c r="AO561" s="516"/>
      <c r="AP561" s="516"/>
      <c r="AQ561" s="516"/>
      <c r="AR561" s="516"/>
      <c r="AS561" s="516"/>
      <c r="AT561" s="516"/>
      <c r="AU561" s="516"/>
      <c r="AV561" s="516"/>
      <c r="AW561" s="400"/>
      <c r="AX561" s="400"/>
      <c r="AY561" s="400"/>
      <c r="AZ561" s="400"/>
      <c r="BA561" s="400"/>
      <c r="BB561" s="400"/>
      <c r="BC561" s="400"/>
      <c r="BD561" s="401"/>
      <c r="BE561" s="516"/>
      <c r="BF561" s="516"/>
      <c r="BG561" s="516"/>
    </row>
    <row r="562" spans="14:59" s="367" customFormat="1">
      <c r="N562" s="516"/>
      <c r="O562" s="516"/>
      <c r="P562" s="516"/>
      <c r="Q562" s="516"/>
      <c r="R562" s="516"/>
      <c r="S562" s="516"/>
      <c r="T562" s="516"/>
      <c r="U562" s="516"/>
      <c r="V562" s="516"/>
      <c r="W562" s="516"/>
      <c r="X562" s="516"/>
      <c r="Y562" s="516"/>
      <c r="Z562" s="516"/>
      <c r="AA562" s="516"/>
      <c r="AB562" s="516"/>
      <c r="AC562" s="516"/>
      <c r="AD562" s="516"/>
      <c r="AE562" s="516"/>
      <c r="AF562" s="516"/>
      <c r="AG562" s="516"/>
      <c r="AH562" s="516"/>
      <c r="AI562" s="516"/>
      <c r="AJ562" s="516"/>
      <c r="AK562" s="516"/>
      <c r="AL562" s="516"/>
      <c r="AM562" s="516"/>
      <c r="AN562" s="516"/>
      <c r="AO562" s="516"/>
      <c r="AP562" s="516"/>
      <c r="AQ562" s="516"/>
      <c r="AR562" s="516"/>
      <c r="AS562" s="516"/>
      <c r="AT562" s="516"/>
      <c r="AU562" s="516"/>
      <c r="AV562" s="516"/>
      <c r="AW562" s="400"/>
      <c r="AX562" s="400"/>
      <c r="AY562" s="400"/>
      <c r="AZ562" s="400"/>
      <c r="BA562" s="400"/>
      <c r="BB562" s="400"/>
      <c r="BC562" s="400"/>
      <c r="BD562" s="401"/>
      <c r="BE562" s="516"/>
      <c r="BF562" s="516"/>
      <c r="BG562" s="516"/>
    </row>
    <row r="563" spans="14:59" s="367" customFormat="1">
      <c r="N563" s="516"/>
      <c r="O563" s="516"/>
      <c r="P563" s="516"/>
      <c r="Q563" s="516"/>
      <c r="R563" s="516"/>
      <c r="S563" s="516"/>
      <c r="T563" s="516"/>
      <c r="U563" s="516"/>
      <c r="V563" s="516"/>
      <c r="W563" s="516"/>
      <c r="X563" s="516"/>
      <c r="Y563" s="516"/>
      <c r="Z563" s="516"/>
      <c r="AA563" s="516"/>
      <c r="AB563" s="516"/>
      <c r="AC563" s="516"/>
      <c r="AD563" s="516"/>
      <c r="AE563" s="516"/>
      <c r="AF563" s="516"/>
      <c r="AG563" s="516"/>
      <c r="AH563" s="516"/>
      <c r="AI563" s="516"/>
      <c r="AJ563" s="516"/>
      <c r="AK563" s="516"/>
      <c r="AL563" s="516"/>
      <c r="AM563" s="516"/>
      <c r="AN563" s="516"/>
      <c r="AO563" s="516"/>
      <c r="AP563" s="516"/>
      <c r="AQ563" s="516"/>
      <c r="AR563" s="516"/>
      <c r="AS563" s="516"/>
      <c r="AT563" s="516"/>
      <c r="AU563" s="516"/>
      <c r="AV563" s="516"/>
      <c r="AW563" s="400"/>
      <c r="AX563" s="400"/>
      <c r="AY563" s="400"/>
      <c r="AZ563" s="400"/>
      <c r="BA563" s="400"/>
      <c r="BB563" s="400"/>
      <c r="BC563" s="400"/>
      <c r="BD563" s="401"/>
      <c r="BE563" s="516"/>
      <c r="BF563" s="516"/>
      <c r="BG563" s="516"/>
    </row>
    <row r="564" spans="14:59" s="367" customFormat="1">
      <c r="N564" s="516"/>
      <c r="O564" s="516"/>
      <c r="P564" s="516"/>
      <c r="Q564" s="516"/>
      <c r="R564" s="516"/>
      <c r="S564" s="516"/>
      <c r="T564" s="516"/>
      <c r="U564" s="516"/>
      <c r="V564" s="516"/>
      <c r="W564" s="516"/>
      <c r="X564" s="516"/>
      <c r="Y564" s="516"/>
      <c r="Z564" s="516"/>
      <c r="AA564" s="516"/>
      <c r="AB564" s="516"/>
      <c r="AC564" s="516"/>
      <c r="AD564" s="516"/>
      <c r="AE564" s="516"/>
      <c r="AF564" s="516"/>
      <c r="AG564" s="516"/>
      <c r="AH564" s="516"/>
      <c r="AI564" s="516"/>
      <c r="AJ564" s="516"/>
      <c r="AK564" s="516"/>
      <c r="AL564" s="516"/>
      <c r="AM564" s="516"/>
      <c r="AN564" s="516"/>
      <c r="AO564" s="516"/>
      <c r="AP564" s="516"/>
      <c r="AQ564" s="516"/>
      <c r="AR564" s="516"/>
      <c r="AS564" s="516"/>
      <c r="AT564" s="516"/>
      <c r="AU564" s="516"/>
      <c r="AV564" s="516"/>
      <c r="AW564" s="400"/>
      <c r="AX564" s="400"/>
      <c r="AY564" s="400"/>
      <c r="AZ564" s="400"/>
      <c r="BA564" s="400"/>
      <c r="BB564" s="400"/>
      <c r="BC564" s="400"/>
      <c r="BD564" s="401"/>
      <c r="BE564" s="516"/>
      <c r="BF564" s="516"/>
      <c r="BG564" s="516"/>
    </row>
    <row r="565" spans="14:59" s="367" customFormat="1">
      <c r="N565" s="516"/>
      <c r="O565" s="516"/>
      <c r="P565" s="516"/>
      <c r="Q565" s="516"/>
      <c r="R565" s="516"/>
      <c r="S565" s="516"/>
      <c r="T565" s="516"/>
      <c r="U565" s="516"/>
      <c r="V565" s="516"/>
      <c r="W565" s="516"/>
      <c r="X565" s="516"/>
      <c r="Y565" s="516"/>
      <c r="Z565" s="516"/>
      <c r="AA565" s="516"/>
      <c r="AB565" s="516"/>
      <c r="AC565" s="516"/>
      <c r="AD565" s="516"/>
      <c r="AE565" s="516"/>
      <c r="AF565" s="516"/>
      <c r="AG565" s="516"/>
      <c r="AH565" s="516"/>
      <c r="AI565" s="516"/>
      <c r="AJ565" s="516"/>
      <c r="AK565" s="516"/>
      <c r="AL565" s="516"/>
      <c r="AM565" s="516"/>
      <c r="AN565" s="516"/>
      <c r="AO565" s="516"/>
      <c r="AP565" s="516"/>
      <c r="AQ565" s="516"/>
      <c r="AR565" s="516"/>
      <c r="AS565" s="516"/>
      <c r="AT565" s="516"/>
      <c r="AU565" s="516"/>
      <c r="AV565" s="516"/>
      <c r="AW565" s="400"/>
      <c r="AX565" s="400"/>
      <c r="AY565" s="400"/>
      <c r="AZ565" s="400"/>
      <c r="BA565" s="400"/>
      <c r="BB565" s="400"/>
      <c r="BC565" s="400"/>
      <c r="BD565" s="401"/>
      <c r="BE565" s="516"/>
      <c r="BF565" s="516"/>
      <c r="BG565" s="516"/>
    </row>
    <row r="566" spans="14:59" s="367" customFormat="1">
      <c r="N566" s="516"/>
      <c r="O566" s="516"/>
      <c r="P566" s="516"/>
      <c r="Q566" s="516"/>
      <c r="R566" s="516"/>
      <c r="S566" s="516"/>
      <c r="T566" s="516"/>
      <c r="U566" s="516"/>
      <c r="V566" s="516"/>
      <c r="W566" s="516"/>
      <c r="X566" s="516"/>
      <c r="Y566" s="516"/>
      <c r="Z566" s="516"/>
      <c r="AA566" s="516"/>
      <c r="AB566" s="516"/>
      <c r="AC566" s="516"/>
      <c r="AD566" s="516"/>
      <c r="AE566" s="516"/>
      <c r="AF566" s="516"/>
      <c r="AG566" s="516"/>
      <c r="AH566" s="516"/>
      <c r="AI566" s="516"/>
      <c r="AJ566" s="516"/>
      <c r="AK566" s="516"/>
      <c r="AL566" s="516"/>
      <c r="AM566" s="516"/>
      <c r="AN566" s="516"/>
      <c r="AO566" s="516"/>
      <c r="AP566" s="516"/>
      <c r="AQ566" s="516"/>
      <c r="AR566" s="516"/>
      <c r="AS566" s="516"/>
      <c r="AT566" s="516"/>
      <c r="AU566" s="516"/>
      <c r="AV566" s="516"/>
      <c r="AW566" s="400"/>
      <c r="AX566" s="400"/>
      <c r="AY566" s="400"/>
      <c r="AZ566" s="400"/>
      <c r="BA566" s="400"/>
      <c r="BB566" s="400"/>
      <c r="BC566" s="400"/>
      <c r="BD566" s="516"/>
      <c r="BE566" s="516"/>
      <c r="BF566" s="516"/>
      <c r="BG566" s="516"/>
    </row>
    <row r="567" spans="14:59">
      <c r="N567" s="516"/>
      <c r="O567" s="516"/>
      <c r="P567" s="516"/>
      <c r="Q567" s="516"/>
      <c r="R567" s="516"/>
      <c r="S567" s="516"/>
      <c r="T567" s="516"/>
      <c r="U567" s="516"/>
      <c r="V567" s="516"/>
      <c r="W567" s="516"/>
      <c r="X567" s="516"/>
      <c r="Y567" s="516"/>
      <c r="Z567" s="516"/>
      <c r="AA567" s="516"/>
      <c r="AB567" s="516"/>
      <c r="AC567" s="516"/>
      <c r="AD567" s="516"/>
      <c r="AE567" s="516"/>
      <c r="AF567" s="516"/>
      <c r="AG567" s="516"/>
      <c r="AH567" s="516"/>
      <c r="AI567" s="516"/>
      <c r="AJ567" s="516"/>
      <c r="AK567" s="516"/>
      <c r="AL567" s="516"/>
      <c r="AM567" s="516"/>
      <c r="AN567" s="516"/>
      <c r="AO567" s="516"/>
      <c r="AP567" s="516"/>
      <c r="AQ567" s="516"/>
      <c r="AR567" s="516"/>
      <c r="AS567" s="516"/>
      <c r="AT567" s="516"/>
      <c r="AU567" s="516"/>
      <c r="AV567" s="516"/>
      <c r="AW567" s="516"/>
      <c r="AX567" s="516"/>
      <c r="AY567" s="516"/>
      <c r="AZ567" s="516"/>
      <c r="BA567" s="516"/>
      <c r="BB567" s="516"/>
      <c r="BC567" s="516"/>
      <c r="BD567" s="516"/>
      <c r="BE567" s="516"/>
      <c r="BF567" s="516"/>
      <c r="BG567" s="516"/>
    </row>
    <row r="568" spans="14:59">
      <c r="N568" s="516"/>
      <c r="O568" s="516"/>
      <c r="P568" s="516"/>
      <c r="Q568" s="516"/>
      <c r="R568" s="516"/>
      <c r="S568" s="516"/>
      <c r="T568" s="516"/>
      <c r="U568" s="516"/>
      <c r="V568" s="516"/>
      <c r="W568" s="516"/>
      <c r="X568" s="516"/>
      <c r="Y568" s="516"/>
      <c r="Z568" s="516"/>
      <c r="AA568" s="516"/>
      <c r="AB568" s="516"/>
      <c r="AC568" s="516"/>
      <c r="AD568" s="516"/>
      <c r="AE568" s="516"/>
      <c r="AF568" s="516"/>
      <c r="AG568" s="516"/>
      <c r="AH568" s="516"/>
      <c r="AI568" s="516"/>
      <c r="AJ568" s="516"/>
      <c r="AK568" s="516"/>
      <c r="AL568" s="516"/>
      <c r="AM568" s="516"/>
      <c r="AN568" s="516"/>
      <c r="AO568" s="516"/>
      <c r="AP568" s="516"/>
      <c r="AQ568" s="516"/>
      <c r="AR568" s="516"/>
      <c r="AS568" s="516"/>
      <c r="AT568" s="516"/>
      <c r="AU568" s="516"/>
      <c r="AV568" s="516"/>
      <c r="AW568" s="516"/>
      <c r="AX568" s="516"/>
      <c r="AY568" s="516"/>
      <c r="AZ568" s="516"/>
      <c r="BA568" s="516"/>
      <c r="BB568" s="516"/>
      <c r="BC568" s="516"/>
      <c r="BD568" s="516"/>
      <c r="BE568" s="516"/>
      <c r="BF568" s="516"/>
      <c r="BG568" s="516"/>
    </row>
    <row r="569" spans="14:59">
      <c r="N569" s="516"/>
      <c r="O569" s="516"/>
      <c r="P569" s="516"/>
      <c r="Q569" s="516"/>
      <c r="R569" s="516"/>
      <c r="S569" s="516"/>
      <c r="T569" s="516"/>
      <c r="U569" s="516"/>
      <c r="V569" s="516"/>
      <c r="W569" s="516"/>
      <c r="X569" s="516"/>
      <c r="Y569" s="516"/>
      <c r="Z569" s="516"/>
      <c r="AA569" s="516"/>
      <c r="AB569" s="516"/>
      <c r="AC569" s="516"/>
      <c r="AD569" s="516"/>
      <c r="AE569" s="516"/>
      <c r="AF569" s="516"/>
      <c r="AG569" s="516"/>
      <c r="AH569" s="516"/>
      <c r="AI569" s="516"/>
      <c r="AJ569" s="516"/>
      <c r="AK569" s="516"/>
      <c r="AL569" s="516"/>
      <c r="AM569" s="516"/>
      <c r="AN569" s="516"/>
      <c r="AO569" s="516"/>
      <c r="AP569" s="516"/>
      <c r="AQ569" s="516"/>
      <c r="AR569" s="516"/>
      <c r="AS569" s="516"/>
      <c r="AT569" s="516"/>
      <c r="AU569" s="516"/>
      <c r="AV569" s="516"/>
      <c r="AW569" s="516"/>
      <c r="AX569" s="516"/>
      <c r="AY569" s="516"/>
      <c r="AZ569" s="516"/>
      <c r="BA569" s="516"/>
      <c r="BB569" s="516"/>
      <c r="BC569" s="516"/>
      <c r="BD569" s="516"/>
      <c r="BE569" s="516"/>
      <c r="BF569" s="516"/>
      <c r="BG569" s="516"/>
    </row>
    <row r="570" spans="14:59">
      <c r="N570" s="516"/>
      <c r="O570" s="516"/>
      <c r="P570" s="516"/>
      <c r="Q570" s="516"/>
      <c r="R570" s="516"/>
      <c r="S570" s="516"/>
      <c r="T570" s="516"/>
      <c r="U570" s="516"/>
      <c r="V570" s="516"/>
      <c r="W570" s="516"/>
      <c r="X570" s="516"/>
      <c r="Y570" s="516"/>
      <c r="Z570" s="516"/>
      <c r="AA570" s="516"/>
      <c r="AB570" s="516"/>
      <c r="AC570" s="516"/>
      <c r="AD570" s="516"/>
      <c r="AE570" s="516"/>
      <c r="AF570" s="516"/>
      <c r="AG570" s="516"/>
      <c r="AH570" s="516"/>
      <c r="AI570" s="516"/>
      <c r="AJ570" s="516"/>
      <c r="AK570" s="516"/>
      <c r="AL570" s="516"/>
      <c r="AM570" s="516"/>
      <c r="AN570" s="516"/>
      <c r="AO570" s="516"/>
      <c r="AP570" s="516"/>
      <c r="AQ570" s="516"/>
      <c r="AR570" s="516"/>
      <c r="AS570" s="516"/>
      <c r="AT570" s="516"/>
      <c r="AU570" s="516"/>
      <c r="AV570" s="516"/>
      <c r="AW570" s="516"/>
      <c r="AX570" s="516"/>
      <c r="AY570" s="516"/>
      <c r="AZ570" s="516"/>
      <c r="BA570" s="516"/>
      <c r="BB570" s="516"/>
      <c r="BC570" s="516"/>
      <c r="BD570" s="516"/>
      <c r="BE570" s="516"/>
      <c r="BF570" s="516"/>
      <c r="BG570" s="516"/>
    </row>
    <row r="571" spans="14:59">
      <c r="N571" s="516"/>
      <c r="O571" s="516"/>
      <c r="P571" s="516"/>
      <c r="Q571" s="516"/>
      <c r="R571" s="516"/>
      <c r="S571" s="516"/>
      <c r="T571" s="516"/>
      <c r="U571" s="516"/>
      <c r="V571" s="516"/>
      <c r="W571" s="516"/>
      <c r="X571" s="516"/>
      <c r="Y571" s="516"/>
      <c r="Z571" s="516"/>
      <c r="AA571" s="516"/>
      <c r="AB571" s="516"/>
      <c r="AC571" s="516"/>
      <c r="AD571" s="516"/>
      <c r="AE571" s="516"/>
      <c r="AF571" s="516"/>
      <c r="AG571" s="516"/>
      <c r="AH571" s="516"/>
      <c r="AI571" s="516"/>
      <c r="AJ571" s="516"/>
      <c r="AK571" s="516"/>
      <c r="AL571" s="516"/>
      <c r="AM571" s="516"/>
      <c r="AN571" s="516"/>
      <c r="AO571" s="516"/>
      <c r="AP571" s="516"/>
      <c r="AQ571" s="516"/>
      <c r="AR571" s="516"/>
      <c r="AS571" s="516"/>
      <c r="AT571" s="516"/>
      <c r="AU571" s="516"/>
      <c r="AV571" s="516"/>
      <c r="AW571" s="516"/>
      <c r="AX571" s="516"/>
      <c r="AY571" s="516"/>
      <c r="AZ571" s="516"/>
      <c r="BA571" s="516"/>
      <c r="BB571" s="516"/>
      <c r="BC571" s="516"/>
      <c r="BD571" s="516"/>
      <c r="BE571" s="516"/>
      <c r="BF571" s="516"/>
      <c r="BG571" s="516"/>
    </row>
    <row r="572" spans="14:59">
      <c r="N572" s="516"/>
      <c r="O572" s="516"/>
      <c r="P572" s="516"/>
      <c r="Q572" s="516"/>
      <c r="R572" s="516"/>
      <c r="S572" s="516"/>
      <c r="T572" s="516"/>
      <c r="U572" s="516"/>
      <c r="V572" s="516"/>
      <c r="W572" s="516"/>
      <c r="X572" s="516"/>
      <c r="Y572" s="516"/>
      <c r="Z572" s="516"/>
      <c r="AA572" s="516"/>
      <c r="AB572" s="516"/>
      <c r="AC572" s="516"/>
      <c r="AD572" s="516"/>
      <c r="AE572" s="516"/>
      <c r="AF572" s="516"/>
      <c r="AG572" s="516"/>
      <c r="AH572" s="516"/>
      <c r="AI572" s="516"/>
      <c r="AJ572" s="516"/>
      <c r="AK572" s="516"/>
      <c r="AL572" s="516"/>
      <c r="AM572" s="516"/>
      <c r="AN572" s="516"/>
      <c r="AO572" s="516"/>
      <c r="AP572" s="516"/>
      <c r="AQ572" s="516"/>
      <c r="AR572" s="516"/>
      <c r="AS572" s="516"/>
      <c r="AT572" s="516"/>
      <c r="AU572" s="516"/>
      <c r="AV572" s="516"/>
      <c r="AW572" s="516"/>
      <c r="AX572" s="516"/>
      <c r="AY572" s="516"/>
      <c r="AZ572" s="516"/>
      <c r="BA572" s="516"/>
      <c r="BB572" s="516"/>
      <c r="BC572" s="516"/>
      <c r="BD572" s="516"/>
      <c r="BE572" s="516"/>
      <c r="BF572" s="516"/>
      <c r="BG572" s="516"/>
    </row>
    <row r="573" spans="14:59">
      <c r="N573" s="516"/>
      <c r="O573" s="516"/>
      <c r="P573" s="516"/>
      <c r="Q573" s="516"/>
      <c r="R573" s="516"/>
      <c r="S573" s="516"/>
      <c r="T573" s="516"/>
      <c r="U573" s="516"/>
      <c r="V573" s="516"/>
      <c r="W573" s="516"/>
      <c r="X573" s="516"/>
      <c r="Y573" s="516"/>
      <c r="Z573" s="516"/>
      <c r="AA573" s="516"/>
      <c r="AB573" s="516"/>
      <c r="AC573" s="516"/>
      <c r="AD573" s="516"/>
      <c r="AE573" s="516"/>
      <c r="AF573" s="516"/>
      <c r="AG573" s="516"/>
      <c r="AH573" s="516"/>
      <c r="AI573" s="516"/>
      <c r="AJ573" s="516"/>
      <c r="AK573" s="516"/>
      <c r="AL573" s="516"/>
      <c r="AM573" s="516"/>
      <c r="AN573" s="516"/>
      <c r="AO573" s="516"/>
      <c r="AP573" s="516"/>
      <c r="AQ573" s="516"/>
      <c r="AR573" s="516"/>
      <c r="AS573" s="516"/>
      <c r="AT573" s="516"/>
      <c r="AU573" s="516"/>
      <c r="AV573" s="516"/>
      <c r="AW573" s="516"/>
      <c r="AX573" s="516"/>
      <c r="AY573" s="516"/>
      <c r="AZ573" s="516"/>
      <c r="BA573" s="516"/>
      <c r="BB573" s="516"/>
      <c r="BC573" s="516"/>
      <c r="BD573" s="516"/>
      <c r="BE573" s="516"/>
      <c r="BF573" s="516"/>
      <c r="BG573" s="516"/>
    </row>
    <row r="574" spans="14:59">
      <c r="N574" s="516"/>
      <c r="O574" s="516"/>
      <c r="P574" s="516"/>
      <c r="Q574" s="516"/>
      <c r="R574" s="516"/>
      <c r="S574" s="516"/>
      <c r="T574" s="516"/>
      <c r="U574" s="516"/>
      <c r="V574" s="516"/>
      <c r="W574" s="516"/>
      <c r="X574" s="516"/>
      <c r="Y574" s="516"/>
      <c r="Z574" s="516"/>
      <c r="AA574" s="516"/>
      <c r="AB574" s="516"/>
      <c r="AC574" s="516"/>
      <c r="AD574" s="516"/>
      <c r="AE574" s="516"/>
      <c r="AF574" s="516"/>
      <c r="AG574" s="516"/>
      <c r="AH574" s="516"/>
      <c r="AI574" s="516"/>
      <c r="AJ574" s="516"/>
      <c r="AK574" s="516"/>
      <c r="AL574" s="516"/>
      <c r="AM574" s="516"/>
      <c r="AN574" s="516"/>
      <c r="AO574" s="516"/>
      <c r="AP574" s="516"/>
      <c r="AQ574" s="516"/>
      <c r="AR574" s="516"/>
      <c r="AS574" s="516"/>
      <c r="AT574" s="516"/>
      <c r="AU574" s="516"/>
      <c r="AV574" s="516"/>
      <c r="AW574" s="516"/>
      <c r="AX574" s="516"/>
      <c r="AY574" s="516"/>
      <c r="AZ574" s="516"/>
      <c r="BA574" s="516"/>
      <c r="BB574" s="516"/>
      <c r="BC574" s="516"/>
      <c r="BD574" s="516"/>
      <c r="BE574" s="516"/>
      <c r="BF574" s="516"/>
      <c r="BG574" s="516"/>
    </row>
    <row r="575" spans="14:59">
      <c r="N575" s="516"/>
      <c r="O575" s="516"/>
      <c r="P575" s="516"/>
      <c r="Q575" s="516"/>
      <c r="R575" s="516"/>
      <c r="S575" s="516"/>
      <c r="T575" s="516"/>
      <c r="U575" s="516"/>
      <c r="V575" s="516"/>
      <c r="W575" s="516"/>
      <c r="X575" s="516"/>
      <c r="Y575" s="516"/>
      <c r="Z575" s="516"/>
      <c r="AA575" s="516"/>
      <c r="AB575" s="516"/>
      <c r="AC575" s="516"/>
      <c r="AD575" s="516"/>
      <c r="AE575" s="516"/>
      <c r="AF575" s="516"/>
      <c r="AG575" s="516"/>
      <c r="AH575" s="516"/>
      <c r="AI575" s="516"/>
      <c r="AJ575" s="516"/>
      <c r="AK575" s="516"/>
      <c r="AL575" s="516"/>
      <c r="AM575" s="516"/>
      <c r="AN575" s="516"/>
      <c r="AO575" s="516"/>
      <c r="AP575" s="516"/>
      <c r="AQ575" s="516"/>
      <c r="AR575" s="516"/>
      <c r="AS575" s="516"/>
      <c r="AT575" s="516"/>
      <c r="AU575" s="516"/>
      <c r="AV575" s="516"/>
      <c r="AW575" s="516"/>
      <c r="AX575" s="516"/>
      <c r="AY575" s="516"/>
      <c r="AZ575" s="516"/>
      <c r="BA575" s="516"/>
      <c r="BB575" s="516"/>
      <c r="BC575" s="516"/>
      <c r="BD575" s="516"/>
      <c r="BE575" s="516"/>
      <c r="BF575" s="516"/>
      <c r="BG575" s="516"/>
    </row>
    <row r="576" spans="14:59">
      <c r="N576" s="516"/>
      <c r="O576" s="516"/>
      <c r="P576" s="516"/>
      <c r="Q576" s="516"/>
      <c r="R576" s="516"/>
      <c r="S576" s="516"/>
      <c r="T576" s="516"/>
      <c r="U576" s="516"/>
      <c r="V576" s="516"/>
      <c r="W576" s="516"/>
      <c r="X576" s="516"/>
      <c r="Y576" s="516"/>
      <c r="Z576" s="516"/>
      <c r="AA576" s="516"/>
      <c r="AB576" s="516"/>
      <c r="AC576" s="516"/>
      <c r="AD576" s="516"/>
      <c r="AE576" s="516"/>
      <c r="AF576" s="516"/>
      <c r="AG576" s="516"/>
      <c r="AH576" s="516"/>
      <c r="AI576" s="516"/>
      <c r="AJ576" s="516"/>
      <c r="AK576" s="516"/>
      <c r="AL576" s="516"/>
      <c r="AM576" s="516"/>
      <c r="AN576" s="516"/>
      <c r="AO576" s="516"/>
      <c r="AP576" s="516"/>
      <c r="AQ576" s="516"/>
      <c r="AR576" s="516"/>
      <c r="AS576" s="516"/>
      <c r="AT576" s="516"/>
      <c r="AU576" s="516"/>
      <c r="AV576" s="516"/>
      <c r="AW576" s="516"/>
      <c r="AX576" s="516"/>
      <c r="AY576" s="516"/>
      <c r="AZ576" s="516"/>
      <c r="BA576" s="516"/>
      <c r="BB576" s="516"/>
      <c r="BC576" s="516"/>
      <c r="BD576" s="516"/>
      <c r="BE576" s="516"/>
      <c r="BF576" s="516"/>
      <c r="BG576" s="516"/>
    </row>
    <row r="577" spans="3:59">
      <c r="N577" s="516"/>
      <c r="O577" s="516"/>
      <c r="P577" s="516"/>
      <c r="Q577" s="516"/>
      <c r="R577" s="516"/>
      <c r="S577" s="516"/>
      <c r="T577" s="516"/>
      <c r="U577" s="516"/>
      <c r="V577" s="516"/>
      <c r="W577" s="516"/>
      <c r="X577" s="516"/>
      <c r="Y577" s="516"/>
      <c r="Z577" s="516"/>
      <c r="AA577" s="516"/>
      <c r="AB577" s="516"/>
      <c r="AC577" s="516"/>
      <c r="AD577" s="516"/>
      <c r="AE577" s="516"/>
      <c r="AF577" s="516"/>
      <c r="AG577" s="516"/>
      <c r="AH577" s="516"/>
      <c r="AI577" s="516"/>
      <c r="AJ577" s="516"/>
      <c r="AK577" s="516"/>
      <c r="AL577" s="516"/>
      <c r="AM577" s="516"/>
      <c r="AN577" s="516"/>
      <c r="AO577" s="516"/>
      <c r="AP577" s="516"/>
      <c r="AQ577" s="516"/>
      <c r="AR577" s="516"/>
      <c r="AS577" s="516"/>
      <c r="AT577" s="516"/>
      <c r="AU577" s="516"/>
      <c r="AV577" s="516"/>
      <c r="AW577" s="516"/>
      <c r="AX577" s="516"/>
      <c r="AY577" s="516"/>
      <c r="AZ577" s="516"/>
      <c r="BA577" s="516"/>
      <c r="BB577" s="516"/>
      <c r="BC577" s="516"/>
      <c r="BD577" s="516"/>
      <c r="BE577" s="516"/>
      <c r="BF577" s="516"/>
      <c r="BG577" s="516"/>
    </row>
    <row r="578" spans="3:59">
      <c r="N578" s="516"/>
      <c r="O578" s="516"/>
      <c r="P578" s="516"/>
      <c r="Q578" s="516"/>
      <c r="R578" s="516"/>
      <c r="S578" s="516"/>
      <c r="T578" s="516"/>
      <c r="U578" s="516"/>
      <c r="V578" s="516"/>
      <c r="W578" s="516"/>
      <c r="X578" s="516"/>
      <c r="Y578" s="516"/>
      <c r="Z578" s="516"/>
      <c r="AA578" s="516"/>
      <c r="AB578" s="516"/>
      <c r="AC578" s="516"/>
      <c r="AD578" s="516"/>
      <c r="AE578" s="516"/>
      <c r="AF578" s="516"/>
      <c r="AG578" s="516"/>
      <c r="AH578" s="516"/>
      <c r="AI578" s="516"/>
      <c r="AJ578" s="516"/>
      <c r="AK578" s="516"/>
      <c r="AL578" s="516"/>
      <c r="AM578" s="516"/>
      <c r="AN578" s="516"/>
      <c r="AO578" s="516"/>
      <c r="AP578" s="516"/>
      <c r="AQ578" s="516"/>
      <c r="AR578" s="516"/>
      <c r="AS578" s="516"/>
      <c r="AT578" s="516"/>
      <c r="AU578" s="516"/>
      <c r="AV578" s="516"/>
      <c r="AW578" s="516"/>
      <c r="AX578" s="516"/>
      <c r="AY578" s="516"/>
      <c r="AZ578" s="516"/>
      <c r="BA578" s="516"/>
      <c r="BB578" s="516"/>
      <c r="BC578" s="516"/>
      <c r="BD578" s="516"/>
      <c r="BE578" s="516"/>
      <c r="BF578" s="516"/>
      <c r="BG578" s="516"/>
    </row>
    <row r="587" spans="3:59">
      <c r="C587" s="367"/>
      <c r="BD587" s="367"/>
      <c r="BG587" s="584"/>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E34:J34">
    <cfRule type="cellIs" dxfId="40" priority="13" stopIfTrue="1" operator="equal">
      <formula>0</formula>
    </cfRule>
  </conditionalFormatting>
  <conditionalFormatting sqref="E33:J33">
    <cfRule type="cellIs" dxfId="39" priority="12" stopIfTrue="1" operator="equal">
      <formula>""</formula>
    </cfRule>
  </conditionalFormatting>
  <conditionalFormatting sqref="H11">
    <cfRule type="expression" dxfId="38" priority="8">
      <formula>($B$16=$AS$12)</formula>
    </cfRule>
    <cfRule type="expression" dxfId="37" priority="9">
      <formula>($B$16=$AS$15)</formula>
    </cfRule>
    <cfRule type="expression" dxfId="36" priority="10">
      <formula>($B$16=$AS$11)</formula>
    </cfRule>
    <cfRule type="expression" dxfId="35" priority="11">
      <formula>($B$16=$AS$10)</formula>
    </cfRule>
  </conditionalFormatting>
  <conditionalFormatting sqref="K11">
    <cfRule type="expression" dxfId="34" priority="4">
      <formula>($B$16=$AS$12)</formula>
    </cfRule>
    <cfRule type="expression" dxfId="33" priority="5">
      <formula>($B$16=$AS$15)</formula>
    </cfRule>
    <cfRule type="expression" dxfId="32" priority="6">
      <formula>($B$16=$AS$11)</formula>
    </cfRule>
    <cfRule type="expression" dxfId="31" priority="7">
      <formula>($B$16=$AS$10)</formula>
    </cfRule>
  </conditionalFormatting>
  <conditionalFormatting sqref="A28:A31">
    <cfRule type="expression" dxfId="30" priority="2">
      <formula>$B$16=$AS$14</formula>
    </cfRule>
    <cfRule type="expression" dxfId="29" priority="3">
      <formula>$B$16=$AS$13</formula>
    </cfRule>
  </conditionalFormatting>
  <conditionalFormatting sqref="E35:J35">
    <cfRule type="cellIs" dxfId="28" priority="1" stopIfTrue="1" operator="equal">
      <formula>0</formula>
    </cfRule>
  </conditionalFormatting>
  <hyperlinks>
    <hyperlink ref="N4" location="'Income-Rent Tool'!A33" display="Goto footnotes"/>
    <hyperlink ref="A43"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4/1/2016</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3EEFB"/>
  </sheetPr>
  <dimension ref="A1:BT1114"/>
  <sheetViews>
    <sheetView topLeftCell="A2" workbookViewId="0">
      <selection activeCell="E29" sqref="E29"/>
    </sheetView>
  </sheetViews>
  <sheetFormatPr defaultColWidth="9.109375" defaultRowHeight="14.4"/>
  <cols>
    <col min="1" max="1" width="19.88671875" style="1072" customWidth="1"/>
    <col min="2" max="2" width="37.44140625" style="1072" customWidth="1"/>
    <col min="3" max="3" width="8.5546875" style="1073" customWidth="1"/>
    <col min="4" max="4" width="7.44140625" style="1072" customWidth="1"/>
    <col min="5" max="5" width="11.44140625" style="1072" bestFit="1" customWidth="1"/>
    <col min="6" max="9" width="10.88671875" style="1072" bestFit="1" customWidth="1"/>
    <col min="10" max="10" width="10.44140625" style="1072" customWidth="1"/>
    <col min="11" max="12" width="10.109375" style="1072" customWidth="1"/>
    <col min="13" max="13" width="1.5546875" style="1072" customWidth="1"/>
    <col min="14" max="14" width="36.44140625" style="1072" customWidth="1"/>
    <col min="15" max="15" width="9.109375" style="1072" hidden="1" customWidth="1"/>
    <col min="16" max="16" width="9" style="1072" hidden="1" customWidth="1"/>
    <col min="17" max="23" width="9.109375" style="1072" hidden="1" customWidth="1"/>
    <col min="24" max="24" width="2.5546875" style="1072" hidden="1" customWidth="1"/>
    <col min="25" max="32" width="9.109375" style="1072" hidden="1" customWidth="1"/>
    <col min="33" max="33" width="2.5546875" style="1072" hidden="1" customWidth="1"/>
    <col min="34" max="34" width="10.5546875" style="1072" hidden="1" customWidth="1"/>
    <col min="35" max="36" width="9.109375" style="1072" hidden="1" customWidth="1"/>
    <col min="37" max="37" width="10" style="1072" hidden="1" customWidth="1"/>
    <col min="38" max="38" width="10.5546875" style="1072" hidden="1" customWidth="1"/>
    <col min="39" max="39" width="9.5546875" style="1072" hidden="1" customWidth="1"/>
    <col min="40" max="42" width="9.109375" style="1072" hidden="1" customWidth="1"/>
    <col min="43" max="43" width="60.44140625" style="1072" hidden="1" customWidth="1"/>
    <col min="44" max="45" width="9.109375" style="1072" hidden="1" customWidth="1"/>
    <col min="46" max="46" width="12" style="1072" hidden="1" customWidth="1"/>
    <col min="47" max="47" width="27.44140625" style="1072" hidden="1" customWidth="1"/>
    <col min="48" max="48" width="12.44140625" style="1072" hidden="1" customWidth="1"/>
    <col min="49" max="49" width="30.109375" style="1074" hidden="1" customWidth="1"/>
    <col min="50" max="50" width="24.5546875" style="1074" hidden="1" customWidth="1"/>
    <col min="51" max="51" width="16.5546875" style="1074" hidden="1" customWidth="1"/>
    <col min="52" max="56" width="35.5546875" style="1074" hidden="1" customWidth="1"/>
    <col min="57" max="61" width="28.5546875" style="1074" hidden="1" customWidth="1"/>
    <col min="62" max="63" width="9.109375" style="1072" hidden="1" customWidth="1"/>
    <col min="64" max="64" width="13.44140625" style="1072" hidden="1" customWidth="1"/>
    <col min="65" max="65" width="11.5546875" style="1072" hidden="1" customWidth="1"/>
    <col min="66" max="66" width="13" style="1072" hidden="1" customWidth="1"/>
    <col min="67" max="67" width="9.109375" style="1072" hidden="1" customWidth="1"/>
    <col min="68" max="101" width="9.109375" style="1072" customWidth="1"/>
    <col min="102" max="16384" width="9.109375" style="1072"/>
  </cols>
  <sheetData>
    <row r="1" spans="1:64" ht="17.25" hidden="1" customHeight="1">
      <c r="AW1" s="1072"/>
      <c r="AX1" s="1072"/>
      <c r="AY1" s="1072"/>
      <c r="AZ1" s="1072"/>
      <c r="BA1" s="1072"/>
      <c r="BB1" s="1072"/>
      <c r="BC1" s="1072"/>
      <c r="BD1" s="1072"/>
    </row>
    <row r="2" spans="1:64" ht="83.25" customHeight="1" thickBot="1">
      <c r="A2" s="371" t="s">
        <v>1659</v>
      </c>
      <c r="B2" s="1622" t="s">
        <v>2057</v>
      </c>
      <c r="C2" s="1622"/>
      <c r="D2" s="1622"/>
      <c r="E2" s="1622"/>
      <c r="F2" s="1622"/>
      <c r="G2" s="1622"/>
      <c r="H2" s="1622"/>
      <c r="I2" s="1622"/>
      <c r="J2" s="1622"/>
      <c r="K2" s="1622"/>
      <c r="L2" s="1622"/>
      <c r="M2" s="1623"/>
      <c r="N2" s="1075" t="s">
        <v>1660</v>
      </c>
      <c r="AU2" s="1076"/>
      <c r="AV2" s="1076"/>
      <c r="AW2" s="1072"/>
      <c r="AX2" s="1072"/>
      <c r="AY2" s="1072"/>
      <c r="AZ2" s="1072"/>
      <c r="BA2" s="1072"/>
      <c r="BB2" s="1072"/>
      <c r="BC2" s="1072"/>
      <c r="BD2" s="1072"/>
    </row>
    <row r="3" spans="1:64" ht="27" hidden="1" customHeight="1">
      <c r="A3" s="1077" t="s">
        <v>1661</v>
      </c>
      <c r="B3" s="1624"/>
      <c r="C3" s="1624"/>
      <c r="D3" s="1624"/>
      <c r="E3" s="1624"/>
      <c r="F3" s="1624"/>
      <c r="G3" s="1624"/>
      <c r="H3" s="1078"/>
      <c r="I3" s="1078"/>
      <c r="J3" s="1078"/>
      <c r="K3" s="1078"/>
      <c r="L3" s="1078"/>
      <c r="M3" s="1079"/>
      <c r="N3" s="380" t="s">
        <v>1662</v>
      </c>
      <c r="AK3" s="1076"/>
      <c r="AW3" s="1072"/>
      <c r="AX3" s="1072"/>
      <c r="AY3" s="1072"/>
      <c r="AZ3" s="1072"/>
      <c r="BA3" s="1072"/>
      <c r="BB3" s="1072"/>
      <c r="BC3" s="1072"/>
      <c r="BD3" s="1072"/>
    </row>
    <row r="4" spans="1:64" ht="15.6" hidden="1">
      <c r="A4" s="1080" t="s">
        <v>1663</v>
      </c>
      <c r="B4" s="1081"/>
      <c r="C4" s="1081"/>
      <c r="D4" s="1081"/>
      <c r="E4" s="1081"/>
      <c r="F4" s="1081"/>
      <c r="G4" s="1081"/>
      <c r="H4" s="1081"/>
      <c r="I4" s="1081"/>
      <c r="J4" s="1081"/>
      <c r="K4" s="1081"/>
      <c r="L4" s="1081"/>
      <c r="M4" s="1082"/>
      <c r="N4" s="1083" t="s">
        <v>1664</v>
      </c>
      <c r="AK4" s="1076"/>
      <c r="AW4" s="1072"/>
      <c r="AX4" s="1072"/>
      <c r="AY4" s="1072"/>
      <c r="AZ4" s="1072"/>
      <c r="BA4" s="1072"/>
      <c r="BB4" s="1072"/>
      <c r="BC4" s="1072"/>
      <c r="BD4" s="1072"/>
    </row>
    <row r="5" spans="1:64" hidden="1">
      <c r="A5" s="1634" t="s">
        <v>1665</v>
      </c>
      <c r="B5" s="1635"/>
      <c r="C5" s="1635"/>
      <c r="D5" s="1635"/>
      <c r="E5" s="1635"/>
      <c r="F5" s="1635"/>
      <c r="G5" s="1635"/>
      <c r="H5" s="1635"/>
      <c r="I5" s="1635"/>
      <c r="J5" s="1635"/>
      <c r="K5" s="1635"/>
      <c r="L5" s="1635"/>
      <c r="M5" s="1082"/>
      <c r="N5" s="1084" t="s">
        <v>1666</v>
      </c>
      <c r="AW5" s="1072"/>
      <c r="AX5" s="1072"/>
      <c r="AY5" s="1072"/>
      <c r="AZ5" s="1072"/>
      <c r="BA5" s="1072"/>
      <c r="BB5" s="1072"/>
      <c r="BC5" s="1072"/>
      <c r="BD5" s="1072"/>
    </row>
    <row r="6" spans="1:64" ht="26.25" hidden="1" customHeight="1">
      <c r="A6" s="1625" t="s">
        <v>1667</v>
      </c>
      <c r="B6" s="1626"/>
      <c r="C6" s="1626"/>
      <c r="D6" s="1626"/>
      <c r="E6" s="1626"/>
      <c r="F6" s="1626"/>
      <c r="G6" s="1626"/>
      <c r="H6" s="1626"/>
      <c r="I6" s="1626"/>
      <c r="J6" s="1626"/>
      <c r="K6" s="1626"/>
      <c r="L6" s="1626"/>
      <c r="M6" s="1082"/>
      <c r="N6" s="1085" t="s">
        <v>1668</v>
      </c>
      <c r="AW6" s="1072"/>
      <c r="AX6" s="1072"/>
      <c r="AY6" s="1072"/>
      <c r="AZ6" s="1072"/>
      <c r="BA6" s="1072"/>
      <c r="BB6" s="1072"/>
      <c r="BC6" s="1072"/>
      <c r="BD6" s="1072"/>
    </row>
    <row r="7" spans="1:64" ht="21" hidden="1" customHeight="1">
      <c r="A7" s="1625" t="s">
        <v>1669</v>
      </c>
      <c r="B7" s="1626"/>
      <c r="C7" s="1626"/>
      <c r="D7" s="1626"/>
      <c r="E7" s="1626"/>
      <c r="F7" s="1626"/>
      <c r="G7" s="1626"/>
      <c r="H7" s="1626"/>
      <c r="I7" s="1626"/>
      <c r="J7" s="1626"/>
      <c r="K7" s="1626"/>
      <c r="L7" s="1626"/>
      <c r="M7" s="1082"/>
      <c r="N7" s="1086"/>
      <c r="AW7" s="1072"/>
      <c r="AX7" s="1072"/>
      <c r="AY7" s="1072"/>
      <c r="AZ7" s="1072"/>
      <c r="BA7" s="1072"/>
      <c r="BB7" s="1072"/>
      <c r="BC7" s="1072"/>
      <c r="BD7" s="1072"/>
    </row>
    <row r="8" spans="1:64" ht="29.25" hidden="1" customHeight="1">
      <c r="A8" s="1625" t="s">
        <v>1670</v>
      </c>
      <c r="B8" s="1626"/>
      <c r="C8" s="1626"/>
      <c r="D8" s="1626"/>
      <c r="E8" s="1626"/>
      <c r="F8" s="1626"/>
      <c r="G8" s="1626"/>
      <c r="H8" s="1626"/>
      <c r="I8" s="1626"/>
      <c r="J8" s="1626"/>
      <c r="K8" s="1626"/>
      <c r="L8" s="1626"/>
      <c r="M8" s="1082"/>
      <c r="AW8" s="1072" t="s">
        <v>1622</v>
      </c>
      <c r="AX8" s="1072"/>
      <c r="AY8" s="1072"/>
      <c r="AZ8" s="1072"/>
      <c r="BA8" s="1072"/>
      <c r="BB8" s="1072"/>
      <c r="BC8" s="1072"/>
      <c r="BD8" s="1072"/>
    </row>
    <row r="9" spans="1:64" ht="25.5" hidden="1" customHeight="1">
      <c r="A9" s="1625" t="s">
        <v>1671</v>
      </c>
      <c r="B9" s="1626"/>
      <c r="C9" s="1626"/>
      <c r="D9" s="1626"/>
      <c r="E9" s="1626"/>
      <c r="F9" s="1626"/>
      <c r="G9" s="1626"/>
      <c r="H9" s="1626"/>
      <c r="I9" s="1626"/>
      <c r="J9" s="1626"/>
      <c r="K9" s="1626"/>
      <c r="L9" s="1626"/>
      <c r="M9" s="1082"/>
      <c r="AP9" s="1072" t="s">
        <v>1672</v>
      </c>
      <c r="AT9" s="1072" t="s">
        <v>1557</v>
      </c>
      <c r="AU9" s="1072" t="s">
        <v>1558</v>
      </c>
      <c r="AW9" s="1087" t="s">
        <v>1853</v>
      </c>
      <c r="AX9" s="1087" t="s">
        <v>1854</v>
      </c>
      <c r="AY9" s="1088" t="s">
        <v>1675</v>
      </c>
      <c r="AZ9" s="1088" t="s">
        <v>1676</v>
      </c>
      <c r="BA9" s="1088" t="s">
        <v>1677</v>
      </c>
      <c r="BB9" s="1088" t="s">
        <v>1678</v>
      </c>
      <c r="BC9" s="1088" t="s">
        <v>1679</v>
      </c>
      <c r="BD9" s="1088" t="s">
        <v>1855</v>
      </c>
      <c r="BE9" s="1089" t="s">
        <v>1856</v>
      </c>
      <c r="BF9" s="1089" t="s">
        <v>1857</v>
      </c>
      <c r="BG9" s="1089" t="s">
        <v>1858</v>
      </c>
      <c r="BH9" s="1089" t="s">
        <v>1859</v>
      </c>
      <c r="BI9" s="1089" t="s">
        <v>1860</v>
      </c>
    </row>
    <row r="10" spans="1:64" ht="25.5" hidden="1" customHeight="1">
      <c r="A10" s="1627" t="s">
        <v>1861</v>
      </c>
      <c r="B10" s="1628"/>
      <c r="D10" s="1073"/>
      <c r="E10" s="1073"/>
      <c r="F10" s="1073"/>
      <c r="G10" s="1073"/>
      <c r="H10" s="1073"/>
      <c r="I10" s="1073"/>
      <c r="J10" s="1073"/>
      <c r="K10" s="1073"/>
      <c r="L10" s="1073"/>
      <c r="M10" s="1082"/>
      <c r="AP10" s="1072" t="s">
        <v>1862</v>
      </c>
      <c r="AS10" s="1072" t="s">
        <v>1560</v>
      </c>
      <c r="AT10" s="1090" t="s">
        <v>1</v>
      </c>
      <c r="AU10" s="1072" t="s">
        <v>1681</v>
      </c>
      <c r="AW10" s="1091" t="s">
        <v>34</v>
      </c>
      <c r="AX10" s="1091" t="s">
        <v>34</v>
      </c>
      <c r="AY10" s="1092" t="s">
        <v>12</v>
      </c>
      <c r="AZ10" s="1093" t="s">
        <v>12</v>
      </c>
      <c r="BA10" s="1094" t="s">
        <v>12</v>
      </c>
      <c r="BB10" s="1094" t="s">
        <v>12</v>
      </c>
      <c r="BC10" s="1094" t="s">
        <v>12</v>
      </c>
      <c r="BD10" s="1095" t="s">
        <v>9</v>
      </c>
      <c r="BE10" s="1095" t="s">
        <v>9</v>
      </c>
      <c r="BF10" s="1094" t="s">
        <v>9</v>
      </c>
      <c r="BG10" s="1094" t="s">
        <v>9</v>
      </c>
      <c r="BH10" s="1094" t="s">
        <v>9</v>
      </c>
      <c r="BI10" s="1096" t="s">
        <v>6</v>
      </c>
      <c r="BJ10" s="1072" t="e">
        <v>#N/A</v>
      </c>
      <c r="BL10" s="1097" t="s">
        <v>1682</v>
      </c>
    </row>
    <row r="11" spans="1:64" ht="18.75" hidden="1" customHeight="1">
      <c r="A11" s="1098" t="s">
        <v>1683</v>
      </c>
      <c r="B11" s="1099"/>
      <c r="D11" s="1100" t="s">
        <v>1684</v>
      </c>
      <c r="E11" s="1073"/>
      <c r="F11" s="1073"/>
      <c r="G11" s="1101"/>
      <c r="H11" s="1102" t="s">
        <v>1863</v>
      </c>
      <c r="I11" s="1103"/>
      <c r="J11" s="1103"/>
      <c r="K11" s="1104" t="e">
        <v>#N/A</v>
      </c>
      <c r="L11" s="1073"/>
      <c r="M11" s="1082"/>
      <c r="AP11" s="1072" t="s">
        <v>1864</v>
      </c>
      <c r="AS11" s="1072" t="s">
        <v>1563</v>
      </c>
      <c r="AT11" s="1090" t="s">
        <v>5</v>
      </c>
      <c r="AU11" s="1072" t="s">
        <v>1686</v>
      </c>
      <c r="AW11" s="1091" t="s">
        <v>102</v>
      </c>
      <c r="AX11" s="1091" t="s">
        <v>102</v>
      </c>
      <c r="AY11" s="1092" t="s">
        <v>22</v>
      </c>
      <c r="AZ11" s="1093" t="s">
        <v>16</v>
      </c>
      <c r="BA11" s="1094" t="s">
        <v>16</v>
      </c>
      <c r="BB11" s="1094" t="s">
        <v>22</v>
      </c>
      <c r="BC11" s="1094" t="s">
        <v>22</v>
      </c>
      <c r="BD11" s="1095" t="s">
        <v>12</v>
      </c>
      <c r="BE11" s="1095" t="s">
        <v>12</v>
      </c>
      <c r="BF11" s="1094" t="s">
        <v>12</v>
      </c>
      <c r="BG11" s="1094" t="s">
        <v>12</v>
      </c>
      <c r="BH11" s="1094" t="s">
        <v>12</v>
      </c>
      <c r="BI11" s="1094" t="s">
        <v>9</v>
      </c>
      <c r="BJ11" s="1072">
        <v>1</v>
      </c>
    </row>
    <row r="12" spans="1:64" ht="17.399999999999999" hidden="1">
      <c r="A12" s="1105"/>
      <c r="B12" s="1103"/>
      <c r="D12" s="1073"/>
      <c r="E12" s="1073"/>
      <c r="F12" s="1073"/>
      <c r="G12" s="1106"/>
      <c r="H12" s="1073"/>
      <c r="I12" s="1073"/>
      <c r="J12" s="1073"/>
      <c r="K12" s="1073"/>
      <c r="L12" s="1073"/>
      <c r="M12" s="1082"/>
      <c r="AS12" s="1072" t="s">
        <v>1565</v>
      </c>
      <c r="AT12" s="1090" t="s">
        <v>8</v>
      </c>
      <c r="AU12" s="1072" t="s">
        <v>1687</v>
      </c>
      <c r="AW12" s="1091" t="s">
        <v>215</v>
      </c>
      <c r="AX12" s="1091" t="s">
        <v>215</v>
      </c>
      <c r="AY12" s="1092" t="s">
        <v>34</v>
      </c>
      <c r="AZ12" s="1093" t="s">
        <v>22</v>
      </c>
      <c r="BA12" s="1094" t="s">
        <v>22</v>
      </c>
      <c r="BB12" s="1094" t="s">
        <v>30</v>
      </c>
      <c r="BC12" s="1094" t="s">
        <v>30</v>
      </c>
      <c r="BD12" s="1095" t="s">
        <v>16</v>
      </c>
      <c r="BE12" s="1095" t="s">
        <v>16</v>
      </c>
      <c r="BF12" s="1094" t="s">
        <v>16</v>
      </c>
      <c r="BG12" s="1094" t="s">
        <v>16</v>
      </c>
      <c r="BH12" s="1094" t="s">
        <v>16</v>
      </c>
      <c r="BI12" s="1094" t="s">
        <v>12</v>
      </c>
      <c r="BJ12" s="1072">
        <v>2</v>
      </c>
    </row>
    <row r="13" spans="1:64" ht="17.25" hidden="1" customHeight="1">
      <c r="A13" s="1098" t="s">
        <v>1688</v>
      </c>
      <c r="B13" s="1099"/>
      <c r="D13" s="1629" t="s">
        <v>1689</v>
      </c>
      <c r="E13" s="1631" t="s">
        <v>1690</v>
      </c>
      <c r="F13" s="1632"/>
      <c r="G13" s="1632"/>
      <c r="H13" s="1632"/>
      <c r="I13" s="1632"/>
      <c r="J13" s="1632"/>
      <c r="K13" s="1632"/>
      <c r="L13" s="1633"/>
      <c r="M13" s="1082"/>
      <c r="AS13" s="1072" t="s">
        <v>3</v>
      </c>
      <c r="AT13" s="1090" t="s">
        <v>11</v>
      </c>
      <c r="AU13" s="1072" t="s">
        <v>1691</v>
      </c>
      <c r="AW13" s="1091" t="s">
        <v>281</v>
      </c>
      <c r="AX13" s="1091" t="s">
        <v>281</v>
      </c>
      <c r="AY13" s="1092" t="s">
        <v>37</v>
      </c>
      <c r="AZ13" s="1093" t="s">
        <v>30</v>
      </c>
      <c r="BA13" s="1093" t="s">
        <v>30</v>
      </c>
      <c r="BB13" s="1094" t="s">
        <v>34</v>
      </c>
      <c r="BC13" s="1094" t="s">
        <v>34</v>
      </c>
      <c r="BD13" s="1095" t="s">
        <v>18</v>
      </c>
      <c r="BE13" s="1095" t="s">
        <v>18</v>
      </c>
      <c r="BF13" s="1094" t="s">
        <v>18</v>
      </c>
      <c r="BG13" s="1094" t="s">
        <v>18</v>
      </c>
      <c r="BH13" s="1094" t="s">
        <v>18</v>
      </c>
      <c r="BI13" s="1094" t="s">
        <v>16</v>
      </c>
      <c r="BJ13" s="1072" t="e">
        <v>#N/A</v>
      </c>
    </row>
    <row r="14" spans="1:64" ht="17.25" hidden="1" customHeight="1">
      <c r="A14" s="1105"/>
      <c r="B14" s="1107"/>
      <c r="C14" s="1106"/>
      <c r="D14" s="1630"/>
      <c r="E14" s="1108">
        <v>1</v>
      </c>
      <c r="F14" s="1109">
        <v>2</v>
      </c>
      <c r="G14" s="1109">
        <v>3</v>
      </c>
      <c r="H14" s="1109">
        <v>4</v>
      </c>
      <c r="I14" s="1109">
        <v>5</v>
      </c>
      <c r="J14" s="1109">
        <v>6</v>
      </c>
      <c r="K14" s="1109">
        <v>7</v>
      </c>
      <c r="L14" s="1110">
        <v>8</v>
      </c>
      <c r="M14" s="1082"/>
      <c r="AS14" s="1072" t="s">
        <v>7</v>
      </c>
      <c r="AT14" s="1090" t="s">
        <v>15</v>
      </c>
      <c r="AU14" s="1072" t="s">
        <v>1692</v>
      </c>
      <c r="AW14" s="1096" t="s">
        <v>324</v>
      </c>
      <c r="AX14" s="1096" t="s">
        <v>324</v>
      </c>
      <c r="AY14" s="1092" t="s">
        <v>45</v>
      </c>
      <c r="AZ14" s="1093" t="s">
        <v>34</v>
      </c>
      <c r="BA14" s="1094" t="s">
        <v>34</v>
      </c>
      <c r="BB14" s="1094" t="s">
        <v>37</v>
      </c>
      <c r="BC14" s="1094" t="s">
        <v>37</v>
      </c>
      <c r="BD14" s="1095" t="s">
        <v>22</v>
      </c>
      <c r="BE14" s="1095" t="s">
        <v>22</v>
      </c>
      <c r="BF14" s="1094" t="s">
        <v>22</v>
      </c>
      <c r="BG14" s="1094" t="s">
        <v>22</v>
      </c>
      <c r="BH14" s="1094" t="s">
        <v>22</v>
      </c>
      <c r="BI14" s="1094" t="s">
        <v>18</v>
      </c>
      <c r="BJ14" s="1072">
        <v>3</v>
      </c>
    </row>
    <row r="15" spans="1:64" ht="17.25" hidden="1" customHeight="1">
      <c r="A15" s="1105"/>
      <c r="B15" s="1103"/>
      <c r="D15" s="1111">
        <v>20</v>
      </c>
      <c r="E15" s="951">
        <v>0</v>
      </c>
      <c r="F15" s="951">
        <v>0</v>
      </c>
      <c r="G15" s="951">
        <v>0</v>
      </c>
      <c r="H15" s="951">
        <v>0</v>
      </c>
      <c r="I15" s="951">
        <v>0</v>
      </c>
      <c r="J15" s="951">
        <v>0</v>
      </c>
      <c r="K15" s="951">
        <v>0</v>
      </c>
      <c r="L15" s="952">
        <v>0</v>
      </c>
      <c r="M15" s="1082"/>
      <c r="AS15" s="1072" t="s">
        <v>10</v>
      </c>
      <c r="AT15" s="1090" t="s">
        <v>17</v>
      </c>
      <c r="AU15" s="1072" t="s">
        <v>1693</v>
      </c>
      <c r="AW15" s="1091" t="s">
        <v>334</v>
      </c>
      <c r="AX15" s="1091" t="s">
        <v>334</v>
      </c>
      <c r="AY15" s="1092" t="s">
        <v>52</v>
      </c>
      <c r="AZ15" s="1093" t="s">
        <v>37</v>
      </c>
      <c r="BA15" s="1094" t="s">
        <v>37</v>
      </c>
      <c r="BB15" s="1094" t="s">
        <v>52</v>
      </c>
      <c r="BC15" s="1094" t="s">
        <v>52</v>
      </c>
      <c r="BD15" s="1095" t="s">
        <v>24</v>
      </c>
      <c r="BE15" s="1095" t="s">
        <v>24</v>
      </c>
      <c r="BF15" s="1094" t="s">
        <v>24</v>
      </c>
      <c r="BG15" s="1094" t="s">
        <v>24</v>
      </c>
      <c r="BH15" s="1094" t="s">
        <v>24</v>
      </c>
      <c r="BI15" s="1094" t="s">
        <v>22</v>
      </c>
      <c r="BJ15" s="1072" t="e">
        <v>#N/A</v>
      </c>
    </row>
    <row r="16" spans="1:64" ht="17.25" hidden="1" customHeight="1">
      <c r="A16" s="1098" t="s">
        <v>1694</v>
      </c>
      <c r="B16" s="1112" t="s">
        <v>7</v>
      </c>
      <c r="D16" s="1111">
        <v>30</v>
      </c>
      <c r="E16" s="951" t="s">
        <v>1655</v>
      </c>
      <c r="F16" s="951" t="s">
        <v>1655</v>
      </c>
      <c r="G16" s="951" t="s">
        <v>1655</v>
      </c>
      <c r="H16" s="951" t="s">
        <v>1655</v>
      </c>
      <c r="I16" s="951" t="s">
        <v>1655</v>
      </c>
      <c r="J16" s="951" t="s">
        <v>1655</v>
      </c>
      <c r="K16" s="951" t="s">
        <v>1655</v>
      </c>
      <c r="L16" s="952" t="s">
        <v>1655</v>
      </c>
      <c r="M16" s="1082"/>
      <c r="AS16" s="1072" t="s">
        <v>13</v>
      </c>
      <c r="AT16" s="1090" t="s">
        <v>21</v>
      </c>
      <c r="AU16" s="1072" t="s">
        <v>1561</v>
      </c>
      <c r="AW16" s="1091" t="s">
        <v>370</v>
      </c>
      <c r="AX16" s="1091" t="s">
        <v>370</v>
      </c>
      <c r="AY16" s="1092" t="s">
        <v>62</v>
      </c>
      <c r="AZ16" s="1093" t="s">
        <v>45</v>
      </c>
      <c r="BA16" s="1094" t="s">
        <v>45</v>
      </c>
      <c r="BB16" s="1094" t="s">
        <v>57</v>
      </c>
      <c r="BC16" s="1094" t="s">
        <v>57</v>
      </c>
      <c r="BD16" s="1095" t="s">
        <v>27</v>
      </c>
      <c r="BE16" s="1095" t="s">
        <v>27</v>
      </c>
      <c r="BF16" s="1094" t="s">
        <v>27</v>
      </c>
      <c r="BG16" s="1094" t="s">
        <v>27</v>
      </c>
      <c r="BH16" s="1094" t="s">
        <v>27</v>
      </c>
      <c r="BI16" s="1094" t="s">
        <v>24</v>
      </c>
      <c r="BJ16" s="1072" t="e">
        <v>#N/A</v>
      </c>
    </row>
    <row r="17" spans="1:62" ht="17.25" hidden="1" customHeight="1">
      <c r="A17" s="1105"/>
      <c r="B17" s="1103"/>
      <c r="D17" s="1111">
        <v>40</v>
      </c>
      <c r="E17" s="951" t="s">
        <v>1655</v>
      </c>
      <c r="F17" s="951" t="s">
        <v>1655</v>
      </c>
      <c r="G17" s="951" t="s">
        <v>1655</v>
      </c>
      <c r="H17" s="951" t="s">
        <v>1655</v>
      </c>
      <c r="I17" s="951" t="s">
        <v>1655</v>
      </c>
      <c r="J17" s="951" t="s">
        <v>1655</v>
      </c>
      <c r="K17" s="951" t="s">
        <v>1655</v>
      </c>
      <c r="L17" s="952" t="s">
        <v>1655</v>
      </c>
      <c r="M17" s="1082"/>
      <c r="AT17" s="1090" t="s">
        <v>23</v>
      </c>
      <c r="AU17" s="1072" t="s">
        <v>1564</v>
      </c>
      <c r="AW17" s="1096" t="s">
        <v>437</v>
      </c>
      <c r="AX17" s="1096" t="s">
        <v>437</v>
      </c>
      <c r="AY17" s="1092" t="s">
        <v>69</v>
      </c>
      <c r="AZ17" s="1093" t="s">
        <v>52</v>
      </c>
      <c r="BA17" s="1094" t="s">
        <v>52</v>
      </c>
      <c r="BB17" s="1094" t="s">
        <v>62</v>
      </c>
      <c r="BC17" s="1094" t="s">
        <v>62</v>
      </c>
      <c r="BD17" s="1095" t="s">
        <v>30</v>
      </c>
      <c r="BE17" s="1095" t="s">
        <v>30</v>
      </c>
      <c r="BF17" s="1094" t="s">
        <v>30</v>
      </c>
      <c r="BG17" s="1094" t="s">
        <v>30</v>
      </c>
      <c r="BH17" s="1094" t="s">
        <v>30</v>
      </c>
      <c r="BI17" s="1094" t="s">
        <v>27</v>
      </c>
      <c r="BJ17" s="1072">
        <v>4</v>
      </c>
    </row>
    <row r="18" spans="1:62" ht="17.25" hidden="1" customHeight="1">
      <c r="A18" s="1113" t="s">
        <v>1865</v>
      </c>
      <c r="B18" s="1114"/>
      <c r="D18" s="1111">
        <v>50</v>
      </c>
      <c r="E18" s="951" t="s">
        <v>1655</v>
      </c>
      <c r="F18" s="951" t="s">
        <v>1655</v>
      </c>
      <c r="G18" s="951" t="s">
        <v>1655</v>
      </c>
      <c r="H18" s="951" t="s">
        <v>1655</v>
      </c>
      <c r="I18" s="951" t="s">
        <v>1655</v>
      </c>
      <c r="J18" s="951" t="s">
        <v>1655</v>
      </c>
      <c r="K18" s="951" t="s">
        <v>1655</v>
      </c>
      <c r="L18" s="952" t="s">
        <v>1655</v>
      </c>
      <c r="M18" s="1082"/>
      <c r="AT18" s="1090" t="s">
        <v>26</v>
      </c>
      <c r="AU18" s="1072" t="s">
        <v>1566</v>
      </c>
      <c r="AW18" s="1096" t="s">
        <v>534</v>
      </c>
      <c r="AX18" s="1096" t="s">
        <v>534</v>
      </c>
      <c r="AY18" s="1092" t="s">
        <v>80</v>
      </c>
      <c r="AZ18" s="1093" t="s">
        <v>57</v>
      </c>
      <c r="BA18" s="1094" t="s">
        <v>57</v>
      </c>
      <c r="BB18" s="1094" t="s">
        <v>69</v>
      </c>
      <c r="BC18" s="1094" t="s">
        <v>69</v>
      </c>
      <c r="BD18" s="1095" t="s">
        <v>34</v>
      </c>
      <c r="BE18" s="1095" t="s">
        <v>34</v>
      </c>
      <c r="BF18" s="1094" t="s">
        <v>34</v>
      </c>
      <c r="BG18" s="1094" t="s">
        <v>34</v>
      </c>
      <c r="BH18" s="1094" t="s">
        <v>34</v>
      </c>
      <c r="BI18" s="1094" t="s">
        <v>30</v>
      </c>
      <c r="BJ18" s="1072">
        <v>5</v>
      </c>
    </row>
    <row r="19" spans="1:62" ht="17.25" hidden="1" customHeight="1">
      <c r="A19" s="1115"/>
      <c r="B19" s="1073"/>
      <c r="D19" s="1111">
        <v>60</v>
      </c>
      <c r="E19" s="951" t="s">
        <v>1655</v>
      </c>
      <c r="F19" s="951" t="s">
        <v>1655</v>
      </c>
      <c r="G19" s="951" t="s">
        <v>1655</v>
      </c>
      <c r="H19" s="951" t="s">
        <v>1655</v>
      </c>
      <c r="I19" s="951" t="s">
        <v>1655</v>
      </c>
      <c r="J19" s="951" t="s">
        <v>1655</v>
      </c>
      <c r="K19" s="951" t="s">
        <v>1655</v>
      </c>
      <c r="L19" s="952" t="s">
        <v>1655</v>
      </c>
      <c r="M19" s="1082"/>
      <c r="AL19" s="1076"/>
      <c r="AT19" s="1090" t="s">
        <v>29</v>
      </c>
      <c r="AU19" s="1072" t="s">
        <v>1568</v>
      </c>
      <c r="AW19" s="1091" t="s">
        <v>549</v>
      </c>
      <c r="AX19" s="1091" t="s">
        <v>549</v>
      </c>
      <c r="AY19" s="1092" t="s">
        <v>102</v>
      </c>
      <c r="AZ19" s="1093" t="s">
        <v>62</v>
      </c>
      <c r="BA19" s="1094" t="s">
        <v>62</v>
      </c>
      <c r="BB19" s="1094" t="s">
        <v>85</v>
      </c>
      <c r="BC19" s="1094" t="s">
        <v>85</v>
      </c>
      <c r="BD19" s="1095" t="s">
        <v>37</v>
      </c>
      <c r="BE19" s="1095" t="s">
        <v>37</v>
      </c>
      <c r="BF19" s="1094" t="s">
        <v>37</v>
      </c>
      <c r="BG19" s="1094" t="s">
        <v>37</v>
      </c>
      <c r="BH19" s="1094" t="s">
        <v>37</v>
      </c>
      <c r="BI19" s="1094" t="s">
        <v>34</v>
      </c>
      <c r="BJ19" s="1072">
        <v>6</v>
      </c>
    </row>
    <row r="20" spans="1:62" ht="18" hidden="1" customHeight="1">
      <c r="A20" s="1115"/>
      <c r="B20" s="1073"/>
      <c r="D20" s="1111">
        <v>70</v>
      </c>
      <c r="E20" s="951">
        <v>0</v>
      </c>
      <c r="F20" s="951">
        <v>0</v>
      </c>
      <c r="G20" s="951">
        <v>0</v>
      </c>
      <c r="H20" s="951">
        <v>0</v>
      </c>
      <c r="I20" s="951">
        <v>0</v>
      </c>
      <c r="J20" s="951">
        <v>0</v>
      </c>
      <c r="K20" s="951">
        <v>0</v>
      </c>
      <c r="L20" s="952">
        <v>0</v>
      </c>
      <c r="M20" s="1082"/>
      <c r="AL20" s="1076"/>
      <c r="AT20" s="1090" t="s">
        <v>33</v>
      </c>
      <c r="AU20" s="1076" t="s">
        <v>1576</v>
      </c>
      <c r="AW20" s="1091" t="s">
        <v>566</v>
      </c>
      <c r="AX20" s="1091" t="s">
        <v>566</v>
      </c>
      <c r="AY20" s="1092" t="s">
        <v>114</v>
      </c>
      <c r="AZ20" s="1093" t="s">
        <v>69</v>
      </c>
      <c r="BA20" s="1094" t="s">
        <v>69</v>
      </c>
      <c r="BB20" s="1094" t="s">
        <v>102</v>
      </c>
      <c r="BC20" s="1094" t="s">
        <v>102</v>
      </c>
      <c r="BD20" s="1095" t="s">
        <v>42</v>
      </c>
      <c r="BE20" s="1095" t="s">
        <v>42</v>
      </c>
      <c r="BF20" s="1094" t="s">
        <v>42</v>
      </c>
      <c r="BG20" s="1094" t="s">
        <v>45</v>
      </c>
      <c r="BH20" s="1094" t="s">
        <v>45</v>
      </c>
      <c r="BI20" s="1094" t="s">
        <v>37</v>
      </c>
      <c r="BJ20" s="1072" t="e">
        <v>#N/A</v>
      </c>
    </row>
    <row r="21" spans="1:62" ht="17.25" hidden="1" customHeight="1">
      <c r="A21" s="1115"/>
      <c r="B21" s="1073"/>
      <c r="D21" s="1111">
        <v>80</v>
      </c>
      <c r="E21" s="951" t="s">
        <v>1655</v>
      </c>
      <c r="F21" s="951" t="s">
        <v>1655</v>
      </c>
      <c r="G21" s="951" t="s">
        <v>1655</v>
      </c>
      <c r="H21" s="951" t="s">
        <v>1655</v>
      </c>
      <c r="I21" s="951" t="s">
        <v>1655</v>
      </c>
      <c r="J21" s="951" t="s">
        <v>1655</v>
      </c>
      <c r="K21" s="951" t="s">
        <v>1655</v>
      </c>
      <c r="L21" s="952" t="s">
        <v>1655</v>
      </c>
      <c r="M21" s="1082"/>
      <c r="AT21" s="1090" t="s">
        <v>36</v>
      </c>
      <c r="AU21" s="1072" t="s">
        <v>1611</v>
      </c>
      <c r="AW21" s="1091" t="s">
        <v>180</v>
      </c>
      <c r="AX21" s="1091" t="s">
        <v>180</v>
      </c>
      <c r="AY21" s="1092" t="s">
        <v>117</v>
      </c>
      <c r="AZ21" s="1093" t="s">
        <v>71</v>
      </c>
      <c r="BA21" s="1094" t="s">
        <v>85</v>
      </c>
      <c r="BB21" s="1094" t="s">
        <v>108</v>
      </c>
      <c r="BC21" s="1094" t="s">
        <v>108</v>
      </c>
      <c r="BD21" s="1095" t="s">
        <v>45</v>
      </c>
      <c r="BE21" s="1095" t="s">
        <v>45</v>
      </c>
      <c r="BF21" s="1094" t="s">
        <v>45</v>
      </c>
      <c r="BG21" s="1094" t="s">
        <v>49</v>
      </c>
      <c r="BH21" s="1094" t="s">
        <v>49</v>
      </c>
      <c r="BI21" s="1094" t="s">
        <v>45</v>
      </c>
      <c r="BJ21" s="1072">
        <v>7</v>
      </c>
    </row>
    <row r="22" spans="1:62" ht="15" hidden="1" customHeight="1">
      <c r="A22" s="1116"/>
      <c r="B22" s="1117"/>
      <c r="D22" s="1118">
        <v>120</v>
      </c>
      <c r="E22" s="953" t="s">
        <v>1655</v>
      </c>
      <c r="F22" s="953" t="s">
        <v>1655</v>
      </c>
      <c r="G22" s="953" t="s">
        <v>1655</v>
      </c>
      <c r="H22" s="953" t="s">
        <v>1655</v>
      </c>
      <c r="I22" s="953" t="s">
        <v>1655</v>
      </c>
      <c r="J22" s="953" t="s">
        <v>1655</v>
      </c>
      <c r="K22" s="953" t="s">
        <v>1655</v>
      </c>
      <c r="L22" s="954" t="s">
        <v>1655</v>
      </c>
      <c r="M22" s="1082"/>
      <c r="AT22" s="1090" t="s">
        <v>41</v>
      </c>
      <c r="AU22" s="1072" t="s">
        <v>1612</v>
      </c>
      <c r="AW22" s="1091" t="s">
        <v>595</v>
      </c>
      <c r="AX22" s="1091" t="s">
        <v>595</v>
      </c>
      <c r="AY22" s="1092" t="s">
        <v>124</v>
      </c>
      <c r="AZ22" s="1093" t="s">
        <v>85</v>
      </c>
      <c r="BA22" s="1094" t="s">
        <v>87</v>
      </c>
      <c r="BB22" s="1094" t="s">
        <v>117</v>
      </c>
      <c r="BC22" s="1094" t="s">
        <v>117</v>
      </c>
      <c r="BD22" s="1095" t="s">
        <v>49</v>
      </c>
      <c r="BE22" s="1095" t="s">
        <v>49</v>
      </c>
      <c r="BF22" s="1094" t="s">
        <v>49</v>
      </c>
      <c r="BG22" s="1094" t="s">
        <v>52</v>
      </c>
      <c r="BH22" s="1094" t="s">
        <v>52</v>
      </c>
      <c r="BI22" s="1094" t="s">
        <v>49</v>
      </c>
      <c r="BJ22" s="1072" t="e">
        <v>#N/A</v>
      </c>
    </row>
    <row r="23" spans="1:62" ht="15" customHeight="1">
      <c r="A23" s="1116"/>
      <c r="B23" s="1117"/>
      <c r="D23" s="1327"/>
      <c r="E23" s="1328"/>
      <c r="F23" s="1329"/>
      <c r="G23" s="1329"/>
      <c r="H23" s="1329"/>
      <c r="I23" s="1329"/>
      <c r="J23" s="1329"/>
      <c r="K23" s="1329"/>
      <c r="L23" s="1329"/>
      <c r="M23" s="1082"/>
      <c r="AT23" s="1090"/>
      <c r="AW23" s="1091"/>
      <c r="AX23" s="1091"/>
      <c r="AY23" s="1092"/>
      <c r="AZ23" s="1093"/>
      <c r="BA23" s="1094"/>
      <c r="BB23" s="1094"/>
      <c r="BC23" s="1094"/>
      <c r="BD23" s="1095"/>
      <c r="BE23" s="1095"/>
      <c r="BF23" s="1094"/>
      <c r="BG23" s="1094"/>
      <c r="BH23" s="1094"/>
      <c r="BI23" s="1094"/>
    </row>
    <row r="24" spans="1:62" ht="15" customHeight="1">
      <c r="A24" s="1116"/>
      <c r="B24" s="1117"/>
      <c r="D24" s="1327"/>
      <c r="E24" s="1328"/>
      <c r="F24" s="1329"/>
      <c r="G24" s="1329"/>
      <c r="H24" s="1329"/>
      <c r="I24" s="1329"/>
      <c r="J24" s="1329"/>
      <c r="K24" s="1329"/>
      <c r="L24" s="1329"/>
      <c r="M24" s="1082"/>
      <c r="AT24" s="1090"/>
      <c r="AW24" s="1091"/>
      <c r="AX24" s="1091"/>
      <c r="AY24" s="1092"/>
      <c r="AZ24" s="1093"/>
      <c r="BA24" s="1094"/>
      <c r="BB24" s="1094"/>
      <c r="BC24" s="1094"/>
      <c r="BD24" s="1095"/>
      <c r="BE24" s="1095"/>
      <c r="BF24" s="1094"/>
      <c r="BG24" s="1094"/>
      <c r="BH24" s="1094"/>
      <c r="BI24" s="1094"/>
    </row>
    <row r="25" spans="1:62" ht="30" customHeight="1">
      <c r="A25" s="1636" t="s">
        <v>1866</v>
      </c>
      <c r="B25" s="1637"/>
      <c r="C25" s="1321"/>
      <c r="D25" s="1119" t="s">
        <v>1695</v>
      </c>
      <c r="E25" s="1073"/>
      <c r="F25" s="1638"/>
      <c r="G25" s="1638"/>
      <c r="H25" s="1638"/>
      <c r="I25" s="1638"/>
      <c r="J25" s="1638"/>
      <c r="K25" s="1638"/>
      <c r="L25" s="1638"/>
      <c r="M25" s="1082"/>
      <c r="AT25" s="1090" t="s">
        <v>44</v>
      </c>
      <c r="AU25" s="1120" t="s">
        <v>1613</v>
      </c>
      <c r="AW25" s="1091" t="s">
        <v>606</v>
      </c>
      <c r="AX25" s="1091" t="s">
        <v>606</v>
      </c>
      <c r="AY25" s="1092" t="s">
        <v>23</v>
      </c>
      <c r="AZ25" s="1093" t="s">
        <v>87</v>
      </c>
      <c r="BA25" s="1094" t="s">
        <v>102</v>
      </c>
      <c r="BB25" s="1094" t="s">
        <v>124</v>
      </c>
      <c r="BC25" s="1094" t="s">
        <v>124</v>
      </c>
      <c r="BD25" s="1095" t="s">
        <v>52</v>
      </c>
      <c r="BE25" s="1095" t="s">
        <v>52</v>
      </c>
      <c r="BF25" s="1094" t="s">
        <v>52</v>
      </c>
      <c r="BG25" s="1094" t="s">
        <v>55</v>
      </c>
      <c r="BH25" s="1094" t="s">
        <v>57</v>
      </c>
      <c r="BI25" s="1094" t="s">
        <v>52</v>
      </c>
      <c r="BJ25" s="1072">
        <v>8</v>
      </c>
    </row>
    <row r="26" spans="1:62" ht="17.25" customHeight="1">
      <c r="A26" s="1587">
        <v>0</v>
      </c>
      <c r="B26" s="1588"/>
      <c r="C26" s="1321"/>
      <c r="D26" s="1629" t="s">
        <v>1689</v>
      </c>
      <c r="E26" s="1632" t="s">
        <v>1696</v>
      </c>
      <c r="F26" s="1632"/>
      <c r="G26" s="1632"/>
      <c r="H26" s="1632"/>
      <c r="I26" s="1632"/>
      <c r="J26" s="1632"/>
      <c r="K26" s="1632"/>
      <c r="L26" s="1633"/>
      <c r="M26" s="1082"/>
      <c r="AT26" s="1090" t="s">
        <v>48</v>
      </c>
      <c r="AU26" s="1120" t="s">
        <v>1614</v>
      </c>
      <c r="AW26" s="1091" t="s">
        <v>652</v>
      </c>
      <c r="AX26" s="1091" t="s">
        <v>652</v>
      </c>
      <c r="AY26" s="1092" t="s">
        <v>135</v>
      </c>
      <c r="AZ26" s="1093" t="s">
        <v>102</v>
      </c>
      <c r="BA26" s="1094" t="s">
        <v>108</v>
      </c>
      <c r="BB26" s="1094" t="s">
        <v>23</v>
      </c>
      <c r="BC26" s="1094" t="s">
        <v>23</v>
      </c>
      <c r="BD26" s="1095" t="s">
        <v>55</v>
      </c>
      <c r="BE26" s="1095" t="s">
        <v>55</v>
      </c>
      <c r="BF26" s="1094" t="s">
        <v>55</v>
      </c>
      <c r="BG26" s="1094" t="s">
        <v>57</v>
      </c>
      <c r="BH26" s="1094" t="s">
        <v>60</v>
      </c>
      <c r="BI26" s="1094" t="s">
        <v>55</v>
      </c>
      <c r="BJ26" s="1072" t="e">
        <v>#N/A</v>
      </c>
    </row>
    <row r="27" spans="1:62" ht="17.25" customHeight="1">
      <c r="A27" s="1322"/>
      <c r="B27" s="1323"/>
      <c r="C27" s="1321"/>
      <c r="D27" s="1639"/>
      <c r="E27" s="1121">
        <v>0</v>
      </c>
      <c r="F27" s="1121">
        <v>1</v>
      </c>
      <c r="G27" s="1121">
        <v>2</v>
      </c>
      <c r="H27" s="1121">
        <v>3</v>
      </c>
      <c r="I27" s="1121">
        <v>4</v>
      </c>
      <c r="J27" s="1121">
        <v>5</v>
      </c>
      <c r="K27" s="1122"/>
      <c r="L27" s="1123"/>
      <c r="M27" s="1082"/>
      <c r="AT27" s="1090" t="s">
        <v>51</v>
      </c>
      <c r="AU27" s="1120" t="s">
        <v>1615</v>
      </c>
      <c r="AW27" s="1096" t="s">
        <v>671</v>
      </c>
      <c r="AX27" s="1096" t="s">
        <v>671</v>
      </c>
      <c r="AY27" s="1092" t="s">
        <v>138</v>
      </c>
      <c r="AZ27" s="1093" t="s">
        <v>108</v>
      </c>
      <c r="BA27" s="1094" t="s">
        <v>112</v>
      </c>
      <c r="BB27" s="1094" t="s">
        <v>135</v>
      </c>
      <c r="BC27" s="1094" t="s">
        <v>135</v>
      </c>
      <c r="BD27" s="1095" t="s">
        <v>57</v>
      </c>
      <c r="BE27" s="1095" t="s">
        <v>57</v>
      </c>
      <c r="BF27" s="1094" t="s">
        <v>57</v>
      </c>
      <c r="BG27" s="1094" t="s">
        <v>60</v>
      </c>
      <c r="BH27" s="1094" t="s">
        <v>62</v>
      </c>
      <c r="BI27" s="1094" t="s">
        <v>57</v>
      </c>
      <c r="BJ27" s="1072">
        <v>9</v>
      </c>
    </row>
    <row r="28" spans="1:62" ht="17.25" customHeight="1">
      <c r="A28" s="1124"/>
      <c r="B28" s="1125"/>
      <c r="C28" s="1321"/>
      <c r="D28" s="1111">
        <v>20</v>
      </c>
      <c r="E28" s="1126" t="s">
        <v>1655</v>
      </c>
      <c r="F28" s="1127" t="s">
        <v>1655</v>
      </c>
      <c r="G28" s="1127" t="s">
        <v>1655</v>
      </c>
      <c r="H28" s="1127" t="s">
        <v>1655</v>
      </c>
      <c r="I28" s="1127" t="s">
        <v>1655</v>
      </c>
      <c r="J28" s="1128" t="s">
        <v>1655</v>
      </c>
      <c r="K28" s="1129"/>
      <c r="L28" s="1123"/>
      <c r="M28" s="1082"/>
      <c r="N28" s="1617"/>
      <c r="AT28" s="1090" t="s">
        <v>54</v>
      </c>
      <c r="AU28" s="1120" t="s">
        <v>1616</v>
      </c>
      <c r="AW28" s="1096" t="s">
        <v>765</v>
      </c>
      <c r="AX28" s="1096" t="s">
        <v>765</v>
      </c>
      <c r="AY28" s="1092" t="s">
        <v>145</v>
      </c>
      <c r="AZ28" s="1093" t="s">
        <v>112</v>
      </c>
      <c r="BA28" s="1094" t="s">
        <v>114</v>
      </c>
      <c r="BB28" s="1094" t="s">
        <v>138</v>
      </c>
      <c r="BC28" s="1094" t="s">
        <v>138</v>
      </c>
      <c r="BD28" s="1095" t="s">
        <v>60</v>
      </c>
      <c r="BE28" s="1095" t="s">
        <v>60</v>
      </c>
      <c r="BF28" s="1094" t="s">
        <v>60</v>
      </c>
      <c r="BG28" s="1094" t="s">
        <v>62</v>
      </c>
      <c r="BH28" s="1094" t="s">
        <v>67</v>
      </c>
      <c r="BI28" s="1094" t="s">
        <v>60</v>
      </c>
      <c r="BJ28" s="1072" t="e">
        <v>#N/A</v>
      </c>
    </row>
    <row r="29" spans="1:62" ht="17.25" customHeight="1">
      <c r="A29" s="1619"/>
      <c r="B29" s="1620"/>
      <c r="C29" s="1321"/>
      <c r="D29" s="1111">
        <v>30</v>
      </c>
      <c r="E29" s="1130"/>
      <c r="F29" s="1131"/>
      <c r="G29" s="1131"/>
      <c r="H29" s="1131"/>
      <c r="I29" s="1131"/>
      <c r="J29" s="1132"/>
      <c r="K29" s="1129"/>
      <c r="L29" s="1123"/>
      <c r="M29" s="1082"/>
      <c r="N29" s="1617"/>
      <c r="AT29" s="1090" t="s">
        <v>56</v>
      </c>
      <c r="AU29" s="1120" t="s">
        <v>1617</v>
      </c>
      <c r="AW29" s="1091" t="s">
        <v>777</v>
      </c>
      <c r="AX29" s="1091" t="s">
        <v>777</v>
      </c>
      <c r="AY29" s="1092" t="s">
        <v>148</v>
      </c>
      <c r="AZ29" s="1093" t="s">
        <v>114</v>
      </c>
      <c r="BA29" s="1094" t="s">
        <v>117</v>
      </c>
      <c r="BB29" s="1094" t="s">
        <v>145</v>
      </c>
      <c r="BC29" s="1094" t="s">
        <v>145</v>
      </c>
      <c r="BD29" s="1095" t="s">
        <v>62</v>
      </c>
      <c r="BE29" s="1095" t="s">
        <v>62</v>
      </c>
      <c r="BF29" s="1094" t="s">
        <v>62</v>
      </c>
      <c r="BG29" s="1094" t="s">
        <v>67</v>
      </c>
      <c r="BH29" s="1094" t="s">
        <v>69</v>
      </c>
      <c r="BI29" s="1094" t="s">
        <v>62</v>
      </c>
      <c r="BJ29" s="1072">
        <v>10</v>
      </c>
    </row>
    <row r="30" spans="1:62" ht="17.25" customHeight="1">
      <c r="A30" s="1619"/>
      <c r="B30" s="1620"/>
      <c r="C30" s="1321"/>
      <c r="D30" s="1111">
        <v>40</v>
      </c>
      <c r="E30" s="1130"/>
      <c r="F30" s="1131"/>
      <c r="G30" s="1131"/>
      <c r="H30" s="1131"/>
      <c r="I30" s="1131"/>
      <c r="J30" s="1132"/>
      <c r="K30" s="1129"/>
      <c r="L30" s="1123"/>
      <c r="M30" s="1082"/>
      <c r="AT30" s="1090" t="s">
        <v>59</v>
      </c>
      <c r="AU30" s="1120" t="s">
        <v>1618</v>
      </c>
      <c r="AW30" s="1091" t="s">
        <v>817</v>
      </c>
      <c r="AX30" s="1091" t="s">
        <v>817</v>
      </c>
      <c r="AY30" s="1092" t="s">
        <v>162</v>
      </c>
      <c r="AZ30" s="1093" t="s">
        <v>117</v>
      </c>
      <c r="BA30" s="1094" t="s">
        <v>124</v>
      </c>
      <c r="BB30" s="1094" t="s">
        <v>148</v>
      </c>
      <c r="BC30" s="1094" t="s">
        <v>148</v>
      </c>
      <c r="BD30" s="1095" t="s">
        <v>67</v>
      </c>
      <c r="BE30" s="1095" t="s">
        <v>67</v>
      </c>
      <c r="BF30" s="1094" t="s">
        <v>67</v>
      </c>
      <c r="BG30" s="1094" t="s">
        <v>69</v>
      </c>
      <c r="BH30" s="1094" t="s">
        <v>71</v>
      </c>
      <c r="BI30" s="1094" t="s">
        <v>67</v>
      </c>
      <c r="BJ30" s="1072" t="e">
        <v>#N/A</v>
      </c>
    </row>
    <row r="31" spans="1:62" ht="17.25" customHeight="1">
      <c r="A31" s="1568"/>
      <c r="B31" s="1569"/>
      <c r="C31" s="1321"/>
      <c r="D31" s="1111" t="s">
        <v>1656</v>
      </c>
      <c r="E31" s="1130"/>
      <c r="F31" s="1131"/>
      <c r="G31" s="1131"/>
      <c r="H31" s="1131"/>
      <c r="I31" s="1131"/>
      <c r="J31" s="1132"/>
      <c r="K31" s="1129"/>
      <c r="L31" s="1123"/>
      <c r="M31" s="1082"/>
      <c r="AT31" s="1090" t="s">
        <v>61</v>
      </c>
      <c r="AU31" t="s">
        <v>1619</v>
      </c>
      <c r="AW31" s="1091" t="s">
        <v>820</v>
      </c>
      <c r="AX31" s="1091" t="s">
        <v>820</v>
      </c>
      <c r="AY31" s="1092" t="s">
        <v>169</v>
      </c>
      <c r="AZ31" s="1093" t="s">
        <v>1624</v>
      </c>
      <c r="BA31" s="1094" t="s">
        <v>128</v>
      </c>
      <c r="BB31" s="1094" t="s">
        <v>162</v>
      </c>
      <c r="BC31" s="1094" t="s">
        <v>162</v>
      </c>
      <c r="BD31" s="1095" t="s">
        <v>69</v>
      </c>
      <c r="BE31" s="1095" t="s">
        <v>69</v>
      </c>
      <c r="BF31" s="1094" t="s">
        <v>69</v>
      </c>
      <c r="BG31" s="1094" t="s">
        <v>71</v>
      </c>
      <c r="BH31" s="1094" t="s">
        <v>76</v>
      </c>
      <c r="BI31" s="1094" t="s">
        <v>69</v>
      </c>
      <c r="BJ31" s="1072">
        <v>11</v>
      </c>
    </row>
    <row r="32" spans="1:62" ht="17.25" customHeight="1">
      <c r="A32" s="1568"/>
      <c r="B32" s="1569"/>
      <c r="C32" s="1321"/>
      <c r="D32" s="1111" t="s">
        <v>1657</v>
      </c>
      <c r="E32" s="1130"/>
      <c r="F32" s="1131"/>
      <c r="G32" s="1131"/>
      <c r="H32" s="1131"/>
      <c r="I32" s="1131"/>
      <c r="J32" s="1132"/>
      <c r="K32" s="1129"/>
      <c r="L32" s="1123"/>
      <c r="M32" s="1082"/>
      <c r="AT32" s="1090" t="s">
        <v>66</v>
      </c>
      <c r="AU32" s="1120" t="s">
        <v>1620</v>
      </c>
      <c r="AW32" s="1096" t="s">
        <v>822</v>
      </c>
      <c r="AX32" s="1096" t="s">
        <v>822</v>
      </c>
      <c r="AY32" s="1092" t="s">
        <v>1625</v>
      </c>
      <c r="AZ32" s="1093" t="s">
        <v>124</v>
      </c>
      <c r="BA32" s="1094" t="s">
        <v>130</v>
      </c>
      <c r="BB32" s="1094" t="s">
        <v>169</v>
      </c>
      <c r="BC32" s="1094" t="s">
        <v>169</v>
      </c>
      <c r="BD32" s="1095" t="s">
        <v>71</v>
      </c>
      <c r="BE32" s="1095" t="s">
        <v>71</v>
      </c>
      <c r="BF32" s="1094" t="s">
        <v>71</v>
      </c>
      <c r="BG32" s="1094" t="s">
        <v>76</v>
      </c>
      <c r="BH32" s="1094" t="s">
        <v>5</v>
      </c>
      <c r="BI32" s="1094" t="s">
        <v>71</v>
      </c>
      <c r="BJ32" s="1072">
        <v>12</v>
      </c>
    </row>
    <row r="33" spans="1:62" ht="17.25" customHeight="1">
      <c r="A33" s="1568"/>
      <c r="B33" s="1569"/>
      <c r="C33" s="1321"/>
      <c r="D33" s="1111">
        <v>65</v>
      </c>
      <c r="E33" s="1133"/>
      <c r="F33" s="1134"/>
      <c r="G33" s="1134"/>
      <c r="H33" s="1134"/>
      <c r="I33" s="1134"/>
      <c r="J33" s="1135"/>
      <c r="K33" s="1129"/>
      <c r="L33" s="1123"/>
      <c r="M33" s="1082"/>
      <c r="AT33" s="1090" t="s">
        <v>68</v>
      </c>
      <c r="AU33" t="s">
        <v>1867</v>
      </c>
      <c r="AW33" s="1091" t="s">
        <v>844</v>
      </c>
      <c r="AX33" s="1091" t="s">
        <v>844</v>
      </c>
      <c r="AY33" s="1092" t="s">
        <v>179</v>
      </c>
      <c r="AZ33" s="1093" t="s">
        <v>128</v>
      </c>
      <c r="BA33" s="1094" t="s">
        <v>23</v>
      </c>
      <c r="BB33" s="1094" t="s">
        <v>179</v>
      </c>
      <c r="BC33" s="1094" t="s">
        <v>179</v>
      </c>
      <c r="BD33" s="1095" t="s">
        <v>76</v>
      </c>
      <c r="BE33" s="1095" t="s">
        <v>76</v>
      </c>
      <c r="BF33" s="1094" t="s">
        <v>76</v>
      </c>
      <c r="BG33" s="1094" t="s">
        <v>5</v>
      </c>
      <c r="BH33" s="1094" t="s">
        <v>85</v>
      </c>
      <c r="BI33" s="1094" t="s">
        <v>76</v>
      </c>
      <c r="BJ33" s="1072" t="e">
        <v>#N/A</v>
      </c>
    </row>
    <row r="34" spans="1:62" ht="17.850000000000001" customHeight="1">
      <c r="A34" s="1568"/>
      <c r="B34" s="1569"/>
      <c r="C34" s="1321"/>
      <c r="D34" s="1111">
        <v>70</v>
      </c>
      <c r="E34" s="1130"/>
      <c r="F34" s="1131"/>
      <c r="G34" s="1131"/>
      <c r="H34" s="1131"/>
      <c r="I34" s="1131"/>
      <c r="J34" s="1132"/>
      <c r="K34" s="1129"/>
      <c r="L34" s="1123"/>
      <c r="M34" s="1082"/>
      <c r="AT34" s="1090" t="s">
        <v>70</v>
      </c>
      <c r="AU34" s="1120" t="s">
        <v>1868</v>
      </c>
      <c r="AW34" s="1091" t="s">
        <v>853</v>
      </c>
      <c r="AX34" s="1091" t="s">
        <v>853</v>
      </c>
      <c r="AY34" s="1092" t="s">
        <v>183</v>
      </c>
      <c r="AZ34" s="1093" t="s">
        <v>130</v>
      </c>
      <c r="BA34" s="1094" t="s">
        <v>135</v>
      </c>
      <c r="BB34" s="1094" t="s">
        <v>183</v>
      </c>
      <c r="BC34" s="1094" t="s">
        <v>183</v>
      </c>
      <c r="BD34" s="1095" t="s">
        <v>1</v>
      </c>
      <c r="BE34" s="1095" t="s">
        <v>1</v>
      </c>
      <c r="BF34" s="1094" t="s">
        <v>1</v>
      </c>
      <c r="BG34" s="1094" t="s">
        <v>85</v>
      </c>
      <c r="BH34" s="1094" t="s">
        <v>87</v>
      </c>
      <c r="BI34" s="1094" t="s">
        <v>5</v>
      </c>
      <c r="BJ34" s="1072" t="e">
        <v>#N/A</v>
      </c>
    </row>
    <row r="35" spans="1:62">
      <c r="A35" s="1324"/>
      <c r="B35" s="1323"/>
      <c r="C35" s="1321"/>
      <c r="D35" s="1118">
        <v>80</v>
      </c>
      <c r="E35" s="1136"/>
      <c r="F35" s="1137"/>
      <c r="G35" s="1137"/>
      <c r="H35" s="1137"/>
      <c r="I35" s="1137"/>
      <c r="J35" s="1138"/>
      <c r="K35" s="1139"/>
      <c r="L35" s="1140"/>
      <c r="M35" s="1082"/>
      <c r="AT35" s="1090" t="s">
        <v>75</v>
      </c>
      <c r="AU35" t="s">
        <v>1869</v>
      </c>
      <c r="AW35" s="1091" t="s">
        <v>865</v>
      </c>
      <c r="AX35" s="1091" t="s">
        <v>865</v>
      </c>
      <c r="AY35" s="1092" t="s">
        <v>189</v>
      </c>
      <c r="AZ35" s="1093" t="s">
        <v>23</v>
      </c>
      <c r="BA35" s="1094" t="s">
        <v>138</v>
      </c>
      <c r="BB35" s="1094" t="s">
        <v>189</v>
      </c>
      <c r="BC35" s="1094" t="s">
        <v>189</v>
      </c>
      <c r="BD35" s="1095" t="s">
        <v>5</v>
      </c>
      <c r="BE35" s="1095" t="s">
        <v>80</v>
      </c>
      <c r="BF35" s="1094" t="s">
        <v>5</v>
      </c>
      <c r="BG35" s="1094" t="s">
        <v>87</v>
      </c>
      <c r="BH35" s="1094" t="s">
        <v>91</v>
      </c>
      <c r="BI35" s="1094" t="s">
        <v>85</v>
      </c>
      <c r="BJ35" s="1072" t="e">
        <v>#N/A</v>
      </c>
    </row>
    <row r="36" spans="1:62" ht="26.25" customHeight="1" thickBot="1">
      <c r="A36" s="1325"/>
      <c r="B36" s="1326"/>
      <c r="C36" s="1326"/>
      <c r="D36" s="1141"/>
      <c r="E36" s="1141"/>
      <c r="F36" s="1141"/>
      <c r="G36" s="1141"/>
      <c r="H36" s="1141"/>
      <c r="I36" s="1141"/>
      <c r="J36" s="1141"/>
      <c r="K36" s="1141"/>
      <c r="L36" s="1141"/>
      <c r="M36" s="1142"/>
      <c r="AT36" s="1090" t="s">
        <v>77</v>
      </c>
      <c r="AU36" s="1072" t="s">
        <v>1870</v>
      </c>
      <c r="AW36" s="1091" t="s">
        <v>885</v>
      </c>
      <c r="AX36" s="1091" t="s">
        <v>885</v>
      </c>
      <c r="AY36" s="1092" t="s">
        <v>193</v>
      </c>
      <c r="AZ36" s="1093" t="s">
        <v>135</v>
      </c>
      <c r="BA36" s="1094" t="s">
        <v>145</v>
      </c>
      <c r="BB36" s="1094" t="s">
        <v>193</v>
      </c>
      <c r="BC36" s="1094" t="s">
        <v>193</v>
      </c>
      <c r="BD36" s="1095" t="s">
        <v>85</v>
      </c>
      <c r="BE36" s="1095" t="s">
        <v>5</v>
      </c>
      <c r="BF36" s="1094" t="s">
        <v>85</v>
      </c>
      <c r="BG36" s="1094" t="s">
        <v>91</v>
      </c>
      <c r="BH36" s="1094" t="s">
        <v>93</v>
      </c>
      <c r="BI36" s="1094" t="s">
        <v>87</v>
      </c>
      <c r="BJ36" s="1072" t="e">
        <v>#N/A</v>
      </c>
    </row>
    <row r="37" spans="1:62" ht="77.25" hidden="1" customHeight="1">
      <c r="A37" s="1621" t="s">
        <v>1871</v>
      </c>
      <c r="B37" s="1621"/>
      <c r="C37" s="1621"/>
      <c r="D37" s="1621"/>
      <c r="E37" s="1621"/>
      <c r="F37" s="1621"/>
      <c r="G37" s="1621"/>
      <c r="H37" s="1621"/>
      <c r="I37" s="1621"/>
      <c r="J37" s="1621"/>
      <c r="K37" s="1621"/>
      <c r="L37" s="1621"/>
      <c r="M37" s="1621"/>
      <c r="AT37" s="1090" t="s">
        <v>79</v>
      </c>
      <c r="AU37" s="1072" t="s">
        <v>1872</v>
      </c>
      <c r="AW37" s="1091" t="s">
        <v>904</v>
      </c>
      <c r="AX37" s="1091" t="s">
        <v>904</v>
      </c>
      <c r="AY37" s="1092" t="s">
        <v>199</v>
      </c>
      <c r="AZ37" s="1093" t="s">
        <v>138</v>
      </c>
      <c r="BA37" s="1094" t="s">
        <v>148</v>
      </c>
      <c r="BB37" s="1094" t="s">
        <v>199</v>
      </c>
      <c r="BC37" s="1094" t="s">
        <v>199</v>
      </c>
      <c r="BD37" s="1095" t="s">
        <v>87</v>
      </c>
      <c r="BE37" s="1095" t="s">
        <v>85</v>
      </c>
      <c r="BF37" s="1094" t="s">
        <v>87</v>
      </c>
      <c r="BG37" s="1094" t="s">
        <v>93</v>
      </c>
      <c r="BH37" s="1094" t="s">
        <v>96</v>
      </c>
      <c r="BI37" s="1094" t="s">
        <v>91</v>
      </c>
      <c r="BJ37" s="1072">
        <v>13</v>
      </c>
    </row>
    <row r="38" spans="1:62" ht="24.75" hidden="1" customHeight="1">
      <c r="A38" s="1618" t="s">
        <v>1702</v>
      </c>
      <c r="B38" s="1618"/>
      <c r="C38" s="1618"/>
      <c r="D38" s="1618"/>
      <c r="E38" s="1618"/>
      <c r="F38" s="1618"/>
      <c r="G38" s="1618"/>
      <c r="H38" s="1618"/>
      <c r="I38" s="1618"/>
      <c r="J38" s="1618"/>
      <c r="K38" s="1618"/>
      <c r="L38" s="1618"/>
      <c r="M38" s="1618"/>
      <c r="AT38" s="1090" t="s">
        <v>81</v>
      </c>
      <c r="AU38" s="1072" t="s">
        <v>1873</v>
      </c>
      <c r="AW38" s="1091" t="s">
        <v>905</v>
      </c>
      <c r="AX38" s="1091" t="s">
        <v>905</v>
      </c>
      <c r="AY38" s="1092" t="s">
        <v>201</v>
      </c>
      <c r="AZ38" s="1093" t="s">
        <v>140</v>
      </c>
      <c r="BA38" s="1094" t="s">
        <v>162</v>
      </c>
      <c r="BB38" s="1094" t="s">
        <v>201</v>
      </c>
      <c r="BC38" s="1094" t="s">
        <v>201</v>
      </c>
      <c r="BD38" s="1095" t="s">
        <v>91</v>
      </c>
      <c r="BE38" s="1095" t="s">
        <v>87</v>
      </c>
      <c r="BF38" s="1094" t="s">
        <v>91</v>
      </c>
      <c r="BG38" s="1094" t="s">
        <v>96</v>
      </c>
      <c r="BH38" s="1094" t="s">
        <v>98</v>
      </c>
      <c r="BI38" s="1094" t="s">
        <v>93</v>
      </c>
      <c r="BJ38" s="1072">
        <v>14</v>
      </c>
    </row>
    <row r="39" spans="1:62" hidden="1">
      <c r="A39" s="1618" t="s">
        <v>1874</v>
      </c>
      <c r="B39" s="1618"/>
      <c r="C39" s="1618"/>
      <c r="D39" s="1618"/>
      <c r="E39" s="1618"/>
      <c r="F39" s="1618"/>
      <c r="G39" s="1618"/>
      <c r="H39" s="1618"/>
      <c r="I39" s="1618"/>
      <c r="J39" s="1618"/>
      <c r="K39" s="1618"/>
      <c r="L39" s="1618"/>
      <c r="M39" s="1618"/>
      <c r="AT39" s="1090" t="s">
        <v>84</v>
      </c>
      <c r="AU39" s="1072" t="s">
        <v>1875</v>
      </c>
      <c r="AW39" s="1091" t="s">
        <v>905</v>
      </c>
      <c r="AX39" s="1091" t="s">
        <v>905</v>
      </c>
      <c r="AY39" s="1092" t="s">
        <v>201</v>
      </c>
      <c r="AZ39" s="1093" t="s">
        <v>140</v>
      </c>
      <c r="BA39" s="1094" t="s">
        <v>164</v>
      </c>
      <c r="BB39" s="1094" t="s">
        <v>215</v>
      </c>
      <c r="BC39" s="1094" t="s">
        <v>215</v>
      </c>
      <c r="BD39" s="1095" t="s">
        <v>93</v>
      </c>
      <c r="BE39" s="1095" t="s">
        <v>91</v>
      </c>
      <c r="BF39" s="1094" t="s">
        <v>93</v>
      </c>
      <c r="BG39" s="1094" t="s">
        <v>98</v>
      </c>
      <c r="BH39" s="1094" t="s">
        <v>102</v>
      </c>
      <c r="BI39" s="1094" t="s">
        <v>96</v>
      </c>
      <c r="BJ39" s="1072" t="e">
        <v>#N/A</v>
      </c>
    </row>
    <row r="40" spans="1:62" ht="27" hidden="1" customHeight="1">
      <c r="A40" s="1618" t="s">
        <v>1876</v>
      </c>
      <c r="B40" s="1618"/>
      <c r="C40" s="1618"/>
      <c r="D40" s="1618"/>
      <c r="E40" s="1618"/>
      <c r="F40" s="1618"/>
      <c r="G40" s="1618"/>
      <c r="H40" s="1618"/>
      <c r="I40" s="1618"/>
      <c r="J40" s="1618"/>
      <c r="K40" s="1618"/>
      <c r="L40" s="1618"/>
      <c r="M40" s="1618"/>
      <c r="AT40" s="1090" t="s">
        <v>86</v>
      </c>
      <c r="AU40" s="1120" t="s">
        <v>1623</v>
      </c>
      <c r="AW40" s="1091" t="s">
        <v>911</v>
      </c>
      <c r="AX40" s="1091" t="s">
        <v>911</v>
      </c>
      <c r="AY40" s="1092" t="s">
        <v>207</v>
      </c>
      <c r="AZ40" s="1093" t="s">
        <v>145</v>
      </c>
      <c r="BA40" s="1094" t="s">
        <v>167</v>
      </c>
      <c r="BB40" s="1094" t="s">
        <v>261</v>
      </c>
      <c r="BC40" s="1094" t="s">
        <v>261</v>
      </c>
      <c r="BD40" s="1095" t="s">
        <v>96</v>
      </c>
      <c r="BE40" s="1095" t="s">
        <v>93</v>
      </c>
      <c r="BF40" s="1094" t="s">
        <v>96</v>
      </c>
      <c r="BG40" s="1094" t="s">
        <v>102</v>
      </c>
      <c r="BH40" s="1094" t="s">
        <v>1877</v>
      </c>
      <c r="BI40" s="1094" t="s">
        <v>108</v>
      </c>
      <c r="BJ40" s="1072" t="e">
        <v>#N/A</v>
      </c>
    </row>
    <row r="41" spans="1:62" ht="27" hidden="1" customHeight="1">
      <c r="A41" s="1606" t="s">
        <v>1705</v>
      </c>
      <c r="B41" s="1606"/>
      <c r="C41" s="1606"/>
      <c r="D41" s="1606"/>
      <c r="E41" s="1606"/>
      <c r="F41" s="1606"/>
      <c r="G41" s="1606"/>
      <c r="H41" s="1606"/>
      <c r="I41" s="1606"/>
      <c r="J41" s="1606"/>
      <c r="K41" s="1606"/>
      <c r="L41" s="1606"/>
      <c r="M41" s="1606"/>
      <c r="AT41" s="1090" t="s">
        <v>90</v>
      </c>
      <c r="AW41" s="1096" t="s">
        <v>382</v>
      </c>
      <c r="AX41" s="1096" t="s">
        <v>382</v>
      </c>
      <c r="AY41" s="1092" t="s">
        <v>215</v>
      </c>
      <c r="AZ41" s="1093" t="s">
        <v>148</v>
      </c>
      <c r="BA41" s="1094" t="s">
        <v>169</v>
      </c>
      <c r="BB41" s="1094" t="s">
        <v>281</v>
      </c>
      <c r="BC41" s="1094" t="s">
        <v>281</v>
      </c>
      <c r="BD41" s="1095" t="s">
        <v>98</v>
      </c>
      <c r="BE41" s="1095" t="s">
        <v>96</v>
      </c>
      <c r="BF41" s="1094" t="s">
        <v>98</v>
      </c>
      <c r="BG41" s="1094" t="s">
        <v>104</v>
      </c>
      <c r="BH41" s="1094" t="s">
        <v>108</v>
      </c>
      <c r="BI41" s="1094" t="s">
        <v>1878</v>
      </c>
      <c r="BJ41" s="1072" t="e">
        <v>#N/A</v>
      </c>
    </row>
    <row r="42" spans="1:62" ht="15" hidden="1" customHeight="1">
      <c r="A42" s="440" t="s">
        <v>1706</v>
      </c>
      <c r="AT42" s="1090" t="s">
        <v>92</v>
      </c>
      <c r="AW42" s="1091" t="s">
        <v>959</v>
      </c>
      <c r="AX42" s="1096" t="s">
        <v>934</v>
      </c>
      <c r="AY42" s="1092" t="s">
        <v>232</v>
      </c>
      <c r="AZ42" s="1093" t="s">
        <v>162</v>
      </c>
      <c r="BA42" s="1094" t="s">
        <v>171</v>
      </c>
      <c r="BB42" s="1094" t="s">
        <v>285</v>
      </c>
      <c r="BC42" s="1094" t="s">
        <v>285</v>
      </c>
      <c r="BD42" s="1095" t="s">
        <v>102</v>
      </c>
      <c r="BE42" s="1095" t="s">
        <v>98</v>
      </c>
      <c r="BF42" s="1094" t="s">
        <v>102</v>
      </c>
      <c r="BG42" s="1094" t="s">
        <v>1877</v>
      </c>
      <c r="BH42" s="1094" t="s">
        <v>1878</v>
      </c>
      <c r="BI42" s="1094" t="s">
        <v>112</v>
      </c>
      <c r="BJ42" s="1072" t="e">
        <v>#N/A</v>
      </c>
    </row>
    <row r="43" spans="1:62" hidden="1">
      <c r="A43" s="440"/>
      <c r="AT43" s="1090" t="s">
        <v>95</v>
      </c>
      <c r="AW43" s="1091" t="s">
        <v>1641</v>
      </c>
      <c r="AX43" s="1091" t="s">
        <v>959</v>
      </c>
      <c r="AY43" s="1092" t="s">
        <v>277</v>
      </c>
      <c r="AZ43" s="1093" t="s">
        <v>164</v>
      </c>
      <c r="BA43" s="1094" t="s">
        <v>1625</v>
      </c>
      <c r="BB43" s="1094" t="s">
        <v>287</v>
      </c>
      <c r="BC43" s="1094" t="s">
        <v>287</v>
      </c>
      <c r="BD43" s="1095" t="s">
        <v>104</v>
      </c>
      <c r="BE43" s="1095" t="s">
        <v>102</v>
      </c>
      <c r="BF43" s="1094" t="s">
        <v>104</v>
      </c>
      <c r="BG43" s="1094" t="s">
        <v>108</v>
      </c>
      <c r="BH43" s="1094" t="s">
        <v>112</v>
      </c>
      <c r="BI43" s="1094" t="s">
        <v>114</v>
      </c>
      <c r="BJ43" s="1072">
        <v>15</v>
      </c>
    </row>
    <row r="44" spans="1:62" hidden="1">
      <c r="A44" s="440"/>
      <c r="D44" s="1611" t="s">
        <v>1707</v>
      </c>
      <c r="E44" s="1613" t="s">
        <v>1708</v>
      </c>
      <c r="F44" s="1614"/>
      <c r="G44" s="1614"/>
      <c r="H44" s="1614"/>
      <c r="I44" s="1614"/>
      <c r="J44" s="1614"/>
      <c r="K44" s="1614"/>
      <c r="L44" s="1615"/>
      <c r="AT44" s="1090" t="s">
        <v>97</v>
      </c>
      <c r="AW44" s="1096" t="s">
        <v>980</v>
      </c>
      <c r="AX44" s="1091" t="s">
        <v>1641</v>
      </c>
      <c r="AY44" s="1092" t="s">
        <v>281</v>
      </c>
      <c r="AZ44" s="1093" t="s">
        <v>167</v>
      </c>
      <c r="BA44" s="1094" t="s">
        <v>175</v>
      </c>
      <c r="BB44" s="1094" t="s">
        <v>307</v>
      </c>
      <c r="BC44" s="1094" t="s">
        <v>307</v>
      </c>
      <c r="BD44" s="1095" t="s">
        <v>108</v>
      </c>
      <c r="BE44" s="1095" t="s">
        <v>104</v>
      </c>
      <c r="BF44" s="1094" t="s">
        <v>108</v>
      </c>
      <c r="BG44" s="1094" t="s">
        <v>1878</v>
      </c>
      <c r="BH44" s="1094" t="s">
        <v>114</v>
      </c>
      <c r="BI44" s="1094" t="s">
        <v>117</v>
      </c>
      <c r="BJ44" s="1072" t="e">
        <v>#N/A</v>
      </c>
    </row>
    <row r="45" spans="1:62" hidden="1">
      <c r="A45" s="440"/>
      <c r="D45" s="1612"/>
      <c r="E45" s="1143">
        <v>1</v>
      </c>
      <c r="F45" s="1143">
        <v>2</v>
      </c>
      <c r="G45" s="1143">
        <v>3</v>
      </c>
      <c r="H45" s="1143">
        <v>4</v>
      </c>
      <c r="I45" s="1143">
        <v>5</v>
      </c>
      <c r="J45" s="1143">
        <v>6</v>
      </c>
      <c r="K45" s="1143">
        <v>7</v>
      </c>
      <c r="L45" s="1144">
        <v>8</v>
      </c>
      <c r="AT45" s="1090" t="s">
        <v>101</v>
      </c>
      <c r="AW45" s="1091" t="s">
        <v>997</v>
      </c>
      <c r="AX45" s="1096" t="s">
        <v>980</v>
      </c>
      <c r="AY45" s="1092" t="s">
        <v>285</v>
      </c>
      <c r="AZ45" s="1093" t="s">
        <v>169</v>
      </c>
      <c r="BA45" s="1094" t="s">
        <v>177</v>
      </c>
      <c r="BB45" s="1094" t="s">
        <v>309</v>
      </c>
      <c r="BC45" s="1094" t="s">
        <v>309</v>
      </c>
      <c r="BD45" s="1095" t="s">
        <v>15</v>
      </c>
      <c r="BE45" s="1095" t="s">
        <v>108</v>
      </c>
      <c r="BF45" s="1094" t="s">
        <v>112</v>
      </c>
      <c r="BG45" s="1094" t="s">
        <v>112</v>
      </c>
      <c r="BH45" s="1094" t="s">
        <v>117</v>
      </c>
      <c r="BI45" s="1094" t="s">
        <v>119</v>
      </c>
      <c r="BJ45" s="1072">
        <v>16</v>
      </c>
    </row>
    <row r="46" spans="1:62" hidden="1">
      <c r="A46" s="440"/>
      <c r="D46" s="1145">
        <v>20</v>
      </c>
      <c r="E46" s="1146">
        <v>0</v>
      </c>
      <c r="F46" s="1147">
        <v>0</v>
      </c>
      <c r="G46" s="1147">
        <v>0</v>
      </c>
      <c r="H46" s="1147">
        <v>0</v>
      </c>
      <c r="I46" s="1147">
        <v>0</v>
      </c>
      <c r="J46" s="1147">
        <v>0</v>
      </c>
      <c r="K46" s="1147">
        <v>0</v>
      </c>
      <c r="L46" s="1148">
        <v>0</v>
      </c>
      <c r="AT46" s="1090" t="s">
        <v>103</v>
      </c>
      <c r="AW46" s="1096" t="s">
        <v>998</v>
      </c>
      <c r="AX46" s="1091" t="s">
        <v>997</v>
      </c>
      <c r="AY46" s="1092" t="s">
        <v>287</v>
      </c>
      <c r="AZ46" s="1093" t="s">
        <v>171</v>
      </c>
      <c r="BA46" s="1094" t="s">
        <v>179</v>
      </c>
      <c r="BB46" s="1094" t="s">
        <v>79</v>
      </c>
      <c r="BC46" s="1094" t="s">
        <v>79</v>
      </c>
      <c r="BD46" s="1095" t="s">
        <v>112</v>
      </c>
      <c r="BE46" s="1095" t="s">
        <v>15</v>
      </c>
      <c r="BF46" s="1094" t="s">
        <v>114</v>
      </c>
      <c r="BG46" s="1094" t="s">
        <v>114</v>
      </c>
      <c r="BH46" s="1094" t="s">
        <v>119</v>
      </c>
      <c r="BI46" s="1094" t="s">
        <v>122</v>
      </c>
      <c r="BJ46" s="1072" t="e">
        <v>#N/A</v>
      </c>
    </row>
    <row r="47" spans="1:62" hidden="1">
      <c r="A47" s="440"/>
      <c r="D47" s="1145">
        <v>30</v>
      </c>
      <c r="E47" s="1149">
        <v>0</v>
      </c>
      <c r="F47" s="1150">
        <v>0</v>
      </c>
      <c r="G47" s="1150">
        <v>0</v>
      </c>
      <c r="H47" s="1150">
        <v>0</v>
      </c>
      <c r="I47" s="1150">
        <v>0</v>
      </c>
      <c r="J47" s="1150">
        <v>0</v>
      </c>
      <c r="K47" s="1150">
        <v>0</v>
      </c>
      <c r="L47" s="1151">
        <v>0</v>
      </c>
      <c r="AT47" s="1090" t="s">
        <v>107</v>
      </c>
      <c r="AW47" s="1096" t="s">
        <v>999</v>
      </c>
      <c r="AX47" s="1096" t="s">
        <v>998</v>
      </c>
      <c r="AY47" s="1092" t="s">
        <v>295</v>
      </c>
      <c r="AZ47" s="1093" t="s">
        <v>1625</v>
      </c>
      <c r="BA47" s="1094" t="s">
        <v>183</v>
      </c>
      <c r="BB47" s="1094" t="s">
        <v>324</v>
      </c>
      <c r="BC47" s="1094" t="s">
        <v>324</v>
      </c>
      <c r="BD47" s="1095" t="s">
        <v>114</v>
      </c>
      <c r="BE47" s="1095" t="s">
        <v>112</v>
      </c>
      <c r="BF47" s="1094" t="s">
        <v>117</v>
      </c>
      <c r="BG47" s="1094" t="s">
        <v>117</v>
      </c>
      <c r="BH47" s="1094" t="s">
        <v>122</v>
      </c>
      <c r="BI47" s="1094" t="s">
        <v>124</v>
      </c>
      <c r="BJ47" s="1072">
        <v>17</v>
      </c>
    </row>
    <row r="48" spans="1:62" hidden="1">
      <c r="A48" s="440"/>
      <c r="D48" s="1145">
        <v>40</v>
      </c>
      <c r="E48" s="1149">
        <v>0</v>
      </c>
      <c r="F48" s="1150">
        <v>0</v>
      </c>
      <c r="G48" s="1150">
        <v>0</v>
      </c>
      <c r="H48" s="1150">
        <v>0</v>
      </c>
      <c r="I48" s="1150">
        <v>0</v>
      </c>
      <c r="J48" s="1150">
        <v>0</v>
      </c>
      <c r="K48" s="1150">
        <v>0</v>
      </c>
      <c r="L48" s="1151">
        <v>0</v>
      </c>
      <c r="AT48" s="1090" t="s">
        <v>109</v>
      </c>
      <c r="AW48" s="1091" t="s">
        <v>1000</v>
      </c>
      <c r="AX48" s="1096" t="s">
        <v>999</v>
      </c>
      <c r="AY48" s="1092" t="s">
        <v>307</v>
      </c>
      <c r="AZ48" s="1093" t="s">
        <v>175</v>
      </c>
      <c r="BA48" s="1094" t="s">
        <v>189</v>
      </c>
      <c r="BB48" s="1094" t="s">
        <v>334</v>
      </c>
      <c r="BC48" s="1094" t="s">
        <v>334</v>
      </c>
      <c r="BD48" s="1095" t="s">
        <v>117</v>
      </c>
      <c r="BE48" s="1095" t="s">
        <v>114</v>
      </c>
      <c r="BF48" s="1094" t="s">
        <v>119</v>
      </c>
      <c r="BG48" s="1094" t="s">
        <v>119</v>
      </c>
      <c r="BH48" s="1094" t="s">
        <v>124</v>
      </c>
      <c r="BI48" s="1094" t="s">
        <v>128</v>
      </c>
      <c r="BJ48" s="1072">
        <v>18</v>
      </c>
    </row>
    <row r="49" spans="1:62" hidden="1">
      <c r="A49" s="440"/>
      <c r="D49" s="1145">
        <v>50</v>
      </c>
      <c r="E49" s="1149">
        <v>0</v>
      </c>
      <c r="F49" s="1150">
        <v>0</v>
      </c>
      <c r="G49" s="1150">
        <v>0</v>
      </c>
      <c r="H49" s="1150">
        <v>0</v>
      </c>
      <c r="I49" s="1150">
        <v>0</v>
      </c>
      <c r="J49" s="1150">
        <v>0</v>
      </c>
      <c r="K49" s="1150">
        <v>0</v>
      </c>
      <c r="L49" s="1151">
        <v>0</v>
      </c>
      <c r="AT49" s="1090" t="s">
        <v>111</v>
      </c>
      <c r="AW49" s="1091" t="s">
        <v>1007</v>
      </c>
      <c r="AX49" s="1091" t="s">
        <v>1000</v>
      </c>
      <c r="AY49" s="1092" t="s">
        <v>79</v>
      </c>
      <c r="AZ49" s="1093" t="s">
        <v>177</v>
      </c>
      <c r="BA49" s="1094" t="s">
        <v>193</v>
      </c>
      <c r="BB49" s="1094" t="s">
        <v>336</v>
      </c>
      <c r="BC49" s="1094" t="s">
        <v>336</v>
      </c>
      <c r="BD49" s="1095" t="s">
        <v>119</v>
      </c>
      <c r="BE49" s="1095" t="s">
        <v>117</v>
      </c>
      <c r="BF49" s="1094" t="s">
        <v>122</v>
      </c>
      <c r="BG49" s="1094" t="s">
        <v>122</v>
      </c>
      <c r="BH49" s="1094" t="s">
        <v>128</v>
      </c>
      <c r="BI49" s="1094" t="s">
        <v>130</v>
      </c>
      <c r="BJ49" s="1072">
        <v>19</v>
      </c>
    </row>
    <row r="50" spans="1:62" hidden="1">
      <c r="A50" s="440"/>
      <c r="D50" s="1145">
        <v>60</v>
      </c>
      <c r="E50" s="1149">
        <v>0</v>
      </c>
      <c r="F50" s="1150">
        <v>0</v>
      </c>
      <c r="G50" s="1150">
        <v>0</v>
      </c>
      <c r="H50" s="1150">
        <v>0</v>
      </c>
      <c r="I50" s="1150">
        <v>0</v>
      </c>
      <c r="J50" s="1150">
        <v>0</v>
      </c>
      <c r="K50" s="1150">
        <v>0</v>
      </c>
      <c r="L50" s="1151">
        <v>0</v>
      </c>
      <c r="AT50" s="916" t="s">
        <v>113</v>
      </c>
      <c r="AW50" s="1091" t="s">
        <v>1026</v>
      </c>
      <c r="AX50" s="1091" t="s">
        <v>1007</v>
      </c>
      <c r="AY50" s="1092" t="s">
        <v>324</v>
      </c>
      <c r="AZ50" s="1093" t="s">
        <v>179</v>
      </c>
      <c r="BA50" s="1094" t="s">
        <v>199</v>
      </c>
      <c r="BB50" s="1094" t="s">
        <v>348</v>
      </c>
      <c r="BC50" s="1094" t="s">
        <v>348</v>
      </c>
      <c r="BD50" s="1095" t="s">
        <v>122</v>
      </c>
      <c r="BE50" s="1095" t="s">
        <v>119</v>
      </c>
      <c r="BF50" s="1094" t="s">
        <v>124</v>
      </c>
      <c r="BG50" s="1094" t="s">
        <v>124</v>
      </c>
      <c r="BH50" s="1094" t="s">
        <v>130</v>
      </c>
      <c r="BI50" s="1094" t="s">
        <v>23</v>
      </c>
      <c r="BJ50" s="1072" t="e">
        <v>#N/A</v>
      </c>
    </row>
    <row r="51" spans="1:62" s="833" customFormat="1" hidden="1">
      <c r="A51" s="440"/>
      <c r="B51" s="1072"/>
      <c r="C51" s="1073"/>
      <c r="D51" s="1145">
        <v>70</v>
      </c>
      <c r="E51" s="1149">
        <v>0</v>
      </c>
      <c r="F51" s="1150">
        <v>0</v>
      </c>
      <c r="G51" s="1150">
        <v>0</v>
      </c>
      <c r="H51" s="1150">
        <v>0</v>
      </c>
      <c r="I51" s="1150">
        <v>0</v>
      </c>
      <c r="J51" s="1150">
        <v>0</v>
      </c>
      <c r="K51" s="1150">
        <v>0</v>
      </c>
      <c r="L51" s="1151">
        <v>0</v>
      </c>
      <c r="M51" s="1072"/>
      <c r="N51" s="1072"/>
      <c r="O51" s="1072"/>
      <c r="P51" s="1072"/>
      <c r="Q51" s="1072"/>
      <c r="R51" s="1072"/>
      <c r="S51" s="1072"/>
      <c r="T51" s="1072"/>
      <c r="U51" s="1072"/>
      <c r="V51" s="1072"/>
      <c r="W51" s="1072"/>
      <c r="X51" s="1072"/>
      <c r="Y51" s="1072"/>
      <c r="Z51" s="1072"/>
      <c r="AA51" s="1072"/>
      <c r="AB51" s="1072"/>
      <c r="AC51" s="1072"/>
      <c r="AD51" s="1072"/>
      <c r="AE51" s="1072"/>
      <c r="AF51" s="1072"/>
      <c r="AG51" s="1072"/>
      <c r="AH51" s="1072"/>
      <c r="AI51" s="1072"/>
      <c r="AJ51" s="1072"/>
      <c r="AK51" s="1072"/>
      <c r="AL51" s="1072"/>
      <c r="AM51" s="1072"/>
      <c r="AN51" s="1072"/>
      <c r="AO51" s="1072"/>
      <c r="AP51" s="1072"/>
      <c r="AQ51" s="1072"/>
      <c r="AR51" s="1072"/>
      <c r="AS51" s="1072"/>
      <c r="AT51" s="1090" t="s">
        <v>116</v>
      </c>
      <c r="AU51" s="1072"/>
      <c r="AW51" s="1091" t="s">
        <v>1061</v>
      </c>
      <c r="AX51" s="1091" t="s">
        <v>1026</v>
      </c>
      <c r="AY51" s="1092" t="s">
        <v>334</v>
      </c>
      <c r="AZ51" s="1093" t="s">
        <v>183</v>
      </c>
      <c r="BA51" s="1094" t="s">
        <v>201</v>
      </c>
      <c r="BB51" s="1094" t="s">
        <v>354</v>
      </c>
      <c r="BC51" s="1094" t="s">
        <v>354</v>
      </c>
      <c r="BD51" s="1095" t="s">
        <v>124</v>
      </c>
      <c r="BE51" s="1095" t="s">
        <v>122</v>
      </c>
      <c r="BF51" s="1094" t="s">
        <v>128</v>
      </c>
      <c r="BG51" s="1094" t="s">
        <v>128</v>
      </c>
      <c r="BH51" s="1094" t="s">
        <v>23</v>
      </c>
      <c r="BI51" s="1094" t="s">
        <v>135</v>
      </c>
      <c r="BJ51" s="1072" t="e">
        <v>#N/A</v>
      </c>
    </row>
    <row r="52" spans="1:62" hidden="1">
      <c r="A52" s="440"/>
      <c r="D52" s="1152">
        <v>80</v>
      </c>
      <c r="E52" s="1153">
        <v>0</v>
      </c>
      <c r="F52" s="1154">
        <v>0</v>
      </c>
      <c r="G52" s="1154">
        <v>0</v>
      </c>
      <c r="H52" s="1154">
        <v>0</v>
      </c>
      <c r="I52" s="1154">
        <v>0</v>
      </c>
      <c r="J52" s="1154">
        <v>0</v>
      </c>
      <c r="K52" s="1154">
        <v>0</v>
      </c>
      <c r="L52" s="1155">
        <v>0</v>
      </c>
      <c r="X52" s="833"/>
      <c r="Y52" s="833"/>
      <c r="Z52" s="833"/>
      <c r="AA52" s="833"/>
      <c r="AB52" s="833"/>
      <c r="AC52" s="833"/>
      <c r="AD52" s="833"/>
      <c r="AE52" s="833"/>
      <c r="AF52" s="833"/>
      <c r="AG52" s="833"/>
      <c r="AH52" s="833"/>
      <c r="AI52" s="833"/>
      <c r="AJ52" s="833"/>
      <c r="AK52" s="833"/>
      <c r="AL52" s="833"/>
      <c r="AM52" s="833"/>
      <c r="AN52" s="833"/>
      <c r="AO52" s="833"/>
      <c r="AP52" s="833"/>
      <c r="AQ52" s="833"/>
      <c r="AT52" s="1090" t="s">
        <v>118</v>
      </c>
      <c r="AW52" s="1096" t="s">
        <v>1064</v>
      </c>
      <c r="AX52" s="1091" t="s">
        <v>1061</v>
      </c>
      <c r="AY52" s="1092" t="s">
        <v>348</v>
      </c>
      <c r="AZ52" s="1093" t="s">
        <v>189</v>
      </c>
      <c r="BA52" s="1094" t="s">
        <v>207</v>
      </c>
      <c r="BB52" s="1094" t="s">
        <v>358</v>
      </c>
      <c r="BC52" s="1094" t="s">
        <v>358</v>
      </c>
      <c r="BD52" s="1095" t="s">
        <v>126</v>
      </c>
      <c r="BE52" s="1095" t="s">
        <v>124</v>
      </c>
      <c r="BF52" s="1094" t="s">
        <v>130</v>
      </c>
      <c r="BG52" s="1094" t="s">
        <v>130</v>
      </c>
      <c r="BH52" s="1094" t="s">
        <v>135</v>
      </c>
      <c r="BI52" s="1094" t="s">
        <v>138</v>
      </c>
      <c r="BJ52" s="1072">
        <v>21</v>
      </c>
    </row>
    <row r="53" spans="1:62" hidden="1">
      <c r="A53" s="440"/>
      <c r="AT53" s="1090" t="s">
        <v>121</v>
      </c>
      <c r="AW53" s="1096" t="s">
        <v>1077</v>
      </c>
      <c r="AX53" s="1096" t="s">
        <v>1064</v>
      </c>
      <c r="AY53" s="1092" t="s">
        <v>354</v>
      </c>
      <c r="AZ53" s="1093" t="s">
        <v>193</v>
      </c>
      <c r="BA53" s="1094" t="s">
        <v>215</v>
      </c>
      <c r="BB53" s="1094" t="s">
        <v>360</v>
      </c>
      <c r="BC53" s="1094" t="s">
        <v>360</v>
      </c>
      <c r="BD53" s="1095" t="s">
        <v>128</v>
      </c>
      <c r="BE53" s="1095" t="s">
        <v>126</v>
      </c>
      <c r="BF53" s="1094" t="s">
        <v>23</v>
      </c>
      <c r="BG53" s="1094" t="s">
        <v>23</v>
      </c>
      <c r="BH53" s="1094" t="s">
        <v>138</v>
      </c>
      <c r="BI53" s="1094" t="s">
        <v>26</v>
      </c>
      <c r="BJ53" s="1072" t="e">
        <v>#N/A</v>
      </c>
    </row>
    <row r="54" spans="1:62" hidden="1">
      <c r="A54" s="440"/>
      <c r="D54" s="1611" t="s">
        <v>1707</v>
      </c>
      <c r="E54" s="1613" t="s">
        <v>1709</v>
      </c>
      <c r="F54" s="1614"/>
      <c r="G54" s="1614"/>
      <c r="H54" s="1614"/>
      <c r="I54" s="1614"/>
      <c r="J54" s="1614"/>
      <c r="K54" s="1614"/>
      <c r="L54" s="1615"/>
      <c r="AT54" s="1090" t="s">
        <v>123</v>
      </c>
      <c r="AW54" s="1091" t="s">
        <v>1078</v>
      </c>
      <c r="AX54" s="1096" t="s">
        <v>1077</v>
      </c>
      <c r="AY54" s="1092" t="s">
        <v>358</v>
      </c>
      <c r="AZ54" s="1093" t="s">
        <v>199</v>
      </c>
      <c r="BA54" s="1094" t="s">
        <v>223</v>
      </c>
      <c r="BB54" s="1094" t="s">
        <v>368</v>
      </c>
      <c r="BC54" s="1094" t="s">
        <v>368</v>
      </c>
      <c r="BD54" s="1095" t="s">
        <v>130</v>
      </c>
      <c r="BE54" s="1095" t="s">
        <v>128</v>
      </c>
      <c r="BF54" s="1094" t="s">
        <v>1879</v>
      </c>
      <c r="BG54" s="1094" t="s">
        <v>1879</v>
      </c>
      <c r="BH54" s="1094" t="s">
        <v>26</v>
      </c>
      <c r="BI54" s="1094" t="s">
        <v>1880</v>
      </c>
      <c r="BJ54" s="1072">
        <v>22</v>
      </c>
    </row>
    <row r="55" spans="1:62" hidden="1">
      <c r="A55" s="440"/>
      <c r="D55" s="1612"/>
      <c r="E55" s="1143">
        <v>1</v>
      </c>
      <c r="F55" s="1143">
        <v>2</v>
      </c>
      <c r="G55" s="1143">
        <v>3</v>
      </c>
      <c r="H55" s="1143">
        <v>4</v>
      </c>
      <c r="I55" s="1143">
        <v>5</v>
      </c>
      <c r="J55" s="1143">
        <v>6</v>
      </c>
      <c r="K55" s="1143">
        <v>7</v>
      </c>
      <c r="L55" s="1144">
        <v>8</v>
      </c>
      <c r="AT55" s="1090" t="s">
        <v>125</v>
      </c>
      <c r="AW55" s="1096" t="s">
        <v>1086</v>
      </c>
      <c r="AX55" s="1091" t="s">
        <v>1078</v>
      </c>
      <c r="AY55" s="1092" t="s">
        <v>360</v>
      </c>
      <c r="AZ55" s="1093" t="s">
        <v>201</v>
      </c>
      <c r="BA55" s="1094" t="s">
        <v>230</v>
      </c>
      <c r="BB55" s="1094" t="s">
        <v>374</v>
      </c>
      <c r="BC55" s="1094" t="s">
        <v>374</v>
      </c>
      <c r="BD55" s="1095" t="s">
        <v>23</v>
      </c>
      <c r="BE55" s="1095" t="s">
        <v>130</v>
      </c>
      <c r="BF55" s="1094" t="s">
        <v>135</v>
      </c>
      <c r="BG55" s="1094" t="s">
        <v>135</v>
      </c>
      <c r="BH55" s="1094" t="s">
        <v>1880</v>
      </c>
      <c r="BI55" s="1094" t="s">
        <v>145</v>
      </c>
      <c r="BJ55" s="1072">
        <v>23</v>
      </c>
    </row>
    <row r="56" spans="1:62" hidden="1">
      <c r="A56" s="440"/>
      <c r="D56" s="1145">
        <v>20</v>
      </c>
      <c r="E56" s="1156">
        <v>0</v>
      </c>
      <c r="F56" s="1147">
        <v>0</v>
      </c>
      <c r="G56" s="1147">
        <v>0</v>
      </c>
      <c r="H56" s="1147">
        <v>0</v>
      </c>
      <c r="I56" s="1147">
        <v>0</v>
      </c>
      <c r="J56" s="1147">
        <v>0</v>
      </c>
      <c r="K56" s="1147">
        <v>0</v>
      </c>
      <c r="L56" s="1148">
        <v>0</v>
      </c>
      <c r="AT56" s="1090" t="s">
        <v>127</v>
      </c>
      <c r="AW56" s="1091" t="s">
        <v>1095</v>
      </c>
      <c r="AX56" s="1096" t="s">
        <v>1086</v>
      </c>
      <c r="AY56" s="1092" t="s">
        <v>364</v>
      </c>
      <c r="AZ56" s="1093" t="s">
        <v>207</v>
      </c>
      <c r="BA56" s="1094" t="s">
        <v>232</v>
      </c>
      <c r="BB56" s="1094" t="s">
        <v>397</v>
      </c>
      <c r="BC56" s="1094" t="s">
        <v>397</v>
      </c>
      <c r="BD56" s="1095" t="s">
        <v>135</v>
      </c>
      <c r="BE56" s="1095" t="s">
        <v>23</v>
      </c>
      <c r="BF56" s="1094" t="s">
        <v>138</v>
      </c>
      <c r="BG56" s="1094" t="s">
        <v>138</v>
      </c>
      <c r="BH56" s="1094" t="s">
        <v>142</v>
      </c>
      <c r="BI56" s="1094" t="s">
        <v>148</v>
      </c>
      <c r="BJ56" s="1072">
        <v>24</v>
      </c>
    </row>
    <row r="57" spans="1:62" hidden="1">
      <c r="A57" s="440"/>
      <c r="D57" s="1145">
        <v>30</v>
      </c>
      <c r="E57" s="1149">
        <v>0</v>
      </c>
      <c r="F57" s="1150">
        <v>0</v>
      </c>
      <c r="G57" s="1150">
        <v>0</v>
      </c>
      <c r="H57" s="1150">
        <v>0</v>
      </c>
      <c r="I57" s="1150">
        <v>0</v>
      </c>
      <c r="J57" s="1150">
        <v>0</v>
      </c>
      <c r="K57" s="1150">
        <v>0</v>
      </c>
      <c r="L57" s="1151">
        <v>0</v>
      </c>
      <c r="AT57" s="1090" t="s">
        <v>129</v>
      </c>
      <c r="AW57" s="1096" t="s">
        <v>1127</v>
      </c>
      <c r="AX57" s="1091" t="s">
        <v>1095</v>
      </c>
      <c r="AY57" s="1092" t="s">
        <v>370</v>
      </c>
      <c r="AZ57" s="1093" t="s">
        <v>215</v>
      </c>
      <c r="BA57" s="1094" t="s">
        <v>238</v>
      </c>
      <c r="BB57" s="1094" t="s">
        <v>407</v>
      </c>
      <c r="BC57" s="1094" t="s">
        <v>407</v>
      </c>
      <c r="BD57" s="1095" t="s">
        <v>138</v>
      </c>
      <c r="BE57" s="1095" t="s">
        <v>135</v>
      </c>
      <c r="BF57" s="1094" t="s">
        <v>1880</v>
      </c>
      <c r="BG57" s="1094" t="s">
        <v>26</v>
      </c>
      <c r="BH57" s="1094" t="s">
        <v>145</v>
      </c>
      <c r="BI57" s="1094" t="s">
        <v>29</v>
      </c>
      <c r="BJ57" s="1072">
        <v>25</v>
      </c>
    </row>
    <row r="58" spans="1:62" hidden="1">
      <c r="A58" s="440"/>
      <c r="D58" s="1145">
        <v>40</v>
      </c>
      <c r="E58" s="1149">
        <v>0</v>
      </c>
      <c r="F58" s="1150">
        <v>0</v>
      </c>
      <c r="G58" s="1150">
        <v>0</v>
      </c>
      <c r="H58" s="1150">
        <v>0</v>
      </c>
      <c r="I58" s="1150">
        <v>0</v>
      </c>
      <c r="J58" s="1150">
        <v>0</v>
      </c>
      <c r="K58" s="1150">
        <v>0</v>
      </c>
      <c r="L58" s="1151">
        <v>0</v>
      </c>
      <c r="AT58" s="1090" t="s">
        <v>132</v>
      </c>
      <c r="AW58" s="1091" t="s">
        <v>1132</v>
      </c>
      <c r="AX58" s="1096" t="s">
        <v>1127</v>
      </c>
      <c r="AY58" s="1092" t="s">
        <v>374</v>
      </c>
      <c r="AZ58" s="1093" t="s">
        <v>223</v>
      </c>
      <c r="BA58" s="1094" t="s">
        <v>261</v>
      </c>
      <c r="BB58" s="1094" t="s">
        <v>415</v>
      </c>
      <c r="BC58" s="1094" t="s">
        <v>415</v>
      </c>
      <c r="BD58" s="1095" t="s">
        <v>140</v>
      </c>
      <c r="BE58" s="1095" t="s">
        <v>138</v>
      </c>
      <c r="BF58" s="1094" t="s">
        <v>142</v>
      </c>
      <c r="BG58" s="1094" t="s">
        <v>1880</v>
      </c>
      <c r="BH58" s="1094" t="s">
        <v>148</v>
      </c>
      <c r="BI58" s="1094" t="s">
        <v>152</v>
      </c>
      <c r="BJ58" s="1072">
        <v>26</v>
      </c>
    </row>
    <row r="59" spans="1:62" hidden="1">
      <c r="A59" s="440"/>
      <c r="D59" s="1145">
        <v>50</v>
      </c>
      <c r="E59" s="1149">
        <v>0</v>
      </c>
      <c r="F59" s="1150">
        <v>0</v>
      </c>
      <c r="G59" s="1150">
        <v>0</v>
      </c>
      <c r="H59" s="1150">
        <v>0</v>
      </c>
      <c r="I59" s="1150">
        <v>0</v>
      </c>
      <c r="J59" s="1150">
        <v>0</v>
      </c>
      <c r="K59" s="1150">
        <v>0</v>
      </c>
      <c r="L59" s="1151">
        <v>0</v>
      </c>
      <c r="AS59" s="833"/>
      <c r="AT59" s="1090" t="s">
        <v>134</v>
      </c>
      <c r="AW59" s="1091" t="s">
        <v>1186</v>
      </c>
      <c r="AX59" s="1091" t="s">
        <v>1132</v>
      </c>
      <c r="AY59" s="1092" t="s">
        <v>397</v>
      </c>
      <c r="AZ59" s="1093" t="s">
        <v>232</v>
      </c>
      <c r="BA59" s="1094" t="s">
        <v>277</v>
      </c>
      <c r="BB59" s="1094" t="s">
        <v>421</v>
      </c>
      <c r="BC59" s="1094" t="s">
        <v>421</v>
      </c>
      <c r="BD59" s="1095" t="s">
        <v>142</v>
      </c>
      <c r="BE59" s="1095" t="s">
        <v>140</v>
      </c>
      <c r="BF59" s="1094" t="s">
        <v>145</v>
      </c>
      <c r="BG59" s="1094" t="s">
        <v>142</v>
      </c>
      <c r="BH59" s="1094" t="s">
        <v>1881</v>
      </c>
      <c r="BI59" s="1094" t="s">
        <v>154</v>
      </c>
      <c r="BJ59" s="1072">
        <v>27</v>
      </c>
    </row>
    <row r="60" spans="1:62" hidden="1">
      <c r="A60" s="440"/>
      <c r="D60" s="1145">
        <v>60</v>
      </c>
      <c r="E60" s="1149">
        <v>0</v>
      </c>
      <c r="F60" s="1150">
        <v>0</v>
      </c>
      <c r="G60" s="1150">
        <v>0</v>
      </c>
      <c r="H60" s="1150">
        <v>0</v>
      </c>
      <c r="I60" s="1150">
        <v>0</v>
      </c>
      <c r="J60" s="1150">
        <v>0</v>
      </c>
      <c r="K60" s="1150">
        <v>0</v>
      </c>
      <c r="L60" s="1151">
        <v>0</v>
      </c>
      <c r="AR60" s="833"/>
      <c r="AT60" s="1090" t="s">
        <v>137</v>
      </c>
      <c r="AW60" s="1096" t="s">
        <v>1281</v>
      </c>
      <c r="AX60" s="1091" t="s">
        <v>1186</v>
      </c>
      <c r="AY60" s="1092" t="s">
        <v>405</v>
      </c>
      <c r="AZ60" s="1093" t="s">
        <v>236</v>
      </c>
      <c r="BA60" s="1094" t="s">
        <v>281</v>
      </c>
      <c r="BB60" s="1094" t="s">
        <v>427</v>
      </c>
      <c r="BC60" s="1094" t="s">
        <v>427</v>
      </c>
      <c r="BD60" s="1095" t="s">
        <v>145</v>
      </c>
      <c r="BE60" s="1095" t="s">
        <v>142</v>
      </c>
      <c r="BF60" s="1094" t="s">
        <v>148</v>
      </c>
      <c r="BG60" s="1094" t="s">
        <v>145</v>
      </c>
      <c r="BH60" s="1094" t="s">
        <v>29</v>
      </c>
      <c r="BI60" s="1094" t="s">
        <v>156</v>
      </c>
      <c r="BJ60" s="1072" t="e">
        <v>#N/A</v>
      </c>
    </row>
    <row r="61" spans="1:62" ht="18" hidden="1" customHeight="1">
      <c r="A61" s="440"/>
      <c r="D61" s="1145">
        <v>70</v>
      </c>
      <c r="E61" s="1149">
        <v>0</v>
      </c>
      <c r="F61" s="1150">
        <v>0</v>
      </c>
      <c r="G61" s="1150">
        <v>0</v>
      </c>
      <c r="H61" s="1150">
        <v>0</v>
      </c>
      <c r="I61" s="1150">
        <v>0</v>
      </c>
      <c r="J61" s="1150">
        <v>0</v>
      </c>
      <c r="K61" s="1150">
        <v>0</v>
      </c>
      <c r="L61" s="1151">
        <v>0</v>
      </c>
      <c r="AT61" s="1090" t="s">
        <v>139</v>
      </c>
      <c r="AW61" s="1091" t="s">
        <v>1282</v>
      </c>
      <c r="AX61" s="1096" t="s">
        <v>1236</v>
      </c>
      <c r="AY61" s="1092" t="s">
        <v>407</v>
      </c>
      <c r="AZ61" s="1093" t="s">
        <v>238</v>
      </c>
      <c r="BA61" s="1094" t="s">
        <v>285</v>
      </c>
      <c r="BB61" s="1094" t="s">
        <v>429</v>
      </c>
      <c r="BC61" s="1094" t="s">
        <v>429</v>
      </c>
      <c r="BD61" s="1095" t="s">
        <v>148</v>
      </c>
      <c r="BE61" s="1095" t="s">
        <v>145</v>
      </c>
      <c r="BF61" s="1094" t="s">
        <v>1881</v>
      </c>
      <c r="BG61" s="1094" t="s">
        <v>148</v>
      </c>
      <c r="BH61" s="1094" t="s">
        <v>152</v>
      </c>
      <c r="BI61" s="1094" t="s">
        <v>158</v>
      </c>
      <c r="BJ61" s="1072">
        <v>29</v>
      </c>
    </row>
    <row r="62" spans="1:62" ht="18" hidden="1" customHeight="1">
      <c r="A62" s="440"/>
      <c r="D62" s="1152">
        <v>80</v>
      </c>
      <c r="E62" s="1153">
        <v>0</v>
      </c>
      <c r="F62" s="1154">
        <v>0</v>
      </c>
      <c r="G62" s="1154">
        <v>0</v>
      </c>
      <c r="H62" s="1154">
        <v>0</v>
      </c>
      <c r="I62" s="1154">
        <v>0</v>
      </c>
      <c r="J62" s="1154">
        <v>0</v>
      </c>
      <c r="K62" s="1154">
        <v>0</v>
      </c>
      <c r="L62" s="1155">
        <v>0</v>
      </c>
      <c r="AT62" s="1090" t="s">
        <v>141</v>
      </c>
      <c r="AW62" s="1091" t="s">
        <v>1297</v>
      </c>
      <c r="AX62" s="1096" t="s">
        <v>1281</v>
      </c>
      <c r="AY62" s="1092" t="s">
        <v>413</v>
      </c>
      <c r="AZ62" s="1093" t="s">
        <v>261</v>
      </c>
      <c r="BA62" s="1094" t="s">
        <v>287</v>
      </c>
      <c r="BB62" s="1094" t="s">
        <v>445</v>
      </c>
      <c r="BC62" s="1094" t="s">
        <v>445</v>
      </c>
      <c r="BD62" s="1095" t="s">
        <v>29</v>
      </c>
      <c r="BE62" s="1095" t="s">
        <v>148</v>
      </c>
      <c r="BF62" s="1094" t="s">
        <v>29</v>
      </c>
      <c r="BG62" s="1094" t="s">
        <v>1881</v>
      </c>
      <c r="BH62" s="1094" t="s">
        <v>156</v>
      </c>
      <c r="BI62" s="1094" t="s">
        <v>160</v>
      </c>
      <c r="BJ62" s="1072">
        <v>30</v>
      </c>
    </row>
    <row r="63" spans="1:62" ht="18" hidden="1" customHeight="1">
      <c r="A63" s="440"/>
      <c r="AT63" s="1090" t="s">
        <v>144</v>
      </c>
      <c r="AW63" s="1091" t="s">
        <v>1313</v>
      </c>
      <c r="AX63" s="1091" t="s">
        <v>1282</v>
      </c>
      <c r="AY63" s="1092" t="s">
        <v>415</v>
      </c>
      <c r="AZ63" s="1093" t="s">
        <v>265</v>
      </c>
      <c r="BA63" s="1094" t="s">
        <v>295</v>
      </c>
      <c r="BB63" s="1094" t="s">
        <v>447</v>
      </c>
      <c r="BC63" s="1094" t="s">
        <v>447</v>
      </c>
      <c r="BD63" s="1095" t="s">
        <v>152</v>
      </c>
      <c r="BE63" s="1095" t="s">
        <v>29</v>
      </c>
      <c r="BF63" s="1094" t="s">
        <v>152</v>
      </c>
      <c r="BG63" s="1094" t="s">
        <v>29</v>
      </c>
      <c r="BH63" s="1094" t="s">
        <v>158</v>
      </c>
      <c r="BI63" s="1094" t="s">
        <v>162</v>
      </c>
      <c r="BJ63" s="1072" t="e">
        <v>#N/A</v>
      </c>
    </row>
    <row r="64" spans="1:62" ht="15.6" hidden="1">
      <c r="A64" s="454" t="s">
        <v>1710</v>
      </c>
      <c r="B64" s="1157" t="s">
        <v>1711</v>
      </c>
      <c r="C64" s="1158" t="s">
        <v>1712</v>
      </c>
      <c r="E64" s="1159">
        <v>1</v>
      </c>
      <c r="F64" s="1159">
        <v>2</v>
      </c>
      <c r="G64" s="1159">
        <v>3</v>
      </c>
      <c r="H64" s="1159">
        <v>4</v>
      </c>
      <c r="I64" s="1159">
        <v>5</v>
      </c>
      <c r="J64" s="1159">
        <v>6</v>
      </c>
      <c r="K64" s="1159">
        <v>7</v>
      </c>
      <c r="L64" s="1159">
        <v>8</v>
      </c>
      <c r="M64" s="833"/>
      <c r="N64" s="1160">
        <v>30</v>
      </c>
      <c r="O64" s="833"/>
      <c r="P64" s="1616" t="s">
        <v>1713</v>
      </c>
      <c r="Q64" s="1616"/>
      <c r="R64" s="1616"/>
      <c r="S64" s="1616"/>
      <c r="T64" s="1616"/>
      <c r="U64" s="1616"/>
      <c r="V64" s="1616"/>
      <c r="W64" s="1616"/>
      <c r="Y64" s="1608" t="s">
        <v>1714</v>
      </c>
      <c r="Z64" s="1608"/>
      <c r="AA64" s="1608"/>
      <c r="AB64" s="1608"/>
      <c r="AC64" s="1608"/>
      <c r="AD64" s="1608"/>
      <c r="AE64" s="1608"/>
      <c r="AF64" s="1608"/>
      <c r="AH64" s="1161" t="s">
        <v>1715</v>
      </c>
      <c r="AI64" s="1609" t="s">
        <v>1716</v>
      </c>
      <c r="AJ64" s="1609"/>
      <c r="AK64" s="1609"/>
      <c r="AL64" s="1609"/>
      <c r="AM64" s="1609"/>
      <c r="AN64" s="1609"/>
      <c r="AO64" s="1609"/>
      <c r="AP64" s="1609"/>
      <c r="AT64" s="1090" t="s">
        <v>147</v>
      </c>
      <c r="AW64" s="1096"/>
      <c r="AX64" s="1096" t="s">
        <v>1286</v>
      </c>
      <c r="AY64" s="1092" t="s">
        <v>421</v>
      </c>
      <c r="AZ64" s="1093" t="s">
        <v>277</v>
      </c>
      <c r="BA64" s="1094" t="s">
        <v>307</v>
      </c>
      <c r="BB64" s="1094" t="s">
        <v>453</v>
      </c>
      <c r="BC64" s="1094" t="s">
        <v>453</v>
      </c>
      <c r="BD64" s="1095" t="s">
        <v>154</v>
      </c>
      <c r="BE64" s="1095" t="s">
        <v>152</v>
      </c>
      <c r="BF64" s="1094" t="s">
        <v>154</v>
      </c>
      <c r="BG64" s="1094" t="s">
        <v>152</v>
      </c>
      <c r="BH64" s="1094" t="s">
        <v>160</v>
      </c>
      <c r="BI64" s="1094" t="s">
        <v>164</v>
      </c>
      <c r="BJ64" s="1072" t="e">
        <v>#N/A</v>
      </c>
    </row>
    <row r="65" spans="1:62" hidden="1">
      <c r="A65" s="1162">
        <v>0</v>
      </c>
      <c r="B65" s="1162">
        <v>0</v>
      </c>
      <c r="C65" s="1162">
        <v>0</v>
      </c>
      <c r="E65" s="1163" t="e">
        <v>#N/A</v>
      </c>
      <c r="F65" s="1163" t="e">
        <v>#N/A</v>
      </c>
      <c r="G65" s="1163" t="e">
        <v>#N/A</v>
      </c>
      <c r="H65" s="1163" t="e">
        <v>#N/A</v>
      </c>
      <c r="I65" s="1163" t="e">
        <v>#N/A</v>
      </c>
      <c r="J65" s="1163" t="e">
        <v>#N/A</v>
      </c>
      <c r="K65" s="1163" t="e">
        <v>#N/A</v>
      </c>
      <c r="L65" s="1163" t="e">
        <v>#N/A</v>
      </c>
      <c r="N65" s="1164" t="s">
        <v>1882</v>
      </c>
      <c r="P65" s="1165" t="e">
        <v>#N/A</v>
      </c>
      <c r="Q65" s="1165" t="e">
        <v>#N/A</v>
      </c>
      <c r="R65" s="1165" t="e">
        <v>#N/A</v>
      </c>
      <c r="S65" s="1165" t="e">
        <v>#N/A</v>
      </c>
      <c r="T65" s="1165" t="e">
        <v>#N/A</v>
      </c>
      <c r="U65" s="1165" t="e">
        <v>#N/A</v>
      </c>
      <c r="V65" s="1165" t="e">
        <v>#N/A</v>
      </c>
      <c r="W65" s="1165" t="e">
        <v>#N/A</v>
      </c>
      <c r="Y65" s="1166"/>
      <c r="Z65" s="1167"/>
      <c r="AA65" s="1167"/>
      <c r="AB65" s="1167"/>
      <c r="AC65" s="1167"/>
      <c r="AD65" s="1167"/>
      <c r="AE65" s="1167"/>
      <c r="AF65" s="1168"/>
      <c r="AI65" s="1169"/>
      <c r="AJ65" s="1169"/>
      <c r="AK65" s="1169"/>
      <c r="AL65" s="1169"/>
      <c r="AM65" s="1169"/>
      <c r="AN65" s="1169"/>
      <c r="AO65" s="1169"/>
      <c r="AP65" s="1169"/>
      <c r="AT65" s="1090" t="s">
        <v>150</v>
      </c>
      <c r="AW65" s="1096"/>
      <c r="AX65" s="1091" t="s">
        <v>1297</v>
      </c>
      <c r="AY65" s="1092" t="s">
        <v>427</v>
      </c>
      <c r="AZ65" s="1093" t="s">
        <v>281</v>
      </c>
      <c r="BA65" s="1094" t="s">
        <v>309</v>
      </c>
      <c r="BB65" s="1094" t="s">
        <v>457</v>
      </c>
      <c r="BC65" s="1094" t="s">
        <v>457</v>
      </c>
      <c r="BD65" s="1095" t="s">
        <v>156</v>
      </c>
      <c r="BE65" s="1095" t="s">
        <v>154</v>
      </c>
      <c r="BF65" s="1094" t="s">
        <v>156</v>
      </c>
      <c r="BG65" s="1094" t="s">
        <v>154</v>
      </c>
      <c r="BH65" s="1094" t="s">
        <v>162</v>
      </c>
      <c r="BI65" s="1094" t="s">
        <v>33</v>
      </c>
      <c r="BJ65" s="1072" t="e">
        <v>#N/A</v>
      </c>
    </row>
    <row r="66" spans="1:62" hidden="1">
      <c r="A66" s="1162">
        <v>0</v>
      </c>
      <c r="B66" s="1162">
        <v>0</v>
      </c>
      <c r="C66" s="1162">
        <v>0</v>
      </c>
      <c r="E66" s="1163" t="e">
        <v>#N/A</v>
      </c>
      <c r="F66" s="1163" t="e">
        <v>#N/A</v>
      </c>
      <c r="G66" s="1163" t="e">
        <v>#N/A</v>
      </c>
      <c r="H66" s="1163" t="e">
        <v>#N/A</v>
      </c>
      <c r="I66" s="1163" t="e">
        <v>#N/A</v>
      </c>
      <c r="J66" s="1163" t="e">
        <v>#N/A</v>
      </c>
      <c r="K66" s="1163" t="e">
        <v>#N/A</v>
      </c>
      <c r="L66" s="1163" t="e">
        <v>#N/A</v>
      </c>
      <c r="N66" s="1164" t="s">
        <v>1883</v>
      </c>
      <c r="P66" s="1165" t="e">
        <v>#N/A</v>
      </c>
      <c r="Q66" s="1165" t="e">
        <v>#N/A</v>
      </c>
      <c r="R66" s="1165" t="e">
        <v>#N/A</v>
      </c>
      <c r="S66" s="1165" t="e">
        <v>#N/A</v>
      </c>
      <c r="T66" s="1165" t="e">
        <v>#N/A</v>
      </c>
      <c r="U66" s="1165" t="e">
        <v>#N/A</v>
      </c>
      <c r="V66" s="1165" t="e">
        <v>#N/A</v>
      </c>
      <c r="W66" s="1165" t="e">
        <v>#N/A</v>
      </c>
      <c r="Y66" s="1170"/>
      <c r="Z66" s="1171"/>
      <c r="AA66" s="1171"/>
      <c r="AB66" s="1171"/>
      <c r="AC66" s="1171"/>
      <c r="AD66" s="1171"/>
      <c r="AE66" s="1171"/>
      <c r="AF66" s="1172"/>
      <c r="AI66" s="1165" t="e">
        <v>#N/A</v>
      </c>
      <c r="AJ66" s="1165" t="e">
        <v>#N/A</v>
      </c>
      <c r="AK66" s="1165" t="e">
        <v>#N/A</v>
      </c>
      <c r="AL66" s="1165" t="e">
        <v>#N/A</v>
      </c>
      <c r="AM66" s="1165" t="e">
        <v>#N/A</v>
      </c>
      <c r="AN66" s="1165" t="e">
        <v>#N/A</v>
      </c>
      <c r="AO66" s="1165" t="e">
        <v>#N/A</v>
      </c>
      <c r="AP66" s="1165" t="e">
        <v>#N/A</v>
      </c>
      <c r="AT66" s="1090" t="s">
        <v>151</v>
      </c>
      <c r="AW66" s="1096"/>
      <c r="AX66" s="1091" t="s">
        <v>1313</v>
      </c>
      <c r="AY66" s="1092" t="s">
        <v>429</v>
      </c>
      <c r="AZ66" s="1093" t="s">
        <v>285</v>
      </c>
      <c r="BA66" s="1094" t="s">
        <v>79</v>
      </c>
      <c r="BB66" s="1094" t="s">
        <v>459</v>
      </c>
      <c r="BC66" s="1094" t="s">
        <v>459</v>
      </c>
      <c r="BD66" s="1095" t="s">
        <v>158</v>
      </c>
      <c r="BE66" s="1095" t="s">
        <v>156</v>
      </c>
      <c r="BF66" s="1094" t="s">
        <v>158</v>
      </c>
      <c r="BG66" s="1094" t="s">
        <v>156</v>
      </c>
      <c r="BH66" s="1094" t="s">
        <v>164</v>
      </c>
      <c r="BI66" s="1094" t="s">
        <v>167</v>
      </c>
      <c r="BJ66" s="1072" t="e">
        <v>#N/A</v>
      </c>
    </row>
    <row r="67" spans="1:62" hidden="1">
      <c r="A67" s="1162">
        <v>0</v>
      </c>
      <c r="B67" s="1162">
        <v>0</v>
      </c>
      <c r="C67" s="1162">
        <v>0</v>
      </c>
      <c r="E67" s="1173" t="e">
        <v>#N/A</v>
      </c>
      <c r="F67" s="1173" t="e">
        <v>#N/A</v>
      </c>
      <c r="G67" s="1173" t="e">
        <v>#N/A</v>
      </c>
      <c r="H67" s="1173" t="e">
        <v>#N/A</v>
      </c>
      <c r="I67" s="1173" t="e">
        <v>#N/A</v>
      </c>
      <c r="J67" s="1173" t="e">
        <v>#N/A</v>
      </c>
      <c r="K67" s="1173" t="e">
        <v>#N/A</v>
      </c>
      <c r="L67" s="1173" t="e">
        <v>#N/A</v>
      </c>
      <c r="N67" s="1174" t="s">
        <v>1717</v>
      </c>
      <c r="P67" s="1169"/>
      <c r="Q67" s="1169"/>
      <c r="R67" s="1169"/>
      <c r="S67" s="1169"/>
      <c r="T67" s="1169"/>
      <c r="U67" s="1169"/>
      <c r="V67" s="1169"/>
      <c r="W67" s="1169"/>
      <c r="Y67" s="1170"/>
      <c r="Z67" s="1171"/>
      <c r="AA67" s="1171"/>
      <c r="AB67" s="1171"/>
      <c r="AC67" s="1171"/>
      <c r="AD67" s="1171"/>
      <c r="AE67" s="1171"/>
      <c r="AF67" s="1172"/>
      <c r="AI67" s="1169"/>
      <c r="AJ67" s="1169"/>
      <c r="AK67" s="1169"/>
      <c r="AL67" s="1169"/>
      <c r="AM67" s="1169"/>
      <c r="AN67" s="1169"/>
      <c r="AO67" s="1169"/>
      <c r="AP67" s="1169"/>
      <c r="AT67" s="1090" t="s">
        <v>153</v>
      </c>
      <c r="AU67" s="833"/>
      <c r="AW67" s="1096"/>
      <c r="AX67" s="1096"/>
      <c r="AY67" s="1092" t="s">
        <v>437</v>
      </c>
      <c r="AZ67" s="1093" t="s">
        <v>287</v>
      </c>
      <c r="BA67" s="1094" t="s">
        <v>324</v>
      </c>
      <c r="BB67" s="1094" t="s">
        <v>461</v>
      </c>
      <c r="BC67" s="1094" t="s">
        <v>461</v>
      </c>
      <c r="BD67" s="1095" t="s">
        <v>160</v>
      </c>
      <c r="BE67" s="1095" t="s">
        <v>158</v>
      </c>
      <c r="BF67" s="1094" t="s">
        <v>160</v>
      </c>
      <c r="BG67" s="1094" t="s">
        <v>158</v>
      </c>
      <c r="BH67" s="1094" t="s">
        <v>33</v>
      </c>
      <c r="BI67" s="1094" t="s">
        <v>169</v>
      </c>
      <c r="BJ67" s="1072" t="e">
        <v>#N/A</v>
      </c>
    </row>
    <row r="68" spans="1:62" hidden="1">
      <c r="A68" s="1162">
        <v>0</v>
      </c>
      <c r="B68" s="1162">
        <v>0</v>
      </c>
      <c r="C68" s="1162">
        <v>0</v>
      </c>
      <c r="E68" s="1163" t="e">
        <v>#N/A</v>
      </c>
      <c r="F68" s="1163" t="e">
        <v>#N/A</v>
      </c>
      <c r="G68" s="1163" t="e">
        <v>#N/A</v>
      </c>
      <c r="H68" s="1163" t="e">
        <v>#N/A</v>
      </c>
      <c r="I68" s="1163" t="e">
        <v>#N/A</v>
      </c>
      <c r="J68" s="1163" t="e">
        <v>#N/A</v>
      </c>
      <c r="K68" s="1163" t="e">
        <v>#N/A</v>
      </c>
      <c r="L68" s="1163" t="e">
        <v>#N/A</v>
      </c>
      <c r="N68" s="1164" t="s">
        <v>1884</v>
      </c>
      <c r="P68" s="1165" t="e">
        <v>#N/A</v>
      </c>
      <c r="Q68" s="1165" t="e">
        <v>#N/A</v>
      </c>
      <c r="R68" s="1165" t="e">
        <v>#N/A</v>
      </c>
      <c r="S68" s="1165" t="e">
        <v>#N/A</v>
      </c>
      <c r="T68" s="1165" t="e">
        <v>#N/A</v>
      </c>
      <c r="U68" s="1165" t="e">
        <v>#N/A</v>
      </c>
      <c r="V68" s="1165" t="e">
        <v>#N/A</v>
      </c>
      <c r="W68" s="1165" t="e">
        <v>#N/A</v>
      </c>
      <c r="Y68" s="1170"/>
      <c r="Z68" s="1171"/>
      <c r="AA68" s="1171"/>
      <c r="AB68" s="1171"/>
      <c r="AC68" s="1171"/>
      <c r="AD68" s="1171"/>
      <c r="AE68" s="1171"/>
      <c r="AF68" s="1172"/>
      <c r="AI68" s="1165" t="e">
        <v>#N/A</v>
      </c>
      <c r="AJ68" s="1165" t="e">
        <v>#N/A</v>
      </c>
      <c r="AK68" s="1165" t="e">
        <v>#N/A</v>
      </c>
      <c r="AL68" s="1165" t="e">
        <v>#N/A</v>
      </c>
      <c r="AM68" s="1165" t="e">
        <v>#N/A</v>
      </c>
      <c r="AN68" s="1165" t="e">
        <v>#N/A</v>
      </c>
      <c r="AO68" s="1165" t="e">
        <v>#N/A</v>
      </c>
      <c r="AP68" s="1165" t="e">
        <v>#N/A</v>
      </c>
      <c r="AT68" s="1090" t="s">
        <v>155</v>
      </c>
      <c r="AW68" s="1096"/>
      <c r="AX68" s="1096"/>
      <c r="AY68" s="1092" t="s">
        <v>445</v>
      </c>
      <c r="AZ68" s="1093" t="s">
        <v>295</v>
      </c>
      <c r="BA68" s="1094" t="s">
        <v>334</v>
      </c>
      <c r="BB68" s="1094" t="s">
        <v>465</v>
      </c>
      <c r="BC68" s="1094" t="s">
        <v>465</v>
      </c>
      <c r="BD68" s="1095" t="s">
        <v>162</v>
      </c>
      <c r="BE68" s="1095" t="s">
        <v>160</v>
      </c>
      <c r="BF68" s="1094" t="s">
        <v>162</v>
      </c>
      <c r="BG68" s="1094" t="s">
        <v>160</v>
      </c>
      <c r="BH68" s="1094" t="s">
        <v>167</v>
      </c>
      <c r="BI68" s="1094" t="s">
        <v>171</v>
      </c>
      <c r="BJ68" s="1072" t="e">
        <v>#N/A</v>
      </c>
    </row>
    <row r="69" spans="1:62" hidden="1">
      <c r="A69" s="1162">
        <v>0</v>
      </c>
      <c r="B69" s="1162">
        <v>0</v>
      </c>
      <c r="C69" s="1162">
        <v>0</v>
      </c>
      <c r="E69" s="1173" t="e">
        <v>#N/A</v>
      </c>
      <c r="F69" s="1173" t="e">
        <v>#N/A</v>
      </c>
      <c r="G69" s="1173" t="e">
        <v>#N/A</v>
      </c>
      <c r="H69" s="1173" t="e">
        <v>#N/A</v>
      </c>
      <c r="I69" s="1173" t="e">
        <v>#N/A</v>
      </c>
      <c r="J69" s="1173" t="e">
        <v>#N/A</v>
      </c>
      <c r="K69" s="1173" t="e">
        <v>#N/A</v>
      </c>
      <c r="L69" s="1173" t="e">
        <v>#N/A</v>
      </c>
      <c r="N69" s="1174" t="s">
        <v>1717</v>
      </c>
      <c r="P69" s="1169"/>
      <c r="Q69" s="1169"/>
      <c r="R69" s="1169"/>
      <c r="S69" s="1169"/>
      <c r="T69" s="1169"/>
      <c r="U69" s="1169"/>
      <c r="V69" s="1169"/>
      <c r="W69" s="1169"/>
      <c r="Y69" s="1170"/>
      <c r="Z69" s="1171"/>
      <c r="AA69" s="1171"/>
      <c r="AB69" s="1171"/>
      <c r="AC69" s="1171"/>
      <c r="AD69" s="1171"/>
      <c r="AE69" s="1171"/>
      <c r="AF69" s="1172"/>
      <c r="AI69" s="1169"/>
      <c r="AJ69" s="1169"/>
      <c r="AK69" s="1169"/>
      <c r="AL69" s="1169"/>
      <c r="AM69" s="1169"/>
      <c r="AN69" s="1169"/>
      <c r="AO69" s="1169"/>
      <c r="AP69" s="1169"/>
      <c r="AT69" s="1090" t="s">
        <v>157</v>
      </c>
      <c r="AW69" s="1096"/>
      <c r="AX69" s="1096"/>
      <c r="AY69" s="1092" t="s">
        <v>447</v>
      </c>
      <c r="AZ69" s="1093" t="s">
        <v>305</v>
      </c>
      <c r="BA69" s="1094" t="s">
        <v>336</v>
      </c>
      <c r="BB69" s="1094" t="s">
        <v>501</v>
      </c>
      <c r="BC69" s="1094" t="s">
        <v>501</v>
      </c>
      <c r="BD69" s="1095" t="s">
        <v>164</v>
      </c>
      <c r="BE69" s="1095" t="s">
        <v>162</v>
      </c>
      <c r="BF69" s="1094" t="s">
        <v>164</v>
      </c>
      <c r="BG69" s="1094" t="s">
        <v>162</v>
      </c>
      <c r="BH69" s="1094" t="s">
        <v>169</v>
      </c>
      <c r="BI69" s="1094" t="s">
        <v>1625</v>
      </c>
      <c r="BJ69" s="1072">
        <v>31</v>
      </c>
    </row>
    <row r="70" spans="1:62" hidden="1">
      <c r="A70" s="1162">
        <v>0</v>
      </c>
      <c r="B70" s="1162">
        <v>0</v>
      </c>
      <c r="C70" s="1162">
        <v>0</v>
      </c>
      <c r="E70" s="1163" t="e">
        <v>#N/A</v>
      </c>
      <c r="F70" s="1163" t="e">
        <v>#N/A</v>
      </c>
      <c r="G70" s="1163" t="e">
        <v>#N/A</v>
      </c>
      <c r="H70" s="1163" t="e">
        <v>#N/A</v>
      </c>
      <c r="I70" s="1163" t="e">
        <v>#N/A</v>
      </c>
      <c r="J70" s="1163" t="e">
        <v>#N/A</v>
      </c>
      <c r="K70" s="1163" t="e">
        <v>#N/A</v>
      </c>
      <c r="L70" s="1163" t="e">
        <v>#N/A</v>
      </c>
      <c r="N70" s="1175" t="s">
        <v>1693</v>
      </c>
      <c r="P70" s="1165" t="e">
        <v>#N/A</v>
      </c>
      <c r="Q70" s="1165" t="e">
        <v>#N/A</v>
      </c>
      <c r="R70" s="1165" t="e">
        <v>#N/A</v>
      </c>
      <c r="S70" s="1165" t="e">
        <v>#N/A</v>
      </c>
      <c r="T70" s="1165" t="e">
        <v>#N/A</v>
      </c>
      <c r="U70" s="1165" t="e">
        <v>#N/A</v>
      </c>
      <c r="V70" s="1165" t="e">
        <v>#N/A</v>
      </c>
      <c r="W70" s="1165" t="e">
        <v>#N/A</v>
      </c>
      <c r="Y70" s="1165">
        <v>0</v>
      </c>
      <c r="Z70" s="1165">
        <v>0</v>
      </c>
      <c r="AA70" s="1165">
        <v>0</v>
      </c>
      <c r="AB70" s="1165">
        <v>0</v>
      </c>
      <c r="AC70" s="1165">
        <v>0</v>
      </c>
      <c r="AD70" s="1165">
        <v>0</v>
      </c>
      <c r="AE70" s="1165">
        <v>0</v>
      </c>
      <c r="AF70" s="1165">
        <v>0</v>
      </c>
      <c r="AI70" s="1165" t="e">
        <v>#N/A</v>
      </c>
      <c r="AJ70" s="1165" t="e">
        <v>#N/A</v>
      </c>
      <c r="AK70" s="1165" t="e">
        <v>#N/A</v>
      </c>
      <c r="AL70" s="1165" t="e">
        <v>#N/A</v>
      </c>
      <c r="AM70" s="1165" t="e">
        <v>#N/A</v>
      </c>
      <c r="AN70" s="1165" t="e">
        <v>#N/A</v>
      </c>
      <c r="AO70" s="1165" t="e">
        <v>#N/A</v>
      </c>
      <c r="AP70" s="1165" t="e">
        <v>#N/A</v>
      </c>
      <c r="AT70" s="1090" t="s">
        <v>159</v>
      </c>
      <c r="AW70" s="1096"/>
      <c r="AX70" s="1096"/>
      <c r="AY70" s="1092" t="s">
        <v>453</v>
      </c>
      <c r="AZ70" s="1093" t="s">
        <v>307</v>
      </c>
      <c r="BA70" s="1094" t="s">
        <v>340</v>
      </c>
      <c r="BB70" s="1094" t="s">
        <v>155</v>
      </c>
      <c r="BC70" s="1094" t="s">
        <v>155</v>
      </c>
      <c r="BD70" s="1095" t="s">
        <v>33</v>
      </c>
      <c r="BE70" s="1095" t="s">
        <v>164</v>
      </c>
      <c r="BF70" s="1094" t="s">
        <v>33</v>
      </c>
      <c r="BG70" s="1094" t="s">
        <v>164</v>
      </c>
      <c r="BH70" s="1094" t="s">
        <v>171</v>
      </c>
      <c r="BI70" s="1094" t="s">
        <v>1885</v>
      </c>
      <c r="BJ70" s="1072">
        <v>32</v>
      </c>
    </row>
    <row r="71" spans="1:62" hidden="1">
      <c r="A71" s="1162">
        <v>0</v>
      </c>
      <c r="B71" s="1162">
        <v>0</v>
      </c>
      <c r="C71" s="1162">
        <v>0</v>
      </c>
      <c r="E71" s="1173" t="e">
        <v>#N/A</v>
      </c>
      <c r="F71" s="1173" t="e">
        <v>#N/A</v>
      </c>
      <c r="G71" s="1173" t="e">
        <v>#N/A</v>
      </c>
      <c r="H71" s="1173" t="e">
        <v>#N/A</v>
      </c>
      <c r="I71" s="1173" t="e">
        <v>#N/A</v>
      </c>
      <c r="J71" s="1173" t="e">
        <v>#N/A</v>
      </c>
      <c r="K71" s="1173" t="e">
        <v>#N/A</v>
      </c>
      <c r="L71" s="1173" t="e">
        <v>#N/A</v>
      </c>
      <c r="N71" s="1174" t="s">
        <v>1717</v>
      </c>
      <c r="P71" s="1169"/>
      <c r="Q71" s="1169"/>
      <c r="R71" s="1169"/>
      <c r="S71" s="1169"/>
      <c r="T71" s="1169"/>
      <c r="U71" s="1169"/>
      <c r="V71" s="1169"/>
      <c r="W71" s="1169"/>
      <c r="Y71" s="1169"/>
      <c r="Z71" s="1169"/>
      <c r="AA71" s="1169"/>
      <c r="AB71" s="1169"/>
      <c r="AC71" s="1169"/>
      <c r="AD71" s="1169"/>
      <c r="AE71" s="1169"/>
      <c r="AF71" s="1169"/>
      <c r="AI71" s="1169"/>
      <c r="AJ71" s="1169"/>
      <c r="AK71" s="1169"/>
      <c r="AL71" s="1169"/>
      <c r="AM71" s="1169"/>
      <c r="AN71" s="1169"/>
      <c r="AO71" s="1169"/>
      <c r="AP71" s="1169"/>
      <c r="AT71" s="1090" t="s">
        <v>161</v>
      </c>
      <c r="AW71" s="1096"/>
      <c r="AX71" s="1096"/>
      <c r="AY71" s="1092" t="s">
        <v>455</v>
      </c>
      <c r="AZ71" s="1093" t="s">
        <v>309</v>
      </c>
      <c r="BA71" s="1094" t="s">
        <v>348</v>
      </c>
      <c r="BB71" s="1094" t="s">
        <v>530</v>
      </c>
      <c r="BC71" s="1094" t="s">
        <v>530</v>
      </c>
      <c r="BD71" s="1095" t="s">
        <v>167</v>
      </c>
      <c r="BE71" s="1095" t="s">
        <v>33</v>
      </c>
      <c r="BF71" s="1094" t="s">
        <v>167</v>
      </c>
      <c r="BG71" s="1094" t="s">
        <v>33</v>
      </c>
      <c r="BH71" s="1094" t="s">
        <v>1625</v>
      </c>
      <c r="BI71" s="1094" t="s">
        <v>177</v>
      </c>
    </row>
    <row r="72" spans="1:62" hidden="1">
      <c r="A72" s="1162">
        <v>0</v>
      </c>
      <c r="B72" s="1162">
        <v>0</v>
      </c>
      <c r="C72" s="1162">
        <v>0</v>
      </c>
      <c r="E72" s="1163" t="e">
        <v>#N/A</v>
      </c>
      <c r="F72" s="1163" t="e">
        <v>#N/A</v>
      </c>
      <c r="G72" s="1163" t="e">
        <v>#N/A</v>
      </c>
      <c r="H72" s="1163" t="e">
        <v>#N/A</v>
      </c>
      <c r="I72" s="1163" t="e">
        <v>#N/A</v>
      </c>
      <c r="J72" s="1163" t="e">
        <v>#N/A</v>
      </c>
      <c r="K72" s="1163" t="e">
        <v>#N/A</v>
      </c>
      <c r="L72" s="1163" t="e">
        <v>#N/A</v>
      </c>
      <c r="N72" s="1175" t="s">
        <v>1718</v>
      </c>
      <c r="P72" s="1165" t="e">
        <v>#N/A</v>
      </c>
      <c r="Q72" s="1165" t="e">
        <v>#N/A</v>
      </c>
      <c r="R72" s="1165" t="e">
        <v>#N/A</v>
      </c>
      <c r="S72" s="1165" t="e">
        <v>#N/A</v>
      </c>
      <c r="T72" s="1165" t="e">
        <v>#N/A</v>
      </c>
      <c r="U72" s="1165" t="e">
        <v>#N/A</v>
      </c>
      <c r="V72" s="1165" t="e">
        <v>#N/A</v>
      </c>
      <c r="W72" s="1165" t="e">
        <v>#N/A</v>
      </c>
      <c r="Y72" s="1165">
        <v>0</v>
      </c>
      <c r="Z72" s="1165">
        <v>0</v>
      </c>
      <c r="AA72" s="1165">
        <v>0</v>
      </c>
      <c r="AB72" s="1165">
        <v>0</v>
      </c>
      <c r="AC72" s="1165">
        <v>0</v>
      </c>
      <c r="AD72" s="1165">
        <v>0</v>
      </c>
      <c r="AE72" s="1165">
        <v>0</v>
      </c>
      <c r="AF72" s="1165">
        <v>0</v>
      </c>
      <c r="AI72" s="1165" t="e">
        <v>#N/A</v>
      </c>
      <c r="AJ72" s="1165" t="e">
        <v>#N/A</v>
      </c>
      <c r="AK72" s="1165" t="e">
        <v>#N/A</v>
      </c>
      <c r="AL72" s="1165" t="e">
        <v>#N/A</v>
      </c>
      <c r="AM72" s="1165" t="e">
        <v>#N/A</v>
      </c>
      <c r="AN72" s="1165" t="e">
        <v>#N/A</v>
      </c>
      <c r="AO72" s="1165" t="e">
        <v>#N/A</v>
      </c>
      <c r="AP72" s="1165" t="e">
        <v>#N/A</v>
      </c>
      <c r="AT72" s="1090" t="s">
        <v>163</v>
      </c>
      <c r="AW72" s="1096"/>
      <c r="AX72" s="1096"/>
      <c r="AY72" s="1092" t="s">
        <v>457</v>
      </c>
      <c r="AZ72" s="1093" t="s">
        <v>79</v>
      </c>
      <c r="BA72" s="1094" t="s">
        <v>354</v>
      </c>
      <c r="BB72" s="1094" t="s">
        <v>534</v>
      </c>
      <c r="BC72" s="1094" t="s">
        <v>534</v>
      </c>
      <c r="BD72" s="1095" t="s">
        <v>169</v>
      </c>
      <c r="BE72" s="1095" t="s">
        <v>167</v>
      </c>
      <c r="BF72" s="1094" t="s">
        <v>1886</v>
      </c>
      <c r="BG72" s="1094" t="s">
        <v>167</v>
      </c>
      <c r="BH72" s="1094" t="s">
        <v>1885</v>
      </c>
      <c r="BI72" s="1094" t="s">
        <v>179</v>
      </c>
    </row>
    <row r="73" spans="1:62" hidden="1">
      <c r="A73" s="1162">
        <v>0</v>
      </c>
      <c r="B73" s="1162">
        <v>0</v>
      </c>
      <c r="C73" s="1162">
        <v>0</v>
      </c>
      <c r="E73" s="1173" t="e">
        <v>#N/A</v>
      </c>
      <c r="F73" s="1173" t="e">
        <v>#N/A</v>
      </c>
      <c r="G73" s="1173" t="e">
        <v>#N/A</v>
      </c>
      <c r="H73" s="1173" t="e">
        <v>#N/A</v>
      </c>
      <c r="I73" s="1173" t="e">
        <v>#N/A</v>
      </c>
      <c r="J73" s="1173" t="e">
        <v>#N/A</v>
      </c>
      <c r="K73" s="1173" t="e">
        <v>#N/A</v>
      </c>
      <c r="L73" s="1173" t="e">
        <v>#N/A</v>
      </c>
      <c r="N73" s="1174" t="s">
        <v>1717</v>
      </c>
      <c r="P73" s="1169"/>
      <c r="Q73" s="1169"/>
      <c r="R73" s="1169"/>
      <c r="S73" s="1169"/>
      <c r="T73" s="1169"/>
      <c r="U73" s="1169"/>
      <c r="V73" s="1169"/>
      <c r="W73" s="1169"/>
      <c r="Y73" s="1169"/>
      <c r="Z73" s="1169"/>
      <c r="AA73" s="1169"/>
      <c r="AB73" s="1169"/>
      <c r="AC73" s="1169"/>
      <c r="AD73" s="1169"/>
      <c r="AE73" s="1169"/>
      <c r="AF73" s="1169"/>
      <c r="AI73" s="1169"/>
      <c r="AJ73" s="1169"/>
      <c r="AK73" s="1169"/>
      <c r="AL73" s="1169"/>
      <c r="AM73" s="1169"/>
      <c r="AN73" s="1169"/>
      <c r="AO73" s="1169"/>
      <c r="AP73" s="1169"/>
      <c r="AT73" s="1090" t="s">
        <v>165</v>
      </c>
      <c r="AW73" s="1096"/>
      <c r="AX73" s="1096"/>
      <c r="AY73" s="1092" t="s">
        <v>459</v>
      </c>
      <c r="AZ73" s="1093" t="s">
        <v>320</v>
      </c>
      <c r="BA73" s="1094" t="s">
        <v>358</v>
      </c>
      <c r="BB73" s="1094" t="s">
        <v>538</v>
      </c>
      <c r="BC73" s="1094" t="s">
        <v>538</v>
      </c>
      <c r="BD73" s="1095" t="s">
        <v>171</v>
      </c>
      <c r="BE73" s="1095" t="s">
        <v>169</v>
      </c>
      <c r="BF73" s="1094" t="s">
        <v>169</v>
      </c>
      <c r="BG73" s="1094" t="s">
        <v>1886</v>
      </c>
      <c r="BH73" s="1094" t="s">
        <v>177</v>
      </c>
      <c r="BI73" s="1094" t="s">
        <v>183</v>
      </c>
      <c r="BJ73" s="1072">
        <v>34</v>
      </c>
    </row>
    <row r="74" spans="1:62" hidden="1">
      <c r="A74" s="1162">
        <v>0</v>
      </c>
      <c r="B74" s="1162">
        <v>0</v>
      </c>
      <c r="C74" s="1162">
        <v>0</v>
      </c>
      <c r="E74" s="1163" t="e">
        <v>#N/A</v>
      </c>
      <c r="F74" s="1163" t="e">
        <v>#N/A</v>
      </c>
      <c r="G74" s="1163" t="e">
        <v>#N/A</v>
      </c>
      <c r="H74" s="1163" t="e">
        <v>#N/A</v>
      </c>
      <c r="I74" s="1163" t="e">
        <v>#N/A</v>
      </c>
      <c r="J74" s="1163" t="e">
        <v>#N/A</v>
      </c>
      <c r="K74" s="1163" t="e">
        <v>#N/A</v>
      </c>
      <c r="L74" s="1163" t="e">
        <v>#N/A</v>
      </c>
      <c r="N74" s="1175" t="s">
        <v>1568</v>
      </c>
      <c r="P74" s="1165" t="e">
        <v>#N/A</v>
      </c>
      <c r="Q74" s="1165" t="e">
        <v>#N/A</v>
      </c>
      <c r="R74" s="1165" t="e">
        <v>#N/A</v>
      </c>
      <c r="S74" s="1165" t="e">
        <v>#N/A</v>
      </c>
      <c r="T74" s="1165" t="e">
        <v>#N/A</v>
      </c>
      <c r="U74" s="1165" t="e">
        <v>#N/A</v>
      </c>
      <c r="V74" s="1165" t="e">
        <v>#N/A</v>
      </c>
      <c r="W74" s="1165" t="e">
        <v>#N/A</v>
      </c>
      <c r="Y74" s="1165">
        <v>0</v>
      </c>
      <c r="Z74" s="1165">
        <v>0</v>
      </c>
      <c r="AA74" s="1165">
        <v>0</v>
      </c>
      <c r="AB74" s="1165">
        <v>0</v>
      </c>
      <c r="AC74" s="1165">
        <v>0</v>
      </c>
      <c r="AD74" s="1165">
        <v>0</v>
      </c>
      <c r="AE74" s="1165">
        <v>0</v>
      </c>
      <c r="AF74" s="1165">
        <v>0</v>
      </c>
      <c r="AI74" s="1165" t="e">
        <v>#N/A</v>
      </c>
      <c r="AJ74" s="1165" t="e">
        <v>#N/A</v>
      </c>
      <c r="AK74" s="1165" t="e">
        <v>#N/A</v>
      </c>
      <c r="AL74" s="1165" t="e">
        <v>#N/A</v>
      </c>
      <c r="AM74" s="1165" t="e">
        <v>#N/A</v>
      </c>
      <c r="AN74" s="1165" t="e">
        <v>#N/A</v>
      </c>
      <c r="AO74" s="1165" t="e">
        <v>#N/A</v>
      </c>
      <c r="AP74" s="1165" t="e">
        <v>#N/A</v>
      </c>
      <c r="AT74" s="1090" t="s">
        <v>166</v>
      </c>
      <c r="AW74" s="1096"/>
      <c r="AX74" s="1096"/>
      <c r="AY74" s="1092" t="s">
        <v>461</v>
      </c>
      <c r="AZ74" s="1093" t="s">
        <v>324</v>
      </c>
      <c r="BA74" s="1094" t="s">
        <v>360</v>
      </c>
      <c r="BB74" s="1094" t="s">
        <v>163</v>
      </c>
      <c r="BC74" s="1094" t="s">
        <v>163</v>
      </c>
      <c r="BD74" s="1095" t="s">
        <v>173</v>
      </c>
      <c r="BE74" s="1095" t="s">
        <v>171</v>
      </c>
      <c r="BF74" s="1094" t="s">
        <v>171</v>
      </c>
      <c r="BG74" s="1094" t="s">
        <v>169</v>
      </c>
      <c r="BH74" s="1094" t="s">
        <v>179</v>
      </c>
      <c r="BI74" s="1094" t="s">
        <v>187</v>
      </c>
      <c r="BJ74" s="1072">
        <v>35</v>
      </c>
    </row>
    <row r="75" spans="1:62" hidden="1">
      <c r="A75" s="1176">
        <v>0</v>
      </c>
      <c r="B75" s="1176">
        <v>0</v>
      </c>
      <c r="C75" s="1176">
        <v>0</v>
      </c>
      <c r="E75" s="1173" t="e">
        <v>#N/A</v>
      </c>
      <c r="F75" s="1173" t="e">
        <v>#N/A</v>
      </c>
      <c r="G75" s="1173" t="e">
        <v>#N/A</v>
      </c>
      <c r="H75" s="1173" t="e">
        <v>#N/A</v>
      </c>
      <c r="I75" s="1173" t="e">
        <v>#N/A</v>
      </c>
      <c r="J75" s="1173" t="e">
        <v>#N/A</v>
      </c>
      <c r="K75" s="1173" t="e">
        <v>#N/A</v>
      </c>
      <c r="L75" s="1173" t="e">
        <v>#N/A</v>
      </c>
      <c r="N75" s="1174" t="s">
        <v>1717</v>
      </c>
      <c r="P75" s="1169"/>
      <c r="Q75" s="1169"/>
      <c r="R75" s="1169"/>
      <c r="S75" s="1169"/>
      <c r="T75" s="1169"/>
      <c r="U75" s="1169"/>
      <c r="V75" s="1169"/>
      <c r="W75" s="1169"/>
      <c r="Y75" s="1169"/>
      <c r="Z75" s="1169"/>
      <c r="AA75" s="1169"/>
      <c r="AB75" s="1169"/>
      <c r="AC75" s="1169"/>
      <c r="AD75" s="1169"/>
      <c r="AE75" s="1169"/>
      <c r="AF75" s="1169"/>
      <c r="AI75" s="1169"/>
      <c r="AJ75" s="1169"/>
      <c r="AK75" s="1169"/>
      <c r="AL75" s="1169"/>
      <c r="AM75" s="1169"/>
      <c r="AN75" s="1169"/>
      <c r="AO75" s="1169"/>
      <c r="AP75" s="1169"/>
      <c r="AT75" s="1090" t="s">
        <v>168</v>
      </c>
      <c r="AW75" s="1096"/>
      <c r="AX75" s="1096"/>
      <c r="AY75" s="1092" t="s">
        <v>465</v>
      </c>
      <c r="AZ75" s="1093" t="s">
        <v>334</v>
      </c>
      <c r="BA75" s="1094" t="s">
        <v>364</v>
      </c>
      <c r="BB75" s="1094" t="s">
        <v>541</v>
      </c>
      <c r="BC75" s="1094" t="s">
        <v>541</v>
      </c>
      <c r="BD75" s="1095" t="s">
        <v>175</v>
      </c>
      <c r="BE75" s="1095" t="s">
        <v>173</v>
      </c>
      <c r="BF75" s="1094" t="s">
        <v>1625</v>
      </c>
      <c r="BG75" s="1094" t="s">
        <v>171</v>
      </c>
      <c r="BH75" s="1094" t="s">
        <v>183</v>
      </c>
      <c r="BI75" s="1094" t="s">
        <v>189</v>
      </c>
      <c r="BJ75" s="1072" t="e">
        <v>#N/A</v>
      </c>
    </row>
    <row r="76" spans="1:62" hidden="1">
      <c r="A76" s="1176">
        <v>0</v>
      </c>
      <c r="B76" s="1176">
        <v>0</v>
      </c>
      <c r="C76" s="1176">
        <v>0</v>
      </c>
      <c r="E76" s="1163" t="e">
        <v>#N/A</v>
      </c>
      <c r="F76" s="1163" t="e">
        <v>#N/A</v>
      </c>
      <c r="G76" s="1163" t="e">
        <v>#N/A</v>
      </c>
      <c r="H76" s="1163" t="e">
        <v>#N/A</v>
      </c>
      <c r="I76" s="1163" t="e">
        <v>#N/A</v>
      </c>
      <c r="J76" s="1163" t="e">
        <v>#N/A</v>
      </c>
      <c r="K76" s="1163" t="e">
        <v>#N/A</v>
      </c>
      <c r="L76" s="1163" t="e">
        <v>#N/A</v>
      </c>
      <c r="N76" s="1177" t="s">
        <v>1611</v>
      </c>
      <c r="P76" s="1165" t="e">
        <v>#N/A</v>
      </c>
      <c r="Q76" s="1165" t="e">
        <v>#N/A</v>
      </c>
      <c r="R76" s="1165" t="e">
        <v>#N/A</v>
      </c>
      <c r="S76" s="1165" t="e">
        <v>#N/A</v>
      </c>
      <c r="T76" s="1165" t="e">
        <v>#N/A</v>
      </c>
      <c r="U76" s="1165" t="e">
        <v>#N/A</v>
      </c>
      <c r="V76" s="1165" t="e">
        <v>#N/A</v>
      </c>
      <c r="W76" s="1165" t="e">
        <v>#N/A</v>
      </c>
      <c r="Y76" s="1165">
        <v>0</v>
      </c>
      <c r="Z76" s="1165">
        <v>0</v>
      </c>
      <c r="AA76" s="1165">
        <v>0</v>
      </c>
      <c r="AB76" s="1165">
        <v>0</v>
      </c>
      <c r="AC76" s="1165">
        <v>0</v>
      </c>
      <c r="AD76" s="1165">
        <v>0</v>
      </c>
      <c r="AE76" s="1165">
        <v>0</v>
      </c>
      <c r="AF76" s="1165">
        <v>0</v>
      </c>
      <c r="AI76" s="1165" t="e">
        <v>#N/A</v>
      </c>
      <c r="AJ76" s="1165" t="e">
        <v>#N/A</v>
      </c>
      <c r="AK76" s="1165" t="e">
        <v>#N/A</v>
      </c>
      <c r="AL76" s="1165" t="e">
        <v>#N/A</v>
      </c>
      <c r="AM76" s="1165" t="e">
        <v>#N/A</v>
      </c>
      <c r="AN76" s="1165" t="e">
        <v>#N/A</v>
      </c>
      <c r="AO76" s="1165" t="e">
        <v>#N/A</v>
      </c>
      <c r="AP76" s="1165" t="e">
        <v>#N/A</v>
      </c>
      <c r="AT76" s="1090" t="s">
        <v>170</v>
      </c>
      <c r="AW76" s="1096"/>
      <c r="AX76" s="1096"/>
      <c r="AY76" s="1092" t="s">
        <v>493</v>
      </c>
      <c r="AZ76" s="1093" t="s">
        <v>336</v>
      </c>
      <c r="BA76" s="1094" t="s">
        <v>368</v>
      </c>
      <c r="BB76" s="1094" t="s">
        <v>545</v>
      </c>
      <c r="BC76" s="1094" t="s">
        <v>545</v>
      </c>
      <c r="BD76" s="1095" t="s">
        <v>177</v>
      </c>
      <c r="BE76" s="1095" t="s">
        <v>175</v>
      </c>
      <c r="BF76" s="1094" t="s">
        <v>1885</v>
      </c>
      <c r="BG76" s="1094" t="s">
        <v>1625</v>
      </c>
      <c r="BH76" s="1094" t="s">
        <v>187</v>
      </c>
      <c r="BI76" s="1094" t="s">
        <v>191</v>
      </c>
      <c r="BJ76" s="1072">
        <v>37</v>
      </c>
    </row>
    <row r="77" spans="1:62" hidden="1">
      <c r="A77" s="1176">
        <v>0</v>
      </c>
      <c r="B77" s="1176">
        <v>0</v>
      </c>
      <c r="C77" s="1176">
        <v>0</v>
      </c>
      <c r="E77" s="1173" t="e">
        <v>#N/A</v>
      </c>
      <c r="F77" s="1173" t="e">
        <v>#N/A</v>
      </c>
      <c r="G77" s="1173" t="e">
        <v>#N/A</v>
      </c>
      <c r="H77" s="1173" t="e">
        <v>#N/A</v>
      </c>
      <c r="I77" s="1173" t="e">
        <v>#N/A</v>
      </c>
      <c r="J77" s="1173" t="e">
        <v>#N/A</v>
      </c>
      <c r="K77" s="1173" t="e">
        <v>#N/A</v>
      </c>
      <c r="L77" s="1173" t="e">
        <v>#N/A</v>
      </c>
      <c r="N77" s="1174" t="s">
        <v>1717</v>
      </c>
      <c r="P77" s="1169"/>
      <c r="Q77" s="1169"/>
      <c r="R77" s="1169"/>
      <c r="S77" s="1169"/>
      <c r="T77" s="1169"/>
      <c r="U77" s="1169"/>
      <c r="V77" s="1169"/>
      <c r="W77" s="1169"/>
      <c r="Y77" s="1169"/>
      <c r="Z77" s="1169"/>
      <c r="AA77" s="1169"/>
      <c r="AB77" s="1169"/>
      <c r="AC77" s="1169"/>
      <c r="AD77" s="1169"/>
      <c r="AE77" s="1169"/>
      <c r="AF77" s="1169"/>
      <c r="AI77" s="1169"/>
      <c r="AJ77" s="1169"/>
      <c r="AK77" s="1169"/>
      <c r="AL77" s="1169"/>
      <c r="AM77" s="1169"/>
      <c r="AN77" s="1169"/>
      <c r="AO77" s="1169"/>
      <c r="AP77" s="1169"/>
      <c r="AT77" s="1090" t="s">
        <v>172</v>
      </c>
      <c r="AW77" s="1096"/>
      <c r="AX77" s="1096"/>
      <c r="AY77" s="1092" t="s">
        <v>501</v>
      </c>
      <c r="AZ77" s="1093" t="s">
        <v>340</v>
      </c>
      <c r="BA77" s="1094" t="s">
        <v>1721</v>
      </c>
      <c r="BB77" s="1094" t="s">
        <v>547</v>
      </c>
      <c r="BC77" s="1094" t="s">
        <v>547</v>
      </c>
      <c r="BD77" s="1095" t="s">
        <v>179</v>
      </c>
      <c r="BE77" s="1095" t="s">
        <v>177</v>
      </c>
      <c r="BF77" s="1094" t="s">
        <v>177</v>
      </c>
      <c r="BG77" s="1094" t="s">
        <v>1885</v>
      </c>
      <c r="BH77" s="1094" t="s">
        <v>189</v>
      </c>
      <c r="BI77" s="1094" t="s">
        <v>193</v>
      </c>
    </row>
    <row r="78" spans="1:62" hidden="1">
      <c r="A78" s="1176">
        <v>0</v>
      </c>
      <c r="B78" s="1176">
        <v>0</v>
      </c>
      <c r="C78" s="1176">
        <v>0</v>
      </c>
      <c r="E78" s="1178" t="e">
        <v>#N/A</v>
      </c>
      <c r="F78" s="1178" t="e">
        <v>#N/A</v>
      </c>
      <c r="G78" s="1178" t="e">
        <v>#N/A</v>
      </c>
      <c r="H78" s="1178" t="e">
        <v>#N/A</v>
      </c>
      <c r="I78" s="1178" t="e">
        <v>#N/A</v>
      </c>
      <c r="J78" s="1178" t="e">
        <v>#N/A</v>
      </c>
      <c r="K78" s="1178" t="e">
        <v>#N/A</v>
      </c>
      <c r="L78" s="1178" t="e">
        <v>#N/A</v>
      </c>
      <c r="N78" s="1177" t="s">
        <v>1613</v>
      </c>
      <c r="P78" s="1165" t="e">
        <v>#N/A</v>
      </c>
      <c r="Q78" s="1165" t="e">
        <v>#N/A</v>
      </c>
      <c r="R78" s="1165" t="e">
        <v>#N/A</v>
      </c>
      <c r="S78" s="1165" t="e">
        <v>#N/A</v>
      </c>
      <c r="T78" s="1165" t="e">
        <v>#N/A</v>
      </c>
      <c r="U78" s="1165" t="e">
        <v>#N/A</v>
      </c>
      <c r="V78" s="1165" t="e">
        <v>#N/A</v>
      </c>
      <c r="W78" s="1165" t="e">
        <v>#N/A</v>
      </c>
      <c r="Y78" s="1165">
        <v>0</v>
      </c>
      <c r="Z78" s="1165">
        <v>0</v>
      </c>
      <c r="AA78" s="1165">
        <v>0</v>
      </c>
      <c r="AB78" s="1165">
        <v>0</v>
      </c>
      <c r="AC78" s="1165">
        <v>0</v>
      </c>
      <c r="AD78" s="1165">
        <v>0</v>
      </c>
      <c r="AE78" s="1165">
        <v>0</v>
      </c>
      <c r="AF78" s="1165">
        <v>0</v>
      </c>
      <c r="AI78" s="1165" t="e">
        <v>#N/A</v>
      </c>
      <c r="AJ78" s="1165" t="e">
        <v>#N/A</v>
      </c>
      <c r="AK78" s="1165" t="e">
        <v>#N/A</v>
      </c>
      <c r="AL78" s="1165" t="e">
        <v>#N/A</v>
      </c>
      <c r="AM78" s="1165" t="e">
        <v>#N/A</v>
      </c>
      <c r="AN78" s="1165" t="e">
        <v>#N/A</v>
      </c>
      <c r="AO78" s="1165" t="e">
        <v>#N/A</v>
      </c>
      <c r="AP78" s="1165" t="e">
        <v>#N/A</v>
      </c>
      <c r="AT78" s="1090" t="s">
        <v>174</v>
      </c>
      <c r="AW78" s="1096"/>
      <c r="AX78" s="1096"/>
      <c r="AY78" s="1092" t="s">
        <v>507</v>
      </c>
      <c r="AZ78" s="1093" t="s">
        <v>348</v>
      </c>
      <c r="BA78" s="1094" t="s">
        <v>374</v>
      </c>
      <c r="BB78" s="1094" t="s">
        <v>548</v>
      </c>
      <c r="BC78" s="1094" t="s">
        <v>548</v>
      </c>
      <c r="BD78" s="1095" t="s">
        <v>181</v>
      </c>
      <c r="BE78" s="1095" t="s">
        <v>179</v>
      </c>
      <c r="BF78" s="1094" t="s">
        <v>179</v>
      </c>
      <c r="BG78" s="1094" t="s">
        <v>177</v>
      </c>
      <c r="BH78" s="1094" t="s">
        <v>191</v>
      </c>
      <c r="BI78" s="1094" t="s">
        <v>195</v>
      </c>
    </row>
    <row r="79" spans="1:62" hidden="1">
      <c r="A79" s="1176">
        <v>0</v>
      </c>
      <c r="B79" s="1176">
        <v>0</v>
      </c>
      <c r="C79" s="1176">
        <v>0</v>
      </c>
      <c r="E79" s="1173" t="e">
        <v>#N/A</v>
      </c>
      <c r="F79" s="1173" t="e">
        <v>#N/A</v>
      </c>
      <c r="G79" s="1173" t="e">
        <v>#N/A</v>
      </c>
      <c r="H79" s="1173" t="e">
        <v>#N/A</v>
      </c>
      <c r="I79" s="1173" t="e">
        <v>#N/A</v>
      </c>
      <c r="J79" s="1173" t="e">
        <v>#N/A</v>
      </c>
      <c r="K79" s="1173" t="e">
        <v>#N/A</v>
      </c>
      <c r="L79" s="1173" t="e">
        <v>#N/A</v>
      </c>
      <c r="N79" s="1174" t="s">
        <v>1717</v>
      </c>
      <c r="P79" s="1169"/>
      <c r="Q79" s="1169"/>
      <c r="R79" s="1169"/>
      <c r="S79" s="1169"/>
      <c r="T79" s="1169"/>
      <c r="U79" s="1169"/>
      <c r="V79" s="1169"/>
      <c r="W79" s="1169"/>
      <c r="Y79" s="1169"/>
      <c r="Z79" s="1169"/>
      <c r="AA79" s="1169"/>
      <c r="AB79" s="1169"/>
      <c r="AC79" s="1169"/>
      <c r="AD79" s="1169"/>
      <c r="AE79" s="1169"/>
      <c r="AF79" s="1169"/>
      <c r="AI79" s="1169"/>
      <c r="AJ79" s="1169"/>
      <c r="AK79" s="1169"/>
      <c r="AL79" s="1169"/>
      <c r="AM79" s="1169"/>
      <c r="AN79" s="1169"/>
      <c r="AO79" s="1169"/>
      <c r="AP79" s="1169"/>
      <c r="AT79" s="1090" t="s">
        <v>176</v>
      </c>
      <c r="AW79" s="1096"/>
      <c r="AX79" s="1096"/>
      <c r="AY79" s="1092" t="s">
        <v>155</v>
      </c>
      <c r="AZ79" s="1093" t="s">
        <v>354</v>
      </c>
      <c r="BA79" s="1094" t="s">
        <v>385</v>
      </c>
      <c r="BB79" s="1094" t="s">
        <v>549</v>
      </c>
      <c r="BC79" s="1094" t="s">
        <v>549</v>
      </c>
      <c r="BD79" s="1095" t="s">
        <v>183</v>
      </c>
      <c r="BE79" s="1095" t="s">
        <v>181</v>
      </c>
      <c r="BF79" s="1094" t="s">
        <v>181</v>
      </c>
      <c r="BG79" s="1094" t="s">
        <v>179</v>
      </c>
      <c r="BH79" s="1094" t="s">
        <v>193</v>
      </c>
      <c r="BI79" s="1094" t="s">
        <v>197</v>
      </c>
      <c r="BJ79" s="1072" t="e">
        <v>#N/A</v>
      </c>
    </row>
    <row r="80" spans="1:62" ht="15" hidden="1" customHeight="1">
      <c r="A80" s="1179">
        <v>0</v>
      </c>
      <c r="B80" s="1179">
        <v>0</v>
      </c>
      <c r="C80" s="1179">
        <v>0</v>
      </c>
      <c r="D80" s="1074"/>
      <c r="E80" s="1178" t="e">
        <v>#N/A</v>
      </c>
      <c r="F80" s="1178" t="e">
        <v>#N/A</v>
      </c>
      <c r="G80" s="1178" t="e">
        <v>#N/A</v>
      </c>
      <c r="H80" s="1178" t="e">
        <v>#N/A</v>
      </c>
      <c r="I80" s="1178" t="e">
        <v>#N/A</v>
      </c>
      <c r="J80" s="1178" t="e">
        <v>#N/A</v>
      </c>
      <c r="K80" s="1178" t="e">
        <v>#N/A</v>
      </c>
      <c r="L80" s="1178" t="e">
        <v>#N/A</v>
      </c>
      <c r="M80" s="1074"/>
      <c r="N80" s="1177" t="s">
        <v>1615</v>
      </c>
      <c r="O80" s="1074"/>
      <c r="P80" s="1180" t="e">
        <v>#N/A</v>
      </c>
      <c r="Q80" s="1180" t="e">
        <v>#N/A</v>
      </c>
      <c r="R80" s="1180" t="e">
        <v>#N/A</v>
      </c>
      <c r="S80" s="1180" t="e">
        <v>#N/A</v>
      </c>
      <c r="T80" s="1180" t="e">
        <v>#N/A</v>
      </c>
      <c r="U80" s="1180" t="e">
        <v>#N/A</v>
      </c>
      <c r="V80" s="1180" t="e">
        <v>#N/A</v>
      </c>
      <c r="W80" s="1180" t="e">
        <v>#N/A</v>
      </c>
      <c r="X80" s="1074"/>
      <c r="Y80" s="1180">
        <v>0</v>
      </c>
      <c r="Z80" s="1180">
        <v>0</v>
      </c>
      <c r="AA80" s="1180">
        <v>0</v>
      </c>
      <c r="AB80" s="1180">
        <v>0</v>
      </c>
      <c r="AC80" s="1180">
        <v>0</v>
      </c>
      <c r="AD80" s="1180">
        <v>0</v>
      </c>
      <c r="AE80" s="1180">
        <v>0</v>
      </c>
      <c r="AF80" s="1180">
        <v>0</v>
      </c>
      <c r="AG80" s="1074"/>
      <c r="AH80" s="1074"/>
      <c r="AI80" s="1180" t="e">
        <v>#N/A</v>
      </c>
      <c r="AJ80" s="1180" t="e">
        <v>#N/A</v>
      </c>
      <c r="AK80" s="1180" t="e">
        <v>#N/A</v>
      </c>
      <c r="AL80" s="1180" t="e">
        <v>#N/A</v>
      </c>
      <c r="AM80" s="1180" t="e">
        <v>#N/A</v>
      </c>
      <c r="AN80" s="1180" t="e">
        <v>#N/A</v>
      </c>
      <c r="AO80" s="1180" t="e">
        <v>#N/A</v>
      </c>
      <c r="AP80" s="1180" t="e">
        <v>#N/A</v>
      </c>
      <c r="AQ80" s="1074"/>
      <c r="AT80" s="1090" t="s">
        <v>178</v>
      </c>
      <c r="AW80" s="1096"/>
      <c r="AX80" s="1096"/>
      <c r="AY80" s="1092" t="s">
        <v>512</v>
      </c>
      <c r="AZ80" s="1093" t="s">
        <v>358</v>
      </c>
      <c r="BA80" s="1094" t="s">
        <v>387</v>
      </c>
      <c r="BB80" s="1094" t="s">
        <v>556</v>
      </c>
      <c r="BC80" s="1094" t="s">
        <v>556</v>
      </c>
      <c r="BD80" s="1095" t="s">
        <v>185</v>
      </c>
      <c r="BE80" s="1095" t="s">
        <v>183</v>
      </c>
      <c r="BF80" s="1094" t="s">
        <v>183</v>
      </c>
      <c r="BG80" s="1094" t="s">
        <v>183</v>
      </c>
      <c r="BH80" s="1094" t="s">
        <v>195</v>
      </c>
      <c r="BI80" s="1094" t="s">
        <v>199</v>
      </c>
      <c r="BJ80" s="1072">
        <v>40</v>
      </c>
    </row>
    <row r="81" spans="1:62" hidden="1">
      <c r="A81" s="1179">
        <v>0</v>
      </c>
      <c r="B81" s="1179">
        <v>0</v>
      </c>
      <c r="C81" s="1179">
        <v>0</v>
      </c>
      <c r="D81" s="1074"/>
      <c r="E81" s="1173" t="e">
        <v>#N/A</v>
      </c>
      <c r="F81" s="1173" t="e">
        <v>#N/A</v>
      </c>
      <c r="G81" s="1173" t="e">
        <v>#N/A</v>
      </c>
      <c r="H81" s="1173" t="e">
        <v>#N/A</v>
      </c>
      <c r="I81" s="1173" t="e">
        <v>#N/A</v>
      </c>
      <c r="J81" s="1173" t="e">
        <v>#N/A</v>
      </c>
      <c r="K81" s="1173" t="e">
        <v>#N/A</v>
      </c>
      <c r="L81" s="1173" t="e">
        <v>#N/A</v>
      </c>
      <c r="M81" s="1074"/>
      <c r="N81" s="1174" t="s">
        <v>1717</v>
      </c>
      <c r="O81" s="1074"/>
      <c r="P81" s="1169"/>
      <c r="Q81" s="1169"/>
      <c r="R81" s="1169"/>
      <c r="S81" s="1169"/>
      <c r="T81" s="1169"/>
      <c r="U81" s="1169"/>
      <c r="V81" s="1169"/>
      <c r="W81" s="1169"/>
      <c r="X81" s="1074"/>
      <c r="Y81" s="1169"/>
      <c r="Z81" s="1169"/>
      <c r="AA81" s="1169"/>
      <c r="AB81" s="1169"/>
      <c r="AC81" s="1169"/>
      <c r="AD81" s="1169"/>
      <c r="AE81" s="1169"/>
      <c r="AF81" s="1169"/>
      <c r="AG81" s="1074"/>
      <c r="AH81" s="1074"/>
      <c r="AI81" s="1169"/>
      <c r="AJ81" s="1169"/>
      <c r="AK81" s="1169"/>
      <c r="AL81" s="1169"/>
      <c r="AM81" s="1169"/>
      <c r="AN81" s="1169"/>
      <c r="AO81" s="1169"/>
      <c r="AP81" s="1169"/>
      <c r="AQ81" s="1074"/>
      <c r="AT81" s="1090" t="s">
        <v>180</v>
      </c>
      <c r="AW81" s="1096"/>
      <c r="AX81" s="1096"/>
      <c r="AY81" s="1092" t="s">
        <v>530</v>
      </c>
      <c r="AZ81" s="1093" t="s">
        <v>360</v>
      </c>
      <c r="BA81" s="1094" t="s">
        <v>1887</v>
      </c>
      <c r="BB81" s="1094" t="s">
        <v>559</v>
      </c>
      <c r="BC81" s="1094" t="s">
        <v>559</v>
      </c>
      <c r="BD81" s="1095" t="s">
        <v>187</v>
      </c>
      <c r="BE81" s="1095" t="s">
        <v>185</v>
      </c>
      <c r="BF81" s="1094" t="s">
        <v>185</v>
      </c>
      <c r="BG81" s="1094" t="s">
        <v>187</v>
      </c>
      <c r="BH81" s="1094" t="s">
        <v>197</v>
      </c>
      <c r="BI81" s="1094" t="s">
        <v>201</v>
      </c>
      <c r="BJ81" s="1072" t="e">
        <v>#N/A</v>
      </c>
    </row>
    <row r="82" spans="1:62" hidden="1">
      <c r="A82" s="1181">
        <v>0</v>
      </c>
      <c r="B82" s="1181">
        <v>0</v>
      </c>
      <c r="C82" s="1181">
        <v>0</v>
      </c>
      <c r="D82" s="1074"/>
      <c r="E82" s="1182" t="e">
        <v>#N/A</v>
      </c>
      <c r="F82" s="1182" t="e">
        <v>#N/A</v>
      </c>
      <c r="G82" s="1182" t="e">
        <v>#N/A</v>
      </c>
      <c r="H82" s="1182" t="e">
        <v>#N/A</v>
      </c>
      <c r="I82" s="1182" t="e">
        <v>#N/A</v>
      </c>
      <c r="J82" s="1182" t="e">
        <v>#N/A</v>
      </c>
      <c r="K82" s="1182" t="e">
        <v>#N/A</v>
      </c>
      <c r="L82" s="1182" t="e">
        <v>#N/A</v>
      </c>
      <c r="M82" s="1074"/>
      <c r="N82" s="1177" t="s">
        <v>1617</v>
      </c>
      <c r="O82" s="1074"/>
      <c r="P82" s="1180" t="e">
        <v>#N/A</v>
      </c>
      <c r="Q82" s="1180" t="e">
        <v>#N/A</v>
      </c>
      <c r="R82" s="1180" t="e">
        <v>#N/A</v>
      </c>
      <c r="S82" s="1180" t="e">
        <v>#N/A</v>
      </c>
      <c r="T82" s="1180" t="e">
        <v>#N/A</v>
      </c>
      <c r="U82" s="1180" t="e">
        <v>#N/A</v>
      </c>
      <c r="V82" s="1180" t="e">
        <v>#N/A</v>
      </c>
      <c r="W82" s="1180" t="e">
        <v>#N/A</v>
      </c>
      <c r="X82" s="1074"/>
      <c r="Y82" s="1180">
        <v>0</v>
      </c>
      <c r="Z82" s="1180">
        <v>0</v>
      </c>
      <c r="AA82" s="1180">
        <v>0</v>
      </c>
      <c r="AB82" s="1180">
        <v>0</v>
      </c>
      <c r="AC82" s="1180">
        <v>0</v>
      </c>
      <c r="AD82" s="1180">
        <v>0</v>
      </c>
      <c r="AE82" s="1180">
        <v>0</v>
      </c>
      <c r="AF82" s="1180">
        <v>0</v>
      </c>
      <c r="AG82" s="1074"/>
      <c r="AH82" s="1074"/>
      <c r="AI82" s="1180" t="e">
        <v>#N/A</v>
      </c>
      <c r="AJ82" s="1180" t="e">
        <v>#N/A</v>
      </c>
      <c r="AK82" s="1180" t="e">
        <v>#N/A</v>
      </c>
      <c r="AL82" s="1180" t="e">
        <v>#N/A</v>
      </c>
      <c r="AM82" s="1180" t="e">
        <v>#N/A</v>
      </c>
      <c r="AN82" s="1180" t="e">
        <v>#N/A</v>
      </c>
      <c r="AO82" s="1180" t="e">
        <v>#N/A</v>
      </c>
      <c r="AP82" s="1180" t="e">
        <v>#N/A</v>
      </c>
      <c r="AQ82" s="1074"/>
      <c r="AT82" s="1090" t="s">
        <v>182</v>
      </c>
      <c r="AW82" s="1096"/>
      <c r="AX82" s="1096"/>
      <c r="AY82" s="1092" t="s">
        <v>534</v>
      </c>
      <c r="AZ82" s="1093" t="s">
        <v>364</v>
      </c>
      <c r="BA82" s="1094" t="s">
        <v>395</v>
      </c>
      <c r="BB82" s="1094" t="s">
        <v>564</v>
      </c>
      <c r="BC82" s="1094" t="s">
        <v>564</v>
      </c>
      <c r="BD82" s="1095" t="s">
        <v>189</v>
      </c>
      <c r="BE82" s="1095" t="s">
        <v>187</v>
      </c>
      <c r="BF82" s="1094" t="s">
        <v>187</v>
      </c>
      <c r="BG82" s="1094" t="s">
        <v>189</v>
      </c>
      <c r="BH82" s="1094" t="s">
        <v>199</v>
      </c>
      <c r="BI82" s="1094" t="s">
        <v>205</v>
      </c>
      <c r="BJ82" s="1072" t="e">
        <v>#N/A</v>
      </c>
    </row>
    <row r="83" spans="1:62" hidden="1">
      <c r="A83" s="1176">
        <v>0</v>
      </c>
      <c r="B83" s="1176">
        <v>0</v>
      </c>
      <c r="C83" s="1176">
        <v>0</v>
      </c>
      <c r="D83" s="1074"/>
      <c r="E83" s="1173" t="e">
        <v>#N/A</v>
      </c>
      <c r="F83" s="1173" t="e">
        <v>#N/A</v>
      </c>
      <c r="G83" s="1173" t="e">
        <v>#N/A</v>
      </c>
      <c r="H83" s="1173" t="e">
        <v>#N/A</v>
      </c>
      <c r="I83" s="1173" t="e">
        <v>#N/A</v>
      </c>
      <c r="J83" s="1173" t="e">
        <v>#N/A</v>
      </c>
      <c r="K83" s="1173" t="e">
        <v>#N/A</v>
      </c>
      <c r="L83" s="1173" t="e">
        <v>#N/A</v>
      </c>
      <c r="M83" s="1074"/>
      <c r="N83" s="1174" t="s">
        <v>1717</v>
      </c>
      <c r="O83" s="1074"/>
      <c r="P83" s="1169"/>
      <c r="Q83" s="1169"/>
      <c r="R83" s="1169"/>
      <c r="S83" s="1169"/>
      <c r="T83" s="1169"/>
      <c r="U83" s="1169"/>
      <c r="V83" s="1169"/>
      <c r="W83" s="1169"/>
      <c r="X83" s="1074"/>
      <c r="Y83" s="1169"/>
      <c r="Z83" s="1169"/>
      <c r="AA83" s="1169"/>
      <c r="AB83" s="1169"/>
      <c r="AC83" s="1169"/>
      <c r="AD83" s="1169"/>
      <c r="AE83" s="1169"/>
      <c r="AF83" s="1169"/>
      <c r="AG83" s="1074"/>
      <c r="AH83" s="1074"/>
      <c r="AI83" s="1169"/>
      <c r="AJ83" s="1169"/>
      <c r="AK83" s="1169"/>
      <c r="AL83" s="1169"/>
      <c r="AM83" s="1169"/>
      <c r="AN83" s="1169"/>
      <c r="AO83" s="1169"/>
      <c r="AP83" s="1169"/>
      <c r="AQ83" s="1074"/>
      <c r="AT83" s="1090" t="s">
        <v>184</v>
      </c>
      <c r="AW83" s="1096"/>
      <c r="AX83" s="1096"/>
      <c r="AY83" s="1092" t="s">
        <v>538</v>
      </c>
      <c r="AZ83" s="1093" t="s">
        <v>368</v>
      </c>
      <c r="BA83" s="1094" t="s">
        <v>397</v>
      </c>
      <c r="BB83" s="1094" t="s">
        <v>566</v>
      </c>
      <c r="BC83" s="1094" t="s">
        <v>566</v>
      </c>
      <c r="BD83" s="1095" t="s">
        <v>191</v>
      </c>
      <c r="BE83" s="1095" t="s">
        <v>189</v>
      </c>
      <c r="BF83" s="1094" t="s">
        <v>189</v>
      </c>
      <c r="BG83" s="1094" t="s">
        <v>191</v>
      </c>
      <c r="BH83" s="1094" t="s">
        <v>201</v>
      </c>
      <c r="BI83" s="1094" t="s">
        <v>207</v>
      </c>
      <c r="BJ83" s="1072">
        <v>41</v>
      </c>
    </row>
    <row r="84" spans="1:62" hidden="1">
      <c r="A84" s="1176">
        <v>0</v>
      </c>
      <c r="B84" s="1176">
        <v>0</v>
      </c>
      <c r="C84" s="1176">
        <v>0</v>
      </c>
      <c r="D84" s="1074"/>
      <c r="E84" s="1182" t="e">
        <v>#N/A</v>
      </c>
      <c r="F84" s="1182" t="e">
        <v>#N/A</v>
      </c>
      <c r="G84" s="1182" t="e">
        <v>#N/A</v>
      </c>
      <c r="H84" s="1182" t="e">
        <v>#N/A</v>
      </c>
      <c r="I84" s="1182" t="e">
        <v>#N/A</v>
      </c>
      <c r="J84" s="1182" t="e">
        <v>#N/A</v>
      </c>
      <c r="K84" s="1182" t="e">
        <v>#N/A</v>
      </c>
      <c r="L84" s="1182" t="e">
        <v>#N/A</v>
      </c>
      <c r="M84" s="1074"/>
      <c r="N84" s="1177" t="s">
        <v>1619</v>
      </c>
      <c r="O84" s="1074"/>
      <c r="P84" s="1180" t="e">
        <v>#N/A</v>
      </c>
      <c r="Q84" s="1180" t="e">
        <v>#N/A</v>
      </c>
      <c r="R84" s="1180" t="e">
        <v>#N/A</v>
      </c>
      <c r="S84" s="1180" t="e">
        <v>#N/A</v>
      </c>
      <c r="T84" s="1180" t="e">
        <v>#N/A</v>
      </c>
      <c r="U84" s="1180" t="e">
        <v>#N/A</v>
      </c>
      <c r="V84" s="1180" t="e">
        <v>#N/A</v>
      </c>
      <c r="W84" s="1180" t="e">
        <v>#N/A</v>
      </c>
      <c r="X84" s="1074"/>
      <c r="Y84" s="1180">
        <v>0</v>
      </c>
      <c r="Z84" s="1180">
        <v>0</v>
      </c>
      <c r="AA84" s="1180">
        <v>0</v>
      </c>
      <c r="AB84" s="1180">
        <v>0</v>
      </c>
      <c r="AC84" s="1180">
        <v>0</v>
      </c>
      <c r="AD84" s="1180">
        <v>0</v>
      </c>
      <c r="AE84" s="1180">
        <v>0</v>
      </c>
      <c r="AF84" s="1180">
        <v>0</v>
      </c>
      <c r="AG84" s="1074"/>
      <c r="AH84" s="1074"/>
      <c r="AI84" s="1180" t="e">
        <v>#N/A</v>
      </c>
      <c r="AJ84" s="1180" t="e">
        <v>#N/A</v>
      </c>
      <c r="AK84" s="1180" t="e">
        <v>#N/A</v>
      </c>
      <c r="AL84" s="1180" t="e">
        <v>#N/A</v>
      </c>
      <c r="AM84" s="1180" t="e">
        <v>#N/A</v>
      </c>
      <c r="AN84" s="1180" t="e">
        <v>#N/A</v>
      </c>
      <c r="AO84" s="1180" t="e">
        <v>#N/A</v>
      </c>
      <c r="AP84" s="1180" t="e">
        <v>#N/A</v>
      </c>
      <c r="AQ84" s="1074"/>
      <c r="AT84" s="1090" t="s">
        <v>186</v>
      </c>
      <c r="AW84" s="1096"/>
      <c r="AX84" s="1096"/>
      <c r="AY84" s="1092" t="s">
        <v>163</v>
      </c>
      <c r="AZ84" s="1093" t="s">
        <v>370</v>
      </c>
      <c r="BA84" s="1094" t="s">
        <v>401</v>
      </c>
      <c r="BB84" s="1094" t="s">
        <v>570</v>
      </c>
      <c r="BC84" s="1094" t="s">
        <v>570</v>
      </c>
      <c r="BD84" s="1095" t="s">
        <v>193</v>
      </c>
      <c r="BE84" s="1095" t="s">
        <v>191</v>
      </c>
      <c r="BF84" s="1094" t="s">
        <v>193</v>
      </c>
      <c r="BG84" s="1094" t="s">
        <v>193</v>
      </c>
      <c r="BH84" s="1094" t="s">
        <v>205</v>
      </c>
      <c r="BI84" s="1094" t="s">
        <v>209</v>
      </c>
      <c r="BJ84" s="1072" t="e">
        <v>#N/A</v>
      </c>
    </row>
    <row r="85" spans="1:62" ht="15" hidden="1" customHeight="1">
      <c r="A85" s="1176">
        <v>0</v>
      </c>
      <c r="B85" s="1176">
        <v>0</v>
      </c>
      <c r="C85" s="1176">
        <v>0</v>
      </c>
      <c r="D85" s="1074"/>
      <c r="E85" s="1173" t="e">
        <v>#N/A</v>
      </c>
      <c r="F85" s="1173" t="e">
        <v>#N/A</v>
      </c>
      <c r="G85" s="1173" t="e">
        <v>#N/A</v>
      </c>
      <c r="H85" s="1173" t="e">
        <v>#N/A</v>
      </c>
      <c r="I85" s="1173" t="e">
        <v>#N/A</v>
      </c>
      <c r="J85" s="1173" t="e">
        <v>#N/A</v>
      </c>
      <c r="K85" s="1173" t="e">
        <v>#N/A</v>
      </c>
      <c r="L85" s="1173" t="e">
        <v>#N/A</v>
      </c>
      <c r="M85" s="1074"/>
      <c r="N85" s="1174" t="s">
        <v>1717</v>
      </c>
      <c r="O85" s="1074"/>
      <c r="P85" s="1169"/>
      <c r="Q85" s="1169"/>
      <c r="R85" s="1169"/>
      <c r="S85" s="1169"/>
      <c r="T85" s="1169"/>
      <c r="U85" s="1169"/>
      <c r="V85" s="1169"/>
      <c r="W85" s="1169"/>
      <c r="X85" s="1074"/>
      <c r="Y85" s="1169"/>
      <c r="Z85" s="1169"/>
      <c r="AA85" s="1169"/>
      <c r="AB85" s="1169"/>
      <c r="AC85" s="1169"/>
      <c r="AD85" s="1169"/>
      <c r="AE85" s="1169"/>
      <c r="AF85" s="1169"/>
      <c r="AG85" s="1074"/>
      <c r="AH85" s="1074"/>
      <c r="AI85" s="1169"/>
      <c r="AJ85" s="1169"/>
      <c r="AK85" s="1169"/>
      <c r="AL85" s="1169"/>
      <c r="AM85" s="1169"/>
      <c r="AN85" s="1169"/>
      <c r="AO85" s="1169"/>
      <c r="AP85" s="1169"/>
      <c r="AQ85" s="1074"/>
      <c r="AT85" s="1090" t="s">
        <v>188</v>
      </c>
      <c r="AW85" s="1096"/>
      <c r="AX85" s="1096"/>
      <c r="AY85" s="1092" t="s">
        <v>541</v>
      </c>
      <c r="AZ85" s="1093" t="s">
        <v>374</v>
      </c>
      <c r="BA85" s="1094" t="s">
        <v>405</v>
      </c>
      <c r="BB85" s="1094" t="s">
        <v>180</v>
      </c>
      <c r="BC85" s="1094" t="s">
        <v>180</v>
      </c>
      <c r="BD85" s="1095" t="s">
        <v>195</v>
      </c>
      <c r="BE85" s="1095" t="s">
        <v>193</v>
      </c>
      <c r="BF85" s="1094" t="s">
        <v>195</v>
      </c>
      <c r="BG85" s="1094" t="s">
        <v>195</v>
      </c>
      <c r="BH85" s="1094" t="s">
        <v>207</v>
      </c>
      <c r="BI85" s="1094" t="s">
        <v>211</v>
      </c>
      <c r="BJ85" s="1072">
        <v>42</v>
      </c>
    </row>
    <row r="86" spans="1:62" hidden="1">
      <c r="A86" s="1183">
        <v>0</v>
      </c>
      <c r="B86" s="1183">
        <v>0</v>
      </c>
      <c r="C86" s="1183">
        <v>0</v>
      </c>
      <c r="D86" s="1074"/>
      <c r="E86" s="1184" t="e">
        <v>#N/A</v>
      </c>
      <c r="F86" s="1184" t="e">
        <v>#N/A</v>
      </c>
      <c r="G86" s="1184" t="e">
        <v>#N/A</v>
      </c>
      <c r="H86" s="1184" t="e">
        <v>#N/A</v>
      </c>
      <c r="I86" s="1184" t="e">
        <v>#N/A</v>
      </c>
      <c r="J86" s="1184" t="e">
        <v>#N/A</v>
      </c>
      <c r="K86" s="1184" t="e">
        <v>#N/A</v>
      </c>
      <c r="L86" s="1184" t="e">
        <v>#N/A</v>
      </c>
      <c r="M86" s="1074"/>
      <c r="N86" s="1185" t="s">
        <v>1867</v>
      </c>
      <c r="O86" s="1074"/>
      <c r="P86" s="1186" t="e">
        <v>#N/A</v>
      </c>
      <c r="Q86" s="1186" t="e">
        <v>#N/A</v>
      </c>
      <c r="R86" s="1186" t="e">
        <v>#N/A</v>
      </c>
      <c r="S86" s="1186" t="e">
        <v>#N/A</v>
      </c>
      <c r="T86" s="1186" t="e">
        <v>#N/A</v>
      </c>
      <c r="U86" s="1186" t="e">
        <v>#N/A</v>
      </c>
      <c r="V86" s="1186" t="e">
        <v>#N/A</v>
      </c>
      <c r="W86" s="1186" t="e">
        <v>#N/A</v>
      </c>
      <c r="X86" s="1074"/>
      <c r="Y86" s="1186">
        <v>0</v>
      </c>
      <c r="Z86" s="1186">
        <v>0</v>
      </c>
      <c r="AA86" s="1186">
        <v>0</v>
      </c>
      <c r="AB86" s="1186">
        <v>0</v>
      </c>
      <c r="AC86" s="1186">
        <v>0</v>
      </c>
      <c r="AD86" s="1186">
        <v>0</v>
      </c>
      <c r="AE86" s="1186">
        <v>0</v>
      </c>
      <c r="AF86" s="1186">
        <v>0</v>
      </c>
      <c r="AG86" s="1074"/>
      <c r="AH86" s="1074"/>
      <c r="AI86" s="1186" t="e">
        <v>#N/A</v>
      </c>
      <c r="AJ86" s="1186" t="e">
        <v>#N/A</v>
      </c>
      <c r="AK86" s="1186" t="e">
        <v>#N/A</v>
      </c>
      <c r="AL86" s="1186" t="e">
        <v>#N/A</v>
      </c>
      <c r="AM86" s="1186" t="e">
        <v>#N/A</v>
      </c>
      <c r="AN86" s="1186" t="e">
        <v>#N/A</v>
      </c>
      <c r="AO86" s="1186" t="e">
        <v>#N/A</v>
      </c>
      <c r="AP86" s="1186" t="e">
        <v>#N/A</v>
      </c>
      <c r="AQ86" s="1074"/>
      <c r="AT86" s="1090" t="s">
        <v>190</v>
      </c>
      <c r="AW86" s="1096"/>
      <c r="AX86" s="1096"/>
      <c r="AY86" s="1092" t="s">
        <v>545</v>
      </c>
      <c r="AZ86" s="1093" t="s">
        <v>385</v>
      </c>
      <c r="BA86" s="1094" t="s">
        <v>407</v>
      </c>
      <c r="BB86" s="1094" t="s">
        <v>580</v>
      </c>
      <c r="BC86" s="1094" t="s">
        <v>580</v>
      </c>
      <c r="BD86" s="1095" t="s">
        <v>197</v>
      </c>
      <c r="BE86" s="1095" t="s">
        <v>195</v>
      </c>
      <c r="BF86" s="1094" t="s">
        <v>197</v>
      </c>
      <c r="BG86" s="1094" t="s">
        <v>197</v>
      </c>
      <c r="BH86" s="1094" t="s">
        <v>209</v>
      </c>
      <c r="BI86" s="1094" t="s">
        <v>215</v>
      </c>
      <c r="BJ86" s="1072" t="e">
        <v>#N/A</v>
      </c>
    </row>
    <row r="87" spans="1:62" hidden="1">
      <c r="A87" s="1176">
        <v>0</v>
      </c>
      <c r="B87" s="1176">
        <v>0</v>
      </c>
      <c r="C87" s="1176">
        <v>0</v>
      </c>
      <c r="D87" s="1074"/>
      <c r="E87" s="1173" t="e">
        <v>#N/A</v>
      </c>
      <c r="F87" s="1173" t="e">
        <v>#N/A</v>
      </c>
      <c r="G87" s="1173" t="e">
        <v>#N/A</v>
      </c>
      <c r="H87" s="1173" t="e">
        <v>#N/A</v>
      </c>
      <c r="I87" s="1173" t="e">
        <v>#N/A</v>
      </c>
      <c r="J87" s="1173" t="e">
        <v>#N/A</v>
      </c>
      <c r="K87" s="1173" t="e">
        <v>#N/A</v>
      </c>
      <c r="L87" s="1173" t="e">
        <v>#N/A</v>
      </c>
      <c r="M87" s="1074"/>
      <c r="N87" s="1174" t="s">
        <v>1717</v>
      </c>
      <c r="O87" s="1074"/>
      <c r="P87" s="1169"/>
      <c r="Q87" s="1169"/>
      <c r="R87" s="1169"/>
      <c r="S87" s="1169"/>
      <c r="T87" s="1169"/>
      <c r="U87" s="1169"/>
      <c r="V87" s="1169"/>
      <c r="W87" s="1169"/>
      <c r="X87" s="1074"/>
      <c r="Y87" s="1169"/>
      <c r="Z87" s="1169"/>
      <c r="AA87" s="1169"/>
      <c r="AB87" s="1169"/>
      <c r="AC87" s="1169"/>
      <c r="AD87" s="1169"/>
      <c r="AE87" s="1169"/>
      <c r="AF87" s="1169"/>
      <c r="AG87" s="1074"/>
      <c r="AH87" s="1074"/>
      <c r="AI87" s="1169"/>
      <c r="AJ87" s="1169"/>
      <c r="AK87" s="1169"/>
      <c r="AL87" s="1169"/>
      <c r="AM87" s="1169"/>
      <c r="AN87" s="1169"/>
      <c r="AO87" s="1169"/>
      <c r="AP87" s="1169"/>
      <c r="AQ87" s="1074"/>
      <c r="AT87" s="1090" t="s">
        <v>192</v>
      </c>
      <c r="AW87" s="1096"/>
      <c r="AX87" s="1096"/>
      <c r="AY87" s="1092" t="s">
        <v>549</v>
      </c>
      <c r="AZ87" s="1093" t="s">
        <v>387</v>
      </c>
      <c r="BA87" s="1094" t="s">
        <v>411</v>
      </c>
      <c r="BB87" s="1094" t="s">
        <v>581</v>
      </c>
      <c r="BC87" s="1094" t="s">
        <v>581</v>
      </c>
      <c r="BD87" s="1095" t="s">
        <v>199</v>
      </c>
      <c r="BE87" s="1095" t="s">
        <v>197</v>
      </c>
      <c r="BF87" s="1094" t="s">
        <v>199</v>
      </c>
      <c r="BG87" s="1094" t="s">
        <v>199</v>
      </c>
      <c r="BH87" s="1094" t="s">
        <v>211</v>
      </c>
      <c r="BI87" s="1094" t="s">
        <v>1888</v>
      </c>
      <c r="BJ87" s="1072" t="e">
        <v>#N/A</v>
      </c>
    </row>
    <row r="88" spans="1:62" hidden="1">
      <c r="A88" s="1183">
        <v>0</v>
      </c>
      <c r="B88" s="1183">
        <v>0</v>
      </c>
      <c r="C88" s="1183">
        <v>0</v>
      </c>
      <c r="D88" s="1074"/>
      <c r="E88" s="1184" t="e">
        <v>#N/A</v>
      </c>
      <c r="F88" s="1184" t="e">
        <v>#N/A</v>
      </c>
      <c r="G88" s="1184" t="e">
        <v>#N/A</v>
      </c>
      <c r="H88" s="1184" t="e">
        <v>#N/A</v>
      </c>
      <c r="I88" s="1184" t="e">
        <v>#N/A</v>
      </c>
      <c r="J88" s="1184" t="e">
        <v>#N/A</v>
      </c>
      <c r="K88" s="1184" t="e">
        <v>#N/A</v>
      </c>
      <c r="L88" s="1184" t="e">
        <v>#N/A</v>
      </c>
      <c r="M88" s="1074"/>
      <c r="N88" s="1187" t="s">
        <v>1869</v>
      </c>
      <c r="O88" s="1074"/>
      <c r="P88" s="1186" t="e">
        <v>#N/A</v>
      </c>
      <c r="Q88" s="1186" t="e">
        <v>#N/A</v>
      </c>
      <c r="R88" s="1186" t="e">
        <v>#N/A</v>
      </c>
      <c r="S88" s="1186" t="e">
        <v>#N/A</v>
      </c>
      <c r="T88" s="1186" t="e">
        <v>#N/A</v>
      </c>
      <c r="U88" s="1186" t="e">
        <v>#N/A</v>
      </c>
      <c r="V88" s="1186" t="e">
        <v>#N/A</v>
      </c>
      <c r="W88" s="1186" t="e">
        <v>#N/A</v>
      </c>
      <c r="X88" s="1074"/>
      <c r="Y88" s="1186">
        <v>0</v>
      </c>
      <c r="Z88" s="1186">
        <v>0</v>
      </c>
      <c r="AA88" s="1186">
        <v>0</v>
      </c>
      <c r="AB88" s="1186">
        <v>0</v>
      </c>
      <c r="AC88" s="1186">
        <v>0</v>
      </c>
      <c r="AD88" s="1186">
        <v>0</v>
      </c>
      <c r="AE88" s="1186">
        <v>0</v>
      </c>
      <c r="AF88" s="1186">
        <v>0</v>
      </c>
      <c r="AG88" s="1074"/>
      <c r="AH88" s="1074"/>
      <c r="AI88" s="1186" t="e">
        <v>#N/A</v>
      </c>
      <c r="AJ88" s="1186" t="e">
        <v>#N/A</v>
      </c>
      <c r="AK88" s="1186" t="e">
        <v>#N/A</v>
      </c>
      <c r="AL88" s="1186" t="e">
        <v>#N/A</v>
      </c>
      <c r="AM88" s="1186" t="e">
        <v>#N/A</v>
      </c>
      <c r="AN88" s="1186" t="e">
        <v>#N/A</v>
      </c>
      <c r="AO88" s="1186" t="e">
        <v>#N/A</v>
      </c>
      <c r="AP88" s="1186" t="e">
        <v>#N/A</v>
      </c>
      <c r="AQ88" s="1074"/>
      <c r="AT88" s="1090" t="s">
        <v>194</v>
      </c>
      <c r="AW88" s="1096"/>
      <c r="AX88" s="1096"/>
      <c r="AY88" s="1092" t="s">
        <v>550</v>
      </c>
      <c r="AZ88" s="1093" t="s">
        <v>1887</v>
      </c>
      <c r="BA88" s="1094" t="s">
        <v>413</v>
      </c>
      <c r="BB88" s="1094" t="s">
        <v>584</v>
      </c>
      <c r="BC88" s="1094" t="s">
        <v>584</v>
      </c>
      <c r="BD88" s="1095" t="s">
        <v>201</v>
      </c>
      <c r="BE88" s="1095" t="s">
        <v>199</v>
      </c>
      <c r="BF88" s="1094" t="s">
        <v>201</v>
      </c>
      <c r="BG88" s="1094" t="s">
        <v>201</v>
      </c>
      <c r="BH88" s="1094" t="s">
        <v>213</v>
      </c>
      <c r="BI88" s="1094" t="s">
        <v>219</v>
      </c>
      <c r="BJ88" s="1072">
        <v>43</v>
      </c>
    </row>
    <row r="89" spans="1:62" hidden="1">
      <c r="A89" s="1176">
        <v>0</v>
      </c>
      <c r="B89" s="1176">
        <v>0</v>
      </c>
      <c r="C89" s="1176">
        <v>0</v>
      </c>
      <c r="D89" s="1074"/>
      <c r="E89" s="1173" t="e">
        <v>#N/A</v>
      </c>
      <c r="F89" s="1173" t="e">
        <v>#N/A</v>
      </c>
      <c r="G89" s="1173" t="e">
        <v>#N/A</v>
      </c>
      <c r="H89" s="1173" t="e">
        <v>#N/A</v>
      </c>
      <c r="I89" s="1173" t="e">
        <v>#N/A</v>
      </c>
      <c r="J89" s="1173" t="e">
        <v>#N/A</v>
      </c>
      <c r="K89" s="1173" t="e">
        <v>#N/A</v>
      </c>
      <c r="L89" s="1173" t="e">
        <v>#N/A</v>
      </c>
      <c r="M89" s="1074"/>
      <c r="N89" s="1174" t="s">
        <v>1717</v>
      </c>
      <c r="O89" s="1074"/>
      <c r="P89" s="1169"/>
      <c r="Q89" s="1169"/>
      <c r="R89" s="1169"/>
      <c r="S89" s="1169"/>
      <c r="T89" s="1169"/>
      <c r="U89" s="1169"/>
      <c r="V89" s="1169"/>
      <c r="W89" s="1169"/>
      <c r="X89" s="1074"/>
      <c r="Y89" s="1169"/>
      <c r="Z89" s="1169"/>
      <c r="AA89" s="1169"/>
      <c r="AB89" s="1169"/>
      <c r="AC89" s="1169"/>
      <c r="AD89" s="1169"/>
      <c r="AE89" s="1169"/>
      <c r="AF89" s="1169"/>
      <c r="AG89" s="1074"/>
      <c r="AH89" s="1074"/>
      <c r="AI89" s="1169"/>
      <c r="AJ89" s="1169"/>
      <c r="AK89" s="1169"/>
      <c r="AL89" s="1169"/>
      <c r="AM89" s="1169"/>
      <c r="AN89" s="1169"/>
      <c r="AO89" s="1169"/>
      <c r="AP89" s="1169"/>
      <c r="AQ89" s="1074"/>
      <c r="AT89" s="1090" t="s">
        <v>196</v>
      </c>
      <c r="AW89" s="1096"/>
      <c r="AX89" s="1096"/>
      <c r="AY89" s="1092" t="s">
        <v>551</v>
      </c>
      <c r="AZ89" s="1093" t="s">
        <v>395</v>
      </c>
      <c r="BA89" s="1094" t="s">
        <v>415</v>
      </c>
      <c r="BB89" s="1094" t="s">
        <v>591</v>
      </c>
      <c r="BC89" s="1094" t="s">
        <v>591</v>
      </c>
      <c r="BD89" s="1095" t="s">
        <v>203</v>
      </c>
      <c r="BE89" s="1095" t="s">
        <v>201</v>
      </c>
      <c r="BF89" s="1094" t="s">
        <v>205</v>
      </c>
      <c r="BG89" s="1094" t="s">
        <v>205</v>
      </c>
      <c r="BH89" s="1094" t="s">
        <v>215</v>
      </c>
      <c r="BI89" s="1094" t="s">
        <v>221</v>
      </c>
    </row>
    <row r="90" spans="1:62" hidden="1">
      <c r="A90" s="1183">
        <v>0</v>
      </c>
      <c r="B90" s="1183">
        <v>0</v>
      </c>
      <c r="C90" s="1183">
        <v>0</v>
      </c>
      <c r="D90" s="1074"/>
      <c r="E90" s="1184" t="e">
        <v>#N/A</v>
      </c>
      <c r="F90" s="1184" t="e">
        <v>#N/A</v>
      </c>
      <c r="G90" s="1184" t="e">
        <v>#N/A</v>
      </c>
      <c r="H90" s="1184" t="e">
        <v>#N/A</v>
      </c>
      <c r="I90" s="1184" t="e">
        <v>#N/A</v>
      </c>
      <c r="J90" s="1184" t="e">
        <v>#N/A</v>
      </c>
      <c r="K90" s="1184" t="e">
        <v>#N/A</v>
      </c>
      <c r="L90" s="1184" t="e">
        <v>#N/A</v>
      </c>
      <c r="M90" s="1074"/>
      <c r="N90" s="1187" t="s">
        <v>1872</v>
      </c>
      <c r="O90" s="1074"/>
      <c r="P90" s="1186" t="e">
        <v>#N/A</v>
      </c>
      <c r="Q90" s="1186" t="e">
        <v>#N/A</v>
      </c>
      <c r="R90" s="1186" t="e">
        <v>#N/A</v>
      </c>
      <c r="S90" s="1186" t="e">
        <v>#N/A</v>
      </c>
      <c r="T90" s="1186" t="e">
        <v>#N/A</v>
      </c>
      <c r="U90" s="1186" t="e">
        <v>#N/A</v>
      </c>
      <c r="V90" s="1186" t="e">
        <v>#N/A</v>
      </c>
      <c r="W90" s="1186" t="e">
        <v>#N/A</v>
      </c>
      <c r="X90" s="1074"/>
      <c r="Y90" s="1186">
        <v>0</v>
      </c>
      <c r="Z90" s="1186">
        <v>0</v>
      </c>
      <c r="AA90" s="1186">
        <v>0</v>
      </c>
      <c r="AB90" s="1186">
        <v>0</v>
      </c>
      <c r="AC90" s="1186">
        <v>0</v>
      </c>
      <c r="AD90" s="1186">
        <v>0</v>
      </c>
      <c r="AE90" s="1186">
        <v>0</v>
      </c>
      <c r="AF90" s="1186">
        <v>0</v>
      </c>
      <c r="AG90" s="1074"/>
      <c r="AH90" s="1074"/>
      <c r="AI90" s="1186" t="e">
        <v>#N/A</v>
      </c>
      <c r="AJ90" s="1186" t="e">
        <v>#N/A</v>
      </c>
      <c r="AK90" s="1186" t="e">
        <v>#N/A</v>
      </c>
      <c r="AL90" s="1186" t="e">
        <v>#N/A</v>
      </c>
      <c r="AM90" s="1186" t="e">
        <v>#N/A</v>
      </c>
      <c r="AN90" s="1186" t="e">
        <v>#N/A</v>
      </c>
      <c r="AO90" s="1186" t="e">
        <v>#N/A</v>
      </c>
      <c r="AP90" s="1186" t="e">
        <v>#N/A</v>
      </c>
      <c r="AQ90" s="1074"/>
      <c r="AT90" s="1090" t="s">
        <v>198</v>
      </c>
      <c r="AW90" s="1096"/>
      <c r="AX90" s="1096"/>
      <c r="AY90" s="1092" t="s">
        <v>556</v>
      </c>
      <c r="AZ90" s="1093" t="s">
        <v>397</v>
      </c>
      <c r="BA90" s="1094" t="s">
        <v>421</v>
      </c>
      <c r="BB90" s="1094" t="s">
        <v>601</v>
      </c>
      <c r="BC90" s="1094" t="s">
        <v>601</v>
      </c>
      <c r="BD90" s="1095" t="s">
        <v>205</v>
      </c>
      <c r="BE90" s="1095" t="s">
        <v>203</v>
      </c>
      <c r="BF90" s="1094" t="s">
        <v>207</v>
      </c>
      <c r="BG90" s="1094" t="s">
        <v>207</v>
      </c>
      <c r="BH90" s="1094" t="s">
        <v>1888</v>
      </c>
      <c r="BI90" s="1094" t="s">
        <v>223</v>
      </c>
    </row>
    <row r="91" spans="1:62" hidden="1">
      <c r="A91" s="1176">
        <v>0</v>
      </c>
      <c r="B91" s="1176">
        <v>0</v>
      </c>
      <c r="C91" s="1176">
        <v>0</v>
      </c>
      <c r="D91" s="1074"/>
      <c r="E91" s="1173" t="e">
        <v>#N/A</v>
      </c>
      <c r="F91" s="1173" t="e">
        <v>#N/A</v>
      </c>
      <c r="G91" s="1173" t="e">
        <v>#N/A</v>
      </c>
      <c r="H91" s="1173" t="e">
        <v>#N/A</v>
      </c>
      <c r="I91" s="1173" t="e">
        <v>#N/A</v>
      </c>
      <c r="J91" s="1173" t="e">
        <v>#N/A</v>
      </c>
      <c r="K91" s="1173" t="e">
        <v>#N/A</v>
      </c>
      <c r="L91" s="1173" t="e">
        <v>#N/A</v>
      </c>
      <c r="M91" s="1074"/>
      <c r="N91" s="1174" t="s">
        <v>1717</v>
      </c>
      <c r="O91" s="1074"/>
      <c r="P91" s="1169"/>
      <c r="Q91" s="1169"/>
      <c r="R91" s="1169"/>
      <c r="S91" s="1169"/>
      <c r="T91" s="1169"/>
      <c r="U91" s="1169"/>
      <c r="V91" s="1169"/>
      <c r="W91" s="1169"/>
      <c r="X91" s="1074"/>
      <c r="Y91" s="1169"/>
      <c r="Z91" s="1169"/>
      <c r="AA91" s="1169"/>
      <c r="AB91" s="1169"/>
      <c r="AC91" s="1169"/>
      <c r="AD91" s="1169"/>
      <c r="AE91" s="1169"/>
      <c r="AF91" s="1169"/>
      <c r="AG91" s="1074"/>
      <c r="AH91" s="1074"/>
      <c r="AI91" s="1169"/>
      <c r="AJ91" s="1169"/>
      <c r="AK91" s="1169"/>
      <c r="AL91" s="1169"/>
      <c r="AM91" s="1169"/>
      <c r="AN91" s="1169"/>
      <c r="AO91" s="1169"/>
      <c r="AP91" s="1169"/>
      <c r="AQ91" s="1074"/>
      <c r="AT91" s="1090" t="s">
        <v>200</v>
      </c>
      <c r="AW91" s="1096"/>
      <c r="AX91" s="1096"/>
      <c r="AY91" s="1092" t="s">
        <v>558</v>
      </c>
      <c r="AZ91" s="1093" t="s">
        <v>401</v>
      </c>
      <c r="BA91" s="1094" t="s">
        <v>427</v>
      </c>
      <c r="BB91" s="1094" t="s">
        <v>603</v>
      </c>
      <c r="BC91" s="1094" t="s">
        <v>603</v>
      </c>
      <c r="BD91" s="1095" t="s">
        <v>207</v>
      </c>
      <c r="BE91" s="1095" t="s">
        <v>205</v>
      </c>
      <c r="BF91" s="1094" t="s">
        <v>209</v>
      </c>
      <c r="BG91" s="1094" t="s">
        <v>209</v>
      </c>
      <c r="BH91" s="1094" t="s">
        <v>219</v>
      </c>
      <c r="BI91" s="1094" t="s">
        <v>51</v>
      </c>
      <c r="BJ91" s="1072" t="e">
        <v>#N/A</v>
      </c>
    </row>
    <row r="92" spans="1:62" hidden="1">
      <c r="A92" s="1183">
        <v>0</v>
      </c>
      <c r="B92" s="1183">
        <v>0</v>
      </c>
      <c r="C92" s="1183">
        <v>0</v>
      </c>
      <c r="D92" s="1074"/>
      <c r="E92" s="1184" t="e">
        <v>#N/A</v>
      </c>
      <c r="F92" s="1184" t="e">
        <v>#N/A</v>
      </c>
      <c r="G92" s="1184" t="e">
        <v>#N/A</v>
      </c>
      <c r="H92" s="1184" t="e">
        <v>#N/A</v>
      </c>
      <c r="I92" s="1184" t="e">
        <v>#N/A</v>
      </c>
      <c r="J92" s="1184" t="e">
        <v>#N/A</v>
      </c>
      <c r="K92" s="1184" t="e">
        <v>#N/A</v>
      </c>
      <c r="L92" s="1184" t="e">
        <v>#N/A</v>
      </c>
      <c r="M92" s="1074"/>
      <c r="N92" s="1187" t="s">
        <v>1875</v>
      </c>
      <c r="O92" s="1074"/>
      <c r="P92" s="1186" t="e">
        <v>#N/A</v>
      </c>
      <c r="Q92" s="1186" t="e">
        <v>#N/A</v>
      </c>
      <c r="R92" s="1186" t="e">
        <v>#N/A</v>
      </c>
      <c r="S92" s="1186" t="e">
        <v>#N/A</v>
      </c>
      <c r="T92" s="1186" t="e">
        <v>#N/A</v>
      </c>
      <c r="U92" s="1186" t="e">
        <v>#N/A</v>
      </c>
      <c r="V92" s="1186" t="e">
        <v>#N/A</v>
      </c>
      <c r="W92" s="1186" t="e">
        <v>#N/A</v>
      </c>
      <c r="X92" s="1074"/>
      <c r="Y92" s="1186">
        <v>0</v>
      </c>
      <c r="Z92" s="1186">
        <v>0</v>
      </c>
      <c r="AA92" s="1186">
        <v>0</v>
      </c>
      <c r="AB92" s="1186">
        <v>0</v>
      </c>
      <c r="AC92" s="1186">
        <v>0</v>
      </c>
      <c r="AD92" s="1186">
        <v>0</v>
      </c>
      <c r="AE92" s="1186">
        <v>0</v>
      </c>
      <c r="AF92" s="1186">
        <v>0</v>
      </c>
      <c r="AG92" s="1074"/>
      <c r="AH92" s="1074"/>
      <c r="AI92" s="1186" t="e">
        <v>#N/A</v>
      </c>
      <c r="AJ92" s="1186" t="e">
        <v>#N/A</v>
      </c>
      <c r="AK92" s="1186" t="e">
        <v>#N/A</v>
      </c>
      <c r="AL92" s="1186" t="e">
        <v>#N/A</v>
      </c>
      <c r="AM92" s="1186" t="e">
        <v>#N/A</v>
      </c>
      <c r="AN92" s="1186" t="e">
        <v>#N/A</v>
      </c>
      <c r="AO92" s="1186" t="e">
        <v>#N/A</v>
      </c>
      <c r="AP92" s="1186" t="e">
        <v>#N/A</v>
      </c>
      <c r="AQ92" s="1074"/>
      <c r="AT92" s="1090" t="s">
        <v>202</v>
      </c>
      <c r="AW92" s="1096"/>
      <c r="AX92" s="1096"/>
      <c r="AY92" s="1092" t="s">
        <v>559</v>
      </c>
      <c r="AZ92" s="1093" t="s">
        <v>405</v>
      </c>
      <c r="BA92" s="1094" t="s">
        <v>429</v>
      </c>
      <c r="BB92" s="1094" t="s">
        <v>606</v>
      </c>
      <c r="BC92" s="1094" t="s">
        <v>606</v>
      </c>
      <c r="BD92" s="1095" t="s">
        <v>209</v>
      </c>
      <c r="BE92" s="1095" t="s">
        <v>207</v>
      </c>
      <c r="BF92" s="1094" t="s">
        <v>211</v>
      </c>
      <c r="BG92" s="1094" t="s">
        <v>211</v>
      </c>
      <c r="BH92" s="1094" t="s">
        <v>221</v>
      </c>
      <c r="BI92" s="1094" t="s">
        <v>228</v>
      </c>
      <c r="BJ92" s="1072">
        <v>45</v>
      </c>
    </row>
    <row r="93" spans="1:62" hidden="1">
      <c r="A93" s="1188"/>
      <c r="B93" s="1189"/>
      <c r="C93" s="1189"/>
      <c r="D93" s="1189"/>
      <c r="E93" s="1189"/>
      <c r="F93" s="1189"/>
      <c r="G93" s="1189"/>
      <c r="H93" s="1189"/>
      <c r="I93" s="1189"/>
      <c r="J93" s="1189"/>
      <c r="K93" s="1189"/>
      <c r="L93" s="1189"/>
      <c r="M93" s="1189"/>
      <c r="N93" s="1189"/>
      <c r="O93" s="1189"/>
      <c r="P93" s="1189"/>
      <c r="Q93" s="1189"/>
      <c r="R93" s="1189"/>
      <c r="S93" s="1189"/>
      <c r="T93" s="1189"/>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90" t="s">
        <v>1720</v>
      </c>
      <c r="AT93" s="1090" t="s">
        <v>204</v>
      </c>
      <c r="AW93" s="1096"/>
      <c r="AX93" s="1096"/>
      <c r="AY93" s="1092" t="s">
        <v>564</v>
      </c>
      <c r="AZ93" s="1093" t="s">
        <v>407</v>
      </c>
      <c r="BA93" s="1094" t="s">
        <v>437</v>
      </c>
      <c r="BB93" s="1094" t="s">
        <v>608</v>
      </c>
      <c r="BC93" s="1094" t="s">
        <v>608</v>
      </c>
      <c r="BD93" s="1095" t="s">
        <v>211</v>
      </c>
      <c r="BE93" s="1095" t="s">
        <v>209</v>
      </c>
      <c r="BF93" s="1094" t="s">
        <v>215</v>
      </c>
      <c r="BG93" s="1094" t="s">
        <v>213</v>
      </c>
      <c r="BH93" s="1094" t="s">
        <v>223</v>
      </c>
      <c r="BI93" s="1094" t="s">
        <v>232</v>
      </c>
      <c r="BJ93" s="1072" t="e">
        <v>#N/A</v>
      </c>
    </row>
    <row r="94" spans="1:62" ht="15.6" hidden="1">
      <c r="A94" s="1191" t="s">
        <v>1710</v>
      </c>
      <c r="B94" s="1192" t="s">
        <v>1711</v>
      </c>
      <c r="C94" s="1193" t="s">
        <v>1712</v>
      </c>
      <c r="E94" s="1194">
        <v>1</v>
      </c>
      <c r="F94" s="1194">
        <v>2</v>
      </c>
      <c r="G94" s="1194">
        <v>3</v>
      </c>
      <c r="H94" s="1194">
        <v>4</v>
      </c>
      <c r="I94" s="1194">
        <v>5</v>
      </c>
      <c r="J94" s="1194">
        <v>6</v>
      </c>
      <c r="K94" s="1194">
        <v>7</v>
      </c>
      <c r="L94" s="1194">
        <v>8</v>
      </c>
      <c r="M94" s="833"/>
      <c r="N94" s="1195">
        <v>40</v>
      </c>
      <c r="O94" s="833"/>
      <c r="P94" s="1603" t="s">
        <v>1713</v>
      </c>
      <c r="Q94" s="1603"/>
      <c r="R94" s="1603"/>
      <c r="S94" s="1603"/>
      <c r="T94" s="1603"/>
      <c r="U94" s="1603"/>
      <c r="V94" s="1603"/>
      <c r="W94" s="1603"/>
      <c r="Y94" s="1604" t="s">
        <v>1714</v>
      </c>
      <c r="Z94" s="1604"/>
      <c r="AA94" s="1604"/>
      <c r="AB94" s="1604"/>
      <c r="AC94" s="1604"/>
      <c r="AD94" s="1604"/>
      <c r="AE94" s="1604"/>
      <c r="AF94" s="1604"/>
      <c r="AI94" s="1605" t="s">
        <v>1716</v>
      </c>
      <c r="AJ94" s="1605"/>
      <c r="AK94" s="1605"/>
      <c r="AL94" s="1605"/>
      <c r="AM94" s="1605"/>
      <c r="AN94" s="1605"/>
      <c r="AO94" s="1605"/>
      <c r="AP94" s="1605"/>
      <c r="AQ94" s="1196"/>
      <c r="AT94" s="1090" t="s">
        <v>206</v>
      </c>
      <c r="AW94" s="1096"/>
      <c r="AX94" s="1096"/>
      <c r="AY94" s="1092" t="s">
        <v>566</v>
      </c>
      <c r="AZ94" s="1093" t="s">
        <v>413</v>
      </c>
      <c r="BA94" s="1094" t="s">
        <v>439</v>
      </c>
      <c r="BB94" s="1094" t="s">
        <v>610</v>
      </c>
      <c r="BC94" s="1094" t="s">
        <v>610</v>
      </c>
      <c r="BD94" s="1095" t="s">
        <v>213</v>
      </c>
      <c r="BE94" s="1095" t="s">
        <v>211</v>
      </c>
      <c r="BF94" s="1094" t="s">
        <v>1888</v>
      </c>
      <c r="BG94" s="1094" t="s">
        <v>215</v>
      </c>
      <c r="BH94" s="1094" t="s">
        <v>51</v>
      </c>
      <c r="BI94" s="1094" t="s">
        <v>234</v>
      </c>
      <c r="BJ94" s="1072" t="e">
        <v>#N/A</v>
      </c>
    </row>
    <row r="95" spans="1:62" hidden="1">
      <c r="A95" s="1162">
        <v>0</v>
      </c>
      <c r="B95" s="1162">
        <v>0</v>
      </c>
      <c r="C95" s="1162">
        <v>0</v>
      </c>
      <c r="E95" s="1163" t="e">
        <v>#N/A</v>
      </c>
      <c r="F95" s="1163" t="e">
        <v>#N/A</v>
      </c>
      <c r="G95" s="1163" t="e">
        <v>#N/A</v>
      </c>
      <c r="H95" s="1163" t="e">
        <v>#N/A</v>
      </c>
      <c r="I95" s="1163" t="e">
        <v>#N/A</v>
      </c>
      <c r="J95" s="1163" t="e">
        <v>#N/A</v>
      </c>
      <c r="K95" s="1163" t="e">
        <v>#N/A</v>
      </c>
      <c r="L95" s="1163" t="e">
        <v>#N/A</v>
      </c>
      <c r="N95" s="1164" t="s">
        <v>1889</v>
      </c>
      <c r="P95" s="1165" t="e">
        <v>#N/A</v>
      </c>
      <c r="Q95" s="1165" t="e">
        <v>#N/A</v>
      </c>
      <c r="R95" s="1165" t="e">
        <v>#N/A</v>
      </c>
      <c r="S95" s="1165" t="e">
        <v>#N/A</v>
      </c>
      <c r="T95" s="1165" t="e">
        <v>#N/A</v>
      </c>
      <c r="U95" s="1165" t="e">
        <v>#N/A</v>
      </c>
      <c r="V95" s="1165" t="e">
        <v>#N/A</v>
      </c>
      <c r="W95" s="1165" t="e">
        <v>#N/A</v>
      </c>
      <c r="Y95" s="1166"/>
      <c r="Z95" s="1167"/>
      <c r="AA95" s="1167"/>
      <c r="AB95" s="1167"/>
      <c r="AC95" s="1167"/>
      <c r="AD95" s="1167"/>
      <c r="AE95" s="1167"/>
      <c r="AF95" s="1168"/>
      <c r="AI95" s="1169"/>
      <c r="AJ95" s="1169"/>
      <c r="AK95" s="1169"/>
      <c r="AL95" s="1169"/>
      <c r="AM95" s="1169"/>
      <c r="AN95" s="1169"/>
      <c r="AO95" s="1169"/>
      <c r="AP95" s="1169"/>
      <c r="AQ95" s="1196"/>
      <c r="AT95" s="1197" t="s">
        <v>208</v>
      </c>
      <c r="AW95" s="1096"/>
      <c r="AX95" s="1096"/>
      <c r="AY95" s="1092" t="s">
        <v>570</v>
      </c>
      <c r="AZ95" s="1093" t="s">
        <v>415</v>
      </c>
      <c r="BA95" s="1094" t="s">
        <v>447</v>
      </c>
      <c r="BB95" s="1094" t="s">
        <v>611</v>
      </c>
      <c r="BC95" s="1094" t="s">
        <v>611</v>
      </c>
      <c r="BD95" s="1095" t="s">
        <v>215</v>
      </c>
      <c r="BE95" s="1095" t="s">
        <v>213</v>
      </c>
      <c r="BF95" s="1094" t="s">
        <v>219</v>
      </c>
      <c r="BG95" s="1094" t="s">
        <v>1888</v>
      </c>
      <c r="BH95" s="1094" t="s">
        <v>228</v>
      </c>
      <c r="BI95" s="1094" t="s">
        <v>236</v>
      </c>
      <c r="BJ95" s="1072" t="e">
        <v>#N/A</v>
      </c>
    </row>
    <row r="96" spans="1:62" hidden="1">
      <c r="A96" s="1162">
        <v>0</v>
      </c>
      <c r="B96" s="1162">
        <v>0</v>
      </c>
      <c r="C96" s="1162">
        <v>0</v>
      </c>
      <c r="E96" s="1163" t="e">
        <v>#N/A</v>
      </c>
      <c r="F96" s="1163" t="e">
        <v>#N/A</v>
      </c>
      <c r="G96" s="1163" t="e">
        <v>#N/A</v>
      </c>
      <c r="H96" s="1163" t="e">
        <v>#N/A</v>
      </c>
      <c r="I96" s="1163" t="e">
        <v>#N/A</v>
      </c>
      <c r="J96" s="1163" t="e">
        <v>#N/A</v>
      </c>
      <c r="K96" s="1163" t="e">
        <v>#N/A</v>
      </c>
      <c r="L96" s="1163" t="e">
        <v>#N/A</v>
      </c>
      <c r="N96" s="1164" t="s">
        <v>1890</v>
      </c>
      <c r="P96" s="1165" t="e">
        <v>#N/A</v>
      </c>
      <c r="Q96" s="1165" t="e">
        <v>#N/A</v>
      </c>
      <c r="R96" s="1165" t="e">
        <v>#N/A</v>
      </c>
      <c r="S96" s="1165" t="e">
        <v>#N/A</v>
      </c>
      <c r="T96" s="1165" t="e">
        <v>#N/A</v>
      </c>
      <c r="U96" s="1165" t="e">
        <v>#N/A</v>
      </c>
      <c r="V96" s="1165" t="e">
        <v>#N/A</v>
      </c>
      <c r="W96" s="1165" t="e">
        <v>#N/A</v>
      </c>
      <c r="Y96" s="1170"/>
      <c r="Z96" s="1171"/>
      <c r="AA96" s="1171"/>
      <c r="AB96" s="1171"/>
      <c r="AC96" s="1171"/>
      <c r="AD96" s="1171"/>
      <c r="AE96" s="1171"/>
      <c r="AF96" s="1172"/>
      <c r="AI96" s="1165" t="e">
        <v>#N/A</v>
      </c>
      <c r="AJ96" s="1165" t="e">
        <v>#N/A</v>
      </c>
      <c r="AK96" s="1165" t="e">
        <v>#N/A</v>
      </c>
      <c r="AL96" s="1165" t="e">
        <v>#N/A</v>
      </c>
      <c r="AM96" s="1165" t="e">
        <v>#N/A</v>
      </c>
      <c r="AN96" s="1165" t="e">
        <v>#N/A</v>
      </c>
      <c r="AO96" s="1165" t="e">
        <v>#N/A</v>
      </c>
      <c r="AP96" s="1165" t="e">
        <v>#N/A</v>
      </c>
      <c r="AQ96" s="1196"/>
      <c r="AT96" s="1197" t="s">
        <v>210</v>
      </c>
      <c r="AW96" s="1096"/>
      <c r="AX96" s="1096"/>
      <c r="AY96" s="1092" t="s">
        <v>180</v>
      </c>
      <c r="AZ96" s="1093" t="s">
        <v>421</v>
      </c>
      <c r="BA96" s="1094" t="s">
        <v>453</v>
      </c>
      <c r="BB96" s="1094" t="s">
        <v>613</v>
      </c>
      <c r="BC96" s="1094" t="s">
        <v>613</v>
      </c>
      <c r="BD96" s="1095" t="s">
        <v>217</v>
      </c>
      <c r="BE96" s="1095" t="s">
        <v>215</v>
      </c>
      <c r="BF96" s="1094" t="s">
        <v>221</v>
      </c>
      <c r="BG96" s="1094" t="s">
        <v>219</v>
      </c>
      <c r="BH96" s="1094" t="s">
        <v>232</v>
      </c>
      <c r="BI96" s="1094" t="s">
        <v>238</v>
      </c>
      <c r="BJ96" s="1072">
        <v>46</v>
      </c>
    </row>
    <row r="97" spans="1:62" s="1074" customFormat="1" hidden="1">
      <c r="A97" s="1162">
        <v>0</v>
      </c>
      <c r="B97" s="1162">
        <v>0</v>
      </c>
      <c r="C97" s="1162">
        <v>0</v>
      </c>
      <c r="D97" s="1072"/>
      <c r="E97" s="1173" t="e">
        <v>#N/A</v>
      </c>
      <c r="F97" s="1173" t="e">
        <v>#N/A</v>
      </c>
      <c r="G97" s="1173" t="e">
        <v>#N/A</v>
      </c>
      <c r="H97" s="1173" t="e">
        <v>#N/A</v>
      </c>
      <c r="I97" s="1173" t="e">
        <v>#N/A</v>
      </c>
      <c r="J97" s="1173" t="e">
        <v>#N/A</v>
      </c>
      <c r="K97" s="1173" t="e">
        <v>#N/A</v>
      </c>
      <c r="L97" s="1173" t="e">
        <v>#N/A</v>
      </c>
      <c r="M97" s="1072"/>
      <c r="N97" s="1174" t="s">
        <v>1717</v>
      </c>
      <c r="O97" s="1072"/>
      <c r="P97" s="1169"/>
      <c r="Q97" s="1169"/>
      <c r="R97" s="1169"/>
      <c r="S97" s="1169"/>
      <c r="T97" s="1169"/>
      <c r="U97" s="1169"/>
      <c r="V97" s="1169"/>
      <c r="W97" s="1169"/>
      <c r="X97" s="1072"/>
      <c r="Y97" s="1170"/>
      <c r="Z97" s="1171"/>
      <c r="AA97" s="1171"/>
      <c r="AB97" s="1171"/>
      <c r="AC97" s="1171"/>
      <c r="AD97" s="1171"/>
      <c r="AE97" s="1171"/>
      <c r="AF97" s="1172"/>
      <c r="AG97" s="1072"/>
      <c r="AH97" s="1072"/>
      <c r="AI97" s="1169"/>
      <c r="AJ97" s="1169"/>
      <c r="AK97" s="1169"/>
      <c r="AL97" s="1169"/>
      <c r="AM97" s="1169"/>
      <c r="AN97" s="1169"/>
      <c r="AO97" s="1169"/>
      <c r="AP97" s="1169"/>
      <c r="AQ97" s="1196"/>
      <c r="AR97" s="1072"/>
      <c r="AT97" s="1090" t="s">
        <v>212</v>
      </c>
      <c r="AU97" s="1072"/>
      <c r="AW97" s="1096"/>
      <c r="AX97" s="1096"/>
      <c r="AY97" s="1092" t="s">
        <v>581</v>
      </c>
      <c r="AZ97" s="1093" t="s">
        <v>427</v>
      </c>
      <c r="BA97" s="1094" t="s">
        <v>455</v>
      </c>
      <c r="BB97" s="1094" t="s">
        <v>614</v>
      </c>
      <c r="BC97" s="1094" t="s">
        <v>614</v>
      </c>
      <c r="BD97" s="1095" t="s">
        <v>219</v>
      </c>
      <c r="BE97" s="1095" t="s">
        <v>217</v>
      </c>
      <c r="BF97" s="1094" t="s">
        <v>223</v>
      </c>
      <c r="BG97" s="1094" t="s">
        <v>221</v>
      </c>
      <c r="BH97" s="1094" t="s">
        <v>234</v>
      </c>
      <c r="BI97" s="1094" t="s">
        <v>240</v>
      </c>
      <c r="BJ97" s="1074" t="e">
        <v>#N/A</v>
      </c>
    </row>
    <row r="98" spans="1:62" s="1074" customFormat="1" hidden="1">
      <c r="A98" s="1162">
        <v>0</v>
      </c>
      <c r="B98" s="1162">
        <v>0</v>
      </c>
      <c r="C98" s="1162">
        <v>0</v>
      </c>
      <c r="D98" s="1072"/>
      <c r="E98" s="1163" t="e">
        <v>#N/A</v>
      </c>
      <c r="F98" s="1163" t="e">
        <v>#N/A</v>
      </c>
      <c r="G98" s="1163" t="e">
        <v>#N/A</v>
      </c>
      <c r="H98" s="1163" t="e">
        <v>#N/A</v>
      </c>
      <c r="I98" s="1163" t="e">
        <v>#N/A</v>
      </c>
      <c r="J98" s="1163" t="e">
        <v>#N/A</v>
      </c>
      <c r="K98" s="1163" t="e">
        <v>#N/A</v>
      </c>
      <c r="L98" s="1163" t="e">
        <v>#N/A</v>
      </c>
      <c r="M98" s="1072"/>
      <c r="N98" s="1164" t="s">
        <v>1891</v>
      </c>
      <c r="O98" s="1072"/>
      <c r="P98" s="1165" t="e">
        <v>#N/A</v>
      </c>
      <c r="Q98" s="1165" t="e">
        <v>#N/A</v>
      </c>
      <c r="R98" s="1165" t="e">
        <v>#N/A</v>
      </c>
      <c r="S98" s="1165" t="e">
        <v>#N/A</v>
      </c>
      <c r="T98" s="1165" t="e">
        <v>#N/A</v>
      </c>
      <c r="U98" s="1165" t="e">
        <v>#N/A</v>
      </c>
      <c r="V98" s="1165" t="e">
        <v>#N/A</v>
      </c>
      <c r="W98" s="1165" t="e">
        <v>#N/A</v>
      </c>
      <c r="X98" s="1072"/>
      <c r="Y98" s="1170"/>
      <c r="Z98" s="1171"/>
      <c r="AA98" s="1171"/>
      <c r="AB98" s="1171"/>
      <c r="AC98" s="1171"/>
      <c r="AD98" s="1171"/>
      <c r="AE98" s="1171"/>
      <c r="AF98" s="1172"/>
      <c r="AG98" s="1072"/>
      <c r="AH98" s="1072"/>
      <c r="AI98" s="1165" t="e">
        <v>#N/A</v>
      </c>
      <c r="AJ98" s="1165" t="e">
        <v>#N/A</v>
      </c>
      <c r="AK98" s="1165" t="e">
        <v>#N/A</v>
      </c>
      <c r="AL98" s="1165" t="e">
        <v>#N/A</v>
      </c>
      <c r="AM98" s="1165" t="e">
        <v>#N/A</v>
      </c>
      <c r="AN98" s="1165" t="e">
        <v>#N/A</v>
      </c>
      <c r="AO98" s="1165" t="e">
        <v>#N/A</v>
      </c>
      <c r="AP98" s="1165" t="e">
        <v>#N/A</v>
      </c>
      <c r="AQ98" s="1196"/>
      <c r="AR98" s="1072"/>
      <c r="AT98" s="1090" t="s">
        <v>214</v>
      </c>
      <c r="AU98" s="1072"/>
      <c r="AW98" s="1096"/>
      <c r="AX98" s="1096"/>
      <c r="AY98" s="1092" t="s">
        <v>584</v>
      </c>
      <c r="AZ98" s="1093" t="s">
        <v>429</v>
      </c>
      <c r="BA98" s="1094" t="s">
        <v>457</v>
      </c>
      <c r="BB98" s="1094" t="s">
        <v>615</v>
      </c>
      <c r="BC98" s="1094" t="s">
        <v>615</v>
      </c>
      <c r="BD98" s="1095" t="s">
        <v>221</v>
      </c>
      <c r="BE98" s="1095" t="s">
        <v>219</v>
      </c>
      <c r="BF98" s="1094" t="s">
        <v>225</v>
      </c>
      <c r="BG98" s="1094" t="s">
        <v>223</v>
      </c>
      <c r="BH98" s="1094" t="s">
        <v>236</v>
      </c>
      <c r="BI98" s="1094" t="s">
        <v>1892</v>
      </c>
      <c r="BJ98" s="1074" t="e">
        <v>#N/A</v>
      </c>
    </row>
    <row r="99" spans="1:62" s="1074" customFormat="1" hidden="1">
      <c r="A99" s="1162">
        <v>0</v>
      </c>
      <c r="B99" s="1162">
        <v>0</v>
      </c>
      <c r="C99" s="1162">
        <v>0</v>
      </c>
      <c r="D99" s="1072"/>
      <c r="E99" s="1173" t="e">
        <v>#N/A</v>
      </c>
      <c r="F99" s="1173" t="e">
        <v>#N/A</v>
      </c>
      <c r="G99" s="1173" t="e">
        <v>#N/A</v>
      </c>
      <c r="H99" s="1173" t="e">
        <v>#N/A</v>
      </c>
      <c r="I99" s="1173" t="e">
        <v>#N/A</v>
      </c>
      <c r="J99" s="1173" t="e">
        <v>#N/A</v>
      </c>
      <c r="K99" s="1173" t="e">
        <v>#N/A</v>
      </c>
      <c r="L99" s="1173" t="e">
        <v>#N/A</v>
      </c>
      <c r="M99" s="1072"/>
      <c r="N99" s="1174" t="s">
        <v>1717</v>
      </c>
      <c r="O99" s="1072"/>
      <c r="P99" s="1169"/>
      <c r="Q99" s="1169"/>
      <c r="R99" s="1169"/>
      <c r="S99" s="1169"/>
      <c r="T99" s="1169"/>
      <c r="U99" s="1169"/>
      <c r="V99" s="1169"/>
      <c r="W99" s="1169"/>
      <c r="X99" s="1072"/>
      <c r="Y99" s="1170"/>
      <c r="Z99" s="1171"/>
      <c r="AA99" s="1171"/>
      <c r="AB99" s="1171"/>
      <c r="AC99" s="1171"/>
      <c r="AD99" s="1171"/>
      <c r="AE99" s="1171"/>
      <c r="AF99" s="1172"/>
      <c r="AG99" s="1072"/>
      <c r="AH99" s="1072"/>
      <c r="AI99" s="1169"/>
      <c r="AJ99" s="1169"/>
      <c r="AK99" s="1169"/>
      <c r="AL99" s="1169"/>
      <c r="AM99" s="1169"/>
      <c r="AN99" s="1169"/>
      <c r="AO99" s="1169"/>
      <c r="AP99" s="1169"/>
      <c r="AQ99" s="1196"/>
      <c r="AR99" s="1072"/>
      <c r="AT99" s="1090" t="s">
        <v>216</v>
      </c>
      <c r="AU99" s="1072"/>
      <c r="AW99" s="1096"/>
      <c r="AX99" s="1096"/>
      <c r="AY99" s="1092" t="s">
        <v>585</v>
      </c>
      <c r="AZ99" s="1093" t="s">
        <v>437</v>
      </c>
      <c r="BA99" s="1094" t="s">
        <v>459</v>
      </c>
      <c r="BB99" s="1094" t="s">
        <v>616</v>
      </c>
      <c r="BC99" s="1094" t="s">
        <v>616</v>
      </c>
      <c r="BD99" s="1095" t="s">
        <v>223</v>
      </c>
      <c r="BE99" s="1095" t="s">
        <v>221</v>
      </c>
      <c r="BF99" s="1094" t="s">
        <v>51</v>
      </c>
      <c r="BG99" s="1094" t="s">
        <v>225</v>
      </c>
      <c r="BH99" s="1094" t="s">
        <v>238</v>
      </c>
      <c r="BI99" s="1094" t="s">
        <v>1893</v>
      </c>
    </row>
    <row r="100" spans="1:62" s="1074" customFormat="1" hidden="1">
      <c r="A100" s="1162">
        <v>0</v>
      </c>
      <c r="B100" s="1162">
        <v>0</v>
      </c>
      <c r="C100" s="1162">
        <v>0</v>
      </c>
      <c r="D100" s="1072"/>
      <c r="E100" s="1163" t="e">
        <v>#N/A</v>
      </c>
      <c r="F100" s="1163" t="e">
        <v>#N/A</v>
      </c>
      <c r="G100" s="1163" t="e">
        <v>#N/A</v>
      </c>
      <c r="H100" s="1163" t="e">
        <v>#N/A</v>
      </c>
      <c r="I100" s="1163" t="e">
        <v>#N/A</v>
      </c>
      <c r="J100" s="1163" t="e">
        <v>#N/A</v>
      </c>
      <c r="K100" s="1163" t="e">
        <v>#N/A</v>
      </c>
      <c r="L100" s="1163" t="e">
        <v>#N/A</v>
      </c>
      <c r="M100" s="1072"/>
      <c r="N100" s="1175" t="s">
        <v>1693</v>
      </c>
      <c r="O100" s="1072"/>
      <c r="P100" s="1165" t="e">
        <v>#N/A</v>
      </c>
      <c r="Q100" s="1165" t="e">
        <v>#N/A</v>
      </c>
      <c r="R100" s="1165" t="e">
        <v>#N/A</v>
      </c>
      <c r="S100" s="1165" t="e">
        <v>#N/A</v>
      </c>
      <c r="T100" s="1165" t="e">
        <v>#N/A</v>
      </c>
      <c r="U100" s="1165" t="e">
        <v>#N/A</v>
      </c>
      <c r="V100" s="1165" t="e">
        <v>#N/A</v>
      </c>
      <c r="W100" s="1165" t="e">
        <v>#N/A</v>
      </c>
      <c r="X100" s="1072"/>
      <c r="Y100" s="1165">
        <v>0</v>
      </c>
      <c r="Z100" s="1165">
        <v>0</v>
      </c>
      <c r="AA100" s="1165">
        <v>0</v>
      </c>
      <c r="AB100" s="1165">
        <v>0</v>
      </c>
      <c r="AC100" s="1165">
        <v>0</v>
      </c>
      <c r="AD100" s="1165">
        <v>0</v>
      </c>
      <c r="AE100" s="1165">
        <v>0</v>
      </c>
      <c r="AF100" s="1165">
        <v>0</v>
      </c>
      <c r="AG100" s="1072"/>
      <c r="AH100" s="1072"/>
      <c r="AI100" s="1165" t="e">
        <v>#N/A</v>
      </c>
      <c r="AJ100" s="1165" t="e">
        <v>#N/A</v>
      </c>
      <c r="AK100" s="1165" t="e">
        <v>#N/A</v>
      </c>
      <c r="AL100" s="1165" t="e">
        <v>#N/A</v>
      </c>
      <c r="AM100" s="1165" t="e">
        <v>#N/A</v>
      </c>
      <c r="AN100" s="1165" t="e">
        <v>#N/A</v>
      </c>
      <c r="AO100" s="1165" t="e">
        <v>#N/A</v>
      </c>
      <c r="AP100" s="1165" t="e">
        <v>#N/A</v>
      </c>
      <c r="AQ100" s="1196"/>
      <c r="AT100" s="1090" t="s">
        <v>218</v>
      </c>
      <c r="AU100" s="1072"/>
      <c r="AW100" s="1096"/>
      <c r="AX100" s="1096"/>
      <c r="AY100" s="1092" t="s">
        <v>588</v>
      </c>
      <c r="AZ100" s="1093" t="s">
        <v>439</v>
      </c>
      <c r="BA100" s="1094" t="s">
        <v>461</v>
      </c>
      <c r="BB100" s="1094" t="s">
        <v>621</v>
      </c>
      <c r="BC100" s="1094" t="s">
        <v>621</v>
      </c>
      <c r="BD100" s="1095" t="s">
        <v>225</v>
      </c>
      <c r="BE100" s="1095" t="s">
        <v>223</v>
      </c>
      <c r="BF100" s="1094" t="s">
        <v>228</v>
      </c>
      <c r="BG100" s="1094" t="s">
        <v>51</v>
      </c>
      <c r="BH100" s="1094" t="s">
        <v>1894</v>
      </c>
      <c r="BI100" s="1094" t="s">
        <v>244</v>
      </c>
    </row>
    <row r="101" spans="1:62" hidden="1">
      <c r="A101" s="1162">
        <v>0</v>
      </c>
      <c r="B101" s="1162">
        <v>0</v>
      </c>
      <c r="C101" s="1162">
        <v>0</v>
      </c>
      <c r="E101" s="1173" t="e">
        <v>#N/A</v>
      </c>
      <c r="F101" s="1173" t="e">
        <v>#N/A</v>
      </c>
      <c r="G101" s="1173" t="e">
        <v>#N/A</v>
      </c>
      <c r="H101" s="1173" t="e">
        <v>#N/A</v>
      </c>
      <c r="I101" s="1173" t="e">
        <v>#N/A</v>
      </c>
      <c r="J101" s="1173" t="e">
        <v>#N/A</v>
      </c>
      <c r="K101" s="1173" t="e">
        <v>#N/A</v>
      </c>
      <c r="L101" s="1173" t="e">
        <v>#N/A</v>
      </c>
      <c r="N101" s="1174" t="s">
        <v>1717</v>
      </c>
      <c r="P101" s="1169"/>
      <c r="Q101" s="1169"/>
      <c r="R101" s="1169"/>
      <c r="S101" s="1169"/>
      <c r="T101" s="1169"/>
      <c r="U101" s="1169"/>
      <c r="V101" s="1169"/>
      <c r="W101" s="1169"/>
      <c r="Y101" s="1169"/>
      <c r="Z101" s="1169"/>
      <c r="AA101" s="1169"/>
      <c r="AB101" s="1169"/>
      <c r="AC101" s="1169"/>
      <c r="AD101" s="1169"/>
      <c r="AE101" s="1169"/>
      <c r="AF101" s="1169"/>
      <c r="AI101" s="1169"/>
      <c r="AJ101" s="1169"/>
      <c r="AK101" s="1169"/>
      <c r="AL101" s="1169"/>
      <c r="AM101" s="1169"/>
      <c r="AN101" s="1169"/>
      <c r="AO101" s="1169"/>
      <c r="AP101" s="1169"/>
      <c r="AQ101" s="1196"/>
      <c r="AR101" s="1074"/>
      <c r="AT101" s="1090" t="s">
        <v>220</v>
      </c>
      <c r="AW101" s="1096"/>
      <c r="AX101" s="1096"/>
      <c r="AY101" s="1092" t="s">
        <v>591</v>
      </c>
      <c r="AZ101" s="1093" t="s">
        <v>445</v>
      </c>
      <c r="BA101" s="1094" t="s">
        <v>1632</v>
      </c>
      <c r="BB101" s="1094" t="s">
        <v>208</v>
      </c>
      <c r="BC101" s="1094" t="s">
        <v>208</v>
      </c>
      <c r="BD101" s="1095" t="s">
        <v>51</v>
      </c>
      <c r="BE101" s="1095" t="s">
        <v>225</v>
      </c>
      <c r="BF101" s="1094" t="s">
        <v>232</v>
      </c>
      <c r="BG101" s="1094" t="s">
        <v>228</v>
      </c>
      <c r="BH101" s="1094" t="s">
        <v>240</v>
      </c>
      <c r="BI101" s="1094" t="s">
        <v>248</v>
      </c>
      <c r="BJ101" s="1072" t="e">
        <v>#N/A</v>
      </c>
    </row>
    <row r="102" spans="1:62" hidden="1">
      <c r="A102" s="1162">
        <v>0</v>
      </c>
      <c r="B102" s="1162">
        <v>0</v>
      </c>
      <c r="C102" s="1162">
        <v>0</v>
      </c>
      <c r="E102" s="1163" t="e">
        <v>#N/A</v>
      </c>
      <c r="F102" s="1163" t="e">
        <v>#N/A</v>
      </c>
      <c r="G102" s="1163" t="e">
        <v>#N/A</v>
      </c>
      <c r="H102" s="1163" t="e">
        <v>#N/A</v>
      </c>
      <c r="I102" s="1163" t="e">
        <v>#N/A</v>
      </c>
      <c r="J102" s="1163" t="e">
        <v>#N/A</v>
      </c>
      <c r="K102" s="1163" t="e">
        <v>#N/A</v>
      </c>
      <c r="L102" s="1163" t="e">
        <v>#N/A</v>
      </c>
      <c r="N102" s="1175" t="s">
        <v>1718</v>
      </c>
      <c r="P102" s="1165" t="e">
        <v>#N/A</v>
      </c>
      <c r="Q102" s="1165" t="e">
        <v>#N/A</v>
      </c>
      <c r="R102" s="1165" t="e">
        <v>#N/A</v>
      </c>
      <c r="S102" s="1165" t="e">
        <v>#N/A</v>
      </c>
      <c r="T102" s="1165" t="e">
        <v>#N/A</v>
      </c>
      <c r="U102" s="1165" t="e">
        <v>#N/A</v>
      </c>
      <c r="V102" s="1165" t="e">
        <v>#N/A</v>
      </c>
      <c r="W102" s="1165" t="e">
        <v>#N/A</v>
      </c>
      <c r="Y102" s="1165">
        <v>0</v>
      </c>
      <c r="Z102" s="1165">
        <v>0</v>
      </c>
      <c r="AA102" s="1165">
        <v>0</v>
      </c>
      <c r="AB102" s="1165">
        <v>0</v>
      </c>
      <c r="AC102" s="1165">
        <v>0</v>
      </c>
      <c r="AD102" s="1165">
        <v>0</v>
      </c>
      <c r="AE102" s="1165">
        <v>0</v>
      </c>
      <c r="AF102" s="1165">
        <v>0</v>
      </c>
      <c r="AI102" s="1165" t="e">
        <v>#N/A</v>
      </c>
      <c r="AJ102" s="1165" t="e">
        <v>#N/A</v>
      </c>
      <c r="AK102" s="1165" t="e">
        <v>#N/A</v>
      </c>
      <c r="AL102" s="1165" t="e">
        <v>#N/A</v>
      </c>
      <c r="AM102" s="1165" t="e">
        <v>#N/A</v>
      </c>
      <c r="AN102" s="1165" t="e">
        <v>#N/A</v>
      </c>
      <c r="AO102" s="1165" t="e">
        <v>#N/A</v>
      </c>
      <c r="AP102" s="1165" t="e">
        <v>#N/A</v>
      </c>
      <c r="AQ102" s="1196"/>
      <c r="AR102" s="1074"/>
      <c r="AT102" s="1090" t="s">
        <v>222</v>
      </c>
      <c r="AW102" s="1096"/>
      <c r="AX102" s="1096"/>
      <c r="AY102" s="1092" t="s">
        <v>595</v>
      </c>
      <c r="AZ102" s="1093" t="s">
        <v>447</v>
      </c>
      <c r="BA102" s="1094" t="s">
        <v>465</v>
      </c>
      <c r="BB102" s="1094" t="s">
        <v>627</v>
      </c>
      <c r="BC102" s="1094" t="s">
        <v>627</v>
      </c>
      <c r="BD102" s="1095" t="s">
        <v>228</v>
      </c>
      <c r="BE102" s="1095" t="s">
        <v>51</v>
      </c>
      <c r="BF102" s="1094" t="s">
        <v>234</v>
      </c>
      <c r="BG102" s="1094" t="s">
        <v>232</v>
      </c>
      <c r="BH102" s="1094" t="s">
        <v>1892</v>
      </c>
      <c r="BI102" s="1094" t="s">
        <v>250</v>
      </c>
      <c r="BJ102" s="1072" t="e">
        <v>#N/A</v>
      </c>
    </row>
    <row r="103" spans="1:62" hidden="1">
      <c r="A103" s="1162">
        <v>0</v>
      </c>
      <c r="B103" s="1162">
        <v>0</v>
      </c>
      <c r="C103" s="1162">
        <v>0</v>
      </c>
      <c r="E103" s="1173" t="e">
        <v>#N/A</v>
      </c>
      <c r="F103" s="1173" t="e">
        <v>#N/A</v>
      </c>
      <c r="G103" s="1173" t="e">
        <v>#N/A</v>
      </c>
      <c r="H103" s="1173" t="e">
        <v>#N/A</v>
      </c>
      <c r="I103" s="1173" t="e">
        <v>#N/A</v>
      </c>
      <c r="J103" s="1173" t="e">
        <v>#N/A</v>
      </c>
      <c r="K103" s="1173" t="e">
        <v>#N/A</v>
      </c>
      <c r="L103" s="1173" t="e">
        <v>#N/A</v>
      </c>
      <c r="N103" s="1174" t="s">
        <v>1717</v>
      </c>
      <c r="P103" s="1169"/>
      <c r="Q103" s="1169"/>
      <c r="R103" s="1169"/>
      <c r="S103" s="1169"/>
      <c r="T103" s="1169"/>
      <c r="U103" s="1169"/>
      <c r="V103" s="1169"/>
      <c r="W103" s="1169"/>
      <c r="Y103" s="1169"/>
      <c r="Z103" s="1169"/>
      <c r="AA103" s="1169"/>
      <c r="AB103" s="1169"/>
      <c r="AC103" s="1169"/>
      <c r="AD103" s="1169"/>
      <c r="AE103" s="1169"/>
      <c r="AF103" s="1169"/>
      <c r="AI103" s="1169"/>
      <c r="AJ103" s="1169"/>
      <c r="AK103" s="1169"/>
      <c r="AL103" s="1169"/>
      <c r="AM103" s="1169"/>
      <c r="AN103" s="1169"/>
      <c r="AO103" s="1169"/>
      <c r="AP103" s="1169"/>
      <c r="AQ103" s="1196"/>
      <c r="AR103" s="1074"/>
      <c r="AT103" s="1090" t="s">
        <v>224</v>
      </c>
      <c r="AW103" s="1096"/>
      <c r="AX103" s="1096"/>
      <c r="AY103" s="1092" t="s">
        <v>597</v>
      </c>
      <c r="AZ103" s="1093" t="s">
        <v>453</v>
      </c>
      <c r="BA103" s="1094" t="s">
        <v>471</v>
      </c>
      <c r="BB103" s="1094" t="s">
        <v>630</v>
      </c>
      <c r="BC103" s="1094" t="s">
        <v>630</v>
      </c>
      <c r="BD103" s="1095" t="s">
        <v>232</v>
      </c>
      <c r="BE103" s="1095" t="s">
        <v>228</v>
      </c>
      <c r="BF103" s="1094" t="s">
        <v>236</v>
      </c>
      <c r="BG103" s="1094" t="s">
        <v>234</v>
      </c>
      <c r="BH103" s="1094" t="s">
        <v>1893</v>
      </c>
      <c r="BI103" s="1094" t="s">
        <v>61</v>
      </c>
      <c r="BJ103" s="1072" t="e">
        <v>#N/A</v>
      </c>
    </row>
    <row r="104" spans="1:62" ht="15" hidden="1" customHeight="1">
      <c r="A104" s="1162">
        <v>0</v>
      </c>
      <c r="B104" s="1162">
        <v>0</v>
      </c>
      <c r="C104" s="1162">
        <v>0</v>
      </c>
      <c r="E104" s="1163" t="e">
        <v>#N/A</v>
      </c>
      <c r="F104" s="1163" t="e">
        <v>#N/A</v>
      </c>
      <c r="G104" s="1163" t="e">
        <v>#N/A</v>
      </c>
      <c r="H104" s="1163" t="e">
        <v>#N/A</v>
      </c>
      <c r="I104" s="1163" t="e">
        <v>#N/A</v>
      </c>
      <c r="J104" s="1163" t="e">
        <v>#N/A</v>
      </c>
      <c r="K104" s="1163" t="e">
        <v>#N/A</v>
      </c>
      <c r="L104" s="1163" t="e">
        <v>#N/A</v>
      </c>
      <c r="N104" s="1175" t="s">
        <v>1568</v>
      </c>
      <c r="P104" s="1165" t="e">
        <v>#N/A</v>
      </c>
      <c r="Q104" s="1165" t="e">
        <v>#N/A</v>
      </c>
      <c r="R104" s="1165" t="e">
        <v>#N/A</v>
      </c>
      <c r="S104" s="1165" t="e">
        <v>#N/A</v>
      </c>
      <c r="T104" s="1165" t="e">
        <v>#N/A</v>
      </c>
      <c r="U104" s="1165" t="e">
        <v>#N/A</v>
      </c>
      <c r="V104" s="1165" t="e">
        <v>#N/A</v>
      </c>
      <c r="W104" s="1165" t="e">
        <v>#N/A</v>
      </c>
      <c r="Y104" s="1165">
        <v>0</v>
      </c>
      <c r="Z104" s="1165">
        <v>0</v>
      </c>
      <c r="AA104" s="1165">
        <v>0</v>
      </c>
      <c r="AB104" s="1165">
        <v>0</v>
      </c>
      <c r="AC104" s="1165">
        <v>0</v>
      </c>
      <c r="AD104" s="1165">
        <v>0</v>
      </c>
      <c r="AE104" s="1165">
        <v>0</v>
      </c>
      <c r="AF104" s="1165">
        <v>0</v>
      </c>
      <c r="AI104" s="1165" t="e">
        <v>#N/A</v>
      </c>
      <c r="AJ104" s="1165" t="e">
        <v>#N/A</v>
      </c>
      <c r="AK104" s="1165" t="e">
        <v>#N/A</v>
      </c>
      <c r="AL104" s="1165" t="e">
        <v>#N/A</v>
      </c>
      <c r="AM104" s="1165" t="e">
        <v>#N/A</v>
      </c>
      <c r="AN104" s="1165" t="e">
        <v>#N/A</v>
      </c>
      <c r="AO104" s="1165" t="e">
        <v>#N/A</v>
      </c>
      <c r="AP104" s="1165" t="e">
        <v>#N/A</v>
      </c>
      <c r="AQ104" s="1196"/>
      <c r="AT104" s="1090" t="s">
        <v>226</v>
      </c>
      <c r="AW104" s="1096"/>
      <c r="AX104" s="1096"/>
      <c r="AY104" s="1092" t="s">
        <v>601</v>
      </c>
      <c r="AZ104" s="1093" t="s">
        <v>455</v>
      </c>
      <c r="BA104" s="1094" t="s">
        <v>493</v>
      </c>
      <c r="BB104" s="1094" t="s">
        <v>632</v>
      </c>
      <c r="BC104" s="1094" t="s">
        <v>632</v>
      </c>
      <c r="BD104" s="1095" t="s">
        <v>234</v>
      </c>
      <c r="BE104" s="1095" t="s">
        <v>230</v>
      </c>
      <c r="BF104" s="1094" t="s">
        <v>238</v>
      </c>
      <c r="BG104" s="1094" t="s">
        <v>236</v>
      </c>
      <c r="BH104" s="1094" t="s">
        <v>244</v>
      </c>
      <c r="BI104" s="1094" t="s">
        <v>253</v>
      </c>
      <c r="BJ104" s="1072" t="e">
        <v>#N/A</v>
      </c>
    </row>
    <row r="105" spans="1:62" ht="15" hidden="1" customHeight="1">
      <c r="A105" s="1176">
        <v>0</v>
      </c>
      <c r="B105" s="1176">
        <v>0</v>
      </c>
      <c r="C105" s="1176">
        <v>0</v>
      </c>
      <c r="E105" s="1173" t="e">
        <v>#N/A</v>
      </c>
      <c r="F105" s="1173" t="e">
        <v>#N/A</v>
      </c>
      <c r="G105" s="1173" t="e">
        <v>#N/A</v>
      </c>
      <c r="H105" s="1173" t="e">
        <v>#N/A</v>
      </c>
      <c r="I105" s="1173" t="e">
        <v>#N/A</v>
      </c>
      <c r="J105" s="1173" t="e">
        <v>#N/A</v>
      </c>
      <c r="K105" s="1173" t="e">
        <v>#N/A</v>
      </c>
      <c r="L105" s="1173" t="e">
        <v>#N/A</v>
      </c>
      <c r="N105" s="1174" t="s">
        <v>1717</v>
      </c>
      <c r="O105" s="1074"/>
      <c r="P105" s="1169"/>
      <c r="Q105" s="1169"/>
      <c r="R105" s="1169"/>
      <c r="S105" s="1169"/>
      <c r="T105" s="1169"/>
      <c r="U105" s="1169"/>
      <c r="V105" s="1169"/>
      <c r="W105" s="1169"/>
      <c r="Y105" s="1169"/>
      <c r="Z105" s="1169"/>
      <c r="AA105" s="1169"/>
      <c r="AB105" s="1169"/>
      <c r="AC105" s="1169"/>
      <c r="AD105" s="1169"/>
      <c r="AE105" s="1169"/>
      <c r="AF105" s="1169"/>
      <c r="AI105" s="1169"/>
      <c r="AJ105" s="1169"/>
      <c r="AK105" s="1169"/>
      <c r="AL105" s="1169"/>
      <c r="AM105" s="1169"/>
      <c r="AN105" s="1169"/>
      <c r="AO105" s="1169"/>
      <c r="AP105" s="1169"/>
      <c r="AQ105" s="1196"/>
      <c r="AT105" s="1090" t="s">
        <v>227</v>
      </c>
      <c r="AW105" s="1096"/>
      <c r="AX105" s="1096"/>
      <c r="AY105" s="1092" t="s">
        <v>603</v>
      </c>
      <c r="AZ105" s="1093" t="s">
        <v>457</v>
      </c>
      <c r="BA105" s="1094" t="s">
        <v>501</v>
      </c>
      <c r="BB105" s="1094" t="s">
        <v>638</v>
      </c>
      <c r="BC105" s="1094" t="s">
        <v>638</v>
      </c>
      <c r="BD105" s="1095" t="s">
        <v>236</v>
      </c>
      <c r="BE105" s="1095" t="s">
        <v>232</v>
      </c>
      <c r="BF105" s="1094" t="s">
        <v>240</v>
      </c>
      <c r="BG105" s="1094" t="s">
        <v>238</v>
      </c>
      <c r="BH105" s="1094" t="s">
        <v>246</v>
      </c>
      <c r="BI105" s="1094" t="s">
        <v>255</v>
      </c>
      <c r="BJ105" s="1072">
        <v>48</v>
      </c>
    </row>
    <row r="106" spans="1:62" hidden="1">
      <c r="A106" s="1176">
        <v>0</v>
      </c>
      <c r="B106" s="1176">
        <v>0</v>
      </c>
      <c r="C106" s="1176">
        <v>0</v>
      </c>
      <c r="E106" s="1163" t="e">
        <v>#N/A</v>
      </c>
      <c r="F106" s="1163" t="e">
        <v>#N/A</v>
      </c>
      <c r="G106" s="1163" t="e">
        <v>#N/A</v>
      </c>
      <c r="H106" s="1163" t="e">
        <v>#N/A</v>
      </c>
      <c r="I106" s="1163" t="e">
        <v>#N/A</v>
      </c>
      <c r="J106" s="1163" t="e">
        <v>#N/A</v>
      </c>
      <c r="K106" s="1163" t="e">
        <v>#N/A</v>
      </c>
      <c r="L106" s="1163" t="e">
        <v>#N/A</v>
      </c>
      <c r="N106" s="1177" t="s">
        <v>1611</v>
      </c>
      <c r="P106" s="1165" t="e">
        <v>#N/A</v>
      </c>
      <c r="Q106" s="1165" t="e">
        <v>#N/A</v>
      </c>
      <c r="R106" s="1165" t="e">
        <v>#N/A</v>
      </c>
      <c r="S106" s="1165" t="e">
        <v>#N/A</v>
      </c>
      <c r="T106" s="1165" t="e">
        <v>#N/A</v>
      </c>
      <c r="U106" s="1165" t="e">
        <v>#N/A</v>
      </c>
      <c r="V106" s="1165" t="e">
        <v>#N/A</v>
      </c>
      <c r="W106" s="1165" t="e">
        <v>#N/A</v>
      </c>
      <c r="Y106" s="1165">
        <v>0</v>
      </c>
      <c r="Z106" s="1165">
        <v>0</v>
      </c>
      <c r="AA106" s="1165">
        <v>0</v>
      </c>
      <c r="AB106" s="1165">
        <v>0</v>
      </c>
      <c r="AC106" s="1165">
        <v>0</v>
      </c>
      <c r="AD106" s="1165">
        <v>0</v>
      </c>
      <c r="AE106" s="1165">
        <v>0</v>
      </c>
      <c r="AF106" s="1165">
        <v>0</v>
      </c>
      <c r="AI106" s="1165" t="e">
        <v>#N/A</v>
      </c>
      <c r="AJ106" s="1165" t="e">
        <v>#N/A</v>
      </c>
      <c r="AK106" s="1165" t="e">
        <v>#N/A</v>
      </c>
      <c r="AL106" s="1165" t="e">
        <v>#N/A</v>
      </c>
      <c r="AM106" s="1165" t="e">
        <v>#N/A</v>
      </c>
      <c r="AN106" s="1165" t="e">
        <v>#N/A</v>
      </c>
      <c r="AO106" s="1165" t="e">
        <v>#N/A</v>
      </c>
      <c r="AP106" s="1165" t="e">
        <v>#N/A</v>
      </c>
      <c r="AQ106" s="1196"/>
      <c r="AT106" s="1090" t="s">
        <v>229</v>
      </c>
      <c r="AW106" s="1096"/>
      <c r="AX106" s="1096"/>
      <c r="AY106" s="1092" t="s">
        <v>606</v>
      </c>
      <c r="AZ106" s="1093" t="s">
        <v>459</v>
      </c>
      <c r="BA106" s="1094" t="s">
        <v>505</v>
      </c>
      <c r="BB106" s="1094" t="s">
        <v>640</v>
      </c>
      <c r="BC106" s="1094" t="s">
        <v>640</v>
      </c>
      <c r="BD106" s="1095" t="s">
        <v>238</v>
      </c>
      <c r="BE106" s="1095" t="s">
        <v>234</v>
      </c>
      <c r="BF106" s="1094" t="s">
        <v>1893</v>
      </c>
      <c r="BG106" s="1094" t="s">
        <v>240</v>
      </c>
      <c r="BH106" s="1094" t="s">
        <v>248</v>
      </c>
      <c r="BI106" s="1094" t="s">
        <v>257</v>
      </c>
      <c r="BJ106" s="1072" t="e">
        <v>#N/A</v>
      </c>
    </row>
    <row r="107" spans="1:62" hidden="1">
      <c r="A107" s="1176">
        <v>0</v>
      </c>
      <c r="B107" s="1176">
        <v>0</v>
      </c>
      <c r="C107" s="1176">
        <v>0</v>
      </c>
      <c r="E107" s="1173" t="e">
        <v>#N/A</v>
      </c>
      <c r="F107" s="1173" t="e">
        <v>#N/A</v>
      </c>
      <c r="G107" s="1173" t="e">
        <v>#N/A</v>
      </c>
      <c r="H107" s="1173" t="e">
        <v>#N/A</v>
      </c>
      <c r="I107" s="1173" t="e">
        <v>#N/A</v>
      </c>
      <c r="J107" s="1173" t="e">
        <v>#N/A</v>
      </c>
      <c r="K107" s="1173" t="e">
        <v>#N/A</v>
      </c>
      <c r="L107" s="1173" t="e">
        <v>#N/A</v>
      </c>
      <c r="N107" s="1174" t="s">
        <v>1717</v>
      </c>
      <c r="P107" s="1169"/>
      <c r="Q107" s="1169"/>
      <c r="R107" s="1169"/>
      <c r="S107" s="1169"/>
      <c r="T107" s="1169"/>
      <c r="U107" s="1169"/>
      <c r="V107" s="1169"/>
      <c r="W107" s="1169"/>
      <c r="Y107" s="1169"/>
      <c r="Z107" s="1169"/>
      <c r="AA107" s="1169"/>
      <c r="AB107" s="1169"/>
      <c r="AC107" s="1169"/>
      <c r="AD107" s="1169"/>
      <c r="AE107" s="1169"/>
      <c r="AF107" s="1169"/>
      <c r="AI107" s="1169"/>
      <c r="AJ107" s="1169"/>
      <c r="AK107" s="1169"/>
      <c r="AL107" s="1169"/>
      <c r="AM107" s="1169"/>
      <c r="AN107" s="1169"/>
      <c r="AO107" s="1169"/>
      <c r="AP107" s="1169"/>
      <c r="AQ107" s="1196"/>
      <c r="AT107" s="1090" t="s">
        <v>231</v>
      </c>
      <c r="AU107" s="1074"/>
      <c r="AW107" s="1096"/>
      <c r="AX107" s="1096"/>
      <c r="AY107" s="1092" t="s">
        <v>608</v>
      </c>
      <c r="AZ107" s="1093" t="s">
        <v>461</v>
      </c>
      <c r="BA107" s="1094" t="s">
        <v>507</v>
      </c>
      <c r="BB107" s="1094" t="s">
        <v>647</v>
      </c>
      <c r="BC107" s="1094" t="s">
        <v>647</v>
      </c>
      <c r="BD107" s="1095" t="s">
        <v>240</v>
      </c>
      <c r="BE107" s="1095" t="s">
        <v>236</v>
      </c>
      <c r="BF107" s="1094" t="s">
        <v>244</v>
      </c>
      <c r="BG107" s="1094" t="s">
        <v>1892</v>
      </c>
      <c r="BH107" s="1094" t="s">
        <v>250</v>
      </c>
      <c r="BI107" s="1094" t="s">
        <v>259</v>
      </c>
    </row>
    <row r="108" spans="1:62" ht="15" hidden="1" customHeight="1">
      <c r="A108" s="1176">
        <v>0</v>
      </c>
      <c r="B108" s="1176">
        <v>0</v>
      </c>
      <c r="C108" s="1176">
        <v>0</v>
      </c>
      <c r="E108" s="1178" t="e">
        <v>#N/A</v>
      </c>
      <c r="F108" s="1178" t="e">
        <v>#N/A</v>
      </c>
      <c r="G108" s="1178" t="e">
        <v>#N/A</v>
      </c>
      <c r="H108" s="1178" t="e">
        <v>#N/A</v>
      </c>
      <c r="I108" s="1178" t="e">
        <v>#N/A</v>
      </c>
      <c r="J108" s="1178" t="e">
        <v>#N/A</v>
      </c>
      <c r="K108" s="1178" t="e">
        <v>#N/A</v>
      </c>
      <c r="L108" s="1178" t="e">
        <v>#N/A</v>
      </c>
      <c r="N108" s="1177" t="s">
        <v>1613</v>
      </c>
      <c r="P108" s="1165" t="e">
        <v>#N/A</v>
      </c>
      <c r="Q108" s="1165" t="e">
        <v>#N/A</v>
      </c>
      <c r="R108" s="1165" t="e">
        <v>#N/A</v>
      </c>
      <c r="S108" s="1165" t="e">
        <v>#N/A</v>
      </c>
      <c r="T108" s="1165" t="e">
        <v>#N/A</v>
      </c>
      <c r="U108" s="1165" t="e">
        <v>#N/A</v>
      </c>
      <c r="V108" s="1165" t="e">
        <v>#N/A</v>
      </c>
      <c r="W108" s="1165" t="e">
        <v>#N/A</v>
      </c>
      <c r="Y108" s="1165">
        <v>0</v>
      </c>
      <c r="Z108" s="1165">
        <v>0</v>
      </c>
      <c r="AA108" s="1165">
        <v>0</v>
      </c>
      <c r="AB108" s="1165">
        <v>0</v>
      </c>
      <c r="AC108" s="1165">
        <v>0</v>
      </c>
      <c r="AD108" s="1165">
        <v>0</v>
      </c>
      <c r="AE108" s="1165">
        <v>0</v>
      </c>
      <c r="AF108" s="1165">
        <v>0</v>
      </c>
      <c r="AI108" s="1165" t="e">
        <v>#N/A</v>
      </c>
      <c r="AJ108" s="1165" t="e">
        <v>#N/A</v>
      </c>
      <c r="AK108" s="1165" t="e">
        <v>#N/A</v>
      </c>
      <c r="AL108" s="1165" t="e">
        <v>#N/A</v>
      </c>
      <c r="AM108" s="1165" t="e">
        <v>#N/A</v>
      </c>
      <c r="AN108" s="1165" t="e">
        <v>#N/A</v>
      </c>
      <c r="AO108" s="1165" t="e">
        <v>#N/A</v>
      </c>
      <c r="AP108" s="1165" t="e">
        <v>#N/A</v>
      </c>
      <c r="AQ108" s="1196"/>
      <c r="AT108" s="1090" t="s">
        <v>233</v>
      </c>
      <c r="AU108" s="1074"/>
      <c r="AW108" s="1096"/>
      <c r="AX108" s="1096"/>
      <c r="AY108" s="1092" t="s">
        <v>610</v>
      </c>
      <c r="AZ108" s="1093" t="s">
        <v>1632</v>
      </c>
      <c r="BA108" s="1094" t="s">
        <v>155</v>
      </c>
      <c r="BB108" s="1094" t="s">
        <v>654</v>
      </c>
      <c r="BC108" s="1094" t="s">
        <v>654</v>
      </c>
      <c r="BD108" s="1095" t="s">
        <v>242</v>
      </c>
      <c r="BE108" s="1095" t="s">
        <v>238</v>
      </c>
      <c r="BF108" s="1094" t="s">
        <v>246</v>
      </c>
      <c r="BG108" s="1094" t="s">
        <v>1893</v>
      </c>
      <c r="BH108" s="1094" t="s">
        <v>61</v>
      </c>
      <c r="BI108" s="1094" t="s">
        <v>261</v>
      </c>
    </row>
    <row r="109" spans="1:62" ht="15" hidden="1" customHeight="1">
      <c r="A109" s="1176">
        <v>0</v>
      </c>
      <c r="B109" s="1176">
        <v>0</v>
      </c>
      <c r="C109" s="1176">
        <v>0</v>
      </c>
      <c r="E109" s="1173" t="e">
        <v>#N/A</v>
      </c>
      <c r="F109" s="1173" t="e">
        <v>#N/A</v>
      </c>
      <c r="G109" s="1173" t="e">
        <v>#N/A</v>
      </c>
      <c r="H109" s="1173" t="e">
        <v>#N/A</v>
      </c>
      <c r="I109" s="1173" t="e">
        <v>#N/A</v>
      </c>
      <c r="J109" s="1173" t="e">
        <v>#N/A</v>
      </c>
      <c r="K109" s="1173" t="e">
        <v>#N/A</v>
      </c>
      <c r="L109" s="1173" t="e">
        <v>#N/A</v>
      </c>
      <c r="N109" s="1174" t="s">
        <v>1717</v>
      </c>
      <c r="P109" s="1169"/>
      <c r="Q109" s="1169"/>
      <c r="R109" s="1169"/>
      <c r="S109" s="1169"/>
      <c r="T109" s="1169"/>
      <c r="U109" s="1169"/>
      <c r="V109" s="1169"/>
      <c r="W109" s="1169"/>
      <c r="Y109" s="1169"/>
      <c r="Z109" s="1169"/>
      <c r="AA109" s="1169"/>
      <c r="AB109" s="1169"/>
      <c r="AC109" s="1169"/>
      <c r="AD109" s="1169"/>
      <c r="AE109" s="1169"/>
      <c r="AF109" s="1169"/>
      <c r="AI109" s="1169"/>
      <c r="AJ109" s="1169"/>
      <c r="AK109" s="1169"/>
      <c r="AL109" s="1169"/>
      <c r="AM109" s="1169"/>
      <c r="AN109" s="1169"/>
      <c r="AO109" s="1169"/>
      <c r="AP109" s="1169"/>
      <c r="AQ109" s="1196"/>
      <c r="AT109" s="1090" t="s">
        <v>235</v>
      </c>
      <c r="AW109" s="1096"/>
      <c r="AX109" s="1096"/>
      <c r="AY109" s="1092" t="s">
        <v>611</v>
      </c>
      <c r="AZ109" s="1093" t="s">
        <v>465</v>
      </c>
      <c r="BA109" s="1094" t="s">
        <v>512</v>
      </c>
      <c r="BB109" s="1094" t="s">
        <v>656</v>
      </c>
      <c r="BC109" s="1094" t="s">
        <v>656</v>
      </c>
      <c r="BD109" s="1095" t="s">
        <v>244</v>
      </c>
      <c r="BE109" s="1095" t="s">
        <v>240</v>
      </c>
      <c r="BF109" s="1094" t="s">
        <v>248</v>
      </c>
      <c r="BG109" s="1094" t="s">
        <v>244</v>
      </c>
      <c r="BH109" s="1094" t="s">
        <v>253</v>
      </c>
      <c r="BI109" s="1094" t="s">
        <v>263</v>
      </c>
      <c r="BJ109" s="1072" t="e">
        <v>#N/A</v>
      </c>
    </row>
    <row r="110" spans="1:62" ht="15" hidden="1" customHeight="1">
      <c r="A110" s="1176">
        <v>0</v>
      </c>
      <c r="B110" s="1176">
        <v>0</v>
      </c>
      <c r="C110" s="1176">
        <v>0</v>
      </c>
      <c r="E110" s="1178" t="e">
        <v>#N/A</v>
      </c>
      <c r="F110" s="1178" t="e">
        <v>#N/A</v>
      </c>
      <c r="G110" s="1178" t="e">
        <v>#N/A</v>
      </c>
      <c r="H110" s="1178" t="e">
        <v>#N/A</v>
      </c>
      <c r="I110" s="1178" t="e">
        <v>#N/A</v>
      </c>
      <c r="J110" s="1178" t="e">
        <v>#N/A</v>
      </c>
      <c r="K110" s="1178" t="e">
        <v>#N/A</v>
      </c>
      <c r="L110" s="1178" t="e">
        <v>#N/A</v>
      </c>
      <c r="N110" s="1177" t="s">
        <v>1615</v>
      </c>
      <c r="P110" s="1165" t="e">
        <v>#N/A</v>
      </c>
      <c r="Q110" s="1165" t="e">
        <v>#N/A</v>
      </c>
      <c r="R110" s="1165" t="e">
        <v>#N/A</v>
      </c>
      <c r="S110" s="1165" t="e">
        <v>#N/A</v>
      </c>
      <c r="T110" s="1165" t="e">
        <v>#N/A</v>
      </c>
      <c r="U110" s="1165" t="e">
        <v>#N/A</v>
      </c>
      <c r="V110" s="1165" t="e">
        <v>#N/A</v>
      </c>
      <c r="W110" s="1165" t="e">
        <v>#N/A</v>
      </c>
      <c r="Y110" s="1165">
        <v>0</v>
      </c>
      <c r="Z110" s="1165">
        <v>0</v>
      </c>
      <c r="AA110" s="1165">
        <v>0</v>
      </c>
      <c r="AB110" s="1165">
        <v>0</v>
      </c>
      <c r="AC110" s="1165">
        <v>0</v>
      </c>
      <c r="AD110" s="1165">
        <v>0</v>
      </c>
      <c r="AE110" s="1165">
        <v>0</v>
      </c>
      <c r="AF110" s="1165">
        <v>0</v>
      </c>
      <c r="AI110" s="1165" t="e">
        <v>#N/A</v>
      </c>
      <c r="AJ110" s="1165" t="e">
        <v>#N/A</v>
      </c>
      <c r="AK110" s="1165" t="e">
        <v>#N/A</v>
      </c>
      <c r="AL110" s="1165" t="e">
        <v>#N/A</v>
      </c>
      <c r="AM110" s="1165" t="e">
        <v>#N/A</v>
      </c>
      <c r="AN110" s="1165" t="e">
        <v>#N/A</v>
      </c>
      <c r="AO110" s="1165" t="e">
        <v>#N/A</v>
      </c>
      <c r="AP110" s="1165" t="e">
        <v>#N/A</v>
      </c>
      <c r="AQ110" s="1196"/>
      <c r="AT110" s="1090" t="s">
        <v>237</v>
      </c>
      <c r="AW110" s="1096"/>
      <c r="AX110" s="1096"/>
      <c r="AY110" s="1092" t="s">
        <v>613</v>
      </c>
      <c r="AZ110" s="1093" t="s">
        <v>471</v>
      </c>
      <c r="BA110" s="1094" t="s">
        <v>530</v>
      </c>
      <c r="BB110" s="1094" t="s">
        <v>657</v>
      </c>
      <c r="BC110" s="1094" t="s">
        <v>657</v>
      </c>
      <c r="BD110" s="1095" t="s">
        <v>246</v>
      </c>
      <c r="BE110" s="1095" t="s">
        <v>242</v>
      </c>
      <c r="BF110" s="1094" t="s">
        <v>250</v>
      </c>
      <c r="BG110" s="1094" t="s">
        <v>246</v>
      </c>
      <c r="BH110" s="1094" t="s">
        <v>255</v>
      </c>
      <c r="BI110" s="1094" t="s">
        <v>265</v>
      </c>
      <c r="BJ110" s="1072" t="e">
        <v>#N/A</v>
      </c>
    </row>
    <row r="111" spans="1:62" ht="15" hidden="1" customHeight="1">
      <c r="A111" s="1176">
        <v>0</v>
      </c>
      <c r="B111" s="1176">
        <v>0</v>
      </c>
      <c r="C111" s="1176">
        <v>0</v>
      </c>
      <c r="D111" s="1074"/>
      <c r="E111" s="1173" t="e">
        <v>#N/A</v>
      </c>
      <c r="F111" s="1173" t="e">
        <v>#N/A</v>
      </c>
      <c r="G111" s="1173" t="e">
        <v>#N/A</v>
      </c>
      <c r="H111" s="1173" t="e">
        <v>#N/A</v>
      </c>
      <c r="I111" s="1173" t="e">
        <v>#N/A</v>
      </c>
      <c r="J111" s="1173" t="e">
        <v>#N/A</v>
      </c>
      <c r="K111" s="1173" t="e">
        <v>#N/A</v>
      </c>
      <c r="L111" s="1173" t="e">
        <v>#N/A</v>
      </c>
      <c r="M111" s="1074"/>
      <c r="N111" s="1174" t="s">
        <v>1717</v>
      </c>
      <c r="O111" s="1074"/>
      <c r="P111" s="1169"/>
      <c r="Q111" s="1169"/>
      <c r="R111" s="1169"/>
      <c r="S111" s="1169"/>
      <c r="T111" s="1169"/>
      <c r="U111" s="1169"/>
      <c r="V111" s="1169"/>
      <c r="W111" s="1169"/>
      <c r="X111" s="1074"/>
      <c r="Y111" s="1169"/>
      <c r="Z111" s="1169"/>
      <c r="AA111" s="1169"/>
      <c r="AB111" s="1169"/>
      <c r="AC111" s="1169"/>
      <c r="AD111" s="1169"/>
      <c r="AE111" s="1169"/>
      <c r="AF111" s="1169"/>
      <c r="AG111" s="1074"/>
      <c r="AH111" s="1074"/>
      <c r="AI111" s="1169"/>
      <c r="AJ111" s="1169"/>
      <c r="AK111" s="1169"/>
      <c r="AL111" s="1169"/>
      <c r="AM111" s="1169"/>
      <c r="AN111" s="1169"/>
      <c r="AO111" s="1169"/>
      <c r="AP111" s="1169"/>
      <c r="AQ111" s="1198"/>
      <c r="AT111" s="1090" t="s">
        <v>239</v>
      </c>
      <c r="AW111" s="1096"/>
      <c r="AX111" s="1096"/>
      <c r="AY111" s="1092" t="s">
        <v>614</v>
      </c>
      <c r="AZ111" s="1093" t="s">
        <v>475</v>
      </c>
      <c r="BA111" s="1094" t="s">
        <v>532</v>
      </c>
      <c r="BB111" s="1094" t="s">
        <v>661</v>
      </c>
      <c r="BC111" s="1094" t="s">
        <v>661</v>
      </c>
      <c r="BD111" s="1095" t="s">
        <v>248</v>
      </c>
      <c r="BE111" s="1095" t="s">
        <v>244</v>
      </c>
      <c r="BF111" s="1094" t="s">
        <v>61</v>
      </c>
      <c r="BG111" s="1094" t="s">
        <v>248</v>
      </c>
      <c r="BH111" s="1094" t="s">
        <v>257</v>
      </c>
      <c r="BI111" s="1094" t="s">
        <v>267</v>
      </c>
      <c r="BJ111" s="1072" t="e">
        <v>#N/A</v>
      </c>
    </row>
    <row r="112" spans="1:62" ht="15" hidden="1" customHeight="1">
      <c r="A112" s="1176">
        <v>0</v>
      </c>
      <c r="B112" s="1176">
        <v>0</v>
      </c>
      <c r="C112" s="1176">
        <v>0</v>
      </c>
      <c r="D112" s="1074"/>
      <c r="E112" s="1182" t="e">
        <v>#N/A</v>
      </c>
      <c r="F112" s="1182" t="e">
        <v>#N/A</v>
      </c>
      <c r="G112" s="1182" t="e">
        <v>#N/A</v>
      </c>
      <c r="H112" s="1182" t="e">
        <v>#N/A</v>
      </c>
      <c r="I112" s="1182" t="e">
        <v>#N/A</v>
      </c>
      <c r="J112" s="1182" t="e">
        <v>#N/A</v>
      </c>
      <c r="K112" s="1182" t="e">
        <v>#N/A</v>
      </c>
      <c r="L112" s="1182" t="e">
        <v>#N/A</v>
      </c>
      <c r="M112" s="1074"/>
      <c r="N112" s="1199" t="s">
        <v>1895</v>
      </c>
      <c r="O112" s="1074"/>
      <c r="P112" s="1180" t="e">
        <v>#N/A</v>
      </c>
      <c r="Q112" s="1180" t="e">
        <v>#N/A</v>
      </c>
      <c r="R112" s="1180" t="e">
        <v>#N/A</v>
      </c>
      <c r="S112" s="1180" t="e">
        <v>#N/A</v>
      </c>
      <c r="T112" s="1180" t="e">
        <v>#N/A</v>
      </c>
      <c r="U112" s="1180" t="e">
        <v>#N/A</v>
      </c>
      <c r="V112" s="1180" t="e">
        <v>#N/A</v>
      </c>
      <c r="W112" s="1180" t="e">
        <v>#N/A</v>
      </c>
      <c r="X112" s="1074"/>
      <c r="Y112" s="1180">
        <v>0</v>
      </c>
      <c r="Z112" s="1180">
        <v>0</v>
      </c>
      <c r="AA112" s="1180">
        <v>0</v>
      </c>
      <c r="AB112" s="1180">
        <v>0</v>
      </c>
      <c r="AC112" s="1180">
        <v>0</v>
      </c>
      <c r="AD112" s="1180">
        <v>0</v>
      </c>
      <c r="AE112" s="1180">
        <v>0</v>
      </c>
      <c r="AF112" s="1180">
        <v>0</v>
      </c>
      <c r="AG112" s="1074"/>
      <c r="AH112" s="1074"/>
      <c r="AI112" s="1180" t="e">
        <v>#N/A</v>
      </c>
      <c r="AJ112" s="1180" t="e">
        <v>#N/A</v>
      </c>
      <c r="AK112" s="1180" t="e">
        <v>#N/A</v>
      </c>
      <c r="AL112" s="1180" t="e">
        <v>#N/A</v>
      </c>
      <c r="AM112" s="1180" t="e">
        <v>#N/A</v>
      </c>
      <c r="AN112" s="1180" t="e">
        <v>#N/A</v>
      </c>
      <c r="AO112" s="1180" t="e">
        <v>#N/A</v>
      </c>
      <c r="AP112" s="1180" t="e">
        <v>#N/A</v>
      </c>
      <c r="AQ112" s="1198"/>
      <c r="AT112" s="1090" t="s">
        <v>241</v>
      </c>
      <c r="AW112" s="1096"/>
      <c r="AX112" s="1096"/>
      <c r="AY112" s="1092" t="s">
        <v>615</v>
      </c>
      <c r="AZ112" s="1093" t="s">
        <v>481</v>
      </c>
      <c r="BA112" s="1094" t="s">
        <v>534</v>
      </c>
      <c r="BB112" s="1094" t="s">
        <v>668</v>
      </c>
      <c r="BC112" s="1094" t="s">
        <v>668</v>
      </c>
      <c r="BD112" s="1095" t="s">
        <v>250</v>
      </c>
      <c r="BE112" s="1095" t="s">
        <v>246</v>
      </c>
      <c r="BF112" s="1094" t="s">
        <v>253</v>
      </c>
      <c r="BG112" s="1094" t="s">
        <v>250</v>
      </c>
      <c r="BH112" s="1094" t="s">
        <v>259</v>
      </c>
      <c r="BI112" s="1094" t="s">
        <v>269</v>
      </c>
      <c r="BJ112" s="1072" t="e">
        <v>#N/A</v>
      </c>
    </row>
    <row r="113" spans="1:67" ht="15" hidden="1" customHeight="1">
      <c r="A113" s="1176">
        <v>0</v>
      </c>
      <c r="B113" s="1176">
        <v>0</v>
      </c>
      <c r="C113" s="1176">
        <v>0</v>
      </c>
      <c r="D113" s="1074"/>
      <c r="E113" s="1173" t="e">
        <v>#N/A</v>
      </c>
      <c r="F113" s="1173" t="e">
        <v>#N/A</v>
      </c>
      <c r="G113" s="1173" t="e">
        <v>#N/A</v>
      </c>
      <c r="H113" s="1173" t="e">
        <v>#N/A</v>
      </c>
      <c r="I113" s="1173" t="e">
        <v>#N/A</v>
      </c>
      <c r="J113" s="1173" t="e">
        <v>#N/A</v>
      </c>
      <c r="K113" s="1173" t="e">
        <v>#N/A</v>
      </c>
      <c r="L113" s="1173" t="e">
        <v>#N/A</v>
      </c>
      <c r="M113" s="1074"/>
      <c r="N113" s="1174" t="s">
        <v>1717</v>
      </c>
      <c r="O113" s="1074"/>
      <c r="P113" s="1169"/>
      <c r="Q113" s="1169"/>
      <c r="R113" s="1169"/>
      <c r="S113" s="1169"/>
      <c r="T113" s="1169"/>
      <c r="U113" s="1169"/>
      <c r="V113" s="1169"/>
      <c r="W113" s="1169"/>
      <c r="X113" s="1074"/>
      <c r="Y113" s="1169"/>
      <c r="Z113" s="1169"/>
      <c r="AA113" s="1169"/>
      <c r="AB113" s="1169"/>
      <c r="AC113" s="1169"/>
      <c r="AD113" s="1169"/>
      <c r="AE113" s="1169"/>
      <c r="AF113" s="1169"/>
      <c r="AG113" s="1074"/>
      <c r="AH113" s="1074"/>
      <c r="AI113" s="1169"/>
      <c r="AJ113" s="1169"/>
      <c r="AK113" s="1169"/>
      <c r="AL113" s="1169"/>
      <c r="AM113" s="1169"/>
      <c r="AN113" s="1169"/>
      <c r="AO113" s="1169"/>
      <c r="AP113" s="1169"/>
      <c r="AQ113" s="1198"/>
      <c r="AT113" s="1090" t="s">
        <v>243</v>
      </c>
      <c r="AW113" s="1096"/>
      <c r="AX113" s="1096"/>
      <c r="AY113" s="1092" t="s">
        <v>616</v>
      </c>
      <c r="AZ113" s="1093" t="s">
        <v>493</v>
      </c>
      <c r="BA113" s="1094" t="s">
        <v>538</v>
      </c>
      <c r="BB113" s="1094" t="s">
        <v>670</v>
      </c>
      <c r="BC113" s="1094" t="s">
        <v>670</v>
      </c>
      <c r="BD113" s="1095" t="s">
        <v>61</v>
      </c>
      <c r="BE113" s="1095" t="s">
        <v>248</v>
      </c>
      <c r="BF113" s="1094" t="s">
        <v>255</v>
      </c>
      <c r="BG113" s="1094" t="s">
        <v>61</v>
      </c>
      <c r="BH113" s="1094" t="s">
        <v>261</v>
      </c>
      <c r="BI113" s="1094" t="s">
        <v>271</v>
      </c>
      <c r="BJ113" s="1072" t="e">
        <v>#N/A</v>
      </c>
    </row>
    <row r="114" spans="1:67" ht="15" hidden="1" customHeight="1">
      <c r="A114" s="1176">
        <v>0</v>
      </c>
      <c r="B114" s="1176">
        <v>0</v>
      </c>
      <c r="C114" s="1176">
        <v>0</v>
      </c>
      <c r="D114" s="1074"/>
      <c r="E114" s="1182" t="e">
        <v>#N/A</v>
      </c>
      <c r="F114" s="1182" t="e">
        <v>#N/A</v>
      </c>
      <c r="G114" s="1182" t="e">
        <v>#N/A</v>
      </c>
      <c r="H114" s="1182" t="e">
        <v>#N/A</v>
      </c>
      <c r="I114" s="1182" t="e">
        <v>#N/A</v>
      </c>
      <c r="J114" s="1182" t="e">
        <v>#N/A</v>
      </c>
      <c r="K114" s="1182" t="e">
        <v>#N/A</v>
      </c>
      <c r="L114" s="1182" t="e">
        <v>#N/A</v>
      </c>
      <c r="M114" s="1074"/>
      <c r="N114" s="1199" t="s">
        <v>1619</v>
      </c>
      <c r="O114" s="1074"/>
      <c r="P114" s="1180" t="e">
        <v>#N/A</v>
      </c>
      <c r="Q114" s="1180" t="e">
        <v>#N/A</v>
      </c>
      <c r="R114" s="1180" t="e">
        <v>#N/A</v>
      </c>
      <c r="S114" s="1180" t="e">
        <v>#N/A</v>
      </c>
      <c r="T114" s="1180" t="e">
        <v>#N/A</v>
      </c>
      <c r="U114" s="1180" t="e">
        <v>#N/A</v>
      </c>
      <c r="V114" s="1180" t="e">
        <v>#N/A</v>
      </c>
      <c r="W114" s="1180" t="e">
        <v>#N/A</v>
      </c>
      <c r="X114" s="1074"/>
      <c r="Y114" s="1180">
        <v>0</v>
      </c>
      <c r="Z114" s="1180">
        <v>0</v>
      </c>
      <c r="AA114" s="1180">
        <v>0</v>
      </c>
      <c r="AB114" s="1180">
        <v>0</v>
      </c>
      <c r="AC114" s="1180">
        <v>0</v>
      </c>
      <c r="AD114" s="1180">
        <v>0</v>
      </c>
      <c r="AE114" s="1180">
        <v>0</v>
      </c>
      <c r="AF114" s="1180">
        <v>0</v>
      </c>
      <c r="AG114" s="1074"/>
      <c r="AH114" s="1074"/>
      <c r="AI114" s="1180" t="e">
        <v>#N/A</v>
      </c>
      <c r="AJ114" s="1180" t="e">
        <v>#N/A</v>
      </c>
      <c r="AK114" s="1180" t="e">
        <v>#N/A</v>
      </c>
      <c r="AL114" s="1180" t="e">
        <v>#N/A</v>
      </c>
      <c r="AM114" s="1180" t="e">
        <v>#N/A</v>
      </c>
      <c r="AN114" s="1180" t="e">
        <v>#N/A</v>
      </c>
      <c r="AO114" s="1180" t="e">
        <v>#N/A</v>
      </c>
      <c r="AP114" s="1180" t="e">
        <v>#N/A</v>
      </c>
      <c r="AQ114" s="1198"/>
      <c r="AT114" s="1090" t="s">
        <v>245</v>
      </c>
      <c r="AW114" s="1096"/>
      <c r="AX114" s="1096"/>
      <c r="AY114" s="1092" t="s">
        <v>621</v>
      </c>
      <c r="AZ114" s="1093" t="s">
        <v>497</v>
      </c>
      <c r="BA114" s="1094" t="s">
        <v>163</v>
      </c>
      <c r="BB114" s="1094" t="s">
        <v>671</v>
      </c>
      <c r="BC114" s="1094" t="s">
        <v>671</v>
      </c>
      <c r="BD114" s="1095" t="s">
        <v>253</v>
      </c>
      <c r="BE114" s="1095" t="s">
        <v>250</v>
      </c>
      <c r="BF114" s="1094" t="s">
        <v>257</v>
      </c>
      <c r="BG114" s="1094" t="s">
        <v>253</v>
      </c>
      <c r="BH114" s="1094" t="s">
        <v>263</v>
      </c>
      <c r="BI114" s="1094" t="s">
        <v>275</v>
      </c>
      <c r="BJ114" s="1072" t="e">
        <v>#N/A</v>
      </c>
    </row>
    <row r="115" spans="1:67" ht="15.75" hidden="1" customHeight="1">
      <c r="A115" s="1176">
        <v>0</v>
      </c>
      <c r="B115" s="1176">
        <v>0</v>
      </c>
      <c r="C115" s="1176">
        <v>0</v>
      </c>
      <c r="D115" s="1074"/>
      <c r="E115" s="1173" t="e">
        <v>#N/A</v>
      </c>
      <c r="F115" s="1173" t="e">
        <v>#N/A</v>
      </c>
      <c r="G115" s="1173" t="e">
        <v>#N/A</v>
      </c>
      <c r="H115" s="1173" t="e">
        <v>#N/A</v>
      </c>
      <c r="I115" s="1173" t="e">
        <v>#N/A</v>
      </c>
      <c r="J115" s="1173" t="e">
        <v>#N/A</v>
      </c>
      <c r="K115" s="1173" t="e">
        <v>#N/A</v>
      </c>
      <c r="L115" s="1173" t="e">
        <v>#N/A</v>
      </c>
      <c r="M115" s="1074"/>
      <c r="N115" s="1174" t="s">
        <v>1717</v>
      </c>
      <c r="O115" s="1074"/>
      <c r="P115" s="1169"/>
      <c r="Q115" s="1169"/>
      <c r="R115" s="1169"/>
      <c r="S115" s="1169"/>
      <c r="T115" s="1169"/>
      <c r="U115" s="1169"/>
      <c r="V115" s="1169"/>
      <c r="W115" s="1169"/>
      <c r="X115" s="1074"/>
      <c r="Y115" s="1169"/>
      <c r="Z115" s="1169"/>
      <c r="AA115" s="1169"/>
      <c r="AB115" s="1169"/>
      <c r="AC115" s="1169"/>
      <c r="AD115" s="1169"/>
      <c r="AE115" s="1169"/>
      <c r="AF115" s="1169"/>
      <c r="AG115" s="1074"/>
      <c r="AH115" s="1074"/>
      <c r="AI115" s="1169"/>
      <c r="AJ115" s="1169"/>
      <c r="AK115" s="1169"/>
      <c r="AL115" s="1169"/>
      <c r="AM115" s="1169"/>
      <c r="AN115" s="1169"/>
      <c r="AO115" s="1169"/>
      <c r="AP115" s="1169"/>
      <c r="AQ115" s="1198"/>
      <c r="AT115" s="1197" t="s">
        <v>247</v>
      </c>
      <c r="AW115" s="1096"/>
      <c r="AX115" s="1096"/>
      <c r="AY115" s="1092" t="s">
        <v>208</v>
      </c>
      <c r="AZ115" s="1093" t="s">
        <v>501</v>
      </c>
      <c r="BA115" s="1094" t="s">
        <v>541</v>
      </c>
      <c r="BB115" s="1094" t="s">
        <v>679</v>
      </c>
      <c r="BC115" s="1094" t="s">
        <v>679</v>
      </c>
      <c r="BD115" s="1095" t="s">
        <v>255</v>
      </c>
      <c r="BE115" s="1095" t="s">
        <v>61</v>
      </c>
      <c r="BF115" s="1094" t="s">
        <v>259</v>
      </c>
      <c r="BG115" s="1094" t="s">
        <v>255</v>
      </c>
      <c r="BH115" s="1094" t="s">
        <v>265</v>
      </c>
      <c r="BI115" s="1094" t="s">
        <v>277</v>
      </c>
      <c r="BJ115" s="1072" t="e">
        <v>#N/A</v>
      </c>
    </row>
    <row r="116" spans="1:67" hidden="1">
      <c r="A116" s="1183">
        <v>0</v>
      </c>
      <c r="B116" s="1183">
        <v>0</v>
      </c>
      <c r="C116" s="1183">
        <v>0</v>
      </c>
      <c r="D116" s="1074"/>
      <c r="E116" s="1184" t="e">
        <v>#N/A</v>
      </c>
      <c r="F116" s="1184" t="e">
        <v>#N/A</v>
      </c>
      <c r="G116" s="1184" t="e">
        <v>#N/A</v>
      </c>
      <c r="H116" s="1184" t="e">
        <v>#N/A</v>
      </c>
      <c r="I116" s="1184" t="e">
        <v>#N/A</v>
      </c>
      <c r="J116" s="1184" t="e">
        <v>#N/A</v>
      </c>
      <c r="K116" s="1184" t="e">
        <v>#N/A</v>
      </c>
      <c r="L116" s="1184" t="e">
        <v>#N/A</v>
      </c>
      <c r="M116" s="1074"/>
      <c r="N116" s="1200" t="s">
        <v>1867</v>
      </c>
      <c r="O116" s="1074"/>
      <c r="P116" s="1186" t="e">
        <v>#N/A</v>
      </c>
      <c r="Q116" s="1186" t="e">
        <v>#N/A</v>
      </c>
      <c r="R116" s="1186" t="e">
        <v>#N/A</v>
      </c>
      <c r="S116" s="1186" t="e">
        <v>#N/A</v>
      </c>
      <c r="T116" s="1186" t="e">
        <v>#N/A</v>
      </c>
      <c r="U116" s="1186" t="e">
        <v>#N/A</v>
      </c>
      <c r="V116" s="1186" t="e">
        <v>#N/A</v>
      </c>
      <c r="W116" s="1186" t="e">
        <v>#N/A</v>
      </c>
      <c r="X116" s="1074"/>
      <c r="Y116" s="1186">
        <v>0</v>
      </c>
      <c r="Z116" s="1186">
        <v>0</v>
      </c>
      <c r="AA116" s="1186">
        <v>0</v>
      </c>
      <c r="AB116" s="1186">
        <v>0</v>
      </c>
      <c r="AC116" s="1186">
        <v>0</v>
      </c>
      <c r="AD116" s="1186">
        <v>0</v>
      </c>
      <c r="AE116" s="1186">
        <v>0</v>
      </c>
      <c r="AF116" s="1186">
        <v>0</v>
      </c>
      <c r="AG116" s="1074"/>
      <c r="AH116" s="1074"/>
      <c r="AI116" s="1186" t="e">
        <v>#N/A</v>
      </c>
      <c r="AJ116" s="1186" t="e">
        <v>#N/A</v>
      </c>
      <c r="AK116" s="1186" t="e">
        <v>#N/A</v>
      </c>
      <c r="AL116" s="1186" t="e">
        <v>#N/A</v>
      </c>
      <c r="AM116" s="1186" t="e">
        <v>#N/A</v>
      </c>
      <c r="AN116" s="1186" t="e">
        <v>#N/A</v>
      </c>
      <c r="AO116" s="1186" t="e">
        <v>#N/A</v>
      </c>
      <c r="AP116" s="1186" t="e">
        <v>#N/A</v>
      </c>
      <c r="AQ116" s="1198"/>
      <c r="AT116" s="1197" t="s">
        <v>249</v>
      </c>
      <c r="AW116" s="1096"/>
      <c r="AX116" s="1096"/>
      <c r="AY116" s="1092" t="s">
        <v>627</v>
      </c>
      <c r="AZ116" s="1093" t="s">
        <v>505</v>
      </c>
      <c r="BA116" s="1094" t="s">
        <v>545</v>
      </c>
      <c r="BB116" s="1094" t="s">
        <v>252</v>
      </c>
      <c r="BC116" s="1094" t="s">
        <v>252</v>
      </c>
      <c r="BD116" s="1095" t="s">
        <v>257</v>
      </c>
      <c r="BE116" s="1095" t="s">
        <v>253</v>
      </c>
      <c r="BF116" s="1094" t="s">
        <v>261</v>
      </c>
      <c r="BG116" s="1094" t="s">
        <v>257</v>
      </c>
      <c r="BH116" s="1094" t="s">
        <v>267</v>
      </c>
      <c r="BI116" s="1094" t="s">
        <v>281</v>
      </c>
      <c r="BJ116" s="1072" t="e">
        <v>#N/A</v>
      </c>
    </row>
    <row r="117" spans="1:67" hidden="1">
      <c r="A117" s="1176">
        <v>0</v>
      </c>
      <c r="B117" s="1176">
        <v>0</v>
      </c>
      <c r="C117" s="1176">
        <v>0</v>
      </c>
      <c r="D117" s="1074"/>
      <c r="E117" s="1173" t="e">
        <v>#N/A</v>
      </c>
      <c r="F117" s="1173" t="e">
        <v>#N/A</v>
      </c>
      <c r="G117" s="1173" t="e">
        <v>#N/A</v>
      </c>
      <c r="H117" s="1173" t="e">
        <v>#N/A</v>
      </c>
      <c r="I117" s="1173" t="e">
        <v>#N/A</v>
      </c>
      <c r="J117" s="1173" t="e">
        <v>#N/A</v>
      </c>
      <c r="K117" s="1173" t="e">
        <v>#N/A</v>
      </c>
      <c r="L117" s="1173" t="e">
        <v>#N/A</v>
      </c>
      <c r="M117" s="1074"/>
      <c r="N117" s="1174" t="s">
        <v>1717</v>
      </c>
      <c r="O117" s="1074"/>
      <c r="P117" s="1169"/>
      <c r="Q117" s="1169"/>
      <c r="R117" s="1169"/>
      <c r="S117" s="1169"/>
      <c r="T117" s="1169"/>
      <c r="U117" s="1169"/>
      <c r="V117" s="1169"/>
      <c r="W117" s="1169"/>
      <c r="X117" s="1074"/>
      <c r="Y117" s="1169"/>
      <c r="Z117" s="1169"/>
      <c r="AA117" s="1169"/>
      <c r="AB117" s="1169"/>
      <c r="AC117" s="1169"/>
      <c r="AD117" s="1169"/>
      <c r="AE117" s="1169"/>
      <c r="AF117" s="1169"/>
      <c r="AG117" s="1074"/>
      <c r="AH117" s="1074"/>
      <c r="AI117" s="1169"/>
      <c r="AJ117" s="1169"/>
      <c r="AK117" s="1169"/>
      <c r="AL117" s="1169"/>
      <c r="AM117" s="1169"/>
      <c r="AN117" s="1169"/>
      <c r="AO117" s="1169"/>
      <c r="AP117" s="1169"/>
      <c r="AQ117" s="1198"/>
      <c r="AT117" s="1090" t="s">
        <v>251</v>
      </c>
      <c r="AW117" s="1096"/>
      <c r="AX117" s="1096"/>
      <c r="AY117" s="1092" t="s">
        <v>632</v>
      </c>
      <c r="AZ117" s="1093" t="s">
        <v>507</v>
      </c>
      <c r="BA117" s="1094" t="s">
        <v>547</v>
      </c>
      <c r="BB117" s="1094" t="s">
        <v>685</v>
      </c>
      <c r="BC117" s="1094" t="s">
        <v>685</v>
      </c>
      <c r="BD117" s="1095" t="s">
        <v>259</v>
      </c>
      <c r="BE117" s="1095" t="s">
        <v>255</v>
      </c>
      <c r="BF117" s="1094" t="s">
        <v>263</v>
      </c>
      <c r="BG117" s="1094" t="s">
        <v>259</v>
      </c>
      <c r="BH117" s="1094" t="s">
        <v>269</v>
      </c>
      <c r="BI117" s="1094" t="s">
        <v>285</v>
      </c>
      <c r="BJ117" s="1072" t="e">
        <v>#N/A</v>
      </c>
    </row>
    <row r="118" spans="1:67" ht="15" hidden="1" customHeight="1">
      <c r="A118" s="1183">
        <v>0</v>
      </c>
      <c r="B118" s="1183">
        <v>0</v>
      </c>
      <c r="C118" s="1183">
        <v>0</v>
      </c>
      <c r="D118" s="1074"/>
      <c r="E118" s="1184" t="e">
        <v>#N/A</v>
      </c>
      <c r="F118" s="1184" t="e">
        <v>#N/A</v>
      </c>
      <c r="G118" s="1184" t="e">
        <v>#N/A</v>
      </c>
      <c r="H118" s="1184" t="e">
        <v>#N/A</v>
      </c>
      <c r="I118" s="1184" t="e">
        <v>#N/A</v>
      </c>
      <c r="J118" s="1184" t="e">
        <v>#N/A</v>
      </c>
      <c r="K118" s="1184" t="e">
        <v>#N/A</v>
      </c>
      <c r="L118" s="1184" t="e">
        <v>#N/A</v>
      </c>
      <c r="M118" s="1074"/>
      <c r="N118" s="1201" t="s">
        <v>1869</v>
      </c>
      <c r="O118" s="1074"/>
      <c r="P118" s="1186" t="e">
        <v>#N/A</v>
      </c>
      <c r="Q118" s="1186" t="e">
        <v>#N/A</v>
      </c>
      <c r="R118" s="1186" t="e">
        <v>#N/A</v>
      </c>
      <c r="S118" s="1186" t="e">
        <v>#N/A</v>
      </c>
      <c r="T118" s="1186" t="e">
        <v>#N/A</v>
      </c>
      <c r="U118" s="1186" t="e">
        <v>#N/A</v>
      </c>
      <c r="V118" s="1186" t="e">
        <v>#N/A</v>
      </c>
      <c r="W118" s="1186" t="e">
        <v>#N/A</v>
      </c>
      <c r="X118" s="1074"/>
      <c r="Y118" s="1186">
        <v>0</v>
      </c>
      <c r="Z118" s="1186">
        <v>0</v>
      </c>
      <c r="AA118" s="1186">
        <v>0</v>
      </c>
      <c r="AB118" s="1186">
        <v>0</v>
      </c>
      <c r="AC118" s="1186">
        <v>0</v>
      </c>
      <c r="AD118" s="1186">
        <v>0</v>
      </c>
      <c r="AE118" s="1186">
        <v>0</v>
      </c>
      <c r="AF118" s="1186">
        <v>0</v>
      </c>
      <c r="AG118" s="1074"/>
      <c r="AH118" s="1074"/>
      <c r="AI118" s="1186" t="e">
        <v>#N/A</v>
      </c>
      <c r="AJ118" s="1186" t="e">
        <v>#N/A</v>
      </c>
      <c r="AK118" s="1186" t="e">
        <v>#N/A</v>
      </c>
      <c r="AL118" s="1186" t="e">
        <v>#N/A</v>
      </c>
      <c r="AM118" s="1186" t="e">
        <v>#N/A</v>
      </c>
      <c r="AN118" s="1186" t="e">
        <v>#N/A</v>
      </c>
      <c r="AO118" s="1186" t="e">
        <v>#N/A</v>
      </c>
      <c r="AP118" s="1186" t="e">
        <v>#N/A</v>
      </c>
      <c r="AQ118" s="1198"/>
      <c r="AT118" s="1090" t="s">
        <v>252</v>
      </c>
      <c r="AW118" s="1096"/>
      <c r="AX118" s="1096"/>
      <c r="AY118" s="1092" t="s">
        <v>640</v>
      </c>
      <c r="AZ118" s="1093" t="s">
        <v>155</v>
      </c>
      <c r="BA118" s="1094" t="s">
        <v>548</v>
      </c>
      <c r="BB118" s="1094" t="s">
        <v>254</v>
      </c>
      <c r="BC118" s="1094" t="s">
        <v>254</v>
      </c>
      <c r="BD118" s="1095" t="s">
        <v>261</v>
      </c>
      <c r="BE118" s="1095" t="s">
        <v>257</v>
      </c>
      <c r="BF118" s="1094" t="s">
        <v>265</v>
      </c>
      <c r="BG118" s="1094" t="s">
        <v>261</v>
      </c>
      <c r="BH118" s="1094" t="s">
        <v>275</v>
      </c>
      <c r="BI118" s="1094" t="s">
        <v>287</v>
      </c>
      <c r="BJ118" s="1072" t="e">
        <v>#N/A</v>
      </c>
      <c r="BO118" s="1074" t="s">
        <v>1896</v>
      </c>
    </row>
    <row r="119" spans="1:67" s="1074" customFormat="1" ht="15" hidden="1" customHeight="1">
      <c r="A119" s="1176">
        <v>0</v>
      </c>
      <c r="B119" s="1176">
        <v>0</v>
      </c>
      <c r="C119" s="1176">
        <v>0</v>
      </c>
      <c r="E119" s="1173" t="e">
        <v>#N/A</v>
      </c>
      <c r="F119" s="1173" t="e">
        <v>#N/A</v>
      </c>
      <c r="G119" s="1173" t="e">
        <v>#N/A</v>
      </c>
      <c r="H119" s="1173" t="e">
        <v>#N/A</v>
      </c>
      <c r="I119" s="1173" t="e">
        <v>#N/A</v>
      </c>
      <c r="J119" s="1173" t="e">
        <v>#N/A</v>
      </c>
      <c r="K119" s="1173" t="e">
        <v>#N/A</v>
      </c>
      <c r="L119" s="1173" t="e">
        <v>#N/A</v>
      </c>
      <c r="N119" s="1174" t="s">
        <v>1717</v>
      </c>
      <c r="P119" s="1169"/>
      <c r="Q119" s="1169"/>
      <c r="R119" s="1169"/>
      <c r="S119" s="1169"/>
      <c r="T119" s="1169"/>
      <c r="U119" s="1169"/>
      <c r="V119" s="1169"/>
      <c r="W119" s="1169"/>
      <c r="Y119" s="1169"/>
      <c r="Z119" s="1169"/>
      <c r="AA119" s="1169"/>
      <c r="AB119" s="1169"/>
      <c r="AC119" s="1169"/>
      <c r="AD119" s="1169"/>
      <c r="AE119" s="1169"/>
      <c r="AF119" s="1169"/>
      <c r="AI119" s="1169"/>
      <c r="AJ119" s="1169"/>
      <c r="AK119" s="1169"/>
      <c r="AL119" s="1169"/>
      <c r="AM119" s="1169"/>
      <c r="AN119" s="1169"/>
      <c r="AO119" s="1169"/>
      <c r="AP119" s="1169"/>
      <c r="AQ119" s="1198"/>
      <c r="AR119" s="1072"/>
      <c r="AT119" s="1090" t="s">
        <v>254</v>
      </c>
      <c r="AU119" s="1072"/>
      <c r="AW119" s="1096"/>
      <c r="AX119" s="1096"/>
      <c r="AY119" s="1092" t="s">
        <v>647</v>
      </c>
      <c r="AZ119" s="1093" t="s">
        <v>512</v>
      </c>
      <c r="BA119" s="1094" t="s">
        <v>549</v>
      </c>
      <c r="BB119" s="1094" t="s">
        <v>691</v>
      </c>
      <c r="BC119" s="1094" t="s">
        <v>691</v>
      </c>
      <c r="BD119" s="1095" t="s">
        <v>263</v>
      </c>
      <c r="BE119" s="1095" t="s">
        <v>259</v>
      </c>
      <c r="BF119" s="1094" t="s">
        <v>267</v>
      </c>
      <c r="BG119" s="1094" t="s">
        <v>263</v>
      </c>
      <c r="BH119" s="1094" t="s">
        <v>277</v>
      </c>
      <c r="BI119" s="1094" t="s">
        <v>291</v>
      </c>
      <c r="BJ119" s="1074" t="e">
        <v>#N/A</v>
      </c>
    </row>
    <row r="120" spans="1:67" s="1074" customFormat="1" hidden="1">
      <c r="A120" s="1183">
        <v>0</v>
      </c>
      <c r="B120" s="1183">
        <v>0</v>
      </c>
      <c r="C120" s="1183">
        <v>0</v>
      </c>
      <c r="E120" s="1184" t="e">
        <v>#N/A</v>
      </c>
      <c r="F120" s="1184" t="e">
        <v>#N/A</v>
      </c>
      <c r="G120" s="1184" t="e">
        <v>#N/A</v>
      </c>
      <c r="H120" s="1184" t="e">
        <v>#N/A</v>
      </c>
      <c r="I120" s="1184" t="e">
        <v>#N/A</v>
      </c>
      <c r="J120" s="1184" t="e">
        <v>#N/A</v>
      </c>
      <c r="K120" s="1184" t="e">
        <v>#N/A</v>
      </c>
      <c r="L120" s="1184" t="e">
        <v>#N/A</v>
      </c>
      <c r="N120" s="1201" t="s">
        <v>1872</v>
      </c>
      <c r="P120" s="1186" t="e">
        <v>#N/A</v>
      </c>
      <c r="Q120" s="1186" t="e">
        <v>#N/A</v>
      </c>
      <c r="R120" s="1186" t="e">
        <v>#N/A</v>
      </c>
      <c r="S120" s="1186" t="e">
        <v>#N/A</v>
      </c>
      <c r="T120" s="1186" t="e">
        <v>#N/A</v>
      </c>
      <c r="U120" s="1186" t="e">
        <v>#N/A</v>
      </c>
      <c r="V120" s="1186" t="e">
        <v>#N/A</v>
      </c>
      <c r="W120" s="1186" t="e">
        <v>#N/A</v>
      </c>
      <c r="Y120" s="1186">
        <v>0</v>
      </c>
      <c r="Z120" s="1186">
        <v>0</v>
      </c>
      <c r="AA120" s="1186">
        <v>0</v>
      </c>
      <c r="AB120" s="1186">
        <v>0</v>
      </c>
      <c r="AC120" s="1186">
        <v>0</v>
      </c>
      <c r="AD120" s="1186">
        <v>0</v>
      </c>
      <c r="AE120" s="1186">
        <v>0</v>
      </c>
      <c r="AF120" s="1186">
        <v>0</v>
      </c>
      <c r="AI120" s="1186" t="e">
        <v>#N/A</v>
      </c>
      <c r="AJ120" s="1186" t="e">
        <v>#N/A</v>
      </c>
      <c r="AK120" s="1186" t="e">
        <v>#N/A</v>
      </c>
      <c r="AL120" s="1186" t="e">
        <v>#N/A</v>
      </c>
      <c r="AM120" s="1186" t="e">
        <v>#N/A</v>
      </c>
      <c r="AN120" s="1186" t="e">
        <v>#N/A</v>
      </c>
      <c r="AO120" s="1186" t="e">
        <v>#N/A</v>
      </c>
      <c r="AP120" s="1186" t="e">
        <v>#N/A</v>
      </c>
      <c r="AQ120" s="1198"/>
      <c r="AR120" s="1072"/>
      <c r="AT120" s="1090" t="s">
        <v>256</v>
      </c>
      <c r="AU120" s="1072"/>
      <c r="AW120" s="1096"/>
      <c r="AX120" s="1096"/>
      <c r="AY120" s="1092" t="s">
        <v>652</v>
      </c>
      <c r="AZ120" s="1093" t="s">
        <v>520</v>
      </c>
      <c r="BA120" s="1094" t="s">
        <v>551</v>
      </c>
      <c r="BB120" s="1094" t="s">
        <v>692</v>
      </c>
      <c r="BC120" s="1094" t="s">
        <v>692</v>
      </c>
      <c r="BD120" s="1095" t="s">
        <v>265</v>
      </c>
      <c r="BE120" s="1095" t="s">
        <v>261</v>
      </c>
      <c r="BF120" s="1094" t="s">
        <v>269</v>
      </c>
      <c r="BG120" s="1094" t="s">
        <v>265</v>
      </c>
      <c r="BH120" s="1094" t="s">
        <v>1897</v>
      </c>
      <c r="BI120" s="1094" t="s">
        <v>295</v>
      </c>
      <c r="BJ120" s="1074">
        <v>51</v>
      </c>
      <c r="BO120" s="1074" t="s">
        <v>1898</v>
      </c>
    </row>
    <row r="121" spans="1:67" s="1074" customFormat="1" hidden="1">
      <c r="A121" s="1176">
        <v>0</v>
      </c>
      <c r="B121" s="1176">
        <v>0</v>
      </c>
      <c r="C121" s="1176">
        <v>0</v>
      </c>
      <c r="E121" s="1173" t="e">
        <v>#N/A</v>
      </c>
      <c r="F121" s="1173" t="e">
        <v>#N/A</v>
      </c>
      <c r="G121" s="1173" t="e">
        <v>#N/A</v>
      </c>
      <c r="H121" s="1173" t="e">
        <v>#N/A</v>
      </c>
      <c r="I121" s="1173" t="e">
        <v>#N/A</v>
      </c>
      <c r="J121" s="1173" t="e">
        <v>#N/A</v>
      </c>
      <c r="K121" s="1173" t="e">
        <v>#N/A</v>
      </c>
      <c r="L121" s="1173" t="e">
        <v>#N/A</v>
      </c>
      <c r="N121" s="1174" t="s">
        <v>1717</v>
      </c>
      <c r="P121" s="1169"/>
      <c r="Q121" s="1169"/>
      <c r="R121" s="1169"/>
      <c r="S121" s="1169"/>
      <c r="T121" s="1169"/>
      <c r="U121" s="1169"/>
      <c r="V121" s="1169"/>
      <c r="W121" s="1169"/>
      <c r="Y121" s="1169"/>
      <c r="Z121" s="1169"/>
      <c r="AA121" s="1169"/>
      <c r="AB121" s="1169"/>
      <c r="AC121" s="1169"/>
      <c r="AD121" s="1169"/>
      <c r="AE121" s="1169"/>
      <c r="AF121" s="1169"/>
      <c r="AI121" s="1169"/>
      <c r="AJ121" s="1169"/>
      <c r="AK121" s="1169"/>
      <c r="AL121" s="1169"/>
      <c r="AM121" s="1169"/>
      <c r="AN121" s="1169"/>
      <c r="AO121" s="1169"/>
      <c r="AP121" s="1169"/>
      <c r="AQ121" s="1198"/>
      <c r="AR121" s="1072"/>
      <c r="AT121" s="1090" t="s">
        <v>258</v>
      </c>
      <c r="AU121" s="1072"/>
      <c r="AW121" s="1096"/>
      <c r="AX121" s="1096"/>
      <c r="AY121" s="1092" t="s">
        <v>654</v>
      </c>
      <c r="AZ121" s="1093" t="s">
        <v>530</v>
      </c>
      <c r="BA121" s="1094" t="s">
        <v>552</v>
      </c>
      <c r="BB121" s="1094" t="s">
        <v>693</v>
      </c>
      <c r="BC121" s="1094" t="s">
        <v>693</v>
      </c>
      <c r="BD121" s="1095" t="s">
        <v>267</v>
      </c>
      <c r="BE121" s="1095" t="s">
        <v>263</v>
      </c>
      <c r="BF121" s="1094" t="s">
        <v>271</v>
      </c>
      <c r="BG121" s="1094" t="s">
        <v>267</v>
      </c>
      <c r="BH121" s="1094" t="s">
        <v>281</v>
      </c>
      <c r="BI121" s="1094" t="s">
        <v>1899</v>
      </c>
    </row>
    <row r="122" spans="1:67" s="1074" customFormat="1" hidden="1">
      <c r="A122" s="1183">
        <v>0</v>
      </c>
      <c r="B122" s="1183">
        <v>0</v>
      </c>
      <c r="C122" s="1183">
        <v>0</v>
      </c>
      <c r="E122" s="1184" t="e">
        <v>#N/A</v>
      </c>
      <c r="F122" s="1184" t="e">
        <v>#N/A</v>
      </c>
      <c r="G122" s="1184" t="e">
        <v>#N/A</v>
      </c>
      <c r="H122" s="1184" t="e">
        <v>#N/A</v>
      </c>
      <c r="I122" s="1184" t="e">
        <v>#N/A</v>
      </c>
      <c r="J122" s="1184" t="e">
        <v>#N/A</v>
      </c>
      <c r="K122" s="1184" t="e">
        <v>#N/A</v>
      </c>
      <c r="L122" s="1184" t="e">
        <v>#N/A</v>
      </c>
      <c r="N122" s="1201" t="s">
        <v>1875</v>
      </c>
      <c r="P122" s="1186" t="e">
        <v>#N/A</v>
      </c>
      <c r="Q122" s="1186" t="e">
        <v>#N/A</v>
      </c>
      <c r="R122" s="1186" t="e">
        <v>#N/A</v>
      </c>
      <c r="S122" s="1186" t="e">
        <v>#N/A</v>
      </c>
      <c r="T122" s="1186" t="e">
        <v>#N/A</v>
      </c>
      <c r="U122" s="1186" t="e">
        <v>#N/A</v>
      </c>
      <c r="V122" s="1186" t="e">
        <v>#N/A</v>
      </c>
      <c r="W122" s="1186" t="e">
        <v>#N/A</v>
      </c>
      <c r="Y122" s="1186">
        <v>0</v>
      </c>
      <c r="Z122" s="1186">
        <v>0</v>
      </c>
      <c r="AA122" s="1186">
        <v>0</v>
      </c>
      <c r="AB122" s="1186">
        <v>0</v>
      </c>
      <c r="AC122" s="1186">
        <v>0</v>
      </c>
      <c r="AD122" s="1186">
        <v>0</v>
      </c>
      <c r="AE122" s="1186">
        <v>0</v>
      </c>
      <c r="AF122" s="1186">
        <v>0</v>
      </c>
      <c r="AI122" s="1186" t="e">
        <v>#N/A</v>
      </c>
      <c r="AJ122" s="1186" t="e">
        <v>#N/A</v>
      </c>
      <c r="AK122" s="1186" t="e">
        <v>#N/A</v>
      </c>
      <c r="AL122" s="1186" t="e">
        <v>#N/A</v>
      </c>
      <c r="AM122" s="1186" t="e">
        <v>#N/A</v>
      </c>
      <c r="AN122" s="1186" t="e">
        <v>#N/A</v>
      </c>
      <c r="AO122" s="1186" t="e">
        <v>#N/A</v>
      </c>
      <c r="AP122" s="1186" t="e">
        <v>#N/A</v>
      </c>
      <c r="AQ122" s="1198"/>
      <c r="AT122" s="1090" t="s">
        <v>260</v>
      </c>
      <c r="AU122" s="1072"/>
      <c r="AW122" s="1096"/>
      <c r="AX122" s="1096"/>
      <c r="AY122" s="1092" t="s">
        <v>656</v>
      </c>
      <c r="AZ122" s="1093" t="s">
        <v>532</v>
      </c>
      <c r="BA122" s="1094" t="s">
        <v>556</v>
      </c>
      <c r="BB122" s="1094" t="s">
        <v>698</v>
      </c>
      <c r="BC122" s="1094" t="s">
        <v>698</v>
      </c>
      <c r="BD122" s="1095" t="s">
        <v>269</v>
      </c>
      <c r="BE122" s="1095" t="s">
        <v>265</v>
      </c>
      <c r="BF122" s="1094" t="s">
        <v>273</v>
      </c>
      <c r="BG122" s="1094" t="s">
        <v>269</v>
      </c>
      <c r="BH122" s="1094" t="s">
        <v>285</v>
      </c>
      <c r="BI122" s="1094" t="s">
        <v>305</v>
      </c>
    </row>
    <row r="123" spans="1:67" hidden="1">
      <c r="A123" s="1188"/>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90" t="s">
        <v>1720</v>
      </c>
      <c r="AR123" s="1074"/>
      <c r="AT123" s="1090" t="s">
        <v>262</v>
      </c>
      <c r="AW123" s="1096"/>
      <c r="AX123" s="1096"/>
      <c r="AY123" s="1092" t="s">
        <v>657</v>
      </c>
      <c r="AZ123" s="1093" t="s">
        <v>534</v>
      </c>
      <c r="BA123" s="1094" t="s">
        <v>559</v>
      </c>
      <c r="BB123" s="1094" t="s">
        <v>702</v>
      </c>
      <c r="BC123" s="1094" t="s">
        <v>702</v>
      </c>
      <c r="BD123" s="1095" t="s">
        <v>271</v>
      </c>
      <c r="BE123" s="1095" t="s">
        <v>267</v>
      </c>
      <c r="BF123" s="1094" t="s">
        <v>275</v>
      </c>
      <c r="BG123" s="1094" t="s">
        <v>271</v>
      </c>
      <c r="BH123" s="1094" t="s">
        <v>287</v>
      </c>
      <c r="BI123" s="1094" t="s">
        <v>307</v>
      </c>
      <c r="BJ123" s="1072" t="e">
        <v>#N/A</v>
      </c>
    </row>
    <row r="124" spans="1:67" ht="15.6" hidden="1">
      <c r="A124" s="1191" t="s">
        <v>1710</v>
      </c>
      <c r="B124" s="1192" t="s">
        <v>1711</v>
      </c>
      <c r="C124" s="1193" t="s">
        <v>1712</v>
      </c>
      <c r="E124" s="1194">
        <v>1</v>
      </c>
      <c r="F124" s="1194">
        <v>2</v>
      </c>
      <c r="G124" s="1194">
        <v>3</v>
      </c>
      <c r="H124" s="1194">
        <v>4</v>
      </c>
      <c r="I124" s="1194">
        <v>5</v>
      </c>
      <c r="J124" s="1194">
        <v>6</v>
      </c>
      <c r="K124" s="1194">
        <v>7</v>
      </c>
      <c r="L124" s="1194">
        <v>8</v>
      </c>
      <c r="M124" s="833"/>
      <c r="N124" s="1195">
        <v>50</v>
      </c>
      <c r="O124" s="833"/>
      <c r="P124" s="1603" t="s">
        <v>1713</v>
      </c>
      <c r="Q124" s="1603"/>
      <c r="R124" s="1603"/>
      <c r="S124" s="1603"/>
      <c r="T124" s="1603"/>
      <c r="U124" s="1603"/>
      <c r="V124" s="1603"/>
      <c r="W124" s="1603"/>
      <c r="Y124" s="1604" t="s">
        <v>1714</v>
      </c>
      <c r="Z124" s="1604"/>
      <c r="AA124" s="1604"/>
      <c r="AB124" s="1604"/>
      <c r="AC124" s="1604"/>
      <c r="AD124" s="1604"/>
      <c r="AE124" s="1604"/>
      <c r="AF124" s="1604"/>
      <c r="AI124" s="1605" t="s">
        <v>1716</v>
      </c>
      <c r="AJ124" s="1605"/>
      <c r="AK124" s="1605"/>
      <c r="AL124" s="1605"/>
      <c r="AM124" s="1605"/>
      <c r="AN124" s="1605"/>
      <c r="AO124" s="1605"/>
      <c r="AP124" s="1605"/>
      <c r="AQ124" s="1196"/>
      <c r="AR124" s="1074"/>
      <c r="AT124" s="1090" t="s">
        <v>264</v>
      </c>
      <c r="AW124" s="1096"/>
      <c r="AX124" s="1096"/>
      <c r="AY124" s="1092" t="s">
        <v>661</v>
      </c>
      <c r="AZ124" s="1093" t="s">
        <v>538</v>
      </c>
      <c r="BA124" s="1094" t="s">
        <v>564</v>
      </c>
      <c r="BB124" s="1094" t="s">
        <v>264</v>
      </c>
      <c r="BC124" s="1094" t="s">
        <v>264</v>
      </c>
      <c r="BD124" s="1095" t="s">
        <v>273</v>
      </c>
      <c r="BE124" s="1095" t="s">
        <v>269</v>
      </c>
      <c r="BF124" s="1094" t="s">
        <v>277</v>
      </c>
      <c r="BG124" s="1094" t="s">
        <v>273</v>
      </c>
      <c r="BH124" s="1094" t="s">
        <v>289</v>
      </c>
      <c r="BI124" s="1094" t="s">
        <v>309</v>
      </c>
      <c r="BJ124" s="1072" t="e">
        <v>#N/A</v>
      </c>
    </row>
    <row r="125" spans="1:67" hidden="1">
      <c r="A125" s="1176">
        <v>0</v>
      </c>
      <c r="B125" s="1176">
        <v>0</v>
      </c>
      <c r="C125" s="1176">
        <v>0</v>
      </c>
      <c r="E125" s="1163" t="e">
        <v>#N/A</v>
      </c>
      <c r="F125" s="1163" t="e">
        <v>#N/A</v>
      </c>
      <c r="G125" s="1163" t="e">
        <v>#N/A</v>
      </c>
      <c r="H125" s="1163" t="e">
        <v>#N/A</v>
      </c>
      <c r="I125" s="1163" t="e">
        <v>#N/A</v>
      </c>
      <c r="J125" s="1163" t="e">
        <v>#N/A</v>
      </c>
      <c r="K125" s="1163" t="e">
        <v>#N/A</v>
      </c>
      <c r="L125" s="1163" t="e">
        <v>#N/A</v>
      </c>
      <c r="N125" s="1164" t="s">
        <v>1900</v>
      </c>
      <c r="P125" s="1180" t="e">
        <v>#N/A</v>
      </c>
      <c r="Q125" s="1180" t="e">
        <v>#N/A</v>
      </c>
      <c r="R125" s="1180" t="e">
        <v>#N/A</v>
      </c>
      <c r="S125" s="1180" t="e">
        <v>#N/A</v>
      </c>
      <c r="T125" s="1180" t="e">
        <v>#N/A</v>
      </c>
      <c r="U125" s="1180" t="e">
        <v>#N/A</v>
      </c>
      <c r="V125" s="1180" t="e">
        <v>#N/A</v>
      </c>
      <c r="W125" s="1180" t="e">
        <v>#N/A</v>
      </c>
      <c r="Y125" s="1166"/>
      <c r="Z125" s="1167"/>
      <c r="AA125" s="1167"/>
      <c r="AB125" s="1167"/>
      <c r="AC125" s="1167"/>
      <c r="AD125" s="1167"/>
      <c r="AE125" s="1167"/>
      <c r="AF125" s="1168"/>
      <c r="AI125" s="1169">
        <v>1</v>
      </c>
      <c r="AJ125" s="1169">
        <v>2</v>
      </c>
      <c r="AK125" s="1169">
        <v>3</v>
      </c>
      <c r="AL125" s="1169">
        <v>4</v>
      </c>
      <c r="AM125" s="1169">
        <v>5</v>
      </c>
      <c r="AN125" s="1169">
        <v>6</v>
      </c>
      <c r="AO125" s="1169">
        <v>7</v>
      </c>
      <c r="AP125" s="1169">
        <v>8</v>
      </c>
      <c r="AQ125" s="1196"/>
      <c r="AR125" s="1074"/>
      <c r="AT125" s="1090" t="s">
        <v>266</v>
      </c>
      <c r="AW125" s="1096"/>
      <c r="AX125" s="1096"/>
      <c r="AY125" s="1092" t="s">
        <v>665</v>
      </c>
      <c r="AZ125" s="1093" t="s">
        <v>163</v>
      </c>
      <c r="BA125" s="1094" t="s">
        <v>566</v>
      </c>
      <c r="BB125" s="1094" t="s">
        <v>709</v>
      </c>
      <c r="BC125" s="1094" t="s">
        <v>709</v>
      </c>
      <c r="BD125" s="1095" t="s">
        <v>275</v>
      </c>
      <c r="BE125" s="1095" t="s">
        <v>271</v>
      </c>
      <c r="BF125" s="1094" t="s">
        <v>1897</v>
      </c>
      <c r="BG125" s="1094" t="s">
        <v>275</v>
      </c>
      <c r="BH125" s="1094" t="s">
        <v>291</v>
      </c>
      <c r="BI125" s="1094" t="s">
        <v>79</v>
      </c>
    </row>
    <row r="126" spans="1:67" hidden="1">
      <c r="A126" s="1176">
        <v>0</v>
      </c>
      <c r="B126" s="1176">
        <v>0</v>
      </c>
      <c r="C126" s="1176">
        <v>0</v>
      </c>
      <c r="E126" s="1163" t="e">
        <v>#N/A</v>
      </c>
      <c r="F126" s="1163" t="e">
        <v>#N/A</v>
      </c>
      <c r="G126" s="1163" t="e">
        <v>#N/A</v>
      </c>
      <c r="H126" s="1163" t="e">
        <v>#N/A</v>
      </c>
      <c r="I126" s="1163" t="e">
        <v>#N/A</v>
      </c>
      <c r="J126" s="1163" t="e">
        <v>#N/A</v>
      </c>
      <c r="K126" s="1163" t="e">
        <v>#N/A</v>
      </c>
      <c r="L126" s="1163" t="e">
        <v>#N/A</v>
      </c>
      <c r="N126" s="1164" t="s">
        <v>1901</v>
      </c>
      <c r="P126" s="1180" t="e">
        <v>#N/A</v>
      </c>
      <c r="Q126" s="1180" t="e">
        <v>#N/A</v>
      </c>
      <c r="R126" s="1180" t="e">
        <v>#N/A</v>
      </c>
      <c r="S126" s="1180" t="e">
        <v>#N/A</v>
      </c>
      <c r="T126" s="1180" t="e">
        <v>#N/A</v>
      </c>
      <c r="U126" s="1180" t="e">
        <v>#N/A</v>
      </c>
      <c r="V126" s="1180" t="e">
        <v>#N/A</v>
      </c>
      <c r="W126" s="1180" t="e">
        <v>#N/A</v>
      </c>
      <c r="Y126" s="1170"/>
      <c r="Z126" s="1171"/>
      <c r="AA126" s="1171"/>
      <c r="AB126" s="1171"/>
      <c r="AC126" s="1171"/>
      <c r="AD126" s="1171"/>
      <c r="AE126" s="1171"/>
      <c r="AF126" s="1172"/>
      <c r="AH126" s="1202" t="e">
        <v>#N/A</v>
      </c>
      <c r="AI126" s="1180" t="e">
        <v>#N/A</v>
      </c>
      <c r="AJ126" s="1180" t="e">
        <v>#N/A</v>
      </c>
      <c r="AK126" s="1180" t="e">
        <v>#N/A</v>
      </c>
      <c r="AL126" s="1180" t="e">
        <v>#N/A</v>
      </c>
      <c r="AM126" s="1180" t="e">
        <v>#N/A</v>
      </c>
      <c r="AN126" s="1180" t="e">
        <v>#N/A</v>
      </c>
      <c r="AO126" s="1180" t="e">
        <v>#N/A</v>
      </c>
      <c r="AP126" s="1180" t="e">
        <v>#N/A</v>
      </c>
      <c r="AQ126" s="1196"/>
      <c r="AT126" s="1090" t="s">
        <v>268</v>
      </c>
      <c r="AW126" s="1096"/>
      <c r="AX126" s="1096"/>
      <c r="AY126" s="1092" t="s">
        <v>668</v>
      </c>
      <c r="AZ126" s="1093" t="s">
        <v>541</v>
      </c>
      <c r="BA126" s="1094" t="s">
        <v>569</v>
      </c>
      <c r="BB126" s="1094" t="s">
        <v>712</v>
      </c>
      <c r="BC126" s="1094" t="s">
        <v>712</v>
      </c>
      <c r="BD126" s="1095" t="s">
        <v>277</v>
      </c>
      <c r="BE126" s="1095" t="s">
        <v>273</v>
      </c>
      <c r="BF126" s="1094" t="s">
        <v>281</v>
      </c>
      <c r="BG126" s="1094" t="s">
        <v>277</v>
      </c>
      <c r="BH126" s="1094" t="s">
        <v>293</v>
      </c>
      <c r="BI126" s="1094" t="s">
        <v>81</v>
      </c>
    </row>
    <row r="127" spans="1:67" hidden="1">
      <c r="A127" s="1176">
        <v>0</v>
      </c>
      <c r="B127" s="1176">
        <v>0</v>
      </c>
      <c r="C127" s="1176">
        <v>0</v>
      </c>
      <c r="E127" s="1173" t="e">
        <v>#N/A</v>
      </c>
      <c r="F127" s="1173" t="e">
        <v>#N/A</v>
      </c>
      <c r="G127" s="1173" t="e">
        <v>#N/A</v>
      </c>
      <c r="H127" s="1173" t="e">
        <v>#N/A</v>
      </c>
      <c r="I127" s="1173" t="e">
        <v>#N/A</v>
      </c>
      <c r="J127" s="1173" t="e">
        <v>#N/A</v>
      </c>
      <c r="K127" s="1173" t="e">
        <v>#N/A</v>
      </c>
      <c r="L127" s="1173" t="e">
        <v>#N/A</v>
      </c>
      <c r="N127" s="1174" t="s">
        <v>1717</v>
      </c>
      <c r="P127" s="1169"/>
      <c r="Q127" s="1169"/>
      <c r="R127" s="1169"/>
      <c r="S127" s="1169"/>
      <c r="T127" s="1169"/>
      <c r="U127" s="1169"/>
      <c r="V127" s="1169"/>
      <c r="W127" s="1169"/>
      <c r="Y127" s="1170"/>
      <c r="Z127" s="1171"/>
      <c r="AA127" s="1171"/>
      <c r="AB127" s="1171"/>
      <c r="AC127" s="1171"/>
      <c r="AD127" s="1171"/>
      <c r="AE127" s="1171"/>
      <c r="AF127" s="1172"/>
      <c r="AH127" s="1202"/>
      <c r="AI127" s="1169"/>
      <c r="AJ127" s="1169"/>
      <c r="AK127" s="1169"/>
      <c r="AL127" s="1169"/>
      <c r="AM127" s="1169"/>
      <c r="AN127" s="1169"/>
      <c r="AO127" s="1169"/>
      <c r="AP127" s="1169"/>
      <c r="AQ127" s="1196"/>
      <c r="AT127" s="1090" t="s">
        <v>270</v>
      </c>
      <c r="AW127" s="1096"/>
      <c r="AX127" s="1096"/>
      <c r="AY127" s="1092" t="s">
        <v>670</v>
      </c>
      <c r="AZ127" s="1093" t="s">
        <v>545</v>
      </c>
      <c r="BA127" s="1094" t="s">
        <v>570</v>
      </c>
      <c r="BB127" s="1094" t="s">
        <v>713</v>
      </c>
      <c r="BC127" s="1094" t="s">
        <v>713</v>
      </c>
      <c r="BD127" s="1095" t="s">
        <v>279</v>
      </c>
      <c r="BE127" s="1095" t="s">
        <v>275</v>
      </c>
      <c r="BF127" s="1094" t="s">
        <v>283</v>
      </c>
      <c r="BG127" s="1094" t="s">
        <v>281</v>
      </c>
      <c r="BH127" s="1094" t="s">
        <v>295</v>
      </c>
      <c r="BI127" s="1094" t="s">
        <v>313</v>
      </c>
      <c r="BJ127" s="1072" t="e">
        <v>#N/A</v>
      </c>
    </row>
    <row r="128" spans="1:67" hidden="1">
      <c r="A128" s="1176">
        <v>0</v>
      </c>
      <c r="B128" s="1176">
        <v>0</v>
      </c>
      <c r="C128" s="1176">
        <v>0</v>
      </c>
      <c r="E128" s="1163" t="e">
        <v>#N/A</v>
      </c>
      <c r="F128" s="1163" t="e">
        <v>#N/A</v>
      </c>
      <c r="G128" s="1163" t="e">
        <v>#N/A</v>
      </c>
      <c r="H128" s="1163" t="e">
        <v>#N/A</v>
      </c>
      <c r="I128" s="1163" t="e">
        <v>#N/A</v>
      </c>
      <c r="J128" s="1163" t="e">
        <v>#N/A</v>
      </c>
      <c r="K128" s="1163" t="e">
        <v>#N/A</v>
      </c>
      <c r="L128" s="1163" t="e">
        <v>#N/A</v>
      </c>
      <c r="N128" s="1164" t="s">
        <v>1902</v>
      </c>
      <c r="P128" s="1180" t="e">
        <v>#N/A</v>
      </c>
      <c r="Q128" s="1180" t="e">
        <v>#N/A</v>
      </c>
      <c r="R128" s="1180" t="e">
        <v>#N/A</v>
      </c>
      <c r="S128" s="1180" t="e">
        <v>#N/A</v>
      </c>
      <c r="T128" s="1180" t="e">
        <v>#N/A</v>
      </c>
      <c r="U128" s="1180" t="e">
        <v>#N/A</v>
      </c>
      <c r="V128" s="1180" t="e">
        <v>#N/A</v>
      </c>
      <c r="W128" s="1180" t="e">
        <v>#N/A</v>
      </c>
      <c r="Y128" s="1170"/>
      <c r="Z128" s="1171"/>
      <c r="AA128" s="1171"/>
      <c r="AB128" s="1171"/>
      <c r="AC128" s="1171"/>
      <c r="AD128" s="1171"/>
      <c r="AE128" s="1171"/>
      <c r="AF128" s="1172"/>
      <c r="AH128" s="1202" t="e">
        <v>#N/A</v>
      </c>
      <c r="AI128" s="1180" t="e">
        <v>#N/A</v>
      </c>
      <c r="AJ128" s="1180" t="e">
        <v>#N/A</v>
      </c>
      <c r="AK128" s="1180" t="e">
        <v>#N/A</v>
      </c>
      <c r="AL128" s="1180" t="e">
        <v>#N/A</v>
      </c>
      <c r="AM128" s="1180" t="e">
        <v>#N/A</v>
      </c>
      <c r="AN128" s="1180" t="e">
        <v>#N/A</v>
      </c>
      <c r="AO128" s="1180" t="e">
        <v>#N/A</v>
      </c>
      <c r="AP128" s="1180" t="e">
        <v>#N/A</v>
      </c>
      <c r="AQ128" s="1196"/>
      <c r="AT128" s="1090" t="s">
        <v>272</v>
      </c>
      <c r="AW128" s="1096"/>
      <c r="AX128" s="1096"/>
      <c r="AY128" s="1092" t="s">
        <v>671</v>
      </c>
      <c r="AZ128" s="1093" t="s">
        <v>546</v>
      </c>
      <c r="BA128" s="1094" t="s">
        <v>180</v>
      </c>
      <c r="BB128" s="1094" t="s">
        <v>714</v>
      </c>
      <c r="BC128" s="1094" t="s">
        <v>714</v>
      </c>
      <c r="BD128" s="1095" t="s">
        <v>281</v>
      </c>
      <c r="BE128" s="1095" t="s">
        <v>277</v>
      </c>
      <c r="BF128" s="1094" t="s">
        <v>285</v>
      </c>
      <c r="BG128" s="1094" t="s">
        <v>283</v>
      </c>
      <c r="BH128" s="1094" t="s">
        <v>299</v>
      </c>
      <c r="BI128" s="1094" t="s">
        <v>315</v>
      </c>
      <c r="BJ128" s="1072">
        <v>53</v>
      </c>
    </row>
    <row r="129" spans="1:62" hidden="1">
      <c r="A129" s="1176">
        <v>0</v>
      </c>
      <c r="B129" s="1176">
        <v>0</v>
      </c>
      <c r="C129" s="1176">
        <v>0</v>
      </c>
      <c r="E129" s="1173" t="e">
        <v>#N/A</v>
      </c>
      <c r="F129" s="1173" t="e">
        <v>#N/A</v>
      </c>
      <c r="G129" s="1173" t="e">
        <v>#N/A</v>
      </c>
      <c r="H129" s="1173" t="e">
        <v>#N/A</v>
      </c>
      <c r="I129" s="1173" t="e">
        <v>#N/A</v>
      </c>
      <c r="J129" s="1173" t="e">
        <v>#N/A</v>
      </c>
      <c r="K129" s="1173" t="e">
        <v>#N/A</v>
      </c>
      <c r="L129" s="1173" t="e">
        <v>#N/A</v>
      </c>
      <c r="N129" s="1174" t="s">
        <v>1717</v>
      </c>
      <c r="P129" s="1169"/>
      <c r="Q129" s="1169"/>
      <c r="R129" s="1169"/>
      <c r="S129" s="1169"/>
      <c r="T129" s="1169"/>
      <c r="U129" s="1169"/>
      <c r="V129" s="1169"/>
      <c r="W129" s="1169"/>
      <c r="Y129" s="1170"/>
      <c r="Z129" s="1171"/>
      <c r="AA129" s="1171"/>
      <c r="AB129" s="1171"/>
      <c r="AC129" s="1171"/>
      <c r="AD129" s="1171"/>
      <c r="AE129" s="1171"/>
      <c r="AF129" s="1172"/>
      <c r="AH129" s="1202"/>
      <c r="AI129" s="1169"/>
      <c r="AJ129" s="1169"/>
      <c r="AK129" s="1169"/>
      <c r="AL129" s="1169"/>
      <c r="AM129" s="1169"/>
      <c r="AN129" s="1169"/>
      <c r="AO129" s="1169"/>
      <c r="AP129" s="1169"/>
      <c r="AQ129" s="1196"/>
      <c r="AT129" s="1090" t="s">
        <v>274</v>
      </c>
      <c r="AU129" s="1074"/>
      <c r="AW129" s="1096"/>
      <c r="AX129" s="1096"/>
      <c r="AY129" s="1092" t="s">
        <v>673</v>
      </c>
      <c r="AZ129" s="1093" t="s">
        <v>547</v>
      </c>
      <c r="BA129" s="1094" t="s">
        <v>578</v>
      </c>
      <c r="BB129" s="1094" t="s">
        <v>715</v>
      </c>
      <c r="BC129" s="1094" t="s">
        <v>715</v>
      </c>
      <c r="BD129" s="1095" t="s">
        <v>283</v>
      </c>
      <c r="BE129" s="1095" t="s">
        <v>279</v>
      </c>
      <c r="BF129" s="1094" t="s">
        <v>287</v>
      </c>
      <c r="BG129" s="1094" t="s">
        <v>285</v>
      </c>
      <c r="BH129" s="1094" t="s">
        <v>1899</v>
      </c>
      <c r="BI129" s="1094" t="s">
        <v>317</v>
      </c>
      <c r="BJ129" s="1072" t="e">
        <v>#N/A</v>
      </c>
    </row>
    <row r="130" spans="1:62" hidden="1">
      <c r="A130" s="1176">
        <v>0</v>
      </c>
      <c r="B130" s="1176">
        <v>0</v>
      </c>
      <c r="C130" s="1176">
        <v>0</v>
      </c>
      <c r="E130" s="1163" t="e">
        <v>#N/A</v>
      </c>
      <c r="F130" s="1163" t="e">
        <v>#N/A</v>
      </c>
      <c r="G130" s="1163" t="e">
        <v>#N/A</v>
      </c>
      <c r="H130" s="1163" t="e">
        <v>#N/A</v>
      </c>
      <c r="I130" s="1163" t="e">
        <v>#N/A</v>
      </c>
      <c r="J130" s="1163" t="e">
        <v>#N/A</v>
      </c>
      <c r="K130" s="1163" t="e">
        <v>#N/A</v>
      </c>
      <c r="L130" s="1163" t="e">
        <v>#N/A</v>
      </c>
      <c r="N130" s="1164" t="s">
        <v>1693</v>
      </c>
      <c r="P130" s="1180" t="e">
        <v>#N/A</v>
      </c>
      <c r="Q130" s="1180" t="e">
        <v>#N/A</v>
      </c>
      <c r="R130" s="1180" t="e">
        <v>#N/A</v>
      </c>
      <c r="S130" s="1180" t="e">
        <v>#N/A</v>
      </c>
      <c r="T130" s="1180" t="e">
        <v>#N/A</v>
      </c>
      <c r="U130" s="1180" t="e">
        <v>#N/A</v>
      </c>
      <c r="V130" s="1180" t="e">
        <v>#N/A</v>
      </c>
      <c r="W130" s="1180" t="e">
        <v>#N/A</v>
      </c>
      <c r="Y130" s="1180">
        <v>0</v>
      </c>
      <c r="Z130" s="1180">
        <v>0</v>
      </c>
      <c r="AA130" s="1180">
        <v>0</v>
      </c>
      <c r="AB130" s="1180">
        <v>0</v>
      </c>
      <c r="AC130" s="1180">
        <v>0</v>
      </c>
      <c r="AD130" s="1180">
        <v>0</v>
      </c>
      <c r="AE130" s="1180">
        <v>0</v>
      </c>
      <c r="AF130" s="1180">
        <v>0</v>
      </c>
      <c r="AH130" s="1202" t="e">
        <v>#N/A</v>
      </c>
      <c r="AI130" s="1180" t="e">
        <v>#N/A</v>
      </c>
      <c r="AJ130" s="1180" t="e">
        <v>#N/A</v>
      </c>
      <c r="AK130" s="1180" t="e">
        <v>#N/A</v>
      </c>
      <c r="AL130" s="1180" t="e">
        <v>#N/A</v>
      </c>
      <c r="AM130" s="1180" t="e">
        <v>#N/A</v>
      </c>
      <c r="AN130" s="1180" t="e">
        <v>#N/A</v>
      </c>
      <c r="AO130" s="1180" t="e">
        <v>#N/A</v>
      </c>
      <c r="AP130" s="1180" t="e">
        <v>#N/A</v>
      </c>
      <c r="AQ130" s="1196"/>
      <c r="AT130" s="1090" t="s">
        <v>276</v>
      </c>
      <c r="AU130" s="1074"/>
      <c r="AW130" s="1096"/>
      <c r="AX130" s="1096"/>
      <c r="AY130" s="1092" t="s">
        <v>677</v>
      </c>
      <c r="AZ130" s="1093" t="s">
        <v>548</v>
      </c>
      <c r="BA130" s="1094" t="s">
        <v>580</v>
      </c>
      <c r="BB130" s="1094" t="s">
        <v>716</v>
      </c>
      <c r="BC130" s="1094" t="s">
        <v>716</v>
      </c>
      <c r="BD130" s="1095" t="s">
        <v>285</v>
      </c>
      <c r="BE130" s="1095" t="s">
        <v>281</v>
      </c>
      <c r="BF130" s="1094" t="s">
        <v>289</v>
      </c>
      <c r="BG130" s="1094" t="s">
        <v>287</v>
      </c>
      <c r="BH130" s="1094" t="s">
        <v>305</v>
      </c>
      <c r="BI130" s="1094" t="s">
        <v>84</v>
      </c>
      <c r="BJ130" s="1072">
        <v>54</v>
      </c>
    </row>
    <row r="131" spans="1:62" hidden="1">
      <c r="A131" s="1176">
        <v>0</v>
      </c>
      <c r="B131" s="1176">
        <v>0</v>
      </c>
      <c r="C131" s="1176">
        <v>0</v>
      </c>
      <c r="E131" s="1173" t="e">
        <v>#N/A</v>
      </c>
      <c r="F131" s="1173" t="e">
        <v>#N/A</v>
      </c>
      <c r="G131" s="1173" t="e">
        <v>#N/A</v>
      </c>
      <c r="H131" s="1173" t="e">
        <v>#N/A</v>
      </c>
      <c r="I131" s="1173" t="e">
        <v>#N/A</v>
      </c>
      <c r="J131" s="1173" t="e">
        <v>#N/A</v>
      </c>
      <c r="K131" s="1173" t="e">
        <v>#N/A</v>
      </c>
      <c r="L131" s="1173" t="e">
        <v>#N/A</v>
      </c>
      <c r="N131" s="1174" t="s">
        <v>1717</v>
      </c>
      <c r="P131" s="1169"/>
      <c r="Q131" s="1169"/>
      <c r="R131" s="1169"/>
      <c r="S131" s="1169"/>
      <c r="T131" s="1169"/>
      <c r="U131" s="1169"/>
      <c r="V131" s="1169"/>
      <c r="W131" s="1169"/>
      <c r="Y131" s="1169"/>
      <c r="Z131" s="1169"/>
      <c r="AA131" s="1169"/>
      <c r="AB131" s="1169"/>
      <c r="AC131" s="1169"/>
      <c r="AD131" s="1169"/>
      <c r="AE131" s="1169"/>
      <c r="AF131" s="1169"/>
      <c r="AH131" s="1202"/>
      <c r="AI131" s="1169"/>
      <c r="AJ131" s="1169"/>
      <c r="AK131" s="1169"/>
      <c r="AL131" s="1169"/>
      <c r="AM131" s="1169"/>
      <c r="AN131" s="1169"/>
      <c r="AO131" s="1169"/>
      <c r="AP131" s="1169"/>
      <c r="AQ131" s="1196"/>
      <c r="AT131" s="1090" t="s">
        <v>278</v>
      </c>
      <c r="AW131" s="1096"/>
      <c r="AX131" s="1096"/>
      <c r="AY131" s="1092" t="s">
        <v>678</v>
      </c>
      <c r="AZ131" s="1093" t="s">
        <v>549</v>
      </c>
      <c r="BA131" s="1094" t="s">
        <v>581</v>
      </c>
      <c r="BB131" s="1094" t="s">
        <v>724</v>
      </c>
      <c r="BC131" s="1094" t="s">
        <v>724</v>
      </c>
      <c r="BD131" s="1095" t="s">
        <v>287</v>
      </c>
      <c r="BE131" s="1095" t="s">
        <v>283</v>
      </c>
      <c r="BF131" s="1094" t="s">
        <v>291</v>
      </c>
      <c r="BG131" s="1094" t="s">
        <v>289</v>
      </c>
      <c r="BH131" s="1094" t="s">
        <v>1903</v>
      </c>
      <c r="BI131" s="1094" t="s">
        <v>320</v>
      </c>
      <c r="BJ131" s="1072" t="e">
        <v>#N/A</v>
      </c>
    </row>
    <row r="132" spans="1:62" hidden="1">
      <c r="A132" s="1176">
        <v>0</v>
      </c>
      <c r="B132" s="1176">
        <v>0</v>
      </c>
      <c r="C132" s="1176">
        <v>0</v>
      </c>
      <c r="E132" s="1163" t="e">
        <v>#N/A</v>
      </c>
      <c r="F132" s="1163" t="e">
        <v>#N/A</v>
      </c>
      <c r="G132" s="1163" t="e">
        <v>#N/A</v>
      </c>
      <c r="H132" s="1163" t="e">
        <v>#N/A</v>
      </c>
      <c r="I132" s="1163" t="e">
        <v>#N/A</v>
      </c>
      <c r="J132" s="1163" t="e">
        <v>#N/A</v>
      </c>
      <c r="K132" s="1163" t="e">
        <v>#N/A</v>
      </c>
      <c r="L132" s="1163" t="e">
        <v>#N/A</v>
      </c>
      <c r="N132" s="1164" t="s">
        <v>1564</v>
      </c>
      <c r="P132" s="1180" t="e">
        <v>#N/A</v>
      </c>
      <c r="Q132" s="1180" t="e">
        <v>#N/A</v>
      </c>
      <c r="R132" s="1180" t="e">
        <v>#N/A</v>
      </c>
      <c r="S132" s="1180" t="e">
        <v>#N/A</v>
      </c>
      <c r="T132" s="1180" t="e">
        <v>#N/A</v>
      </c>
      <c r="U132" s="1180" t="e">
        <v>#N/A</v>
      </c>
      <c r="V132" s="1180" t="e">
        <v>#N/A</v>
      </c>
      <c r="W132" s="1180" t="e">
        <v>#N/A</v>
      </c>
      <c r="Y132" s="1180">
        <v>0</v>
      </c>
      <c r="Z132" s="1180">
        <v>0</v>
      </c>
      <c r="AA132" s="1180">
        <v>0</v>
      </c>
      <c r="AB132" s="1180">
        <v>0</v>
      </c>
      <c r="AC132" s="1180">
        <v>0</v>
      </c>
      <c r="AD132" s="1180">
        <v>0</v>
      </c>
      <c r="AE132" s="1180">
        <v>0</v>
      </c>
      <c r="AF132" s="1180">
        <v>0</v>
      </c>
      <c r="AH132" s="1202" t="e">
        <v>#N/A</v>
      </c>
      <c r="AI132" s="1180" t="e">
        <v>#N/A</v>
      </c>
      <c r="AJ132" s="1180" t="e">
        <v>#N/A</v>
      </c>
      <c r="AK132" s="1180" t="e">
        <v>#N/A</v>
      </c>
      <c r="AL132" s="1180" t="e">
        <v>#N/A</v>
      </c>
      <c r="AM132" s="1180" t="e">
        <v>#N/A</v>
      </c>
      <c r="AN132" s="1180" t="e">
        <v>#N/A</v>
      </c>
      <c r="AO132" s="1180" t="e">
        <v>#N/A</v>
      </c>
      <c r="AP132" s="1180" t="e">
        <v>#N/A</v>
      </c>
      <c r="AQ132" s="1196"/>
      <c r="AT132" s="1090" t="s">
        <v>280</v>
      </c>
      <c r="AW132" s="1096"/>
      <c r="AX132" s="1096"/>
      <c r="AY132" s="1092" t="s">
        <v>679</v>
      </c>
      <c r="AZ132" s="1093" t="s">
        <v>550</v>
      </c>
      <c r="BA132" s="1094" t="s">
        <v>584</v>
      </c>
      <c r="BB132" s="1094" t="s">
        <v>731</v>
      </c>
      <c r="BC132" s="1094" t="s">
        <v>731</v>
      </c>
      <c r="BD132" s="1095" t="s">
        <v>289</v>
      </c>
      <c r="BE132" s="1095" t="s">
        <v>285</v>
      </c>
      <c r="BF132" s="1094" t="s">
        <v>293</v>
      </c>
      <c r="BG132" s="1094" t="s">
        <v>291</v>
      </c>
      <c r="BH132" s="1094" t="s">
        <v>307</v>
      </c>
      <c r="BI132" s="1094" t="s">
        <v>322</v>
      </c>
      <c r="BJ132" s="1072">
        <v>55</v>
      </c>
    </row>
    <row r="133" spans="1:62" hidden="1">
      <c r="A133" s="1176">
        <v>0</v>
      </c>
      <c r="B133" s="1176">
        <v>0</v>
      </c>
      <c r="C133" s="1176">
        <v>0</v>
      </c>
      <c r="E133" s="1173" t="e">
        <v>#N/A</v>
      </c>
      <c r="F133" s="1173" t="e">
        <v>#N/A</v>
      </c>
      <c r="G133" s="1173" t="e">
        <v>#N/A</v>
      </c>
      <c r="H133" s="1173" t="e">
        <v>#N/A</v>
      </c>
      <c r="I133" s="1173" t="e">
        <v>#N/A</v>
      </c>
      <c r="J133" s="1173" t="e">
        <v>#N/A</v>
      </c>
      <c r="K133" s="1173" t="e">
        <v>#N/A</v>
      </c>
      <c r="L133" s="1173" t="e">
        <v>#N/A</v>
      </c>
      <c r="N133" s="1174" t="s">
        <v>1717</v>
      </c>
      <c r="P133" s="1169"/>
      <c r="Q133" s="1169"/>
      <c r="R133" s="1169"/>
      <c r="S133" s="1169"/>
      <c r="T133" s="1169"/>
      <c r="U133" s="1169"/>
      <c r="V133" s="1169"/>
      <c r="W133" s="1169"/>
      <c r="Y133" s="1169"/>
      <c r="Z133" s="1169"/>
      <c r="AA133" s="1169"/>
      <c r="AB133" s="1169"/>
      <c r="AC133" s="1169"/>
      <c r="AD133" s="1169"/>
      <c r="AE133" s="1169"/>
      <c r="AF133" s="1169"/>
      <c r="AH133" s="1202"/>
      <c r="AI133" s="1169"/>
      <c r="AJ133" s="1169"/>
      <c r="AK133" s="1169"/>
      <c r="AL133" s="1169"/>
      <c r="AM133" s="1169"/>
      <c r="AN133" s="1169"/>
      <c r="AO133" s="1169"/>
      <c r="AP133" s="1169"/>
      <c r="AQ133" s="1196"/>
      <c r="AT133" s="1090" t="s">
        <v>282</v>
      </c>
      <c r="AW133" s="1096"/>
      <c r="AX133" s="1096"/>
      <c r="AY133" s="1092" t="s">
        <v>681</v>
      </c>
      <c r="AZ133" s="1093" t="s">
        <v>551</v>
      </c>
      <c r="BA133" s="1094" t="s">
        <v>585</v>
      </c>
      <c r="BB133" s="1094" t="s">
        <v>733</v>
      </c>
      <c r="BC133" s="1094" t="s">
        <v>733</v>
      </c>
      <c r="BD133" s="1095" t="s">
        <v>291</v>
      </c>
      <c r="BE133" s="1095" t="s">
        <v>287</v>
      </c>
      <c r="BF133" s="1094" t="s">
        <v>295</v>
      </c>
      <c r="BG133" s="1094" t="s">
        <v>293</v>
      </c>
      <c r="BH133" s="1094" t="s">
        <v>309</v>
      </c>
      <c r="BI133" s="1094" t="s">
        <v>324</v>
      </c>
      <c r="BJ133" s="1072">
        <v>56</v>
      </c>
    </row>
    <row r="134" spans="1:62" hidden="1">
      <c r="A134" s="1176">
        <v>0</v>
      </c>
      <c r="B134" s="1176">
        <v>0</v>
      </c>
      <c r="C134" s="1176">
        <v>0</v>
      </c>
      <c r="E134" s="1163" t="e">
        <v>#N/A</v>
      </c>
      <c r="F134" s="1163" t="e">
        <v>#N/A</v>
      </c>
      <c r="G134" s="1163" t="e">
        <v>#N/A</v>
      </c>
      <c r="H134" s="1163" t="e">
        <v>#N/A</v>
      </c>
      <c r="I134" s="1163" t="e">
        <v>#N/A</v>
      </c>
      <c r="J134" s="1163" t="e">
        <v>#N/A</v>
      </c>
      <c r="K134" s="1163" t="e">
        <v>#N/A</v>
      </c>
      <c r="L134" s="1163" t="e">
        <v>#N/A</v>
      </c>
      <c r="N134" s="1164" t="s">
        <v>1568</v>
      </c>
      <c r="P134" s="1180" t="e">
        <v>#N/A</v>
      </c>
      <c r="Q134" s="1180" t="e">
        <v>#N/A</v>
      </c>
      <c r="R134" s="1180" t="e">
        <v>#N/A</v>
      </c>
      <c r="S134" s="1180" t="e">
        <v>#N/A</v>
      </c>
      <c r="T134" s="1180" t="e">
        <v>#N/A</v>
      </c>
      <c r="U134" s="1180" t="e">
        <v>#N/A</v>
      </c>
      <c r="V134" s="1180" t="e">
        <v>#N/A</v>
      </c>
      <c r="W134" s="1180" t="e">
        <v>#N/A</v>
      </c>
      <c r="Y134" s="1180">
        <v>0</v>
      </c>
      <c r="Z134" s="1180">
        <v>0</v>
      </c>
      <c r="AA134" s="1180">
        <v>0</v>
      </c>
      <c r="AB134" s="1180">
        <v>0</v>
      </c>
      <c r="AC134" s="1180">
        <v>0</v>
      </c>
      <c r="AD134" s="1180">
        <v>0</v>
      </c>
      <c r="AE134" s="1180">
        <v>0</v>
      </c>
      <c r="AF134" s="1180">
        <v>0</v>
      </c>
      <c r="AH134" s="1202" t="e">
        <v>#N/A</v>
      </c>
      <c r="AI134" s="1180" t="e">
        <v>#N/A</v>
      </c>
      <c r="AJ134" s="1180" t="e">
        <v>#N/A</v>
      </c>
      <c r="AK134" s="1180" t="e">
        <v>#N/A</v>
      </c>
      <c r="AL134" s="1180" t="e">
        <v>#N/A</v>
      </c>
      <c r="AM134" s="1180" t="e">
        <v>#N/A</v>
      </c>
      <c r="AN134" s="1180" t="e">
        <v>#N/A</v>
      </c>
      <c r="AO134" s="1180" t="e">
        <v>#N/A</v>
      </c>
      <c r="AP134" s="1180" t="e">
        <v>#N/A</v>
      </c>
      <c r="AQ134" s="1196"/>
      <c r="AT134" s="1090" t="s">
        <v>284</v>
      </c>
      <c r="AW134" s="1096"/>
      <c r="AX134" s="1096"/>
      <c r="AY134" s="1092" t="s">
        <v>685</v>
      </c>
      <c r="AZ134" s="1093" t="s">
        <v>552</v>
      </c>
      <c r="BA134" s="1094" t="s">
        <v>588</v>
      </c>
      <c r="BB134" s="1094" t="s">
        <v>738</v>
      </c>
      <c r="BC134" s="1094" t="s">
        <v>738</v>
      </c>
      <c r="BD134" s="1095" t="s">
        <v>293</v>
      </c>
      <c r="BE134" s="1095" t="s">
        <v>289</v>
      </c>
      <c r="BF134" s="1094" t="s">
        <v>297</v>
      </c>
      <c r="BG134" s="1094" t="s">
        <v>295</v>
      </c>
      <c r="BH134" s="1094" t="s">
        <v>79</v>
      </c>
      <c r="BI134" s="1094" t="s">
        <v>326</v>
      </c>
      <c r="BJ134" s="1072" t="e">
        <v>#N/A</v>
      </c>
    </row>
    <row r="135" spans="1:62" hidden="1">
      <c r="A135" s="1176">
        <v>0</v>
      </c>
      <c r="B135" s="1176">
        <v>0</v>
      </c>
      <c r="C135" s="1176">
        <v>0</v>
      </c>
      <c r="E135" s="1173" t="e">
        <v>#N/A</v>
      </c>
      <c r="F135" s="1173" t="e">
        <v>#N/A</v>
      </c>
      <c r="G135" s="1173" t="e">
        <v>#N/A</v>
      </c>
      <c r="H135" s="1173" t="e">
        <v>#N/A</v>
      </c>
      <c r="I135" s="1173" t="e">
        <v>#N/A</v>
      </c>
      <c r="J135" s="1173" t="e">
        <v>#N/A</v>
      </c>
      <c r="K135" s="1173" t="e">
        <v>#N/A</v>
      </c>
      <c r="L135" s="1173" t="e">
        <v>#N/A</v>
      </c>
      <c r="N135" s="1174" t="s">
        <v>1717</v>
      </c>
      <c r="P135" s="1169"/>
      <c r="Q135" s="1169"/>
      <c r="R135" s="1169"/>
      <c r="S135" s="1169"/>
      <c r="T135" s="1169"/>
      <c r="U135" s="1169"/>
      <c r="V135" s="1169"/>
      <c r="W135" s="1169"/>
      <c r="Y135" s="1169"/>
      <c r="Z135" s="1169"/>
      <c r="AA135" s="1169"/>
      <c r="AB135" s="1169"/>
      <c r="AC135" s="1169"/>
      <c r="AD135" s="1169"/>
      <c r="AE135" s="1169"/>
      <c r="AF135" s="1169"/>
      <c r="AH135" s="1202"/>
      <c r="AI135" s="1169"/>
      <c r="AJ135" s="1169"/>
      <c r="AK135" s="1169"/>
      <c r="AL135" s="1169"/>
      <c r="AM135" s="1169"/>
      <c r="AN135" s="1169"/>
      <c r="AO135" s="1169"/>
      <c r="AP135" s="1169"/>
      <c r="AQ135" s="1196"/>
      <c r="AT135" s="1197" t="s">
        <v>286</v>
      </c>
      <c r="AW135" s="1096"/>
      <c r="AX135" s="1096"/>
      <c r="AY135" s="1092" t="s">
        <v>686</v>
      </c>
      <c r="AZ135" s="1093" t="s">
        <v>556</v>
      </c>
      <c r="BA135" s="1094" t="s">
        <v>589</v>
      </c>
      <c r="BB135" s="1094" t="s">
        <v>745</v>
      </c>
      <c r="BC135" s="1094" t="s">
        <v>745</v>
      </c>
      <c r="BD135" s="1095" t="s">
        <v>295</v>
      </c>
      <c r="BE135" s="1095" t="s">
        <v>291</v>
      </c>
      <c r="BF135" s="1094" t="s">
        <v>299</v>
      </c>
      <c r="BG135" s="1094" t="s">
        <v>299</v>
      </c>
      <c r="BH135" s="1094" t="s">
        <v>81</v>
      </c>
      <c r="BI135" s="1094" t="s">
        <v>328</v>
      </c>
      <c r="BJ135" s="1072" t="e">
        <v>#N/A</v>
      </c>
    </row>
    <row r="136" spans="1:62" hidden="1">
      <c r="A136" s="1176">
        <v>0</v>
      </c>
      <c r="B136" s="1176">
        <v>0</v>
      </c>
      <c r="C136" s="1176">
        <v>0</v>
      </c>
      <c r="E136" s="1163" t="e">
        <v>#N/A</v>
      </c>
      <c r="F136" s="1163" t="e">
        <v>#N/A</v>
      </c>
      <c r="G136" s="1163" t="e">
        <v>#N/A</v>
      </c>
      <c r="H136" s="1163" t="e">
        <v>#N/A</v>
      </c>
      <c r="I136" s="1163" t="e">
        <v>#N/A</v>
      </c>
      <c r="J136" s="1163" t="e">
        <v>#N/A</v>
      </c>
      <c r="K136" s="1163" t="e">
        <v>#N/A</v>
      </c>
      <c r="L136" s="1163" t="e">
        <v>#N/A</v>
      </c>
      <c r="N136" s="1177" t="s">
        <v>1611</v>
      </c>
      <c r="P136" s="1180" t="e">
        <v>#N/A</v>
      </c>
      <c r="Q136" s="1180" t="e">
        <v>#N/A</v>
      </c>
      <c r="R136" s="1180" t="e">
        <v>#N/A</v>
      </c>
      <c r="S136" s="1180" t="e">
        <v>#N/A</v>
      </c>
      <c r="T136" s="1180" t="e">
        <v>#N/A</v>
      </c>
      <c r="U136" s="1180" t="e">
        <v>#N/A</v>
      </c>
      <c r="V136" s="1180" t="e">
        <v>#N/A</v>
      </c>
      <c r="W136" s="1180" t="e">
        <v>#N/A</v>
      </c>
      <c r="Y136" s="1180">
        <v>0</v>
      </c>
      <c r="Z136" s="1180">
        <v>0</v>
      </c>
      <c r="AA136" s="1180">
        <v>0</v>
      </c>
      <c r="AB136" s="1180">
        <v>0</v>
      </c>
      <c r="AC136" s="1180">
        <v>0</v>
      </c>
      <c r="AD136" s="1180">
        <v>0</v>
      </c>
      <c r="AE136" s="1180">
        <v>0</v>
      </c>
      <c r="AF136" s="1180">
        <v>0</v>
      </c>
      <c r="AH136" s="1202" t="e">
        <v>#N/A</v>
      </c>
      <c r="AI136" s="1180" t="e">
        <v>#N/A</v>
      </c>
      <c r="AJ136" s="1180" t="e">
        <v>#N/A</v>
      </c>
      <c r="AK136" s="1180" t="e">
        <v>#N/A</v>
      </c>
      <c r="AL136" s="1180" t="e">
        <v>#N/A</v>
      </c>
      <c r="AM136" s="1180" t="e">
        <v>#N/A</v>
      </c>
      <c r="AN136" s="1180" t="e">
        <v>#N/A</v>
      </c>
      <c r="AO136" s="1180" t="e">
        <v>#N/A</v>
      </c>
      <c r="AP136" s="1180" t="e">
        <v>#N/A</v>
      </c>
      <c r="AQ136" s="1196"/>
      <c r="AT136" s="1197" t="s">
        <v>288</v>
      </c>
      <c r="AW136" s="1096"/>
      <c r="AX136" s="1096"/>
      <c r="AY136" s="1092" t="s">
        <v>691</v>
      </c>
      <c r="AZ136" s="1093" t="s">
        <v>559</v>
      </c>
      <c r="BA136" s="1094" t="s">
        <v>591</v>
      </c>
      <c r="BB136" s="1094" t="s">
        <v>750</v>
      </c>
      <c r="BC136" s="1094" t="s">
        <v>750</v>
      </c>
      <c r="BD136" s="1095" t="s">
        <v>297</v>
      </c>
      <c r="BE136" s="1095" t="s">
        <v>293</v>
      </c>
      <c r="BF136" s="1094" t="s">
        <v>305</v>
      </c>
      <c r="BG136" s="1094" t="s">
        <v>1899</v>
      </c>
      <c r="BH136" s="1094" t="s">
        <v>313</v>
      </c>
      <c r="BI136" s="1094" t="s">
        <v>330</v>
      </c>
      <c r="BJ136" s="1072" t="e">
        <v>#N/A</v>
      </c>
    </row>
    <row r="137" spans="1:62" hidden="1">
      <c r="A137" s="1176">
        <v>0</v>
      </c>
      <c r="B137" s="1176">
        <v>0</v>
      </c>
      <c r="C137" s="1176">
        <v>0</v>
      </c>
      <c r="E137" s="1173" t="e">
        <v>#N/A</v>
      </c>
      <c r="F137" s="1173" t="e">
        <v>#N/A</v>
      </c>
      <c r="G137" s="1173" t="e">
        <v>#N/A</v>
      </c>
      <c r="H137" s="1173" t="e">
        <v>#N/A</v>
      </c>
      <c r="I137" s="1173" t="e">
        <v>#N/A</v>
      </c>
      <c r="J137" s="1173" t="e">
        <v>#N/A</v>
      </c>
      <c r="K137" s="1173" t="e">
        <v>#N/A</v>
      </c>
      <c r="L137" s="1173" t="e">
        <v>#N/A</v>
      </c>
      <c r="N137" s="1174" t="s">
        <v>1717</v>
      </c>
      <c r="P137" s="1169"/>
      <c r="Q137" s="1169"/>
      <c r="R137" s="1169"/>
      <c r="S137" s="1169"/>
      <c r="T137" s="1169"/>
      <c r="U137" s="1169"/>
      <c r="V137" s="1169"/>
      <c r="W137" s="1169"/>
      <c r="Y137" s="1169"/>
      <c r="Z137" s="1169"/>
      <c r="AA137" s="1169"/>
      <c r="AB137" s="1169"/>
      <c r="AC137" s="1169"/>
      <c r="AD137" s="1169"/>
      <c r="AE137" s="1169"/>
      <c r="AF137" s="1169"/>
      <c r="AH137" s="1202"/>
      <c r="AI137" s="1169"/>
      <c r="AJ137" s="1169"/>
      <c r="AK137" s="1169"/>
      <c r="AL137" s="1169"/>
      <c r="AM137" s="1169"/>
      <c r="AN137" s="1169"/>
      <c r="AO137" s="1169"/>
      <c r="AP137" s="1169"/>
      <c r="AQ137" s="1196"/>
      <c r="AT137" s="1090" t="s">
        <v>290</v>
      </c>
      <c r="AW137" s="1096"/>
      <c r="AX137" s="1096"/>
      <c r="AY137" s="1092" t="s">
        <v>692</v>
      </c>
      <c r="AZ137" s="1093" t="s">
        <v>564</v>
      </c>
      <c r="BA137" s="1094" t="s">
        <v>593</v>
      </c>
      <c r="BB137" s="1094" t="s">
        <v>751</v>
      </c>
      <c r="BC137" s="1094" t="s">
        <v>751</v>
      </c>
      <c r="BD137" s="1095" t="s">
        <v>299</v>
      </c>
      <c r="BE137" s="1095" t="s">
        <v>295</v>
      </c>
      <c r="BF137" s="1094" t="s">
        <v>1903</v>
      </c>
      <c r="BG137" s="1094" t="s">
        <v>305</v>
      </c>
      <c r="BH137" s="1094" t="s">
        <v>315</v>
      </c>
      <c r="BI137" s="1094" t="s">
        <v>334</v>
      </c>
      <c r="BJ137" s="1072">
        <v>57</v>
      </c>
    </row>
    <row r="138" spans="1:62" hidden="1">
      <c r="A138" s="1176">
        <v>0</v>
      </c>
      <c r="B138" s="1176">
        <v>0</v>
      </c>
      <c r="C138" s="1176">
        <v>0</v>
      </c>
      <c r="E138" s="1178" t="e">
        <v>#N/A</v>
      </c>
      <c r="F138" s="1178" t="e">
        <v>#N/A</v>
      </c>
      <c r="G138" s="1178" t="e">
        <v>#N/A</v>
      </c>
      <c r="H138" s="1178" t="e">
        <v>#N/A</v>
      </c>
      <c r="I138" s="1178" t="e">
        <v>#N/A</v>
      </c>
      <c r="J138" s="1178" t="e">
        <v>#N/A</v>
      </c>
      <c r="K138" s="1178" t="e">
        <v>#N/A</v>
      </c>
      <c r="L138" s="1178" t="e">
        <v>#N/A</v>
      </c>
      <c r="N138" s="1177" t="s">
        <v>1613</v>
      </c>
      <c r="P138" s="1180" t="e">
        <v>#N/A</v>
      </c>
      <c r="Q138" s="1180" t="e">
        <v>#N/A</v>
      </c>
      <c r="R138" s="1180" t="e">
        <v>#N/A</v>
      </c>
      <c r="S138" s="1180" t="e">
        <v>#N/A</v>
      </c>
      <c r="T138" s="1180" t="e">
        <v>#N/A</v>
      </c>
      <c r="U138" s="1180" t="e">
        <v>#N/A</v>
      </c>
      <c r="V138" s="1180" t="e">
        <v>#N/A</v>
      </c>
      <c r="W138" s="1180" t="e">
        <v>#N/A</v>
      </c>
      <c r="Y138" s="1180">
        <v>0</v>
      </c>
      <c r="Z138" s="1180">
        <v>0</v>
      </c>
      <c r="AA138" s="1180">
        <v>0</v>
      </c>
      <c r="AB138" s="1180">
        <v>0</v>
      </c>
      <c r="AC138" s="1180">
        <v>0</v>
      </c>
      <c r="AD138" s="1180">
        <v>0</v>
      </c>
      <c r="AE138" s="1180">
        <v>0</v>
      </c>
      <c r="AF138" s="1180">
        <v>0</v>
      </c>
      <c r="AH138" s="1202" t="e">
        <v>#N/A</v>
      </c>
      <c r="AI138" s="1180" t="e">
        <v>#N/A</v>
      </c>
      <c r="AJ138" s="1180" t="e">
        <v>#N/A</v>
      </c>
      <c r="AK138" s="1180" t="e">
        <v>#N/A</v>
      </c>
      <c r="AL138" s="1180" t="e">
        <v>#N/A</v>
      </c>
      <c r="AM138" s="1180" t="e">
        <v>#N/A</v>
      </c>
      <c r="AN138" s="1180" t="e">
        <v>#N/A</v>
      </c>
      <c r="AO138" s="1180" t="e">
        <v>#N/A</v>
      </c>
      <c r="AP138" s="1180" t="e">
        <v>#N/A</v>
      </c>
      <c r="AQ138" s="1196"/>
      <c r="AT138" s="1090" t="s">
        <v>292</v>
      </c>
      <c r="AW138" s="1096"/>
      <c r="AX138" s="1096"/>
      <c r="AY138" s="1092" t="s">
        <v>693</v>
      </c>
      <c r="AZ138" s="1093" t="s">
        <v>566</v>
      </c>
      <c r="BA138" s="1094" t="s">
        <v>595</v>
      </c>
      <c r="BB138" s="1094" t="s">
        <v>752</v>
      </c>
      <c r="BC138" s="1094" t="s">
        <v>752</v>
      </c>
      <c r="BD138" s="1095" t="s">
        <v>301</v>
      </c>
      <c r="BE138" s="1095" t="s">
        <v>297</v>
      </c>
      <c r="BF138" s="1094" t="s">
        <v>307</v>
      </c>
      <c r="BG138" s="1094" t="s">
        <v>307</v>
      </c>
      <c r="BH138" s="1094" t="s">
        <v>317</v>
      </c>
      <c r="BI138" s="1094" t="s">
        <v>336</v>
      </c>
      <c r="BJ138" s="1072" t="e">
        <v>#N/A</v>
      </c>
    </row>
    <row r="139" spans="1:62" ht="15" hidden="1" customHeight="1">
      <c r="A139" s="1176">
        <v>0</v>
      </c>
      <c r="B139" s="1176">
        <v>0</v>
      </c>
      <c r="C139" s="1176">
        <v>0</v>
      </c>
      <c r="E139" s="1173" t="e">
        <v>#N/A</v>
      </c>
      <c r="F139" s="1173" t="e">
        <v>#N/A</v>
      </c>
      <c r="G139" s="1173" t="e">
        <v>#N/A</v>
      </c>
      <c r="H139" s="1173" t="e">
        <v>#N/A</v>
      </c>
      <c r="I139" s="1173" t="e">
        <v>#N/A</v>
      </c>
      <c r="J139" s="1173" t="e">
        <v>#N/A</v>
      </c>
      <c r="K139" s="1173" t="e">
        <v>#N/A</v>
      </c>
      <c r="L139" s="1173" t="e">
        <v>#N/A</v>
      </c>
      <c r="N139" s="1174" t="s">
        <v>1717</v>
      </c>
      <c r="P139" s="1169"/>
      <c r="Q139" s="1169"/>
      <c r="R139" s="1169"/>
      <c r="S139" s="1169"/>
      <c r="T139" s="1169"/>
      <c r="U139" s="1169"/>
      <c r="V139" s="1169"/>
      <c r="W139" s="1169"/>
      <c r="Y139" s="1169"/>
      <c r="Z139" s="1169"/>
      <c r="AA139" s="1169"/>
      <c r="AB139" s="1169"/>
      <c r="AC139" s="1169"/>
      <c r="AD139" s="1169"/>
      <c r="AE139" s="1169"/>
      <c r="AF139" s="1169"/>
      <c r="AH139" s="1202"/>
      <c r="AI139" s="1169"/>
      <c r="AJ139" s="1169"/>
      <c r="AK139" s="1169"/>
      <c r="AL139" s="1169"/>
      <c r="AM139" s="1169"/>
      <c r="AN139" s="1169"/>
      <c r="AO139" s="1169"/>
      <c r="AP139" s="1169"/>
      <c r="AQ139" s="1196"/>
      <c r="AT139" s="1090" t="s">
        <v>294</v>
      </c>
      <c r="AW139" s="1096"/>
      <c r="AX139" s="1096"/>
      <c r="AY139" s="1092" t="s">
        <v>694</v>
      </c>
      <c r="AZ139" s="1093" t="s">
        <v>569</v>
      </c>
      <c r="BA139" s="1094" t="s">
        <v>596</v>
      </c>
      <c r="BB139" s="1094" t="s">
        <v>758</v>
      </c>
      <c r="BC139" s="1094" t="s">
        <v>758</v>
      </c>
      <c r="BD139" s="1095" t="s">
        <v>303</v>
      </c>
      <c r="BE139" s="1095" t="s">
        <v>299</v>
      </c>
      <c r="BF139" s="1094" t="s">
        <v>309</v>
      </c>
      <c r="BG139" s="1094" t="s">
        <v>309</v>
      </c>
      <c r="BH139" s="1094" t="s">
        <v>84</v>
      </c>
      <c r="BI139" s="1094" t="s">
        <v>338</v>
      </c>
      <c r="BJ139" s="1072" t="e">
        <v>#N/A</v>
      </c>
    </row>
    <row r="140" spans="1:62" hidden="1">
      <c r="A140" s="1176">
        <v>0</v>
      </c>
      <c r="B140" s="1176">
        <v>0</v>
      </c>
      <c r="C140" s="1176">
        <v>0</v>
      </c>
      <c r="E140" s="1178" t="e">
        <v>#N/A</v>
      </c>
      <c r="F140" s="1178" t="e">
        <v>#N/A</v>
      </c>
      <c r="G140" s="1178" t="e">
        <v>#N/A</v>
      </c>
      <c r="H140" s="1178" t="e">
        <v>#N/A</v>
      </c>
      <c r="I140" s="1178" t="e">
        <v>#N/A</v>
      </c>
      <c r="J140" s="1178" t="e">
        <v>#N/A</v>
      </c>
      <c r="K140" s="1178" t="e">
        <v>#N/A</v>
      </c>
      <c r="L140" s="1178" t="e">
        <v>#N/A</v>
      </c>
      <c r="N140" s="1177" t="s">
        <v>1615</v>
      </c>
      <c r="P140" s="1180" t="e">
        <v>#N/A</v>
      </c>
      <c r="Q140" s="1180" t="e">
        <v>#N/A</v>
      </c>
      <c r="R140" s="1180" t="e">
        <v>#N/A</v>
      </c>
      <c r="S140" s="1180" t="e">
        <v>#N/A</v>
      </c>
      <c r="T140" s="1180" t="e">
        <v>#N/A</v>
      </c>
      <c r="U140" s="1180" t="e">
        <v>#N/A</v>
      </c>
      <c r="V140" s="1180" t="e">
        <v>#N/A</v>
      </c>
      <c r="W140" s="1180" t="e">
        <v>#N/A</v>
      </c>
      <c r="X140" s="1074"/>
      <c r="Y140" s="1180">
        <v>0</v>
      </c>
      <c r="Z140" s="1180">
        <v>0</v>
      </c>
      <c r="AA140" s="1180">
        <v>0</v>
      </c>
      <c r="AB140" s="1180">
        <v>0</v>
      </c>
      <c r="AC140" s="1180">
        <v>0</v>
      </c>
      <c r="AD140" s="1180">
        <v>0</v>
      </c>
      <c r="AE140" s="1180">
        <v>0</v>
      </c>
      <c r="AF140" s="1180">
        <v>0</v>
      </c>
      <c r="AH140" s="1202" t="e">
        <v>#N/A</v>
      </c>
      <c r="AI140" s="1203" t="e">
        <v>#N/A</v>
      </c>
      <c r="AJ140" s="1203" t="e">
        <v>#N/A</v>
      </c>
      <c r="AK140" s="1180" t="e">
        <v>#N/A</v>
      </c>
      <c r="AL140" s="1180" t="e">
        <v>#N/A</v>
      </c>
      <c r="AM140" s="1180" t="e">
        <v>#N/A</v>
      </c>
      <c r="AN140" s="1203" t="e">
        <v>#N/A</v>
      </c>
      <c r="AO140" s="1180" t="e">
        <v>#N/A</v>
      </c>
      <c r="AP140" s="1180" t="e">
        <v>#N/A</v>
      </c>
      <c r="AQ140" s="1204" t="s">
        <v>1904</v>
      </c>
      <c r="AT140" s="1090" t="s">
        <v>296</v>
      </c>
      <c r="AW140" s="1096"/>
      <c r="AX140" s="1096"/>
      <c r="AY140" s="1092" t="s">
        <v>697</v>
      </c>
      <c r="AZ140" s="1093" t="s">
        <v>570</v>
      </c>
      <c r="BA140" s="1094" t="s">
        <v>597</v>
      </c>
      <c r="BB140" s="1094" t="s">
        <v>761</v>
      </c>
      <c r="BC140" s="1094" t="s">
        <v>761</v>
      </c>
      <c r="BD140" s="1095" t="s">
        <v>305</v>
      </c>
      <c r="BE140" s="1095" t="s">
        <v>301</v>
      </c>
      <c r="BF140" s="1094" t="s">
        <v>79</v>
      </c>
      <c r="BG140" s="1094" t="s">
        <v>79</v>
      </c>
      <c r="BH140" s="1094" t="s">
        <v>1905</v>
      </c>
      <c r="BI140" s="1094" t="s">
        <v>340</v>
      </c>
      <c r="BJ140" s="1072" t="e">
        <v>#N/A</v>
      </c>
    </row>
    <row r="141" spans="1:62" s="1074" customFormat="1" hidden="1">
      <c r="A141" s="1205">
        <v>0</v>
      </c>
      <c r="B141" s="1205">
        <v>0</v>
      </c>
      <c r="C141" s="1205">
        <v>0</v>
      </c>
      <c r="E141" s="1173" t="e">
        <v>#N/A</v>
      </c>
      <c r="F141" s="1173" t="e">
        <v>#N/A</v>
      </c>
      <c r="G141" s="1173" t="e">
        <v>#N/A</v>
      </c>
      <c r="H141" s="1173" t="e">
        <v>#N/A</v>
      </c>
      <c r="I141" s="1173" t="e">
        <v>#N/A</v>
      </c>
      <c r="J141" s="1173" t="e">
        <v>#N/A</v>
      </c>
      <c r="K141" s="1173" t="e">
        <v>#N/A</v>
      </c>
      <c r="L141" s="1173" t="e">
        <v>#N/A</v>
      </c>
      <c r="N141" s="1174" t="s">
        <v>1717</v>
      </c>
      <c r="P141" s="1169"/>
      <c r="Q141" s="1169"/>
      <c r="R141" s="1169"/>
      <c r="S141" s="1169"/>
      <c r="T141" s="1169"/>
      <c r="U141" s="1169"/>
      <c r="V141" s="1169"/>
      <c r="W141" s="1169"/>
      <c r="Y141" s="1169"/>
      <c r="Z141" s="1169"/>
      <c r="AA141" s="1169"/>
      <c r="AB141" s="1169"/>
      <c r="AC141" s="1169"/>
      <c r="AD141" s="1169"/>
      <c r="AE141" s="1169"/>
      <c r="AF141" s="1169"/>
      <c r="AH141" s="1180"/>
      <c r="AI141" s="1169"/>
      <c r="AJ141" s="1169"/>
      <c r="AK141" s="1169"/>
      <c r="AL141" s="1169"/>
      <c r="AM141" s="1169"/>
      <c r="AN141" s="1169"/>
      <c r="AO141" s="1169"/>
      <c r="AP141" s="1169"/>
      <c r="AQ141" s="1198"/>
      <c r="AR141" s="1072"/>
      <c r="AT141" s="1090" t="s">
        <v>298</v>
      </c>
      <c r="AU141" s="1072"/>
      <c r="AW141" s="1096"/>
      <c r="AX141" s="1096"/>
      <c r="AY141" s="1092" t="s">
        <v>702</v>
      </c>
      <c r="AZ141" s="1093" t="s">
        <v>180</v>
      </c>
      <c r="BA141" s="1094" t="s">
        <v>601</v>
      </c>
      <c r="BB141" s="1094" t="s">
        <v>762</v>
      </c>
      <c r="BC141" s="1094" t="s">
        <v>762</v>
      </c>
      <c r="BD141" s="1095" t="s">
        <v>307</v>
      </c>
      <c r="BE141" s="1095" t="s">
        <v>303</v>
      </c>
      <c r="BF141" s="1094" t="s">
        <v>81</v>
      </c>
      <c r="BG141" s="1094" t="s">
        <v>81</v>
      </c>
      <c r="BH141" s="1094" t="s">
        <v>320</v>
      </c>
      <c r="BI141" s="1094" t="s">
        <v>344</v>
      </c>
    </row>
    <row r="142" spans="1:62" s="1074" customFormat="1" hidden="1">
      <c r="A142" s="1176">
        <v>0</v>
      </c>
      <c r="B142" s="1176">
        <v>0</v>
      </c>
      <c r="C142" s="1176">
        <v>0</v>
      </c>
      <c r="E142" s="1182" t="e">
        <v>#N/A</v>
      </c>
      <c r="F142" s="1182" t="e">
        <v>#N/A</v>
      </c>
      <c r="G142" s="1182" t="e">
        <v>#N/A</v>
      </c>
      <c r="H142" s="1182" t="e">
        <v>#N/A</v>
      </c>
      <c r="I142" s="1182" t="e">
        <v>#N/A</v>
      </c>
      <c r="J142" s="1182" t="e">
        <v>#N/A</v>
      </c>
      <c r="K142" s="1182" t="e">
        <v>#N/A</v>
      </c>
      <c r="L142" s="1182" t="e">
        <v>#N/A</v>
      </c>
      <c r="N142" s="1199" t="s">
        <v>1617</v>
      </c>
      <c r="P142" s="1180" t="e">
        <v>#N/A</v>
      </c>
      <c r="Q142" s="1180" t="e">
        <v>#N/A</v>
      </c>
      <c r="R142" s="1180" t="e">
        <v>#N/A</v>
      </c>
      <c r="S142" s="1180" t="e">
        <v>#N/A</v>
      </c>
      <c r="T142" s="1180" t="e">
        <v>#N/A</v>
      </c>
      <c r="U142" s="1180" t="e">
        <v>#N/A</v>
      </c>
      <c r="V142" s="1180" t="e">
        <v>#N/A</v>
      </c>
      <c r="W142" s="1180" t="e">
        <v>#N/A</v>
      </c>
      <c r="Y142" s="1180">
        <v>0</v>
      </c>
      <c r="Z142" s="1180">
        <v>0</v>
      </c>
      <c r="AA142" s="1180">
        <v>0</v>
      </c>
      <c r="AB142" s="1180">
        <v>0</v>
      </c>
      <c r="AC142" s="1180">
        <v>0</v>
      </c>
      <c r="AD142" s="1180">
        <v>0</v>
      </c>
      <c r="AE142" s="1180">
        <v>0</v>
      </c>
      <c r="AF142" s="1180">
        <v>0</v>
      </c>
      <c r="AH142" s="1202" t="e">
        <v>#N/A</v>
      </c>
      <c r="AI142" s="1203" t="e">
        <v>#N/A</v>
      </c>
      <c r="AJ142" s="1180" t="e">
        <v>#N/A</v>
      </c>
      <c r="AK142" s="1180" t="e">
        <v>#N/A</v>
      </c>
      <c r="AL142" s="1180" t="e">
        <v>#N/A</v>
      </c>
      <c r="AM142" s="1203" t="e">
        <v>#N/A</v>
      </c>
      <c r="AN142" s="1203" t="e">
        <v>#N/A</v>
      </c>
      <c r="AO142" s="1203" t="e">
        <v>#N/A</v>
      </c>
      <c r="AP142" s="1180" t="e">
        <v>#N/A</v>
      </c>
      <c r="AQ142" s="1204" t="s">
        <v>1906</v>
      </c>
      <c r="AR142" s="1072"/>
      <c r="AT142" s="1090" t="s">
        <v>300</v>
      </c>
      <c r="AU142" s="1072"/>
      <c r="AW142" s="1096"/>
      <c r="AX142" s="1096"/>
      <c r="AY142" s="1092" t="s">
        <v>264</v>
      </c>
      <c r="AZ142" s="1093" t="s">
        <v>580</v>
      </c>
      <c r="BA142" s="1094" t="s">
        <v>603</v>
      </c>
      <c r="BB142" s="1094" t="s">
        <v>765</v>
      </c>
      <c r="BC142" s="1094" t="s">
        <v>765</v>
      </c>
      <c r="BD142" s="1095" t="s">
        <v>309</v>
      </c>
      <c r="BE142" s="1095" t="s">
        <v>305</v>
      </c>
      <c r="BF142" s="1094" t="s">
        <v>313</v>
      </c>
      <c r="BG142" s="1094" t="s">
        <v>313</v>
      </c>
      <c r="BH142" s="1094" t="s">
        <v>322</v>
      </c>
      <c r="BI142" s="1094" t="s">
        <v>346</v>
      </c>
    </row>
    <row r="143" spans="1:62" s="1074" customFormat="1" hidden="1">
      <c r="A143" s="1176">
        <v>0</v>
      </c>
      <c r="B143" s="1176">
        <v>0</v>
      </c>
      <c r="C143" s="1176">
        <v>0</v>
      </c>
      <c r="E143" s="1173" t="e">
        <v>#N/A</v>
      </c>
      <c r="F143" s="1173" t="e">
        <v>#N/A</v>
      </c>
      <c r="G143" s="1173" t="e">
        <v>#N/A</v>
      </c>
      <c r="H143" s="1173" t="e">
        <v>#N/A</v>
      </c>
      <c r="I143" s="1173" t="e">
        <v>#N/A</v>
      </c>
      <c r="J143" s="1173" t="e">
        <v>#N/A</v>
      </c>
      <c r="K143" s="1173" t="e">
        <v>#N/A</v>
      </c>
      <c r="L143" s="1173" t="e">
        <v>#N/A</v>
      </c>
      <c r="N143" s="1174" t="s">
        <v>1717</v>
      </c>
      <c r="P143" s="1169"/>
      <c r="Q143" s="1169"/>
      <c r="R143" s="1169"/>
      <c r="S143" s="1169"/>
      <c r="T143" s="1169"/>
      <c r="U143" s="1169"/>
      <c r="V143" s="1169"/>
      <c r="W143" s="1169"/>
      <c r="Y143" s="1169"/>
      <c r="Z143" s="1169"/>
      <c r="AA143" s="1169"/>
      <c r="AB143" s="1169"/>
      <c r="AC143" s="1169"/>
      <c r="AD143" s="1169"/>
      <c r="AE143" s="1169"/>
      <c r="AF143" s="1169"/>
      <c r="AH143" s="1180"/>
      <c r="AI143" s="1169"/>
      <c r="AJ143" s="1169"/>
      <c r="AK143" s="1169"/>
      <c r="AL143" s="1169"/>
      <c r="AM143" s="1169"/>
      <c r="AN143" s="1169"/>
      <c r="AO143" s="1169"/>
      <c r="AP143" s="1169"/>
      <c r="AQ143" s="1204"/>
      <c r="AR143" s="1072"/>
      <c r="AT143" s="1090" t="s">
        <v>302</v>
      </c>
      <c r="AU143" s="1072"/>
      <c r="AW143" s="1096"/>
      <c r="AX143" s="1096"/>
      <c r="AY143" s="1092" t="s">
        <v>708</v>
      </c>
      <c r="AZ143" s="1093" t="s">
        <v>581</v>
      </c>
      <c r="BA143" s="1094" t="s">
        <v>604</v>
      </c>
      <c r="BB143" s="1094" t="s">
        <v>766</v>
      </c>
      <c r="BC143" s="1094" t="s">
        <v>766</v>
      </c>
      <c r="BD143" s="1095" t="s">
        <v>79</v>
      </c>
      <c r="BE143" s="1095" t="s">
        <v>307</v>
      </c>
      <c r="BF143" s="1094" t="s">
        <v>317</v>
      </c>
      <c r="BG143" s="1094" t="s">
        <v>315</v>
      </c>
      <c r="BH143" s="1094" t="s">
        <v>324</v>
      </c>
      <c r="BI143" s="1094" t="s">
        <v>348</v>
      </c>
    </row>
    <row r="144" spans="1:62" s="1074" customFormat="1" hidden="1">
      <c r="A144" s="1176">
        <v>0</v>
      </c>
      <c r="B144" s="1176">
        <v>0</v>
      </c>
      <c r="C144" s="1176">
        <v>0</v>
      </c>
      <c r="E144" s="1182" t="e">
        <v>#N/A</v>
      </c>
      <c r="F144" s="1182" t="e">
        <v>#N/A</v>
      </c>
      <c r="G144" s="1182" t="e">
        <v>#N/A</v>
      </c>
      <c r="H144" s="1182" t="e">
        <v>#N/A</v>
      </c>
      <c r="I144" s="1182" t="e">
        <v>#N/A</v>
      </c>
      <c r="J144" s="1182" t="e">
        <v>#N/A</v>
      </c>
      <c r="K144" s="1182" t="e">
        <v>#N/A</v>
      </c>
      <c r="L144" s="1182" t="e">
        <v>#N/A</v>
      </c>
      <c r="N144" s="1199" t="s">
        <v>1619</v>
      </c>
      <c r="P144" s="1180" t="e">
        <v>#N/A</v>
      </c>
      <c r="Q144" s="1180" t="e">
        <v>#N/A</v>
      </c>
      <c r="R144" s="1180" t="e">
        <v>#N/A</v>
      </c>
      <c r="S144" s="1180" t="e">
        <v>#N/A</v>
      </c>
      <c r="T144" s="1180" t="e">
        <v>#N/A</v>
      </c>
      <c r="U144" s="1180" t="e">
        <v>#N/A</v>
      </c>
      <c r="V144" s="1180" t="e">
        <v>#N/A</v>
      </c>
      <c r="W144" s="1180" t="e">
        <v>#N/A</v>
      </c>
      <c r="Y144" s="1180">
        <v>0</v>
      </c>
      <c r="Z144" s="1180">
        <v>0</v>
      </c>
      <c r="AA144" s="1180">
        <v>0</v>
      </c>
      <c r="AB144" s="1180">
        <v>0</v>
      </c>
      <c r="AC144" s="1180">
        <v>0</v>
      </c>
      <c r="AD144" s="1180">
        <v>0</v>
      </c>
      <c r="AE144" s="1180">
        <v>0</v>
      </c>
      <c r="AF144" s="1180">
        <v>0</v>
      </c>
      <c r="AH144" s="1202" t="e">
        <v>#N/A</v>
      </c>
      <c r="AI144" s="1206" t="e">
        <v>#N/A</v>
      </c>
      <c r="AJ144" s="1206" t="e">
        <v>#N/A</v>
      </c>
      <c r="AK144" s="1206" t="e">
        <v>#N/A</v>
      </c>
      <c r="AL144" s="1206" t="e">
        <v>#N/A</v>
      </c>
      <c r="AM144" s="1206" t="e">
        <v>#N/A</v>
      </c>
      <c r="AN144" s="1206" t="e">
        <v>#N/A</v>
      </c>
      <c r="AO144" s="1206" t="e">
        <v>#N/A</v>
      </c>
      <c r="AP144" s="1206" t="e">
        <v>#N/A</v>
      </c>
      <c r="AQ144" s="1204"/>
      <c r="AT144" s="1090" t="s">
        <v>304</v>
      </c>
      <c r="AU144" s="1072"/>
      <c r="AW144" s="1096"/>
      <c r="AX144" s="1096"/>
      <c r="AY144" s="1092" t="s">
        <v>709</v>
      </c>
      <c r="AZ144" s="1093" t="s">
        <v>584</v>
      </c>
      <c r="BA144" s="1094" t="s">
        <v>606</v>
      </c>
      <c r="BB144" s="1094" t="s">
        <v>774</v>
      </c>
      <c r="BC144" s="1094" t="s">
        <v>774</v>
      </c>
      <c r="BD144" s="1095" t="s">
        <v>81</v>
      </c>
      <c r="BE144" s="1095" t="s">
        <v>309</v>
      </c>
      <c r="BF144" s="1094" t="s">
        <v>84</v>
      </c>
      <c r="BG144" s="1094" t="s">
        <v>317</v>
      </c>
      <c r="BH144" s="1094" t="s">
        <v>326</v>
      </c>
      <c r="BI144" s="1094" t="s">
        <v>352</v>
      </c>
    </row>
    <row r="145" spans="1:62" hidden="1">
      <c r="A145" s="1176">
        <v>0</v>
      </c>
      <c r="B145" s="1176">
        <v>0</v>
      </c>
      <c r="C145" s="1176">
        <v>0</v>
      </c>
      <c r="D145" s="1074"/>
      <c r="E145" s="1173" t="e">
        <v>#N/A</v>
      </c>
      <c r="F145" s="1173" t="e">
        <v>#N/A</v>
      </c>
      <c r="G145" s="1173" t="e">
        <v>#N/A</v>
      </c>
      <c r="H145" s="1173" t="e">
        <v>#N/A</v>
      </c>
      <c r="I145" s="1173" t="e">
        <v>#N/A</v>
      </c>
      <c r="J145" s="1173" t="e">
        <v>#N/A</v>
      </c>
      <c r="K145" s="1173" t="e">
        <v>#N/A</v>
      </c>
      <c r="L145" s="1173" t="e">
        <v>#N/A</v>
      </c>
      <c r="M145" s="1074"/>
      <c r="N145" s="1174" t="s">
        <v>1717</v>
      </c>
      <c r="O145" s="1074"/>
      <c r="P145" s="1169"/>
      <c r="Q145" s="1169"/>
      <c r="R145" s="1169"/>
      <c r="S145" s="1169"/>
      <c r="T145" s="1169"/>
      <c r="U145" s="1169"/>
      <c r="V145" s="1169"/>
      <c r="W145" s="1169"/>
      <c r="X145" s="1074"/>
      <c r="Y145" s="1169"/>
      <c r="Z145" s="1169"/>
      <c r="AA145" s="1169"/>
      <c r="AB145" s="1169"/>
      <c r="AC145" s="1169"/>
      <c r="AD145" s="1169"/>
      <c r="AE145" s="1169"/>
      <c r="AF145" s="1169"/>
      <c r="AG145" s="1074"/>
      <c r="AH145" s="1180"/>
      <c r="AI145" s="1169"/>
      <c r="AJ145" s="1169"/>
      <c r="AK145" s="1169"/>
      <c r="AL145" s="1169"/>
      <c r="AM145" s="1169"/>
      <c r="AN145" s="1169"/>
      <c r="AO145" s="1169"/>
      <c r="AP145" s="1169"/>
      <c r="AQ145" s="1204"/>
      <c r="AR145" s="1074"/>
      <c r="AT145" s="1090" t="s">
        <v>306</v>
      </c>
      <c r="AW145" s="1096"/>
      <c r="AX145" s="1096"/>
      <c r="AY145" s="1092" t="s">
        <v>712</v>
      </c>
      <c r="AZ145" s="1093" t="s">
        <v>585</v>
      </c>
      <c r="BA145" s="1094" t="s">
        <v>608</v>
      </c>
      <c r="BB145" s="1094" t="s">
        <v>778</v>
      </c>
      <c r="BC145" s="1094" t="s">
        <v>778</v>
      </c>
      <c r="BD145" s="1095" t="s">
        <v>313</v>
      </c>
      <c r="BE145" s="1095" t="s">
        <v>79</v>
      </c>
      <c r="BF145" s="1094" t="s">
        <v>320</v>
      </c>
      <c r="BG145" s="1094" t="s">
        <v>84</v>
      </c>
      <c r="BH145" s="1094" t="s">
        <v>328</v>
      </c>
      <c r="BI145" s="1094" t="s">
        <v>354</v>
      </c>
      <c r="BJ145" s="1072">
        <v>61</v>
      </c>
    </row>
    <row r="146" spans="1:62" ht="15" hidden="1" customHeight="1">
      <c r="A146" s="1183">
        <v>0</v>
      </c>
      <c r="B146" s="1183">
        <v>0</v>
      </c>
      <c r="C146" s="1183">
        <v>0</v>
      </c>
      <c r="D146" s="1074"/>
      <c r="E146" s="1184" t="e">
        <v>#N/A</v>
      </c>
      <c r="F146" s="1184" t="e">
        <v>#N/A</v>
      </c>
      <c r="G146" s="1184" t="e">
        <v>#N/A</v>
      </c>
      <c r="H146" s="1184" t="e">
        <v>#N/A</v>
      </c>
      <c r="I146" s="1184" t="e">
        <v>#N/A</v>
      </c>
      <c r="J146" s="1184" t="e">
        <v>#N/A</v>
      </c>
      <c r="K146" s="1184" t="e">
        <v>#N/A</v>
      </c>
      <c r="L146" s="1184" t="e">
        <v>#N/A</v>
      </c>
      <c r="M146" s="1074"/>
      <c r="N146" s="1207" t="s">
        <v>1867</v>
      </c>
      <c r="O146" s="1074"/>
      <c r="P146" s="1186" t="e">
        <v>#N/A</v>
      </c>
      <c r="Q146" s="1186" t="e">
        <v>#N/A</v>
      </c>
      <c r="R146" s="1186" t="e">
        <v>#N/A</v>
      </c>
      <c r="S146" s="1186" t="e">
        <v>#N/A</v>
      </c>
      <c r="T146" s="1186" t="e">
        <v>#N/A</v>
      </c>
      <c r="U146" s="1186" t="e">
        <v>#N/A</v>
      </c>
      <c r="V146" s="1186" t="e">
        <v>#N/A</v>
      </c>
      <c r="W146" s="1186" t="e">
        <v>#N/A</v>
      </c>
      <c r="X146" s="1074"/>
      <c r="Y146" s="1186">
        <v>0</v>
      </c>
      <c r="Z146" s="1186">
        <v>0</v>
      </c>
      <c r="AA146" s="1186">
        <v>0</v>
      </c>
      <c r="AB146" s="1186">
        <v>0</v>
      </c>
      <c r="AC146" s="1186">
        <v>0</v>
      </c>
      <c r="AD146" s="1186">
        <v>0</v>
      </c>
      <c r="AE146" s="1186">
        <v>0</v>
      </c>
      <c r="AF146" s="1186">
        <v>0</v>
      </c>
      <c r="AG146" s="1074"/>
      <c r="AH146" s="1208" t="e">
        <v>#N/A</v>
      </c>
      <c r="AI146" s="1209" t="e">
        <v>#N/A</v>
      </c>
      <c r="AJ146" s="1209" t="e">
        <v>#N/A</v>
      </c>
      <c r="AK146" s="1209" t="e">
        <v>#N/A</v>
      </c>
      <c r="AL146" s="1209" t="e">
        <v>#N/A</v>
      </c>
      <c r="AM146" s="1209" t="e">
        <v>#N/A</v>
      </c>
      <c r="AN146" s="1209" t="e">
        <v>#N/A</v>
      </c>
      <c r="AO146" s="1209" t="e">
        <v>#N/A</v>
      </c>
      <c r="AP146" s="1209" t="e">
        <v>#N/A</v>
      </c>
      <c r="AQ146" s="1204"/>
      <c r="AR146" s="1074"/>
      <c r="AT146" s="1090" t="s">
        <v>308</v>
      </c>
      <c r="AW146" s="1096"/>
      <c r="AX146" s="1096"/>
      <c r="AY146" s="1092" t="s">
        <v>713</v>
      </c>
      <c r="AZ146" s="1093" t="s">
        <v>588</v>
      </c>
      <c r="BA146" s="1094" t="s">
        <v>610</v>
      </c>
      <c r="BB146" s="1094" t="s">
        <v>779</v>
      </c>
      <c r="BC146" s="1094" t="s">
        <v>779</v>
      </c>
      <c r="BD146" s="1095" t="s">
        <v>315</v>
      </c>
      <c r="BE146" s="1095" t="s">
        <v>81</v>
      </c>
      <c r="BF146" s="1094" t="s">
        <v>322</v>
      </c>
      <c r="BG146" s="1094" t="s">
        <v>1905</v>
      </c>
      <c r="BH146" s="1094" t="s">
        <v>330</v>
      </c>
      <c r="BI146" s="1094" t="s">
        <v>356</v>
      </c>
      <c r="BJ146" s="1072" t="e">
        <v>#N/A</v>
      </c>
    </row>
    <row r="147" spans="1:62" hidden="1">
      <c r="A147" s="1176">
        <v>0</v>
      </c>
      <c r="B147" s="1176">
        <v>0</v>
      </c>
      <c r="C147" s="1176">
        <v>0</v>
      </c>
      <c r="D147" s="1074"/>
      <c r="E147" s="1173" t="e">
        <v>#N/A</v>
      </c>
      <c r="F147" s="1173" t="e">
        <v>#N/A</v>
      </c>
      <c r="G147" s="1173" t="e">
        <v>#N/A</v>
      </c>
      <c r="H147" s="1173" t="e">
        <v>#N/A</v>
      </c>
      <c r="I147" s="1173" t="e">
        <v>#N/A</v>
      </c>
      <c r="J147" s="1173" t="e">
        <v>#N/A</v>
      </c>
      <c r="K147" s="1173" t="e">
        <v>#N/A</v>
      </c>
      <c r="L147" s="1173" t="e">
        <v>#N/A</v>
      </c>
      <c r="M147" s="1074"/>
      <c r="N147" s="1174" t="s">
        <v>1717</v>
      </c>
      <c r="O147" s="1074"/>
      <c r="P147" s="1169"/>
      <c r="Q147" s="1169"/>
      <c r="R147" s="1169"/>
      <c r="S147" s="1169"/>
      <c r="T147" s="1169"/>
      <c r="U147" s="1169"/>
      <c r="V147" s="1169"/>
      <c r="W147" s="1169"/>
      <c r="X147" s="1074"/>
      <c r="Y147" s="1169"/>
      <c r="Z147" s="1169"/>
      <c r="AA147" s="1169"/>
      <c r="AB147" s="1169"/>
      <c r="AC147" s="1169"/>
      <c r="AD147" s="1169"/>
      <c r="AE147" s="1169"/>
      <c r="AF147" s="1169"/>
      <c r="AG147" s="1074"/>
      <c r="AH147" s="1180"/>
      <c r="AI147" s="1169"/>
      <c r="AJ147" s="1169"/>
      <c r="AK147" s="1169"/>
      <c r="AL147" s="1169"/>
      <c r="AM147" s="1169"/>
      <c r="AN147" s="1169"/>
      <c r="AO147" s="1169"/>
      <c r="AP147" s="1169"/>
      <c r="AQ147" s="1204"/>
      <c r="AR147" s="1074"/>
      <c r="AT147" s="1090" t="s">
        <v>310</v>
      </c>
      <c r="AW147" s="1096"/>
      <c r="AX147" s="1096"/>
      <c r="AY147" s="1092" t="s">
        <v>714</v>
      </c>
      <c r="AZ147" s="1093" t="s">
        <v>589</v>
      </c>
      <c r="BA147" s="1094" t="s">
        <v>611</v>
      </c>
      <c r="BB147" s="1094" t="s">
        <v>780</v>
      </c>
      <c r="BC147" s="1094" t="s">
        <v>780</v>
      </c>
      <c r="BD147" s="1095" t="s">
        <v>317</v>
      </c>
      <c r="BE147" s="1095" t="s">
        <v>313</v>
      </c>
      <c r="BF147" s="1094" t="s">
        <v>324</v>
      </c>
      <c r="BG147" s="1094" t="s">
        <v>320</v>
      </c>
      <c r="BH147" s="1094" t="s">
        <v>1907</v>
      </c>
      <c r="BI147" s="1094" t="s">
        <v>358</v>
      </c>
      <c r="BJ147" s="1072" t="e">
        <v>#N/A</v>
      </c>
    </row>
    <row r="148" spans="1:62" hidden="1">
      <c r="A148" s="1183">
        <v>0</v>
      </c>
      <c r="B148" s="1183">
        <v>0</v>
      </c>
      <c r="C148" s="1183">
        <v>0</v>
      </c>
      <c r="D148" s="1074"/>
      <c r="E148" s="1184" t="e">
        <v>#N/A</v>
      </c>
      <c r="F148" s="1184" t="e">
        <v>#N/A</v>
      </c>
      <c r="G148" s="1184" t="e">
        <v>#N/A</v>
      </c>
      <c r="H148" s="1184" t="e">
        <v>#N/A</v>
      </c>
      <c r="I148" s="1184" t="e">
        <v>#N/A</v>
      </c>
      <c r="J148" s="1184" t="e">
        <v>#N/A</v>
      </c>
      <c r="K148" s="1184" t="e">
        <v>#N/A</v>
      </c>
      <c r="L148" s="1184" t="e">
        <v>#N/A</v>
      </c>
      <c r="M148" s="1074"/>
      <c r="N148" s="1207" t="s">
        <v>1869</v>
      </c>
      <c r="O148" s="1074"/>
      <c r="P148" s="1186" t="e">
        <v>#N/A</v>
      </c>
      <c r="Q148" s="1186" t="e">
        <v>#N/A</v>
      </c>
      <c r="R148" s="1186" t="e">
        <v>#N/A</v>
      </c>
      <c r="S148" s="1186" t="e">
        <v>#N/A</v>
      </c>
      <c r="T148" s="1186" t="e">
        <v>#N/A</v>
      </c>
      <c r="U148" s="1186" t="e">
        <v>#N/A</v>
      </c>
      <c r="V148" s="1186" t="e">
        <v>#N/A</v>
      </c>
      <c r="W148" s="1186" t="e">
        <v>#N/A</v>
      </c>
      <c r="X148" s="1074"/>
      <c r="Y148" s="1186">
        <v>0</v>
      </c>
      <c r="Z148" s="1186">
        <v>0</v>
      </c>
      <c r="AA148" s="1186">
        <v>0</v>
      </c>
      <c r="AB148" s="1186">
        <v>0</v>
      </c>
      <c r="AC148" s="1186">
        <v>0</v>
      </c>
      <c r="AD148" s="1186">
        <v>0</v>
      </c>
      <c r="AE148" s="1186">
        <v>0</v>
      </c>
      <c r="AF148" s="1186">
        <v>0</v>
      </c>
      <c r="AG148" s="1074"/>
      <c r="AH148" s="1208" t="e">
        <v>#N/A</v>
      </c>
      <c r="AI148" s="1209" t="e">
        <v>#N/A</v>
      </c>
      <c r="AJ148" s="1209" t="e">
        <v>#N/A</v>
      </c>
      <c r="AK148" s="1209" t="e">
        <v>#N/A</v>
      </c>
      <c r="AL148" s="1209" t="e">
        <v>#N/A</v>
      </c>
      <c r="AM148" s="1209" t="e">
        <v>#N/A</v>
      </c>
      <c r="AN148" s="1209" t="e">
        <v>#N/A</v>
      </c>
      <c r="AO148" s="1209" t="e">
        <v>#N/A</v>
      </c>
      <c r="AP148" s="1209" t="e">
        <v>#N/A</v>
      </c>
      <c r="AQ148" s="1204"/>
      <c r="AT148" s="1090" t="s">
        <v>311</v>
      </c>
      <c r="AW148" s="1096"/>
      <c r="AX148" s="1096"/>
      <c r="AY148" s="1092" t="s">
        <v>715</v>
      </c>
      <c r="AZ148" s="1093" t="s">
        <v>591</v>
      </c>
      <c r="BA148" s="1094" t="s">
        <v>613</v>
      </c>
      <c r="BB148" s="1094" t="s">
        <v>784</v>
      </c>
      <c r="BC148" s="1094" t="s">
        <v>784</v>
      </c>
      <c r="BD148" s="1095" t="s">
        <v>84</v>
      </c>
      <c r="BE148" s="1095" t="s">
        <v>315</v>
      </c>
      <c r="BF148" s="1094" t="s">
        <v>326</v>
      </c>
      <c r="BG148" s="1094" t="s">
        <v>322</v>
      </c>
      <c r="BH148" s="1094" t="s">
        <v>334</v>
      </c>
      <c r="BI148" s="1094" t="s">
        <v>360</v>
      </c>
      <c r="BJ148" s="1072" t="e">
        <v>#N/A</v>
      </c>
    </row>
    <row r="149" spans="1:62" hidden="1">
      <c r="A149" s="1176">
        <v>0</v>
      </c>
      <c r="B149" s="1176">
        <v>0</v>
      </c>
      <c r="C149" s="1176">
        <v>0</v>
      </c>
      <c r="D149" s="1074"/>
      <c r="E149" s="1173" t="e">
        <v>#N/A</v>
      </c>
      <c r="F149" s="1173" t="e">
        <v>#N/A</v>
      </c>
      <c r="G149" s="1173" t="e">
        <v>#N/A</v>
      </c>
      <c r="H149" s="1173" t="e">
        <v>#N/A</v>
      </c>
      <c r="I149" s="1173" t="e">
        <v>#N/A</v>
      </c>
      <c r="J149" s="1173" t="e">
        <v>#N/A</v>
      </c>
      <c r="K149" s="1173" t="e">
        <v>#N/A</v>
      </c>
      <c r="L149" s="1173" t="e">
        <v>#N/A</v>
      </c>
      <c r="M149" s="1074"/>
      <c r="N149" s="1174" t="s">
        <v>1717</v>
      </c>
      <c r="O149" s="1074"/>
      <c r="P149" s="1169"/>
      <c r="Q149" s="1169"/>
      <c r="R149" s="1169"/>
      <c r="S149" s="1169"/>
      <c r="T149" s="1169"/>
      <c r="U149" s="1169"/>
      <c r="V149" s="1169"/>
      <c r="W149" s="1169"/>
      <c r="X149" s="1074"/>
      <c r="Y149" s="1169"/>
      <c r="Z149" s="1169"/>
      <c r="AA149" s="1169"/>
      <c r="AB149" s="1169"/>
      <c r="AC149" s="1169"/>
      <c r="AD149" s="1169"/>
      <c r="AE149" s="1169"/>
      <c r="AF149" s="1169"/>
      <c r="AG149" s="1074"/>
      <c r="AH149" s="1180"/>
      <c r="AI149" s="1169"/>
      <c r="AJ149" s="1169"/>
      <c r="AK149" s="1169"/>
      <c r="AL149" s="1169"/>
      <c r="AM149" s="1169"/>
      <c r="AN149" s="1169"/>
      <c r="AO149" s="1169"/>
      <c r="AP149" s="1169"/>
      <c r="AQ149" s="1204"/>
      <c r="AT149" s="1090" t="s">
        <v>312</v>
      </c>
      <c r="AW149" s="1096"/>
      <c r="AX149" s="1096"/>
      <c r="AY149" s="1092" t="s">
        <v>716</v>
      </c>
      <c r="AZ149" s="1093" t="s">
        <v>593</v>
      </c>
      <c r="BA149" s="1094" t="s">
        <v>614</v>
      </c>
      <c r="BB149" s="1094" t="s">
        <v>788</v>
      </c>
      <c r="BC149" s="1094" t="s">
        <v>788</v>
      </c>
      <c r="BD149" s="1095" t="s">
        <v>320</v>
      </c>
      <c r="BE149" s="1095" t="s">
        <v>317</v>
      </c>
      <c r="BF149" s="1094" t="s">
        <v>328</v>
      </c>
      <c r="BG149" s="1094" t="s">
        <v>324</v>
      </c>
      <c r="BH149" s="1094" t="s">
        <v>336</v>
      </c>
      <c r="BI149" s="1094" t="s">
        <v>1908</v>
      </c>
      <c r="BJ149" s="1072" t="e">
        <v>#N/A</v>
      </c>
    </row>
    <row r="150" spans="1:62" hidden="1">
      <c r="A150" s="1183">
        <v>0</v>
      </c>
      <c r="B150" s="1183">
        <v>0</v>
      </c>
      <c r="C150" s="1183">
        <v>0</v>
      </c>
      <c r="D150" s="1074"/>
      <c r="E150" s="1184" t="e">
        <v>#N/A</v>
      </c>
      <c r="F150" s="1184" t="e">
        <v>#N/A</v>
      </c>
      <c r="G150" s="1184" t="e">
        <v>#N/A</v>
      </c>
      <c r="H150" s="1184" t="e">
        <v>#N/A</v>
      </c>
      <c r="I150" s="1184" t="e">
        <v>#N/A</v>
      </c>
      <c r="J150" s="1184" t="e">
        <v>#N/A</v>
      </c>
      <c r="K150" s="1184" t="e">
        <v>#N/A</v>
      </c>
      <c r="L150" s="1184" t="e">
        <v>#N/A</v>
      </c>
      <c r="M150" s="1074"/>
      <c r="N150" s="1207" t="s">
        <v>1872</v>
      </c>
      <c r="O150" s="1074"/>
      <c r="P150" s="1186" t="e">
        <v>#N/A</v>
      </c>
      <c r="Q150" s="1186" t="e">
        <v>#N/A</v>
      </c>
      <c r="R150" s="1186" t="e">
        <v>#N/A</v>
      </c>
      <c r="S150" s="1186" t="e">
        <v>#N/A</v>
      </c>
      <c r="T150" s="1186" t="e">
        <v>#N/A</v>
      </c>
      <c r="U150" s="1186" t="e">
        <v>#N/A</v>
      </c>
      <c r="V150" s="1186" t="e">
        <v>#N/A</v>
      </c>
      <c r="W150" s="1186" t="e">
        <v>#N/A</v>
      </c>
      <c r="X150" s="1074"/>
      <c r="Y150" s="1186">
        <v>0</v>
      </c>
      <c r="Z150" s="1186">
        <v>0</v>
      </c>
      <c r="AA150" s="1186">
        <v>0</v>
      </c>
      <c r="AB150" s="1186">
        <v>0</v>
      </c>
      <c r="AC150" s="1186">
        <v>0</v>
      </c>
      <c r="AD150" s="1186">
        <v>0</v>
      </c>
      <c r="AE150" s="1186">
        <v>0</v>
      </c>
      <c r="AF150" s="1186">
        <v>0</v>
      </c>
      <c r="AG150" s="1074"/>
      <c r="AH150" s="1208" t="e">
        <v>#N/A</v>
      </c>
      <c r="AI150" s="1209" t="e">
        <v>#N/A</v>
      </c>
      <c r="AJ150" s="1209" t="e">
        <v>#N/A</v>
      </c>
      <c r="AK150" s="1209" t="e">
        <v>#N/A</v>
      </c>
      <c r="AL150" s="1209" t="e">
        <v>#N/A</v>
      </c>
      <c r="AM150" s="1209" t="e">
        <v>#N/A</v>
      </c>
      <c r="AN150" s="1209" t="e">
        <v>#N/A</v>
      </c>
      <c r="AO150" s="1209" t="e">
        <v>#N/A</v>
      </c>
      <c r="AP150" s="1209" t="e">
        <v>#N/A</v>
      </c>
      <c r="AQ150" s="1204"/>
      <c r="AT150" s="1090" t="s">
        <v>314</v>
      </c>
      <c r="AW150" s="1096"/>
      <c r="AX150" s="1096"/>
      <c r="AY150" s="1092" t="s">
        <v>720</v>
      </c>
      <c r="AZ150" s="1093" t="s">
        <v>595</v>
      </c>
      <c r="BA150" s="1094" t="s">
        <v>615</v>
      </c>
      <c r="BB150" s="1094" t="s">
        <v>790</v>
      </c>
      <c r="BC150" s="1094" t="s">
        <v>790</v>
      </c>
      <c r="BD150" s="1095" t="s">
        <v>322</v>
      </c>
      <c r="BE150" s="1095" t="s">
        <v>84</v>
      </c>
      <c r="BF150" s="1094" t="s">
        <v>330</v>
      </c>
      <c r="BG150" s="1094" t="s">
        <v>326</v>
      </c>
      <c r="BH150" s="1094" t="s">
        <v>338</v>
      </c>
      <c r="BI150" s="1094" t="s">
        <v>362</v>
      </c>
      <c r="BJ150" s="1072" t="e">
        <v>#N/A</v>
      </c>
    </row>
    <row r="151" spans="1:62" hidden="1">
      <c r="A151" s="1176">
        <v>0</v>
      </c>
      <c r="B151" s="1176">
        <v>0</v>
      </c>
      <c r="C151" s="1176">
        <v>0</v>
      </c>
      <c r="D151" s="1074"/>
      <c r="E151" s="1173" t="e">
        <v>#N/A</v>
      </c>
      <c r="F151" s="1173" t="e">
        <v>#N/A</v>
      </c>
      <c r="G151" s="1173" t="e">
        <v>#N/A</v>
      </c>
      <c r="H151" s="1173" t="e">
        <v>#N/A</v>
      </c>
      <c r="I151" s="1173" t="e">
        <v>#N/A</v>
      </c>
      <c r="J151" s="1173" t="e">
        <v>#N/A</v>
      </c>
      <c r="K151" s="1173" t="e">
        <v>#N/A</v>
      </c>
      <c r="L151" s="1173" t="e">
        <v>#N/A</v>
      </c>
      <c r="M151" s="1074"/>
      <c r="N151" s="1174" t="s">
        <v>1717</v>
      </c>
      <c r="O151" s="1074"/>
      <c r="P151" s="1169"/>
      <c r="Q151" s="1169"/>
      <c r="R151" s="1169"/>
      <c r="S151" s="1169"/>
      <c r="T151" s="1169"/>
      <c r="U151" s="1169"/>
      <c r="V151" s="1169"/>
      <c r="W151" s="1169"/>
      <c r="X151" s="1074"/>
      <c r="Y151" s="1169"/>
      <c r="Z151" s="1169"/>
      <c r="AA151" s="1169"/>
      <c r="AB151" s="1169"/>
      <c r="AC151" s="1169"/>
      <c r="AD151" s="1169"/>
      <c r="AE151" s="1169"/>
      <c r="AF151" s="1169"/>
      <c r="AG151" s="1074"/>
      <c r="AH151" s="1180"/>
      <c r="AI151" s="1169"/>
      <c r="AJ151" s="1169"/>
      <c r="AK151" s="1169"/>
      <c r="AL151" s="1169"/>
      <c r="AM151" s="1169"/>
      <c r="AN151" s="1169"/>
      <c r="AO151" s="1169"/>
      <c r="AP151" s="1169"/>
      <c r="AQ151" s="1204"/>
      <c r="AT151" s="1090" t="s">
        <v>316</v>
      </c>
      <c r="AU151" s="1074"/>
      <c r="AW151" s="1096"/>
      <c r="AX151" s="1096"/>
      <c r="AY151" s="1092" t="s">
        <v>724</v>
      </c>
      <c r="AZ151" s="1093" t="s">
        <v>596</v>
      </c>
      <c r="BA151" s="1094" t="s">
        <v>616</v>
      </c>
      <c r="BB151" s="1094" t="s">
        <v>799</v>
      </c>
      <c r="BC151" s="1094" t="s">
        <v>799</v>
      </c>
      <c r="BD151" s="1095" t="s">
        <v>324</v>
      </c>
      <c r="BE151" s="1095" t="s">
        <v>320</v>
      </c>
      <c r="BF151" s="1094" t="s">
        <v>334</v>
      </c>
      <c r="BG151" s="1094" t="s">
        <v>328</v>
      </c>
      <c r="BH151" s="1094" t="s">
        <v>340</v>
      </c>
      <c r="BI151" s="1094" t="s">
        <v>364</v>
      </c>
      <c r="BJ151" s="1072">
        <v>62</v>
      </c>
    </row>
    <row r="152" spans="1:62" ht="15" hidden="1" customHeight="1">
      <c r="A152" s="1183">
        <v>0</v>
      </c>
      <c r="B152" s="1183">
        <v>0</v>
      </c>
      <c r="C152" s="1183">
        <v>0</v>
      </c>
      <c r="D152" s="1074"/>
      <c r="E152" s="1184" t="e">
        <v>#N/A</v>
      </c>
      <c r="F152" s="1184" t="e">
        <v>#N/A</v>
      </c>
      <c r="G152" s="1184" t="e">
        <v>#N/A</v>
      </c>
      <c r="H152" s="1184" t="e">
        <v>#N/A</v>
      </c>
      <c r="I152" s="1184" t="e">
        <v>#N/A</v>
      </c>
      <c r="J152" s="1184" t="e">
        <v>#N/A</v>
      </c>
      <c r="K152" s="1184" t="e">
        <v>#N/A</v>
      </c>
      <c r="L152" s="1184" t="e">
        <v>#N/A</v>
      </c>
      <c r="M152" s="1074"/>
      <c r="N152" s="1207" t="s">
        <v>1875</v>
      </c>
      <c r="O152" s="1074"/>
      <c r="P152" s="1186" t="e">
        <v>#N/A</v>
      </c>
      <c r="Q152" s="1186" t="e">
        <v>#N/A</v>
      </c>
      <c r="R152" s="1186" t="e">
        <v>#N/A</v>
      </c>
      <c r="S152" s="1186" t="e">
        <v>#N/A</v>
      </c>
      <c r="T152" s="1186" t="e">
        <v>#N/A</v>
      </c>
      <c r="U152" s="1186" t="e">
        <v>#N/A</v>
      </c>
      <c r="V152" s="1186" t="e">
        <v>#N/A</v>
      </c>
      <c r="W152" s="1186" t="e">
        <v>#N/A</v>
      </c>
      <c r="X152" s="1074"/>
      <c r="Y152" s="1186">
        <v>0</v>
      </c>
      <c r="Z152" s="1186">
        <v>0</v>
      </c>
      <c r="AA152" s="1186">
        <v>0</v>
      </c>
      <c r="AB152" s="1186">
        <v>0</v>
      </c>
      <c r="AC152" s="1186">
        <v>0</v>
      </c>
      <c r="AD152" s="1186">
        <v>0</v>
      </c>
      <c r="AE152" s="1186">
        <v>0</v>
      </c>
      <c r="AF152" s="1186">
        <v>0</v>
      </c>
      <c r="AG152" s="1074"/>
      <c r="AH152" s="1208" t="e">
        <v>#N/A</v>
      </c>
      <c r="AI152" s="1209" t="e">
        <v>#N/A</v>
      </c>
      <c r="AJ152" s="1209" t="e">
        <v>#N/A</v>
      </c>
      <c r="AK152" s="1209" t="e">
        <v>#N/A</v>
      </c>
      <c r="AL152" s="1209" t="e">
        <v>#N/A</v>
      </c>
      <c r="AM152" s="1209" t="e">
        <v>#N/A</v>
      </c>
      <c r="AN152" s="1209" t="e">
        <v>#N/A</v>
      </c>
      <c r="AO152" s="1209" t="e">
        <v>#N/A</v>
      </c>
      <c r="AP152" s="1209" t="e">
        <v>#N/A</v>
      </c>
      <c r="AQ152" s="1204"/>
      <c r="AT152" s="1090" t="s">
        <v>318</v>
      </c>
      <c r="AU152" s="1074"/>
      <c r="AW152" s="1096"/>
      <c r="AX152" s="1096"/>
      <c r="AY152" s="1092" t="s">
        <v>725</v>
      </c>
      <c r="AZ152" s="1093" t="s">
        <v>597</v>
      </c>
      <c r="BA152" s="1094" t="s">
        <v>621</v>
      </c>
      <c r="BB152" s="1094" t="s">
        <v>801</v>
      </c>
      <c r="BC152" s="1094" t="s">
        <v>801</v>
      </c>
      <c r="BD152" s="1095" t="s">
        <v>326</v>
      </c>
      <c r="BE152" s="1095" t="s">
        <v>322</v>
      </c>
      <c r="BF152" s="1094" t="s">
        <v>336</v>
      </c>
      <c r="BG152" s="1094" t="s">
        <v>330</v>
      </c>
      <c r="BH152" s="1094" t="s">
        <v>344</v>
      </c>
      <c r="BI152" s="1094" t="s">
        <v>368</v>
      </c>
      <c r="BJ152" s="1072" t="e">
        <v>#N/A</v>
      </c>
    </row>
    <row r="153" spans="1:62" ht="15" hidden="1" customHeight="1">
      <c r="A153" s="1188"/>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90" t="s">
        <v>1720</v>
      </c>
      <c r="AT153" s="1090" t="s">
        <v>319</v>
      </c>
      <c r="AW153" s="1096"/>
      <c r="AX153" s="1096"/>
      <c r="AY153" s="1092" t="s">
        <v>725</v>
      </c>
      <c r="AZ153" s="1093" t="s">
        <v>597</v>
      </c>
      <c r="BA153" s="1094" t="s">
        <v>208</v>
      </c>
      <c r="BB153" s="1094" t="s">
        <v>806</v>
      </c>
      <c r="BC153" s="1094" t="s">
        <v>806</v>
      </c>
      <c r="BD153" s="1095" t="s">
        <v>328</v>
      </c>
      <c r="BE153" s="1095" t="s">
        <v>324</v>
      </c>
      <c r="BF153" s="1094" t="s">
        <v>338</v>
      </c>
      <c r="BG153" s="1094" t="s">
        <v>1907</v>
      </c>
      <c r="BH153" s="1094" t="s">
        <v>346</v>
      </c>
      <c r="BI153" s="1094" t="s">
        <v>1721</v>
      </c>
      <c r="BJ153" s="1072">
        <v>63</v>
      </c>
    </row>
    <row r="154" spans="1:62" ht="15" hidden="1" customHeight="1">
      <c r="A154" s="1191" t="s">
        <v>1710</v>
      </c>
      <c r="B154" s="1192" t="s">
        <v>1711</v>
      </c>
      <c r="C154" s="1193" t="s">
        <v>1712</v>
      </c>
      <c r="E154" s="1194">
        <v>1</v>
      </c>
      <c r="F154" s="1194">
        <v>2</v>
      </c>
      <c r="G154" s="1194">
        <v>3</v>
      </c>
      <c r="H154" s="1194">
        <v>4</v>
      </c>
      <c r="I154" s="1194">
        <v>5</v>
      </c>
      <c r="J154" s="1194">
        <v>6</v>
      </c>
      <c r="K154" s="1194">
        <v>7</v>
      </c>
      <c r="L154" s="1194">
        <v>8</v>
      </c>
      <c r="M154" s="833"/>
      <c r="N154" s="1195">
        <v>60</v>
      </c>
      <c r="O154" s="833"/>
      <c r="P154" s="1603" t="s">
        <v>1713</v>
      </c>
      <c r="Q154" s="1603"/>
      <c r="R154" s="1603"/>
      <c r="S154" s="1603"/>
      <c r="T154" s="1603"/>
      <c r="U154" s="1603"/>
      <c r="V154" s="1603"/>
      <c r="W154" s="1603"/>
      <c r="Y154" s="1610" t="s">
        <v>1714</v>
      </c>
      <c r="Z154" s="1610"/>
      <c r="AA154" s="1610"/>
      <c r="AB154" s="1610"/>
      <c r="AC154" s="1610"/>
      <c r="AD154" s="1610"/>
      <c r="AE154" s="1610"/>
      <c r="AF154" s="1610"/>
      <c r="AI154" s="1605" t="s">
        <v>1716</v>
      </c>
      <c r="AJ154" s="1605"/>
      <c r="AK154" s="1605"/>
      <c r="AL154" s="1605"/>
      <c r="AM154" s="1605"/>
      <c r="AN154" s="1605"/>
      <c r="AO154" s="1605"/>
      <c r="AP154" s="1605"/>
      <c r="AQ154" s="1196"/>
      <c r="AT154" s="1090" t="s">
        <v>321</v>
      </c>
      <c r="AW154" s="1096"/>
      <c r="AX154" s="1096"/>
      <c r="AY154" s="1092" t="s">
        <v>1724</v>
      </c>
      <c r="AZ154" s="1093" t="s">
        <v>601</v>
      </c>
      <c r="BA154" s="1094" t="s">
        <v>624</v>
      </c>
      <c r="BB154" s="1094" t="s">
        <v>815</v>
      </c>
      <c r="BC154" s="1094" t="s">
        <v>815</v>
      </c>
      <c r="BD154" s="1095" t="s">
        <v>330</v>
      </c>
      <c r="BE154" s="1095" t="s">
        <v>326</v>
      </c>
      <c r="BF154" s="1094" t="s">
        <v>340</v>
      </c>
      <c r="BG154" s="1094" t="s">
        <v>334</v>
      </c>
      <c r="BH154" s="1094" t="s">
        <v>348</v>
      </c>
      <c r="BI154" s="1094" t="s">
        <v>374</v>
      </c>
      <c r="BJ154" s="1072" t="e">
        <v>#N/A</v>
      </c>
    </row>
    <row r="155" spans="1:62" ht="15" hidden="1" customHeight="1">
      <c r="A155" s="1162">
        <v>0</v>
      </c>
      <c r="B155" s="1162">
        <v>0</v>
      </c>
      <c r="C155" s="1162">
        <v>0</v>
      </c>
      <c r="E155" s="1163" t="e">
        <v>#N/A</v>
      </c>
      <c r="F155" s="1163" t="e">
        <v>#N/A</v>
      </c>
      <c r="G155" s="1163" t="e">
        <v>#N/A</v>
      </c>
      <c r="H155" s="1163" t="e">
        <v>#N/A</v>
      </c>
      <c r="I155" s="1163" t="e">
        <v>#N/A</v>
      </c>
      <c r="J155" s="1163" t="e">
        <v>#N/A</v>
      </c>
      <c r="K155" s="1163" t="e">
        <v>#N/A</v>
      </c>
      <c r="L155" s="1163" t="e">
        <v>#N/A</v>
      </c>
      <c r="N155" s="1164" t="s">
        <v>1909</v>
      </c>
      <c r="P155" s="1165" t="e">
        <v>#N/A</v>
      </c>
      <c r="Q155" s="1165" t="e">
        <v>#N/A</v>
      </c>
      <c r="R155" s="1165" t="e">
        <v>#N/A</v>
      </c>
      <c r="S155" s="1165" t="e">
        <v>#N/A</v>
      </c>
      <c r="T155" s="1165" t="e">
        <v>#N/A</v>
      </c>
      <c r="U155" s="1165" t="e">
        <v>#N/A</v>
      </c>
      <c r="V155" s="1165" t="e">
        <v>#N/A</v>
      </c>
      <c r="W155" s="1165" t="e">
        <v>#N/A</v>
      </c>
      <c r="Y155" s="1166"/>
      <c r="Z155" s="1167"/>
      <c r="AA155" s="1167"/>
      <c r="AB155" s="1167"/>
      <c r="AC155" s="1167"/>
      <c r="AD155" s="1167"/>
      <c r="AE155" s="1167"/>
      <c r="AF155" s="1168"/>
      <c r="AI155" s="1169"/>
      <c r="AJ155" s="1169"/>
      <c r="AK155" s="1169"/>
      <c r="AL155" s="1169"/>
      <c r="AM155" s="1169"/>
      <c r="AN155" s="1169"/>
      <c r="AO155" s="1169"/>
      <c r="AP155" s="1169"/>
      <c r="AQ155" s="1196"/>
      <c r="AT155" s="1197" t="s">
        <v>323</v>
      </c>
      <c r="AW155" s="1096"/>
      <c r="AX155" s="1096"/>
      <c r="AY155" s="1092" t="s">
        <v>1724</v>
      </c>
      <c r="AZ155" s="1093" t="s">
        <v>601</v>
      </c>
      <c r="BA155" s="1094" t="s">
        <v>626</v>
      </c>
      <c r="BB155" s="1094" t="s">
        <v>816</v>
      </c>
      <c r="BC155" s="1094" t="s">
        <v>816</v>
      </c>
      <c r="BD155" s="1095" t="s">
        <v>332</v>
      </c>
      <c r="BE155" s="1095" t="s">
        <v>328</v>
      </c>
      <c r="BF155" s="1094" t="s">
        <v>344</v>
      </c>
      <c r="BG155" s="1094" t="s">
        <v>336</v>
      </c>
      <c r="BH155" s="1094" t="s">
        <v>352</v>
      </c>
      <c r="BI155" s="1094" t="s">
        <v>376</v>
      </c>
      <c r="BJ155" s="1072" t="e">
        <v>#N/A</v>
      </c>
    </row>
    <row r="156" spans="1:62" ht="15" hidden="1" customHeight="1">
      <c r="A156" s="1162">
        <v>0</v>
      </c>
      <c r="B156" s="1162">
        <v>0</v>
      </c>
      <c r="C156" s="1162">
        <v>0</v>
      </c>
      <c r="E156" s="1163" t="e">
        <v>#N/A</v>
      </c>
      <c r="F156" s="1163" t="e">
        <v>#N/A</v>
      </c>
      <c r="G156" s="1163" t="e">
        <v>#N/A</v>
      </c>
      <c r="H156" s="1163" t="e">
        <v>#N/A</v>
      </c>
      <c r="I156" s="1163" t="e">
        <v>#N/A</v>
      </c>
      <c r="J156" s="1163" t="e">
        <v>#N/A</v>
      </c>
      <c r="K156" s="1163" t="e">
        <v>#N/A</v>
      </c>
      <c r="L156" s="1163" t="e">
        <v>#N/A</v>
      </c>
      <c r="N156" s="1164" t="s">
        <v>1910</v>
      </c>
      <c r="P156" s="1165" t="e">
        <v>#N/A</v>
      </c>
      <c r="Q156" s="1165" t="e">
        <v>#N/A</v>
      </c>
      <c r="R156" s="1165" t="e">
        <v>#N/A</v>
      </c>
      <c r="S156" s="1165" t="e">
        <v>#N/A</v>
      </c>
      <c r="T156" s="1165" t="e">
        <v>#N/A</v>
      </c>
      <c r="U156" s="1165" t="e">
        <v>#N/A</v>
      </c>
      <c r="V156" s="1165" t="e">
        <v>#N/A</v>
      </c>
      <c r="W156" s="1165" t="e">
        <v>#N/A</v>
      </c>
      <c r="Y156" s="1170"/>
      <c r="Z156" s="1171"/>
      <c r="AA156" s="1171"/>
      <c r="AB156" s="1171"/>
      <c r="AC156" s="1171"/>
      <c r="AD156" s="1171"/>
      <c r="AE156" s="1171"/>
      <c r="AF156" s="1172"/>
      <c r="AI156" s="1165" t="e">
        <v>#N/A</v>
      </c>
      <c r="AJ156" s="1165" t="e">
        <v>#N/A</v>
      </c>
      <c r="AK156" s="1165" t="e">
        <v>#N/A</v>
      </c>
      <c r="AL156" s="1165" t="e">
        <v>#N/A</v>
      </c>
      <c r="AM156" s="1165" t="e">
        <v>#N/A</v>
      </c>
      <c r="AN156" s="1165" t="e">
        <v>#N/A</v>
      </c>
      <c r="AO156" s="1165" t="e">
        <v>#N/A</v>
      </c>
      <c r="AP156" s="1165" t="e">
        <v>#N/A</v>
      </c>
      <c r="AQ156" s="1196"/>
      <c r="AT156" s="1197" t="s">
        <v>325</v>
      </c>
      <c r="AW156" s="1096"/>
      <c r="AX156" s="1096"/>
      <c r="AY156" s="1092" t="s">
        <v>731</v>
      </c>
      <c r="AZ156" s="1093" t="s">
        <v>603</v>
      </c>
      <c r="BA156" s="1094" t="s">
        <v>627</v>
      </c>
      <c r="BB156" s="1094" t="s">
        <v>817</v>
      </c>
      <c r="BC156" s="1094" t="s">
        <v>817</v>
      </c>
      <c r="BD156" s="1095" t="s">
        <v>334</v>
      </c>
      <c r="BE156" s="1095" t="s">
        <v>330</v>
      </c>
      <c r="BF156" s="1094" t="s">
        <v>346</v>
      </c>
      <c r="BG156" s="1094" t="s">
        <v>338</v>
      </c>
      <c r="BH156" s="1094" t="s">
        <v>354</v>
      </c>
      <c r="BI156" s="1094" t="s">
        <v>380</v>
      </c>
      <c r="BJ156" s="1072" t="e">
        <v>#N/A</v>
      </c>
    </row>
    <row r="157" spans="1:62" ht="15" hidden="1" customHeight="1">
      <c r="A157" s="1162">
        <v>0</v>
      </c>
      <c r="B157" s="1162">
        <v>0</v>
      </c>
      <c r="C157" s="1162">
        <v>0</v>
      </c>
      <c r="E157" s="1173" t="e">
        <v>#N/A</v>
      </c>
      <c r="F157" s="1173" t="e">
        <v>#N/A</v>
      </c>
      <c r="G157" s="1173" t="e">
        <v>#N/A</v>
      </c>
      <c r="H157" s="1173" t="e">
        <v>#N/A</v>
      </c>
      <c r="I157" s="1173" t="e">
        <v>#N/A</v>
      </c>
      <c r="J157" s="1173" t="e">
        <v>#N/A</v>
      </c>
      <c r="K157" s="1173" t="e">
        <v>#N/A</v>
      </c>
      <c r="L157" s="1173" t="e">
        <v>#N/A</v>
      </c>
      <c r="N157" s="1174" t="s">
        <v>1717</v>
      </c>
      <c r="P157" s="1169"/>
      <c r="Q157" s="1169"/>
      <c r="R157" s="1169"/>
      <c r="S157" s="1169"/>
      <c r="T157" s="1169"/>
      <c r="U157" s="1169"/>
      <c r="V157" s="1169"/>
      <c r="W157" s="1169"/>
      <c r="Y157" s="1170"/>
      <c r="Z157" s="1171"/>
      <c r="AA157" s="1171"/>
      <c r="AB157" s="1171"/>
      <c r="AC157" s="1171"/>
      <c r="AD157" s="1171"/>
      <c r="AE157" s="1171"/>
      <c r="AF157" s="1172"/>
      <c r="AI157" s="1169"/>
      <c r="AJ157" s="1169"/>
      <c r="AK157" s="1169"/>
      <c r="AL157" s="1169"/>
      <c r="AM157" s="1169"/>
      <c r="AN157" s="1169"/>
      <c r="AO157" s="1169"/>
      <c r="AP157" s="1169"/>
      <c r="AQ157" s="1196"/>
      <c r="AT157" s="1090" t="s">
        <v>327</v>
      </c>
      <c r="AW157" s="1096"/>
      <c r="AX157" s="1096"/>
      <c r="AY157" s="1092" t="s">
        <v>731</v>
      </c>
      <c r="AZ157" s="1093" t="s">
        <v>603</v>
      </c>
      <c r="BA157" s="1094" t="s">
        <v>630</v>
      </c>
      <c r="BB157" s="1094" t="s">
        <v>825</v>
      </c>
      <c r="BC157" s="1094" t="s">
        <v>825</v>
      </c>
      <c r="BD157" s="1095" t="s">
        <v>336</v>
      </c>
      <c r="BE157" s="1095" t="s">
        <v>332</v>
      </c>
      <c r="BF157" s="1094" t="s">
        <v>348</v>
      </c>
      <c r="BG157" s="1094" t="s">
        <v>340</v>
      </c>
      <c r="BH157" s="1094" t="s">
        <v>356</v>
      </c>
      <c r="BI157" s="1094" t="s">
        <v>383</v>
      </c>
      <c r="BJ157" s="1072" t="e">
        <v>#N/A</v>
      </c>
    </row>
    <row r="158" spans="1:62" hidden="1">
      <c r="A158" s="1162">
        <v>0</v>
      </c>
      <c r="B158" s="1162">
        <v>0</v>
      </c>
      <c r="C158" s="1162">
        <v>0</v>
      </c>
      <c r="E158" s="1163" t="e">
        <v>#N/A</v>
      </c>
      <c r="F158" s="1163" t="e">
        <v>#N/A</v>
      </c>
      <c r="G158" s="1163" t="e">
        <v>#N/A</v>
      </c>
      <c r="H158" s="1163" t="e">
        <v>#N/A</v>
      </c>
      <c r="I158" s="1163" t="e">
        <v>#N/A</v>
      </c>
      <c r="J158" s="1163" t="e">
        <v>#N/A</v>
      </c>
      <c r="K158" s="1163" t="e">
        <v>#N/A</v>
      </c>
      <c r="L158" s="1163" t="e">
        <v>#N/A</v>
      </c>
      <c r="N158" s="1164" t="s">
        <v>1911</v>
      </c>
      <c r="P158" s="1165" t="e">
        <v>#N/A</v>
      </c>
      <c r="Q158" s="1165" t="e">
        <v>#N/A</v>
      </c>
      <c r="R158" s="1165" t="e">
        <v>#N/A</v>
      </c>
      <c r="S158" s="1165" t="e">
        <v>#N/A</v>
      </c>
      <c r="T158" s="1165" t="e">
        <v>#N/A</v>
      </c>
      <c r="U158" s="1165" t="e">
        <v>#N/A</v>
      </c>
      <c r="V158" s="1165" t="e">
        <v>#N/A</v>
      </c>
      <c r="W158" s="1165" t="e">
        <v>#N/A</v>
      </c>
      <c r="Y158" s="1170"/>
      <c r="Z158" s="1171"/>
      <c r="AA158" s="1171"/>
      <c r="AB158" s="1171"/>
      <c r="AC158" s="1171"/>
      <c r="AD158" s="1171"/>
      <c r="AE158" s="1171"/>
      <c r="AF158" s="1172"/>
      <c r="AI158" s="1165" t="e">
        <v>#N/A</v>
      </c>
      <c r="AJ158" s="1165" t="e">
        <v>#N/A</v>
      </c>
      <c r="AK158" s="1165" t="e">
        <v>#N/A</v>
      </c>
      <c r="AL158" s="1165" t="e">
        <v>#N/A</v>
      </c>
      <c r="AM158" s="1165" t="e">
        <v>#N/A</v>
      </c>
      <c r="AN158" s="1165" t="e">
        <v>#N/A</v>
      </c>
      <c r="AO158" s="1165" t="e">
        <v>#N/A</v>
      </c>
      <c r="AP158" s="1165" t="e">
        <v>#N/A</v>
      </c>
      <c r="AQ158" s="1196"/>
      <c r="AT158" s="1090" t="s">
        <v>329</v>
      </c>
      <c r="AW158" s="1096"/>
      <c r="AX158" s="1096"/>
      <c r="AY158" s="1092" t="s">
        <v>733</v>
      </c>
      <c r="AZ158" s="1093" t="s">
        <v>604</v>
      </c>
      <c r="BA158" s="1094" t="s">
        <v>631</v>
      </c>
      <c r="BB158" s="1094" t="s">
        <v>826</v>
      </c>
      <c r="BC158" s="1094" t="s">
        <v>826</v>
      </c>
      <c r="BD158" s="1095" t="s">
        <v>338</v>
      </c>
      <c r="BE158" s="1095" t="s">
        <v>334</v>
      </c>
      <c r="BF158" s="1094" t="s">
        <v>350</v>
      </c>
      <c r="BG158" s="1094" t="s">
        <v>344</v>
      </c>
      <c r="BH158" s="1094" t="s">
        <v>358</v>
      </c>
      <c r="BI158" s="1094" t="s">
        <v>385</v>
      </c>
      <c r="BJ158" s="1072">
        <v>64</v>
      </c>
    </row>
    <row r="159" spans="1:62" hidden="1">
      <c r="A159" s="1162">
        <v>0</v>
      </c>
      <c r="B159" s="1162">
        <v>0</v>
      </c>
      <c r="C159" s="1162">
        <v>0</v>
      </c>
      <c r="E159" s="1173" t="e">
        <v>#N/A</v>
      </c>
      <c r="F159" s="1173" t="e">
        <v>#N/A</v>
      </c>
      <c r="G159" s="1173" t="e">
        <v>#N/A</v>
      </c>
      <c r="H159" s="1173" t="e">
        <v>#N/A</v>
      </c>
      <c r="I159" s="1173" t="e">
        <v>#N/A</v>
      </c>
      <c r="J159" s="1173" t="e">
        <v>#N/A</v>
      </c>
      <c r="K159" s="1173" t="e">
        <v>#N/A</v>
      </c>
      <c r="L159" s="1173" t="e">
        <v>#N/A</v>
      </c>
      <c r="N159" s="1174" t="s">
        <v>1717</v>
      </c>
      <c r="P159" s="1169"/>
      <c r="Q159" s="1169"/>
      <c r="R159" s="1169"/>
      <c r="S159" s="1169"/>
      <c r="T159" s="1169"/>
      <c r="U159" s="1169"/>
      <c r="V159" s="1169"/>
      <c r="W159" s="1169"/>
      <c r="Y159" s="1170"/>
      <c r="Z159" s="1171"/>
      <c r="AA159" s="1171"/>
      <c r="AB159" s="1171"/>
      <c r="AC159" s="1171"/>
      <c r="AD159" s="1171"/>
      <c r="AE159" s="1171"/>
      <c r="AF159" s="1172"/>
      <c r="AI159" s="1169"/>
      <c r="AJ159" s="1169"/>
      <c r="AK159" s="1169"/>
      <c r="AL159" s="1169"/>
      <c r="AM159" s="1169"/>
      <c r="AN159" s="1169"/>
      <c r="AO159" s="1169"/>
      <c r="AP159" s="1169"/>
      <c r="AQ159" s="1196"/>
      <c r="AT159" s="1090" t="s">
        <v>331</v>
      </c>
      <c r="AW159" s="1096"/>
      <c r="AX159" s="1096"/>
      <c r="AY159" s="1092" t="s">
        <v>733</v>
      </c>
      <c r="AZ159" s="1093" t="s">
        <v>604</v>
      </c>
      <c r="BA159" s="1094" t="s">
        <v>633</v>
      </c>
      <c r="BB159" s="1094" t="s">
        <v>828</v>
      </c>
      <c r="BC159" s="1094" t="s">
        <v>828</v>
      </c>
      <c r="BD159" s="1095" t="s">
        <v>340</v>
      </c>
      <c r="BE159" s="1095" t="s">
        <v>336</v>
      </c>
      <c r="BF159" s="1094" t="s">
        <v>354</v>
      </c>
      <c r="BG159" s="1094" t="s">
        <v>346</v>
      </c>
      <c r="BH159" s="1094" t="s">
        <v>360</v>
      </c>
      <c r="BI159" s="1094" t="s">
        <v>387</v>
      </c>
    </row>
    <row r="160" spans="1:62" hidden="1">
      <c r="A160" s="1162">
        <v>0</v>
      </c>
      <c r="B160" s="1162">
        <v>0</v>
      </c>
      <c r="C160" s="1162">
        <v>0</v>
      </c>
      <c r="E160" s="1163" t="e">
        <v>#N/A</v>
      </c>
      <c r="F160" s="1163" t="e">
        <v>#N/A</v>
      </c>
      <c r="G160" s="1163" t="e">
        <v>#N/A</v>
      </c>
      <c r="H160" s="1163" t="e">
        <v>#N/A</v>
      </c>
      <c r="I160" s="1163" t="e">
        <v>#N/A</v>
      </c>
      <c r="J160" s="1163" t="e">
        <v>#N/A</v>
      </c>
      <c r="K160" s="1163" t="e">
        <v>#N/A</v>
      </c>
      <c r="L160" s="1163" t="e">
        <v>#N/A</v>
      </c>
      <c r="N160" s="1164" t="s">
        <v>1693</v>
      </c>
      <c r="P160" s="1165" t="e">
        <v>#N/A</v>
      </c>
      <c r="Q160" s="1165" t="e">
        <v>#N/A</v>
      </c>
      <c r="R160" s="1165" t="e">
        <v>#N/A</v>
      </c>
      <c r="S160" s="1165" t="e">
        <v>#N/A</v>
      </c>
      <c r="T160" s="1165" t="e">
        <v>#N/A</v>
      </c>
      <c r="U160" s="1165" t="e">
        <v>#N/A</v>
      </c>
      <c r="V160" s="1165" t="e">
        <v>#N/A</v>
      </c>
      <c r="W160" s="1165" t="e">
        <v>#N/A</v>
      </c>
      <c r="Y160" s="1165">
        <v>0</v>
      </c>
      <c r="Z160" s="1165">
        <v>0</v>
      </c>
      <c r="AA160" s="1165">
        <v>0</v>
      </c>
      <c r="AB160" s="1165">
        <v>0</v>
      </c>
      <c r="AC160" s="1165">
        <v>0</v>
      </c>
      <c r="AD160" s="1165">
        <v>0</v>
      </c>
      <c r="AE160" s="1165">
        <v>0</v>
      </c>
      <c r="AF160" s="1165">
        <v>0</v>
      </c>
      <c r="AI160" s="1165" t="e">
        <v>#N/A</v>
      </c>
      <c r="AJ160" s="1165" t="e">
        <v>#N/A</v>
      </c>
      <c r="AK160" s="1165" t="e">
        <v>#N/A</v>
      </c>
      <c r="AL160" s="1165" t="e">
        <v>#N/A</v>
      </c>
      <c r="AM160" s="1165" t="e">
        <v>#N/A</v>
      </c>
      <c r="AN160" s="1165" t="e">
        <v>#N/A</v>
      </c>
      <c r="AO160" s="1165" t="e">
        <v>#N/A</v>
      </c>
      <c r="AP160" s="1165" t="e">
        <v>#N/A</v>
      </c>
      <c r="AQ160" s="1196"/>
      <c r="AT160" s="1090" t="s">
        <v>333</v>
      </c>
      <c r="AW160" s="1096"/>
      <c r="AX160" s="1096"/>
      <c r="AY160" s="1092" t="s">
        <v>735</v>
      </c>
      <c r="AZ160" s="1093" t="s">
        <v>606</v>
      </c>
      <c r="BA160" s="1094" t="s">
        <v>638</v>
      </c>
      <c r="BB160" s="1094" t="s">
        <v>832</v>
      </c>
      <c r="BC160" s="1094" t="s">
        <v>832</v>
      </c>
      <c r="BD160" s="1095" t="s">
        <v>342</v>
      </c>
      <c r="BE160" s="1095" t="s">
        <v>338</v>
      </c>
      <c r="BF160" s="1094" t="s">
        <v>356</v>
      </c>
      <c r="BG160" s="1094" t="s">
        <v>348</v>
      </c>
      <c r="BH160" s="1094" t="s">
        <v>1908</v>
      </c>
      <c r="BI160" s="1094" t="s">
        <v>391</v>
      </c>
      <c r="BJ160" s="1072" t="e">
        <v>#N/A</v>
      </c>
    </row>
    <row r="161" spans="1:62" hidden="1">
      <c r="A161" s="1162">
        <v>0</v>
      </c>
      <c r="B161" s="1162">
        <v>0</v>
      </c>
      <c r="C161" s="1162">
        <v>0</v>
      </c>
      <c r="E161" s="1173" t="e">
        <v>#N/A</v>
      </c>
      <c r="F161" s="1173" t="e">
        <v>#N/A</v>
      </c>
      <c r="G161" s="1173" t="e">
        <v>#N/A</v>
      </c>
      <c r="H161" s="1173" t="e">
        <v>#N/A</v>
      </c>
      <c r="I161" s="1173" t="e">
        <v>#N/A</v>
      </c>
      <c r="J161" s="1173" t="e">
        <v>#N/A</v>
      </c>
      <c r="K161" s="1173" t="e">
        <v>#N/A</v>
      </c>
      <c r="L161" s="1173" t="e">
        <v>#N/A</v>
      </c>
      <c r="N161" s="1174" t="s">
        <v>1717</v>
      </c>
      <c r="P161" s="1169"/>
      <c r="Q161" s="1169"/>
      <c r="R161" s="1169"/>
      <c r="S161" s="1169"/>
      <c r="T161" s="1169"/>
      <c r="U161" s="1169"/>
      <c r="V161" s="1169"/>
      <c r="W161" s="1169"/>
      <c r="Y161" s="1169"/>
      <c r="Z161" s="1169"/>
      <c r="AA161" s="1169"/>
      <c r="AB161" s="1169"/>
      <c r="AC161" s="1169"/>
      <c r="AD161" s="1169"/>
      <c r="AE161" s="1169"/>
      <c r="AF161" s="1169"/>
      <c r="AI161" s="1169"/>
      <c r="AJ161" s="1169"/>
      <c r="AK161" s="1169"/>
      <c r="AL161" s="1169"/>
      <c r="AM161" s="1169"/>
      <c r="AN161" s="1169"/>
      <c r="AO161" s="1169"/>
      <c r="AP161" s="1169"/>
      <c r="AQ161" s="1196"/>
      <c r="AT161" s="1090" t="s">
        <v>335</v>
      </c>
      <c r="AW161" s="1096"/>
      <c r="AX161" s="1096"/>
      <c r="AY161" s="1092" t="s">
        <v>735</v>
      </c>
      <c r="AZ161" s="1093" t="s">
        <v>606</v>
      </c>
      <c r="BA161" s="1094" t="s">
        <v>640</v>
      </c>
      <c r="BB161" s="1094" t="s">
        <v>333</v>
      </c>
      <c r="BC161" s="1094" t="s">
        <v>333</v>
      </c>
      <c r="BD161" s="1095" t="s">
        <v>344</v>
      </c>
      <c r="BE161" s="1095" t="s">
        <v>340</v>
      </c>
      <c r="BF161" s="1094" t="s">
        <v>358</v>
      </c>
      <c r="BG161" s="1094" t="s">
        <v>352</v>
      </c>
      <c r="BH161" s="1094" t="s">
        <v>362</v>
      </c>
      <c r="BI161" s="1094" t="s">
        <v>1887</v>
      </c>
      <c r="BJ161" s="1072">
        <v>66</v>
      </c>
    </row>
    <row r="162" spans="1:62" hidden="1">
      <c r="A162" s="1162">
        <v>0</v>
      </c>
      <c r="B162" s="1162">
        <v>0</v>
      </c>
      <c r="C162" s="1162">
        <v>0</v>
      </c>
      <c r="E162" s="1163" t="e">
        <v>#N/A</v>
      </c>
      <c r="F162" s="1163" t="e">
        <v>#N/A</v>
      </c>
      <c r="G162" s="1163" t="e">
        <v>#N/A</v>
      </c>
      <c r="H162" s="1163" t="e">
        <v>#N/A</v>
      </c>
      <c r="I162" s="1163" t="e">
        <v>#N/A</v>
      </c>
      <c r="J162" s="1163" t="e">
        <v>#N/A</v>
      </c>
      <c r="K162" s="1163" t="e">
        <v>#N/A</v>
      </c>
      <c r="L162" s="1163" t="e">
        <v>#N/A</v>
      </c>
      <c r="N162" s="1164" t="s">
        <v>1564</v>
      </c>
      <c r="P162" s="1165" t="e">
        <v>#N/A</v>
      </c>
      <c r="Q162" s="1165" t="e">
        <v>#N/A</v>
      </c>
      <c r="R162" s="1165" t="e">
        <v>#N/A</v>
      </c>
      <c r="S162" s="1165" t="e">
        <v>#N/A</v>
      </c>
      <c r="T162" s="1165" t="e">
        <v>#N/A</v>
      </c>
      <c r="U162" s="1165" t="e">
        <v>#N/A</v>
      </c>
      <c r="V162" s="1165" t="e">
        <v>#N/A</v>
      </c>
      <c r="W162" s="1165" t="e">
        <v>#N/A</v>
      </c>
      <c r="Y162" s="1165">
        <v>0</v>
      </c>
      <c r="Z162" s="1165">
        <v>0</v>
      </c>
      <c r="AA162" s="1165">
        <v>0</v>
      </c>
      <c r="AB162" s="1165">
        <v>0</v>
      </c>
      <c r="AC162" s="1165">
        <v>0</v>
      </c>
      <c r="AD162" s="1165">
        <v>0</v>
      </c>
      <c r="AE162" s="1165">
        <v>0</v>
      </c>
      <c r="AF162" s="1165">
        <v>0</v>
      </c>
      <c r="AI162" s="1165" t="e">
        <v>#N/A</v>
      </c>
      <c r="AJ162" s="1165" t="e">
        <v>#N/A</v>
      </c>
      <c r="AK162" s="1165" t="e">
        <v>#N/A</v>
      </c>
      <c r="AL162" s="1165" t="e">
        <v>#N/A</v>
      </c>
      <c r="AM162" s="1165" t="e">
        <v>#N/A</v>
      </c>
      <c r="AN162" s="1165" t="e">
        <v>#N/A</v>
      </c>
      <c r="AO162" s="1165" t="e">
        <v>#N/A</v>
      </c>
      <c r="AP162" s="1165" t="e">
        <v>#N/A</v>
      </c>
      <c r="AQ162" s="1196"/>
      <c r="AT162" s="1090" t="s">
        <v>337</v>
      </c>
      <c r="AW162" s="1096"/>
      <c r="AX162" s="1096"/>
      <c r="AY162" s="1092" t="s">
        <v>738</v>
      </c>
      <c r="AZ162" s="1093" t="s">
        <v>608</v>
      </c>
      <c r="BA162" s="1094" t="s">
        <v>647</v>
      </c>
      <c r="BB162" s="1094" t="s">
        <v>844</v>
      </c>
      <c r="BC162" s="1094" t="s">
        <v>844</v>
      </c>
      <c r="BD162" s="1095" t="s">
        <v>346</v>
      </c>
      <c r="BE162" s="1095" t="s">
        <v>342</v>
      </c>
      <c r="BF162" s="1094" t="s">
        <v>360</v>
      </c>
      <c r="BG162" s="1094" t="s">
        <v>354</v>
      </c>
      <c r="BH162" s="1094" t="s">
        <v>364</v>
      </c>
      <c r="BI162" s="1094" t="s">
        <v>395</v>
      </c>
      <c r="BJ162" s="1072" t="e">
        <v>#N/A</v>
      </c>
    </row>
    <row r="163" spans="1:62" s="1074" customFormat="1" hidden="1">
      <c r="A163" s="1162">
        <v>0</v>
      </c>
      <c r="B163" s="1162">
        <v>0</v>
      </c>
      <c r="C163" s="1162">
        <v>0</v>
      </c>
      <c r="D163" s="1072"/>
      <c r="E163" s="1173" t="e">
        <v>#N/A</v>
      </c>
      <c r="F163" s="1173" t="e">
        <v>#N/A</v>
      </c>
      <c r="G163" s="1173" t="e">
        <v>#N/A</v>
      </c>
      <c r="H163" s="1173" t="e">
        <v>#N/A</v>
      </c>
      <c r="I163" s="1173" t="e">
        <v>#N/A</v>
      </c>
      <c r="J163" s="1173" t="e">
        <v>#N/A</v>
      </c>
      <c r="K163" s="1173" t="e">
        <v>#N/A</v>
      </c>
      <c r="L163" s="1173" t="e">
        <v>#N/A</v>
      </c>
      <c r="M163" s="1072"/>
      <c r="N163" s="1174" t="s">
        <v>1717</v>
      </c>
      <c r="O163" s="1072"/>
      <c r="P163" s="1169"/>
      <c r="Q163" s="1169"/>
      <c r="R163" s="1169"/>
      <c r="S163" s="1169"/>
      <c r="T163" s="1169"/>
      <c r="U163" s="1169"/>
      <c r="V163" s="1169"/>
      <c r="W163" s="1169"/>
      <c r="X163" s="1072"/>
      <c r="Y163" s="1169"/>
      <c r="Z163" s="1169"/>
      <c r="AA163" s="1169"/>
      <c r="AB163" s="1169"/>
      <c r="AC163" s="1169"/>
      <c r="AD163" s="1169"/>
      <c r="AE163" s="1169"/>
      <c r="AF163" s="1169"/>
      <c r="AG163" s="1072"/>
      <c r="AH163" s="1072"/>
      <c r="AI163" s="1169"/>
      <c r="AJ163" s="1169"/>
      <c r="AK163" s="1169"/>
      <c r="AL163" s="1169"/>
      <c r="AM163" s="1169"/>
      <c r="AN163" s="1169"/>
      <c r="AO163" s="1169"/>
      <c r="AP163" s="1169"/>
      <c r="AQ163" s="1196"/>
      <c r="AR163" s="1072"/>
      <c r="AT163" s="1090" t="s">
        <v>339</v>
      </c>
      <c r="AU163" s="1072"/>
      <c r="AW163" s="1096"/>
      <c r="AX163" s="1096"/>
      <c r="AY163" s="1092" t="s">
        <v>738</v>
      </c>
      <c r="AZ163" s="1093" t="s">
        <v>608</v>
      </c>
      <c r="BA163" s="1094" t="s">
        <v>652</v>
      </c>
      <c r="BB163" s="1094" t="s">
        <v>851</v>
      </c>
      <c r="BC163" s="1094" t="s">
        <v>851</v>
      </c>
      <c r="BD163" s="1095" t="s">
        <v>348</v>
      </c>
      <c r="BE163" s="1095" t="s">
        <v>344</v>
      </c>
      <c r="BF163" s="1094" t="s">
        <v>1908</v>
      </c>
      <c r="BG163" s="1094" t="s">
        <v>356</v>
      </c>
      <c r="BH163" s="1094" t="s">
        <v>368</v>
      </c>
      <c r="BI163" s="1094" t="s">
        <v>1912</v>
      </c>
      <c r="BJ163" s="1074" t="e">
        <v>#N/A</v>
      </c>
    </row>
    <row r="164" spans="1:62" s="1074" customFormat="1" ht="15" hidden="1" customHeight="1">
      <c r="A164" s="1162">
        <v>0</v>
      </c>
      <c r="B164" s="1162">
        <v>0</v>
      </c>
      <c r="C164" s="1162">
        <v>0</v>
      </c>
      <c r="D164" s="1072"/>
      <c r="E164" s="1163" t="e">
        <v>#N/A</v>
      </c>
      <c r="F164" s="1163" t="e">
        <v>#N/A</v>
      </c>
      <c r="G164" s="1163" t="e">
        <v>#N/A</v>
      </c>
      <c r="H164" s="1163" t="e">
        <v>#N/A</v>
      </c>
      <c r="I164" s="1163" t="e">
        <v>#N/A</v>
      </c>
      <c r="J164" s="1163" t="e">
        <v>#N/A</v>
      </c>
      <c r="K164" s="1163" t="e">
        <v>#N/A</v>
      </c>
      <c r="L164" s="1163" t="e">
        <v>#N/A</v>
      </c>
      <c r="M164" s="1072"/>
      <c r="N164" s="1164" t="s">
        <v>1568</v>
      </c>
      <c r="O164" s="1072"/>
      <c r="P164" s="1165" t="e">
        <v>#N/A</v>
      </c>
      <c r="Q164" s="1165" t="e">
        <v>#N/A</v>
      </c>
      <c r="R164" s="1165" t="e">
        <v>#N/A</v>
      </c>
      <c r="S164" s="1165" t="e">
        <v>#N/A</v>
      </c>
      <c r="T164" s="1165" t="e">
        <v>#N/A</v>
      </c>
      <c r="U164" s="1165" t="e">
        <v>#N/A</v>
      </c>
      <c r="V164" s="1165" t="e">
        <v>#N/A</v>
      </c>
      <c r="W164" s="1165" t="e">
        <v>#N/A</v>
      </c>
      <c r="X164" s="1072"/>
      <c r="Y164" s="1165">
        <v>0</v>
      </c>
      <c r="Z164" s="1165">
        <v>0</v>
      </c>
      <c r="AA164" s="1165">
        <v>0</v>
      </c>
      <c r="AB164" s="1165">
        <v>0</v>
      </c>
      <c r="AC164" s="1165">
        <v>0</v>
      </c>
      <c r="AD164" s="1165">
        <v>0</v>
      </c>
      <c r="AE164" s="1165">
        <v>0</v>
      </c>
      <c r="AF164" s="1165">
        <v>0</v>
      </c>
      <c r="AG164" s="1072"/>
      <c r="AH164" s="1072"/>
      <c r="AI164" s="1165" t="e">
        <v>#N/A</v>
      </c>
      <c r="AJ164" s="1165" t="e">
        <v>#N/A</v>
      </c>
      <c r="AK164" s="1165" t="e">
        <v>#N/A</v>
      </c>
      <c r="AL164" s="1165" t="e">
        <v>#N/A</v>
      </c>
      <c r="AM164" s="1165" t="e">
        <v>#N/A</v>
      </c>
      <c r="AN164" s="1165" t="e">
        <v>#N/A</v>
      </c>
      <c r="AO164" s="1165" t="e">
        <v>#N/A</v>
      </c>
      <c r="AP164" s="1165" t="e">
        <v>#N/A</v>
      </c>
      <c r="AQ164" s="1196"/>
      <c r="AR164" s="1072"/>
      <c r="AT164" s="1090" t="s">
        <v>341</v>
      </c>
      <c r="AU164" s="1072"/>
      <c r="AW164" s="1096"/>
      <c r="AX164" s="1096"/>
      <c r="AY164" s="1092" t="s">
        <v>741</v>
      </c>
      <c r="AZ164" s="1093" t="s">
        <v>610</v>
      </c>
      <c r="BA164" s="1094" t="s">
        <v>654</v>
      </c>
      <c r="BB164" s="1094" t="s">
        <v>853</v>
      </c>
      <c r="BC164" s="1094" t="s">
        <v>853</v>
      </c>
      <c r="BD164" s="1095" t="s">
        <v>350</v>
      </c>
      <c r="BE164" s="1095" t="s">
        <v>346</v>
      </c>
      <c r="BF164" s="1094" t="s">
        <v>362</v>
      </c>
      <c r="BG164" s="1094" t="s">
        <v>358</v>
      </c>
      <c r="BH164" s="1094" t="s">
        <v>1913</v>
      </c>
      <c r="BI164" s="1094" t="s">
        <v>1914</v>
      </c>
      <c r="BJ164" s="1074" t="e">
        <v>#N/A</v>
      </c>
    </row>
    <row r="165" spans="1:62" s="1074" customFormat="1" ht="15" hidden="1" customHeight="1">
      <c r="A165" s="1176">
        <v>0</v>
      </c>
      <c r="B165" s="1176">
        <v>0</v>
      </c>
      <c r="C165" s="1176">
        <v>0</v>
      </c>
      <c r="D165" s="1072"/>
      <c r="E165" s="1173" t="e">
        <v>#N/A</v>
      </c>
      <c r="F165" s="1173" t="e">
        <v>#N/A</v>
      </c>
      <c r="G165" s="1173" t="e">
        <v>#N/A</v>
      </c>
      <c r="H165" s="1173" t="e">
        <v>#N/A</v>
      </c>
      <c r="I165" s="1173" t="e">
        <v>#N/A</v>
      </c>
      <c r="J165" s="1173" t="e">
        <v>#N/A</v>
      </c>
      <c r="K165" s="1173" t="e">
        <v>#N/A</v>
      </c>
      <c r="L165" s="1173" t="e">
        <v>#N/A</v>
      </c>
      <c r="M165" s="1072"/>
      <c r="N165" s="1174" t="s">
        <v>1717</v>
      </c>
      <c r="O165" s="1072"/>
      <c r="P165" s="1169"/>
      <c r="Q165" s="1169"/>
      <c r="R165" s="1169"/>
      <c r="S165" s="1169"/>
      <c r="T165" s="1169"/>
      <c r="U165" s="1169"/>
      <c r="V165" s="1169"/>
      <c r="W165" s="1169"/>
      <c r="X165" s="1072"/>
      <c r="Y165" s="1169"/>
      <c r="Z165" s="1169"/>
      <c r="AA165" s="1169"/>
      <c r="AB165" s="1169"/>
      <c r="AC165" s="1169"/>
      <c r="AD165" s="1169"/>
      <c r="AE165" s="1169"/>
      <c r="AF165" s="1169"/>
      <c r="AG165" s="1072"/>
      <c r="AH165" s="1072"/>
      <c r="AI165" s="1169"/>
      <c r="AJ165" s="1169"/>
      <c r="AK165" s="1169"/>
      <c r="AL165" s="1169"/>
      <c r="AM165" s="1169"/>
      <c r="AN165" s="1169"/>
      <c r="AO165" s="1169"/>
      <c r="AP165" s="1169"/>
      <c r="AQ165" s="1196"/>
      <c r="AR165" s="1072"/>
      <c r="AT165" s="1090" t="s">
        <v>343</v>
      </c>
      <c r="AU165" s="1072"/>
      <c r="AW165" s="1096"/>
      <c r="AX165" s="1096"/>
      <c r="AY165" s="1092" t="s">
        <v>741</v>
      </c>
      <c r="AZ165" s="1093" t="s">
        <v>610</v>
      </c>
      <c r="BA165" s="1094" t="s">
        <v>656</v>
      </c>
      <c r="BB165" s="1094" t="s">
        <v>861</v>
      </c>
      <c r="BC165" s="1094" t="s">
        <v>861</v>
      </c>
      <c r="BD165" s="1095" t="s">
        <v>352</v>
      </c>
      <c r="BE165" s="1095" t="s">
        <v>348</v>
      </c>
      <c r="BF165" s="1094" t="s">
        <v>364</v>
      </c>
      <c r="BG165" s="1094" t="s">
        <v>360</v>
      </c>
      <c r="BH165" s="1094" t="s">
        <v>374</v>
      </c>
      <c r="BI165" s="1094" t="s">
        <v>399</v>
      </c>
    </row>
    <row r="166" spans="1:62" s="1074" customFormat="1" ht="15" hidden="1" customHeight="1">
      <c r="A166" s="1176">
        <v>0</v>
      </c>
      <c r="B166" s="1176">
        <v>0</v>
      </c>
      <c r="C166" s="1176">
        <v>0</v>
      </c>
      <c r="D166" s="1072"/>
      <c r="E166" s="1163" t="e">
        <v>#N/A</v>
      </c>
      <c r="F166" s="1163" t="e">
        <v>#N/A</v>
      </c>
      <c r="G166" s="1163" t="e">
        <v>#N/A</v>
      </c>
      <c r="H166" s="1163" t="e">
        <v>#N/A</v>
      </c>
      <c r="I166" s="1163" t="e">
        <v>#N/A</v>
      </c>
      <c r="J166" s="1163" t="e">
        <v>#N/A</v>
      </c>
      <c r="K166" s="1163" t="e">
        <v>#N/A</v>
      </c>
      <c r="L166" s="1163" t="e">
        <v>#N/A</v>
      </c>
      <c r="M166" s="1072"/>
      <c r="N166" s="1177" t="s">
        <v>1611</v>
      </c>
      <c r="O166" s="1072"/>
      <c r="P166" s="1180" t="e">
        <v>#N/A</v>
      </c>
      <c r="Q166" s="1180" t="e">
        <v>#N/A</v>
      </c>
      <c r="R166" s="1180" t="e">
        <v>#N/A</v>
      </c>
      <c r="S166" s="1180" t="e">
        <v>#N/A</v>
      </c>
      <c r="T166" s="1180" t="e">
        <v>#N/A</v>
      </c>
      <c r="U166" s="1180" t="e">
        <v>#N/A</v>
      </c>
      <c r="V166" s="1180" t="e">
        <v>#N/A</v>
      </c>
      <c r="W166" s="1180" t="e">
        <v>#N/A</v>
      </c>
      <c r="X166" s="1072"/>
      <c r="Y166" s="1180">
        <v>0</v>
      </c>
      <c r="Z166" s="1180">
        <v>0</v>
      </c>
      <c r="AA166" s="1180">
        <v>0</v>
      </c>
      <c r="AB166" s="1180">
        <v>0</v>
      </c>
      <c r="AC166" s="1180">
        <v>0</v>
      </c>
      <c r="AD166" s="1180">
        <v>0</v>
      </c>
      <c r="AE166" s="1180">
        <v>0</v>
      </c>
      <c r="AF166" s="1180">
        <v>0</v>
      </c>
      <c r="AG166" s="1072"/>
      <c r="AH166" s="1072"/>
      <c r="AI166" s="1165" t="e">
        <v>#N/A</v>
      </c>
      <c r="AJ166" s="1165" t="e">
        <v>#N/A</v>
      </c>
      <c r="AK166" s="1165" t="e">
        <v>#N/A</v>
      </c>
      <c r="AL166" s="1165" t="e">
        <v>#N/A</v>
      </c>
      <c r="AM166" s="1165" t="e">
        <v>#N/A</v>
      </c>
      <c r="AN166" s="1165" t="e">
        <v>#N/A</v>
      </c>
      <c r="AO166" s="1165" t="e">
        <v>#N/A</v>
      </c>
      <c r="AP166" s="1165" t="e">
        <v>#N/A</v>
      </c>
      <c r="AQ166" s="1196"/>
      <c r="AT166" s="1090" t="s">
        <v>345</v>
      </c>
      <c r="AU166" s="1072"/>
      <c r="AW166" s="1096"/>
      <c r="AX166" s="1096"/>
      <c r="AY166" s="1092" t="s">
        <v>745</v>
      </c>
      <c r="AZ166" s="1093" t="s">
        <v>611</v>
      </c>
      <c r="BA166" s="1094" t="s">
        <v>657</v>
      </c>
      <c r="BB166" s="1094" t="s">
        <v>339</v>
      </c>
      <c r="BC166" s="1094" t="s">
        <v>339</v>
      </c>
      <c r="BD166" s="1095" t="s">
        <v>354</v>
      </c>
      <c r="BE166" s="1095" t="s">
        <v>350</v>
      </c>
      <c r="BF166" s="1094" t="s">
        <v>366</v>
      </c>
      <c r="BG166" s="1094" t="s">
        <v>1908</v>
      </c>
      <c r="BH166" s="1094" t="s">
        <v>376</v>
      </c>
      <c r="BI166" s="1094" t="s">
        <v>1915</v>
      </c>
    </row>
    <row r="167" spans="1:62" ht="15" hidden="1" customHeight="1">
      <c r="A167" s="1176">
        <v>0</v>
      </c>
      <c r="B167" s="1176">
        <v>0</v>
      </c>
      <c r="C167" s="1176">
        <v>0</v>
      </c>
      <c r="E167" s="1173" t="e">
        <v>#N/A</v>
      </c>
      <c r="F167" s="1173" t="e">
        <v>#N/A</v>
      </c>
      <c r="G167" s="1173" t="e">
        <v>#N/A</v>
      </c>
      <c r="H167" s="1173" t="e">
        <v>#N/A</v>
      </c>
      <c r="I167" s="1173" t="e">
        <v>#N/A</v>
      </c>
      <c r="J167" s="1173" t="e">
        <v>#N/A</v>
      </c>
      <c r="K167" s="1173" t="e">
        <v>#N/A</v>
      </c>
      <c r="L167" s="1173" t="e">
        <v>#N/A</v>
      </c>
      <c r="N167" s="1174" t="s">
        <v>1717</v>
      </c>
      <c r="P167" s="1169"/>
      <c r="Q167" s="1169"/>
      <c r="R167" s="1169"/>
      <c r="S167" s="1169"/>
      <c r="T167" s="1169"/>
      <c r="U167" s="1169"/>
      <c r="V167" s="1169"/>
      <c r="W167" s="1169"/>
      <c r="Y167" s="1169"/>
      <c r="Z167" s="1169"/>
      <c r="AA167" s="1169"/>
      <c r="AB167" s="1169"/>
      <c r="AC167" s="1169"/>
      <c r="AD167" s="1169"/>
      <c r="AE167" s="1169"/>
      <c r="AF167" s="1169"/>
      <c r="AI167" s="1169"/>
      <c r="AJ167" s="1169"/>
      <c r="AK167" s="1169"/>
      <c r="AL167" s="1169"/>
      <c r="AM167" s="1169"/>
      <c r="AN167" s="1169"/>
      <c r="AO167" s="1169"/>
      <c r="AP167" s="1169"/>
      <c r="AQ167" s="1196"/>
      <c r="AR167" s="1074"/>
      <c r="AT167" s="1090" t="s">
        <v>347</v>
      </c>
      <c r="AW167" s="1096"/>
      <c r="AX167" s="1096"/>
      <c r="AY167" s="1092" t="s">
        <v>750</v>
      </c>
      <c r="AZ167" s="1093" t="s">
        <v>613</v>
      </c>
      <c r="BA167" s="1094" t="s">
        <v>661</v>
      </c>
      <c r="BB167" s="1094" t="s">
        <v>865</v>
      </c>
      <c r="BC167" s="1094" t="s">
        <v>865</v>
      </c>
      <c r="BD167" s="1095" t="s">
        <v>356</v>
      </c>
      <c r="BE167" s="1095" t="s">
        <v>352</v>
      </c>
      <c r="BF167" s="1094" t="s">
        <v>368</v>
      </c>
      <c r="BG167" s="1094" t="s">
        <v>362</v>
      </c>
      <c r="BH167" s="1094" t="s">
        <v>380</v>
      </c>
      <c r="BI167" s="1094" t="s">
        <v>1916</v>
      </c>
      <c r="BJ167" s="1072" t="e">
        <v>#N/A</v>
      </c>
    </row>
    <row r="168" spans="1:62" hidden="1">
      <c r="A168" s="1176">
        <v>0</v>
      </c>
      <c r="B168" s="1176">
        <v>0</v>
      </c>
      <c r="C168" s="1176">
        <v>0</v>
      </c>
      <c r="E168" s="1178" t="e">
        <v>#N/A</v>
      </c>
      <c r="F168" s="1178" t="e">
        <v>#N/A</v>
      </c>
      <c r="G168" s="1178" t="e">
        <v>#N/A</v>
      </c>
      <c r="H168" s="1178" t="e">
        <v>#N/A</v>
      </c>
      <c r="I168" s="1178" t="e">
        <v>#N/A</v>
      </c>
      <c r="J168" s="1178" t="e">
        <v>#N/A</v>
      </c>
      <c r="K168" s="1178" t="e">
        <v>#N/A</v>
      </c>
      <c r="L168" s="1178" t="e">
        <v>#N/A</v>
      </c>
      <c r="N168" s="1177" t="s">
        <v>1613</v>
      </c>
      <c r="P168" s="1180" t="e">
        <v>#N/A</v>
      </c>
      <c r="Q168" s="1180" t="e">
        <v>#N/A</v>
      </c>
      <c r="R168" s="1180" t="e">
        <v>#N/A</v>
      </c>
      <c r="S168" s="1180" t="e">
        <v>#N/A</v>
      </c>
      <c r="T168" s="1180" t="e">
        <v>#N/A</v>
      </c>
      <c r="U168" s="1180" t="e">
        <v>#N/A</v>
      </c>
      <c r="V168" s="1180" t="e">
        <v>#N/A</v>
      </c>
      <c r="W168" s="1180" t="e">
        <v>#N/A</v>
      </c>
      <c r="Y168" s="1180">
        <v>0</v>
      </c>
      <c r="Z168" s="1180">
        <v>0</v>
      </c>
      <c r="AA168" s="1180">
        <v>0</v>
      </c>
      <c r="AB168" s="1180">
        <v>0</v>
      </c>
      <c r="AC168" s="1180">
        <v>0</v>
      </c>
      <c r="AD168" s="1180">
        <v>0</v>
      </c>
      <c r="AE168" s="1180">
        <v>0</v>
      </c>
      <c r="AF168" s="1180">
        <v>0</v>
      </c>
      <c r="AI168" s="1165" t="e">
        <v>#N/A</v>
      </c>
      <c r="AJ168" s="1165" t="e">
        <v>#N/A</v>
      </c>
      <c r="AK168" s="1165" t="e">
        <v>#N/A</v>
      </c>
      <c r="AL168" s="1165" t="e">
        <v>#N/A</v>
      </c>
      <c r="AM168" s="1165" t="e">
        <v>#N/A</v>
      </c>
      <c r="AN168" s="1165" t="e">
        <v>#N/A</v>
      </c>
      <c r="AO168" s="1165" t="e">
        <v>#N/A</v>
      </c>
      <c r="AP168" s="1165" t="e">
        <v>#N/A</v>
      </c>
      <c r="AQ168" s="1196"/>
      <c r="AR168" s="1074"/>
      <c r="AT168" s="1090" t="s">
        <v>349</v>
      </c>
      <c r="AW168" s="1096"/>
      <c r="AX168" s="1096"/>
      <c r="AY168" s="1092" t="s">
        <v>752</v>
      </c>
      <c r="AZ168" s="1093" t="s">
        <v>614</v>
      </c>
      <c r="BA168" s="1094" t="s">
        <v>665</v>
      </c>
      <c r="BB168" s="1094" t="s">
        <v>875</v>
      </c>
      <c r="BC168" s="1094" t="s">
        <v>875</v>
      </c>
      <c r="BD168" s="1095" t="s">
        <v>358</v>
      </c>
      <c r="BE168" s="1095" t="s">
        <v>354</v>
      </c>
      <c r="BF168" s="1094" t="s">
        <v>1721</v>
      </c>
      <c r="BG168" s="1094" t="s">
        <v>364</v>
      </c>
      <c r="BH168" s="1094" t="s">
        <v>383</v>
      </c>
      <c r="BI168" s="1094" t="s">
        <v>403</v>
      </c>
      <c r="BJ168" s="1072">
        <v>68</v>
      </c>
    </row>
    <row r="169" spans="1:62" hidden="1">
      <c r="A169" s="1176">
        <v>0</v>
      </c>
      <c r="B169" s="1176">
        <v>0</v>
      </c>
      <c r="C169" s="1176">
        <v>0</v>
      </c>
      <c r="E169" s="1173" t="e">
        <v>#N/A</v>
      </c>
      <c r="F169" s="1173" t="e">
        <v>#N/A</v>
      </c>
      <c r="G169" s="1173" t="e">
        <v>#N/A</v>
      </c>
      <c r="H169" s="1173" t="e">
        <v>#N/A</v>
      </c>
      <c r="I169" s="1173" t="e">
        <v>#N/A</v>
      </c>
      <c r="J169" s="1173" t="e">
        <v>#N/A</v>
      </c>
      <c r="K169" s="1173" t="e">
        <v>#N/A</v>
      </c>
      <c r="L169" s="1173" t="e">
        <v>#N/A</v>
      </c>
      <c r="N169" s="1174" t="s">
        <v>1717</v>
      </c>
      <c r="P169" s="1169"/>
      <c r="Q169" s="1169"/>
      <c r="R169" s="1169"/>
      <c r="S169" s="1169"/>
      <c r="T169" s="1169"/>
      <c r="U169" s="1169"/>
      <c r="V169" s="1169"/>
      <c r="W169" s="1169"/>
      <c r="Y169" s="1169"/>
      <c r="Z169" s="1169"/>
      <c r="AA169" s="1169"/>
      <c r="AB169" s="1169"/>
      <c r="AC169" s="1169"/>
      <c r="AD169" s="1169"/>
      <c r="AE169" s="1169"/>
      <c r="AF169" s="1169"/>
      <c r="AI169" s="1169"/>
      <c r="AJ169" s="1169"/>
      <c r="AK169" s="1169"/>
      <c r="AL169" s="1169"/>
      <c r="AM169" s="1169"/>
      <c r="AN169" s="1169"/>
      <c r="AO169" s="1169"/>
      <c r="AP169" s="1169"/>
      <c r="AQ169" s="1196"/>
      <c r="AR169" s="1074"/>
      <c r="AT169" s="1090" t="s">
        <v>351</v>
      </c>
      <c r="AW169" s="1096"/>
      <c r="AX169" s="1096"/>
      <c r="AY169" s="1092" t="s">
        <v>753</v>
      </c>
      <c r="AZ169" s="1093" t="s">
        <v>615</v>
      </c>
      <c r="BA169" s="1094" t="s">
        <v>668</v>
      </c>
      <c r="BB169" s="1094" t="s">
        <v>876</v>
      </c>
      <c r="BC169" s="1094" t="s">
        <v>876</v>
      </c>
      <c r="BD169" s="1095" t="s">
        <v>360</v>
      </c>
      <c r="BE169" s="1095" t="s">
        <v>356</v>
      </c>
      <c r="BF169" s="1094" t="s">
        <v>374</v>
      </c>
      <c r="BG169" s="1094" t="s">
        <v>368</v>
      </c>
      <c r="BH169" s="1094" t="s">
        <v>385</v>
      </c>
      <c r="BI169" s="1094" t="s">
        <v>405</v>
      </c>
      <c r="BJ169" s="1072" t="e">
        <v>#N/A</v>
      </c>
    </row>
    <row r="170" spans="1:62" hidden="1">
      <c r="A170" s="1176">
        <v>0</v>
      </c>
      <c r="B170" s="1176">
        <v>0</v>
      </c>
      <c r="C170" s="1176">
        <v>0</v>
      </c>
      <c r="E170" s="1178" t="e">
        <v>#N/A</v>
      </c>
      <c r="F170" s="1178" t="e">
        <v>#N/A</v>
      </c>
      <c r="G170" s="1178" t="e">
        <v>#N/A</v>
      </c>
      <c r="H170" s="1178" t="e">
        <v>#N/A</v>
      </c>
      <c r="I170" s="1178" t="e">
        <v>#N/A</v>
      </c>
      <c r="J170" s="1178" t="e">
        <v>#N/A</v>
      </c>
      <c r="K170" s="1178" t="e">
        <v>#N/A</v>
      </c>
      <c r="L170" s="1178" t="e">
        <v>#N/A</v>
      </c>
      <c r="N170" s="1177" t="s">
        <v>1615</v>
      </c>
      <c r="P170" s="1180" t="e">
        <v>#N/A</v>
      </c>
      <c r="Q170" s="1180" t="e">
        <v>#N/A</v>
      </c>
      <c r="R170" s="1180" t="e">
        <v>#N/A</v>
      </c>
      <c r="S170" s="1180" t="e">
        <v>#N/A</v>
      </c>
      <c r="T170" s="1180" t="e">
        <v>#N/A</v>
      </c>
      <c r="U170" s="1180" t="e">
        <v>#N/A</v>
      </c>
      <c r="V170" s="1180" t="e">
        <v>#N/A</v>
      </c>
      <c r="W170" s="1180" t="e">
        <v>#N/A</v>
      </c>
      <c r="X170" s="1074"/>
      <c r="Y170" s="1180">
        <v>0</v>
      </c>
      <c r="Z170" s="1180">
        <v>0</v>
      </c>
      <c r="AA170" s="1180">
        <v>0</v>
      </c>
      <c r="AB170" s="1180">
        <v>0</v>
      </c>
      <c r="AC170" s="1180">
        <v>0</v>
      </c>
      <c r="AD170" s="1180">
        <v>0</v>
      </c>
      <c r="AE170" s="1180">
        <v>0</v>
      </c>
      <c r="AF170" s="1180">
        <v>0</v>
      </c>
      <c r="AI170" s="1165" t="e">
        <v>#N/A</v>
      </c>
      <c r="AJ170" s="1165" t="e">
        <v>#N/A</v>
      </c>
      <c r="AK170" s="1165" t="e">
        <v>#N/A</v>
      </c>
      <c r="AL170" s="1165" t="e">
        <v>#N/A</v>
      </c>
      <c r="AM170" s="1165" t="e">
        <v>#N/A</v>
      </c>
      <c r="AN170" s="1165" t="e">
        <v>#N/A</v>
      </c>
      <c r="AO170" s="1165" t="e">
        <v>#N/A</v>
      </c>
      <c r="AP170" s="1165" t="e">
        <v>#N/A</v>
      </c>
      <c r="AQ170" s="1196"/>
      <c r="AT170" s="1090" t="s">
        <v>353</v>
      </c>
      <c r="AW170" s="1096"/>
      <c r="AX170" s="1096"/>
      <c r="AY170" s="1092" t="s">
        <v>758</v>
      </c>
      <c r="AZ170" s="1093" t="s">
        <v>616</v>
      </c>
      <c r="BA170" s="1094" t="s">
        <v>670</v>
      </c>
      <c r="BB170" s="1094" t="s">
        <v>879</v>
      </c>
      <c r="BC170" s="1094" t="s">
        <v>879</v>
      </c>
      <c r="BD170" s="1095" t="s">
        <v>362</v>
      </c>
      <c r="BE170" s="1095" t="s">
        <v>358</v>
      </c>
      <c r="BF170" s="1094" t="s">
        <v>376</v>
      </c>
      <c r="BG170" s="1094" t="s">
        <v>1721</v>
      </c>
      <c r="BH170" s="1094" t="s">
        <v>387</v>
      </c>
      <c r="BI170" s="1094" t="s">
        <v>407</v>
      </c>
      <c r="BJ170" s="1072">
        <v>69</v>
      </c>
    </row>
    <row r="171" spans="1:62" hidden="1">
      <c r="A171" s="1205">
        <v>0</v>
      </c>
      <c r="B171" s="1205">
        <v>0</v>
      </c>
      <c r="C171" s="1205">
        <v>0</v>
      </c>
      <c r="D171" s="1074"/>
      <c r="E171" s="1173" t="e">
        <v>#N/A</v>
      </c>
      <c r="F171" s="1173" t="e">
        <v>#N/A</v>
      </c>
      <c r="G171" s="1173" t="e">
        <v>#N/A</v>
      </c>
      <c r="H171" s="1173" t="e">
        <v>#N/A</v>
      </c>
      <c r="I171" s="1173" t="e">
        <v>#N/A</v>
      </c>
      <c r="J171" s="1173" t="e">
        <v>#N/A</v>
      </c>
      <c r="K171" s="1173" t="e">
        <v>#N/A</v>
      </c>
      <c r="L171" s="1173" t="e">
        <v>#N/A</v>
      </c>
      <c r="M171" s="1074"/>
      <c r="N171" s="1174" t="s">
        <v>1717</v>
      </c>
      <c r="O171" s="1074"/>
      <c r="P171" s="1169"/>
      <c r="Q171" s="1169"/>
      <c r="R171" s="1169"/>
      <c r="S171" s="1169"/>
      <c r="T171" s="1169"/>
      <c r="U171" s="1169"/>
      <c r="V171" s="1169"/>
      <c r="W171" s="1169"/>
      <c r="X171" s="1074"/>
      <c r="Y171" s="1169"/>
      <c r="Z171" s="1169"/>
      <c r="AA171" s="1169"/>
      <c r="AB171" s="1169"/>
      <c r="AC171" s="1169"/>
      <c r="AD171" s="1169"/>
      <c r="AE171" s="1169"/>
      <c r="AF171" s="1169"/>
      <c r="AG171" s="1074"/>
      <c r="AH171" s="1074"/>
      <c r="AI171" s="1169"/>
      <c r="AJ171" s="1169"/>
      <c r="AK171" s="1169"/>
      <c r="AL171" s="1169"/>
      <c r="AM171" s="1169"/>
      <c r="AN171" s="1169"/>
      <c r="AO171" s="1169"/>
      <c r="AP171" s="1169"/>
      <c r="AQ171" s="1198"/>
      <c r="AT171" s="1090" t="s">
        <v>355</v>
      </c>
      <c r="AW171" s="1096"/>
      <c r="AX171" s="1096"/>
      <c r="AY171" s="1092" t="s">
        <v>762</v>
      </c>
      <c r="AZ171" s="1093" t="s">
        <v>620</v>
      </c>
      <c r="BA171" s="1094" t="s">
        <v>671</v>
      </c>
      <c r="BB171" s="1094" t="s">
        <v>885</v>
      </c>
      <c r="BC171" s="1094" t="s">
        <v>885</v>
      </c>
      <c r="BD171" s="1095" t="s">
        <v>364</v>
      </c>
      <c r="BE171" s="1095" t="s">
        <v>360</v>
      </c>
      <c r="BF171" s="1094" t="s">
        <v>378</v>
      </c>
      <c r="BG171" s="1094" t="s">
        <v>374</v>
      </c>
      <c r="BH171" s="1094" t="s">
        <v>1917</v>
      </c>
      <c r="BI171" s="1094" t="s">
        <v>409</v>
      </c>
      <c r="BJ171" s="1072">
        <v>70</v>
      </c>
    </row>
    <row r="172" spans="1:62" ht="15" hidden="1" customHeight="1">
      <c r="A172" s="1176">
        <v>0</v>
      </c>
      <c r="B172" s="1176">
        <v>0</v>
      </c>
      <c r="C172" s="1176">
        <v>0</v>
      </c>
      <c r="D172" s="1074"/>
      <c r="E172" s="1182" t="e">
        <v>#N/A</v>
      </c>
      <c r="F172" s="1182" t="e">
        <v>#N/A</v>
      </c>
      <c r="G172" s="1182" t="e">
        <v>#N/A</v>
      </c>
      <c r="H172" s="1182" t="e">
        <v>#N/A</v>
      </c>
      <c r="I172" s="1182" t="e">
        <v>#N/A</v>
      </c>
      <c r="J172" s="1182" t="e">
        <v>#N/A</v>
      </c>
      <c r="K172" s="1182" t="e">
        <v>#N/A</v>
      </c>
      <c r="L172" s="1182" t="e">
        <v>#N/A</v>
      </c>
      <c r="M172" s="1074"/>
      <c r="N172" s="1199" t="s">
        <v>1617</v>
      </c>
      <c r="O172" s="1074"/>
      <c r="P172" s="1180" t="e">
        <v>#N/A</v>
      </c>
      <c r="Q172" s="1180" t="e">
        <v>#N/A</v>
      </c>
      <c r="R172" s="1180" t="e">
        <v>#N/A</v>
      </c>
      <c r="S172" s="1180" t="e">
        <v>#N/A</v>
      </c>
      <c r="T172" s="1180" t="e">
        <v>#N/A</v>
      </c>
      <c r="U172" s="1180" t="e">
        <v>#N/A</v>
      </c>
      <c r="V172" s="1180" t="e">
        <v>#N/A</v>
      </c>
      <c r="W172" s="1180" t="e">
        <v>#N/A</v>
      </c>
      <c r="X172" s="1074"/>
      <c r="Y172" s="1180">
        <v>0</v>
      </c>
      <c r="Z172" s="1180">
        <v>0</v>
      </c>
      <c r="AA172" s="1180">
        <v>0</v>
      </c>
      <c r="AB172" s="1180">
        <v>0</v>
      </c>
      <c r="AC172" s="1180">
        <v>0</v>
      </c>
      <c r="AD172" s="1180">
        <v>0</v>
      </c>
      <c r="AE172" s="1180">
        <v>0</v>
      </c>
      <c r="AF172" s="1180">
        <v>0</v>
      </c>
      <c r="AG172" s="1074"/>
      <c r="AH172" s="1074"/>
      <c r="AI172" s="1180" t="e">
        <v>#N/A</v>
      </c>
      <c r="AJ172" s="1180" t="e">
        <v>#N/A</v>
      </c>
      <c r="AK172" s="1180" t="e">
        <v>#N/A</v>
      </c>
      <c r="AL172" s="1180" t="e">
        <v>#N/A</v>
      </c>
      <c r="AM172" s="1180" t="e">
        <v>#N/A</v>
      </c>
      <c r="AN172" s="1180" t="e">
        <v>#N/A</v>
      </c>
      <c r="AO172" s="1180" t="e">
        <v>#N/A</v>
      </c>
      <c r="AP172" s="1180" t="e">
        <v>#N/A</v>
      </c>
      <c r="AQ172" s="1198"/>
      <c r="AT172" s="1090" t="s">
        <v>357</v>
      </c>
      <c r="AW172" s="1096"/>
      <c r="AX172" s="1096"/>
      <c r="AY172" s="1092" t="s">
        <v>766</v>
      </c>
      <c r="AZ172" s="1093" t="s">
        <v>621</v>
      </c>
      <c r="BA172" s="1094" t="s">
        <v>673</v>
      </c>
      <c r="BB172" s="1094" t="s">
        <v>888</v>
      </c>
      <c r="BC172" s="1094" t="s">
        <v>889</v>
      </c>
      <c r="BD172" s="1095" t="s">
        <v>366</v>
      </c>
      <c r="BE172" s="1095" t="s">
        <v>362</v>
      </c>
      <c r="BF172" s="1094" t="s">
        <v>1918</v>
      </c>
      <c r="BG172" s="1094" t="s">
        <v>376</v>
      </c>
      <c r="BH172" s="1094" t="s">
        <v>391</v>
      </c>
      <c r="BI172" s="1094" t="s">
        <v>413</v>
      </c>
      <c r="BJ172" s="1072" t="e">
        <v>#N/A</v>
      </c>
    </row>
    <row r="173" spans="1:62" hidden="1">
      <c r="A173" s="1176">
        <v>0</v>
      </c>
      <c r="B173" s="1176">
        <v>0</v>
      </c>
      <c r="C173" s="1176">
        <v>0</v>
      </c>
      <c r="D173" s="1074"/>
      <c r="E173" s="1173" t="e">
        <v>#N/A</v>
      </c>
      <c r="F173" s="1173" t="e">
        <v>#N/A</v>
      </c>
      <c r="G173" s="1173" t="e">
        <v>#N/A</v>
      </c>
      <c r="H173" s="1173" t="e">
        <v>#N/A</v>
      </c>
      <c r="I173" s="1173" t="e">
        <v>#N/A</v>
      </c>
      <c r="J173" s="1173" t="e">
        <v>#N/A</v>
      </c>
      <c r="K173" s="1173" t="e">
        <v>#N/A</v>
      </c>
      <c r="L173" s="1173" t="e">
        <v>#N/A</v>
      </c>
      <c r="M173" s="1074"/>
      <c r="N173" s="1174" t="s">
        <v>1717</v>
      </c>
      <c r="O173" s="1074"/>
      <c r="P173" s="1169"/>
      <c r="Q173" s="1169"/>
      <c r="R173" s="1169"/>
      <c r="S173" s="1169"/>
      <c r="T173" s="1169"/>
      <c r="U173" s="1169"/>
      <c r="V173" s="1169"/>
      <c r="W173" s="1169"/>
      <c r="X173" s="1074"/>
      <c r="Y173" s="1169"/>
      <c r="Z173" s="1169"/>
      <c r="AA173" s="1169"/>
      <c r="AB173" s="1169"/>
      <c r="AC173" s="1169"/>
      <c r="AD173" s="1169"/>
      <c r="AE173" s="1169"/>
      <c r="AF173" s="1169"/>
      <c r="AG173" s="1074"/>
      <c r="AH173" s="1074"/>
      <c r="AI173" s="1169"/>
      <c r="AJ173" s="1169"/>
      <c r="AK173" s="1169"/>
      <c r="AL173" s="1169"/>
      <c r="AM173" s="1169"/>
      <c r="AN173" s="1169"/>
      <c r="AO173" s="1169"/>
      <c r="AP173" s="1169"/>
      <c r="AQ173" s="1198"/>
      <c r="AT173" s="1090" t="s">
        <v>359</v>
      </c>
      <c r="AU173" s="1074"/>
      <c r="AW173" s="1096"/>
      <c r="AX173" s="1096"/>
      <c r="AY173" s="1092" t="s">
        <v>768</v>
      </c>
      <c r="AZ173" s="1093" t="s">
        <v>208</v>
      </c>
      <c r="BA173" s="1094" t="s">
        <v>677</v>
      </c>
      <c r="BB173" s="1094" t="s">
        <v>889</v>
      </c>
      <c r="BC173" s="1094" t="s">
        <v>894</v>
      </c>
      <c r="BD173" s="1095" t="s">
        <v>368</v>
      </c>
      <c r="BE173" s="1095" t="s">
        <v>364</v>
      </c>
      <c r="BF173" s="1094" t="s">
        <v>380</v>
      </c>
      <c r="BG173" s="1094" t="s">
        <v>378</v>
      </c>
      <c r="BH173" s="1094" t="s">
        <v>1887</v>
      </c>
      <c r="BI173" s="1094" t="s">
        <v>415</v>
      </c>
      <c r="BJ173" s="1072">
        <v>71</v>
      </c>
    </row>
    <row r="174" spans="1:62" ht="15" hidden="1" customHeight="1">
      <c r="A174" s="1176">
        <v>0</v>
      </c>
      <c r="B174" s="1176">
        <v>0</v>
      </c>
      <c r="C174" s="1176">
        <v>0</v>
      </c>
      <c r="D174" s="1074"/>
      <c r="E174" s="1182" t="e">
        <v>#N/A</v>
      </c>
      <c r="F174" s="1182" t="e">
        <v>#N/A</v>
      </c>
      <c r="G174" s="1182" t="e">
        <v>#N/A</v>
      </c>
      <c r="H174" s="1182" t="e">
        <v>#N/A</v>
      </c>
      <c r="I174" s="1182" t="e">
        <v>#N/A</v>
      </c>
      <c r="J174" s="1182" t="e">
        <v>#N/A</v>
      </c>
      <c r="K174" s="1182" t="e">
        <v>#N/A</v>
      </c>
      <c r="L174" s="1182" t="e">
        <v>#N/A</v>
      </c>
      <c r="M174" s="1074"/>
      <c r="N174" s="1199" t="s">
        <v>1619</v>
      </c>
      <c r="O174" s="1074"/>
      <c r="P174" s="1180" t="e">
        <v>#N/A</v>
      </c>
      <c r="Q174" s="1180" t="e">
        <v>#N/A</v>
      </c>
      <c r="R174" s="1180" t="e">
        <v>#N/A</v>
      </c>
      <c r="S174" s="1180" t="e">
        <v>#N/A</v>
      </c>
      <c r="T174" s="1180" t="e">
        <v>#N/A</v>
      </c>
      <c r="U174" s="1180" t="e">
        <v>#N/A</v>
      </c>
      <c r="V174" s="1180" t="e">
        <v>#N/A</v>
      </c>
      <c r="W174" s="1180" t="e">
        <v>#N/A</v>
      </c>
      <c r="X174" s="1074"/>
      <c r="Y174" s="1180">
        <v>0</v>
      </c>
      <c r="Z174" s="1180">
        <v>0</v>
      </c>
      <c r="AA174" s="1180">
        <v>0</v>
      </c>
      <c r="AB174" s="1180">
        <v>0</v>
      </c>
      <c r="AC174" s="1180">
        <v>0</v>
      </c>
      <c r="AD174" s="1180">
        <v>0</v>
      </c>
      <c r="AE174" s="1180">
        <v>0</v>
      </c>
      <c r="AF174" s="1180">
        <v>0</v>
      </c>
      <c r="AG174" s="1074"/>
      <c r="AH174" s="1074"/>
      <c r="AI174" s="1180" t="e">
        <v>#N/A</v>
      </c>
      <c r="AJ174" s="1180" t="e">
        <v>#N/A</v>
      </c>
      <c r="AK174" s="1180" t="e">
        <v>#N/A</v>
      </c>
      <c r="AL174" s="1180" t="e">
        <v>#N/A</v>
      </c>
      <c r="AM174" s="1180" t="e">
        <v>#N/A</v>
      </c>
      <c r="AN174" s="1180" t="e">
        <v>#N/A</v>
      </c>
      <c r="AO174" s="1180" t="e">
        <v>#N/A</v>
      </c>
      <c r="AP174" s="1180" t="e">
        <v>#N/A</v>
      </c>
      <c r="AQ174" s="1198"/>
      <c r="AT174" s="1090" t="s">
        <v>361</v>
      </c>
      <c r="AU174" s="1074"/>
      <c r="AW174" s="1096"/>
      <c r="AX174" s="1096"/>
      <c r="AY174" s="1092" t="s">
        <v>773</v>
      </c>
      <c r="AZ174" s="1093" t="s">
        <v>624</v>
      </c>
      <c r="BA174" s="1094" t="s">
        <v>678</v>
      </c>
      <c r="BB174" s="1094" t="s">
        <v>894</v>
      </c>
      <c r="BC174" s="1094" t="s">
        <v>898</v>
      </c>
      <c r="BD174" s="1095" t="s">
        <v>370</v>
      </c>
      <c r="BE174" s="1095" t="s">
        <v>366</v>
      </c>
      <c r="BF174" s="1094" t="s">
        <v>383</v>
      </c>
      <c r="BG174" s="1094" t="s">
        <v>1918</v>
      </c>
      <c r="BH174" s="1094" t="s">
        <v>395</v>
      </c>
      <c r="BI174" s="1094" t="s">
        <v>421</v>
      </c>
      <c r="BJ174" s="1072" t="e">
        <v>#N/A</v>
      </c>
    </row>
    <row r="175" spans="1:62" hidden="1">
      <c r="A175" s="1176">
        <v>0</v>
      </c>
      <c r="B175" s="1176">
        <v>0</v>
      </c>
      <c r="C175" s="1176">
        <v>0</v>
      </c>
      <c r="D175" s="1074"/>
      <c r="E175" s="1173" t="e">
        <v>#N/A</v>
      </c>
      <c r="F175" s="1173" t="e">
        <v>#N/A</v>
      </c>
      <c r="G175" s="1173" t="e">
        <v>#N/A</v>
      </c>
      <c r="H175" s="1173" t="e">
        <v>#N/A</v>
      </c>
      <c r="I175" s="1173" t="e">
        <v>#N/A</v>
      </c>
      <c r="J175" s="1173" t="e">
        <v>#N/A</v>
      </c>
      <c r="K175" s="1173" t="e">
        <v>#N/A</v>
      </c>
      <c r="L175" s="1173" t="e">
        <v>#N/A</v>
      </c>
      <c r="M175" s="1074"/>
      <c r="N175" s="1174" t="s">
        <v>1717</v>
      </c>
      <c r="O175" s="1074"/>
      <c r="P175" s="1169"/>
      <c r="Q175" s="1169"/>
      <c r="R175" s="1169"/>
      <c r="S175" s="1169"/>
      <c r="T175" s="1169"/>
      <c r="U175" s="1169"/>
      <c r="V175" s="1169"/>
      <c r="W175" s="1169"/>
      <c r="X175" s="1074"/>
      <c r="Y175" s="1169"/>
      <c r="Z175" s="1169"/>
      <c r="AA175" s="1169"/>
      <c r="AB175" s="1169"/>
      <c r="AC175" s="1169"/>
      <c r="AD175" s="1169"/>
      <c r="AE175" s="1169"/>
      <c r="AF175" s="1169"/>
      <c r="AG175" s="1074"/>
      <c r="AH175" s="1074"/>
      <c r="AI175" s="1169"/>
      <c r="AJ175" s="1169"/>
      <c r="AK175" s="1169"/>
      <c r="AL175" s="1169"/>
      <c r="AM175" s="1169"/>
      <c r="AN175" s="1169"/>
      <c r="AO175" s="1169"/>
      <c r="AP175" s="1169"/>
      <c r="AQ175" s="1198"/>
      <c r="AT175" s="1090" t="s">
        <v>363</v>
      </c>
      <c r="AW175" s="1096"/>
      <c r="AX175" s="1096"/>
      <c r="AY175" s="1092" t="s">
        <v>777</v>
      </c>
      <c r="AZ175" s="1093" t="s">
        <v>626</v>
      </c>
      <c r="BA175" s="1094" t="s">
        <v>679</v>
      </c>
      <c r="BB175" s="1094" t="s">
        <v>898</v>
      </c>
      <c r="BC175" s="1094" t="s">
        <v>901</v>
      </c>
      <c r="BD175" s="1095" t="s">
        <v>372</v>
      </c>
      <c r="BE175" s="1095" t="s">
        <v>368</v>
      </c>
      <c r="BF175" s="1094" t="s">
        <v>385</v>
      </c>
      <c r="BG175" s="1094" t="s">
        <v>380</v>
      </c>
      <c r="BH175" s="1094" t="s">
        <v>1912</v>
      </c>
      <c r="BI175" s="1094" t="s">
        <v>427</v>
      </c>
      <c r="BJ175" s="1072">
        <v>72</v>
      </c>
    </row>
    <row r="176" spans="1:62" ht="15" hidden="1" customHeight="1">
      <c r="A176" s="1183">
        <v>0</v>
      </c>
      <c r="B176" s="1183">
        <v>0</v>
      </c>
      <c r="C176" s="1183">
        <v>0</v>
      </c>
      <c r="D176" s="1074"/>
      <c r="E176" s="1184" t="e">
        <v>#N/A</v>
      </c>
      <c r="F176" s="1184" t="e">
        <v>#N/A</v>
      </c>
      <c r="G176" s="1184" t="e">
        <v>#N/A</v>
      </c>
      <c r="H176" s="1184" t="e">
        <v>#N/A</v>
      </c>
      <c r="I176" s="1184" t="e">
        <v>#N/A</v>
      </c>
      <c r="J176" s="1184" t="e">
        <v>#N/A</v>
      </c>
      <c r="K176" s="1184" t="e">
        <v>#N/A</v>
      </c>
      <c r="L176" s="1184" t="e">
        <v>#N/A</v>
      </c>
      <c r="M176" s="1074"/>
      <c r="N176" s="1200" t="s">
        <v>1867</v>
      </c>
      <c r="O176" s="1074"/>
      <c r="P176" s="1186" t="e">
        <v>#N/A</v>
      </c>
      <c r="Q176" s="1186" t="e">
        <v>#N/A</v>
      </c>
      <c r="R176" s="1186" t="e">
        <v>#N/A</v>
      </c>
      <c r="S176" s="1186" t="e">
        <v>#N/A</v>
      </c>
      <c r="T176" s="1186" t="e">
        <v>#N/A</v>
      </c>
      <c r="U176" s="1186" t="e">
        <v>#N/A</v>
      </c>
      <c r="V176" s="1186" t="e">
        <v>#N/A</v>
      </c>
      <c r="W176" s="1186" t="e">
        <v>#N/A</v>
      </c>
      <c r="X176" s="1074"/>
      <c r="Y176" s="1186">
        <v>0</v>
      </c>
      <c r="Z176" s="1186">
        <v>0</v>
      </c>
      <c r="AA176" s="1186">
        <v>0</v>
      </c>
      <c r="AB176" s="1186">
        <v>0</v>
      </c>
      <c r="AC176" s="1186">
        <v>0</v>
      </c>
      <c r="AD176" s="1186">
        <v>0</v>
      </c>
      <c r="AE176" s="1186">
        <v>0</v>
      </c>
      <c r="AF176" s="1186">
        <v>0</v>
      </c>
      <c r="AG176" s="1074"/>
      <c r="AH176" s="1074"/>
      <c r="AI176" s="1186" t="e">
        <v>#N/A</v>
      </c>
      <c r="AJ176" s="1186" t="e">
        <v>#N/A</v>
      </c>
      <c r="AK176" s="1186" t="e">
        <v>#N/A</v>
      </c>
      <c r="AL176" s="1186" t="e">
        <v>#N/A</v>
      </c>
      <c r="AM176" s="1186" t="e">
        <v>#N/A</v>
      </c>
      <c r="AN176" s="1186" t="e">
        <v>#N/A</v>
      </c>
      <c r="AO176" s="1186" t="e">
        <v>#N/A</v>
      </c>
      <c r="AP176" s="1186" t="e">
        <v>#N/A</v>
      </c>
      <c r="AQ176" s="1198"/>
      <c r="AT176" s="1090" t="s">
        <v>365</v>
      </c>
      <c r="AW176" s="1096"/>
      <c r="AX176" s="1096"/>
      <c r="AY176" s="1092" t="s">
        <v>779</v>
      </c>
      <c r="AZ176" s="1093" t="s">
        <v>627</v>
      </c>
      <c r="BA176" s="1094" t="s">
        <v>680</v>
      </c>
      <c r="BB176" s="1094" t="s">
        <v>901</v>
      </c>
      <c r="BC176" s="1094" t="s">
        <v>365</v>
      </c>
      <c r="BD176" s="1095" t="s">
        <v>374</v>
      </c>
      <c r="BE176" s="1095" t="s">
        <v>370</v>
      </c>
      <c r="BF176" s="1094" t="s">
        <v>387</v>
      </c>
      <c r="BG176" s="1094" t="s">
        <v>111</v>
      </c>
      <c r="BH176" s="1094" t="s">
        <v>1914</v>
      </c>
      <c r="BI176" s="1094" t="s">
        <v>429</v>
      </c>
      <c r="BJ176" s="1072">
        <v>73</v>
      </c>
    </row>
    <row r="177" spans="1:62" hidden="1">
      <c r="A177" s="1176">
        <v>0</v>
      </c>
      <c r="B177" s="1176">
        <v>0</v>
      </c>
      <c r="C177" s="1176">
        <v>0</v>
      </c>
      <c r="D177" s="1074"/>
      <c r="E177" s="1173" t="e">
        <v>#N/A</v>
      </c>
      <c r="F177" s="1173" t="e">
        <v>#N/A</v>
      </c>
      <c r="G177" s="1173" t="e">
        <v>#N/A</v>
      </c>
      <c r="H177" s="1173" t="e">
        <v>#N/A</v>
      </c>
      <c r="I177" s="1173" t="e">
        <v>#N/A</v>
      </c>
      <c r="J177" s="1173" t="e">
        <v>#N/A</v>
      </c>
      <c r="K177" s="1173" t="e">
        <v>#N/A</v>
      </c>
      <c r="L177" s="1173" t="e">
        <v>#N/A</v>
      </c>
      <c r="M177" s="1074"/>
      <c r="N177" s="1174" t="s">
        <v>1717</v>
      </c>
      <c r="O177" s="1074"/>
      <c r="P177" s="1169"/>
      <c r="Q177" s="1169"/>
      <c r="R177" s="1169"/>
      <c r="S177" s="1169"/>
      <c r="T177" s="1169"/>
      <c r="U177" s="1169"/>
      <c r="V177" s="1169"/>
      <c r="W177" s="1169"/>
      <c r="X177" s="1074"/>
      <c r="Y177" s="1169"/>
      <c r="Z177" s="1169"/>
      <c r="AA177" s="1169"/>
      <c r="AB177" s="1169"/>
      <c r="AC177" s="1169"/>
      <c r="AD177" s="1169"/>
      <c r="AE177" s="1169"/>
      <c r="AF177" s="1169"/>
      <c r="AG177" s="1074"/>
      <c r="AH177" s="1074"/>
      <c r="AI177" s="1169"/>
      <c r="AJ177" s="1169"/>
      <c r="AK177" s="1169"/>
      <c r="AL177" s="1169"/>
      <c r="AM177" s="1169"/>
      <c r="AN177" s="1169"/>
      <c r="AO177" s="1169"/>
      <c r="AP177" s="1169"/>
      <c r="AQ177" s="1198"/>
      <c r="AT177" s="1090" t="s">
        <v>367</v>
      </c>
      <c r="AW177" s="1096"/>
      <c r="AX177" s="1096"/>
      <c r="AY177" s="1092" t="s">
        <v>784</v>
      </c>
      <c r="AZ177" s="1093" t="s">
        <v>630</v>
      </c>
      <c r="BA177" s="1094" t="s">
        <v>681</v>
      </c>
      <c r="BB177" s="1094" t="s">
        <v>365</v>
      </c>
      <c r="BC177" s="1094" t="s">
        <v>903</v>
      </c>
      <c r="BD177" s="1095" t="s">
        <v>376</v>
      </c>
      <c r="BE177" s="1095" t="s">
        <v>372</v>
      </c>
      <c r="BF177" s="1094" t="s">
        <v>389</v>
      </c>
      <c r="BG177" s="1094" t="s">
        <v>383</v>
      </c>
      <c r="BH177" s="1094" t="s">
        <v>399</v>
      </c>
      <c r="BI177" s="1094" t="s">
        <v>431</v>
      </c>
      <c r="BJ177" s="1072" t="e">
        <v>#N/A</v>
      </c>
    </row>
    <row r="178" spans="1:62" hidden="1">
      <c r="A178" s="1183">
        <v>0</v>
      </c>
      <c r="B178" s="1183">
        <v>0</v>
      </c>
      <c r="C178" s="1183">
        <v>0</v>
      </c>
      <c r="D178" s="1074"/>
      <c r="E178" s="1184" t="e">
        <v>#N/A</v>
      </c>
      <c r="F178" s="1184" t="e">
        <v>#N/A</v>
      </c>
      <c r="G178" s="1184" t="e">
        <v>#N/A</v>
      </c>
      <c r="H178" s="1184" t="e">
        <v>#N/A</v>
      </c>
      <c r="I178" s="1184" t="e">
        <v>#N/A</v>
      </c>
      <c r="J178" s="1184" t="e">
        <v>#N/A</v>
      </c>
      <c r="K178" s="1184" t="e">
        <v>#N/A</v>
      </c>
      <c r="L178" s="1184" t="e">
        <v>#N/A</v>
      </c>
      <c r="M178" s="1074"/>
      <c r="N178" s="1200" t="s">
        <v>1869</v>
      </c>
      <c r="O178" s="1074"/>
      <c r="P178" s="1186" t="e">
        <v>#N/A</v>
      </c>
      <c r="Q178" s="1186" t="e">
        <v>#N/A</v>
      </c>
      <c r="R178" s="1186" t="e">
        <v>#N/A</v>
      </c>
      <c r="S178" s="1186" t="e">
        <v>#N/A</v>
      </c>
      <c r="T178" s="1186" t="e">
        <v>#N/A</v>
      </c>
      <c r="U178" s="1186" t="e">
        <v>#N/A</v>
      </c>
      <c r="V178" s="1186" t="e">
        <v>#N/A</v>
      </c>
      <c r="W178" s="1186" t="e">
        <v>#N/A</v>
      </c>
      <c r="X178" s="1074"/>
      <c r="Y178" s="1186">
        <v>0</v>
      </c>
      <c r="Z178" s="1186">
        <v>0</v>
      </c>
      <c r="AA178" s="1186">
        <v>0</v>
      </c>
      <c r="AB178" s="1186">
        <v>0</v>
      </c>
      <c r="AC178" s="1186">
        <v>0</v>
      </c>
      <c r="AD178" s="1186">
        <v>0</v>
      </c>
      <c r="AE178" s="1186">
        <v>0</v>
      </c>
      <c r="AF178" s="1186">
        <v>0</v>
      </c>
      <c r="AG178" s="1074"/>
      <c r="AH178" s="1074"/>
      <c r="AI178" s="1186" t="e">
        <v>#N/A</v>
      </c>
      <c r="AJ178" s="1186" t="e">
        <v>#N/A</v>
      </c>
      <c r="AK178" s="1186" t="e">
        <v>#N/A</v>
      </c>
      <c r="AL178" s="1186" t="e">
        <v>#N/A</v>
      </c>
      <c r="AM178" s="1186" t="e">
        <v>#N/A</v>
      </c>
      <c r="AN178" s="1186" t="e">
        <v>#N/A</v>
      </c>
      <c r="AO178" s="1186" t="e">
        <v>#N/A</v>
      </c>
      <c r="AP178" s="1186" t="e">
        <v>#N/A</v>
      </c>
      <c r="AQ178" s="1198"/>
      <c r="AT178" s="1090" t="s">
        <v>369</v>
      </c>
      <c r="AW178" s="1096"/>
      <c r="AX178" s="1096"/>
      <c r="AY178" s="1092" t="s">
        <v>788</v>
      </c>
      <c r="AZ178" s="1093" t="s">
        <v>632</v>
      </c>
      <c r="BA178" s="1094" t="s">
        <v>252</v>
      </c>
      <c r="BB178" s="1094" t="s">
        <v>903</v>
      </c>
      <c r="BC178" s="1094" t="s">
        <v>904</v>
      </c>
      <c r="BD178" s="1095" t="s">
        <v>378</v>
      </c>
      <c r="BE178" s="1095" t="s">
        <v>374</v>
      </c>
      <c r="BF178" s="1094" t="s">
        <v>391</v>
      </c>
      <c r="BG178" s="1094" t="s">
        <v>385</v>
      </c>
      <c r="BH178" s="1094" t="s">
        <v>1915</v>
      </c>
      <c r="BI178" s="1094" t="s">
        <v>433</v>
      </c>
      <c r="BJ178" s="1072">
        <v>74</v>
      </c>
    </row>
    <row r="179" spans="1:62" hidden="1">
      <c r="A179" s="1176">
        <v>0</v>
      </c>
      <c r="B179" s="1176">
        <v>0</v>
      </c>
      <c r="C179" s="1176">
        <v>0</v>
      </c>
      <c r="D179" s="1074"/>
      <c r="E179" s="1173" t="e">
        <v>#N/A</v>
      </c>
      <c r="F179" s="1173" t="e">
        <v>#N/A</v>
      </c>
      <c r="G179" s="1173" t="e">
        <v>#N/A</v>
      </c>
      <c r="H179" s="1173" t="e">
        <v>#N/A</v>
      </c>
      <c r="I179" s="1173" t="e">
        <v>#N/A</v>
      </c>
      <c r="J179" s="1173" t="e">
        <v>#N/A</v>
      </c>
      <c r="K179" s="1173" t="e">
        <v>#N/A</v>
      </c>
      <c r="L179" s="1173" t="e">
        <v>#N/A</v>
      </c>
      <c r="M179" s="1074"/>
      <c r="N179" s="1174" t="s">
        <v>1717</v>
      </c>
      <c r="O179" s="1074"/>
      <c r="P179" s="1169"/>
      <c r="Q179" s="1169"/>
      <c r="R179" s="1169"/>
      <c r="S179" s="1169"/>
      <c r="T179" s="1169"/>
      <c r="U179" s="1169"/>
      <c r="V179" s="1169"/>
      <c r="W179" s="1169"/>
      <c r="X179" s="1074"/>
      <c r="Y179" s="1169"/>
      <c r="Z179" s="1169"/>
      <c r="AA179" s="1169"/>
      <c r="AB179" s="1169"/>
      <c r="AC179" s="1169"/>
      <c r="AD179" s="1169"/>
      <c r="AE179" s="1169"/>
      <c r="AF179" s="1169"/>
      <c r="AG179" s="1074"/>
      <c r="AH179" s="1074"/>
      <c r="AI179" s="1169"/>
      <c r="AJ179" s="1169"/>
      <c r="AK179" s="1169"/>
      <c r="AL179" s="1169"/>
      <c r="AM179" s="1169"/>
      <c r="AN179" s="1169"/>
      <c r="AO179" s="1169"/>
      <c r="AP179" s="1169"/>
      <c r="AQ179" s="1198"/>
      <c r="AT179" s="1090" t="s">
        <v>371</v>
      </c>
      <c r="AW179" s="1096"/>
      <c r="AX179" s="1096"/>
      <c r="AY179" s="1092" t="s">
        <v>790</v>
      </c>
      <c r="AZ179" s="1093" t="s">
        <v>633</v>
      </c>
      <c r="BA179" s="1094" t="s">
        <v>685</v>
      </c>
      <c r="BB179" s="1094" t="s">
        <v>904</v>
      </c>
      <c r="BC179" s="1094" t="s">
        <v>910</v>
      </c>
      <c r="BD179" s="1095" t="s">
        <v>380</v>
      </c>
      <c r="BE179" s="1095" t="s">
        <v>376</v>
      </c>
      <c r="BF179" s="1094" t="s">
        <v>1887</v>
      </c>
      <c r="BG179" s="1094" t="s">
        <v>387</v>
      </c>
      <c r="BH179" s="1094" t="s">
        <v>1916</v>
      </c>
      <c r="BI179" s="1094" t="s">
        <v>437</v>
      </c>
      <c r="BJ179" s="1072" t="e">
        <v>#N/A</v>
      </c>
    </row>
    <row r="180" spans="1:62" hidden="1">
      <c r="A180" s="1183">
        <v>0</v>
      </c>
      <c r="B180" s="1183">
        <v>0</v>
      </c>
      <c r="C180" s="1183">
        <v>0</v>
      </c>
      <c r="D180" s="1074"/>
      <c r="E180" s="1184" t="e">
        <v>#N/A</v>
      </c>
      <c r="F180" s="1184" t="e">
        <v>#N/A</v>
      </c>
      <c r="G180" s="1184" t="e">
        <v>#N/A</v>
      </c>
      <c r="H180" s="1184" t="e">
        <v>#N/A</v>
      </c>
      <c r="I180" s="1184" t="e">
        <v>#N/A</v>
      </c>
      <c r="J180" s="1184" t="e">
        <v>#N/A</v>
      </c>
      <c r="K180" s="1184" t="e">
        <v>#N/A</v>
      </c>
      <c r="L180" s="1184" t="e">
        <v>#N/A</v>
      </c>
      <c r="M180" s="1074"/>
      <c r="N180" s="1200" t="s">
        <v>1872</v>
      </c>
      <c r="O180" s="1074"/>
      <c r="P180" s="1186" t="e">
        <v>#N/A</v>
      </c>
      <c r="Q180" s="1186" t="e">
        <v>#N/A</v>
      </c>
      <c r="R180" s="1186" t="e">
        <v>#N/A</v>
      </c>
      <c r="S180" s="1186" t="e">
        <v>#N/A</v>
      </c>
      <c r="T180" s="1186" t="e">
        <v>#N/A</v>
      </c>
      <c r="U180" s="1186" t="e">
        <v>#N/A</v>
      </c>
      <c r="V180" s="1186" t="e">
        <v>#N/A</v>
      </c>
      <c r="W180" s="1186" t="e">
        <v>#N/A</v>
      </c>
      <c r="X180" s="1074"/>
      <c r="Y180" s="1186">
        <v>0</v>
      </c>
      <c r="Z180" s="1186">
        <v>0</v>
      </c>
      <c r="AA180" s="1186">
        <v>0</v>
      </c>
      <c r="AB180" s="1186">
        <v>0</v>
      </c>
      <c r="AC180" s="1186">
        <v>0</v>
      </c>
      <c r="AD180" s="1186">
        <v>0</v>
      </c>
      <c r="AE180" s="1186">
        <v>0</v>
      </c>
      <c r="AF180" s="1186">
        <v>0</v>
      </c>
      <c r="AG180" s="1074"/>
      <c r="AH180" s="1074"/>
      <c r="AI180" s="1186" t="e">
        <v>#N/A</v>
      </c>
      <c r="AJ180" s="1186" t="e">
        <v>#N/A</v>
      </c>
      <c r="AK180" s="1186" t="e">
        <v>#N/A</v>
      </c>
      <c r="AL180" s="1186" t="e">
        <v>#N/A</v>
      </c>
      <c r="AM180" s="1186" t="e">
        <v>#N/A</v>
      </c>
      <c r="AN180" s="1186" t="e">
        <v>#N/A</v>
      </c>
      <c r="AO180" s="1186" t="e">
        <v>#N/A</v>
      </c>
      <c r="AP180" s="1186" t="e">
        <v>#N/A</v>
      </c>
      <c r="AQ180" s="1198"/>
      <c r="AT180" s="1090" t="s">
        <v>373</v>
      </c>
      <c r="AW180" s="1096"/>
      <c r="AX180" s="1096"/>
      <c r="AY180" s="1092" t="s">
        <v>801</v>
      </c>
      <c r="AZ180" s="1093" t="s">
        <v>638</v>
      </c>
      <c r="BA180" s="1094" t="s">
        <v>686</v>
      </c>
      <c r="BB180" s="1094" t="s">
        <v>910</v>
      </c>
      <c r="BC180" s="1094" t="s">
        <v>911</v>
      </c>
      <c r="BD180" s="1095" t="s">
        <v>111</v>
      </c>
      <c r="BE180" s="1095" t="s">
        <v>378</v>
      </c>
      <c r="BF180" s="1094" t="s">
        <v>395</v>
      </c>
      <c r="BG180" s="1094" t="s">
        <v>1917</v>
      </c>
      <c r="BH180" s="1094" t="s">
        <v>403</v>
      </c>
      <c r="BI180" s="1094" t="s">
        <v>439</v>
      </c>
      <c r="BJ180" s="1072" t="e">
        <v>#N/A</v>
      </c>
    </row>
    <row r="181" spans="1:62" hidden="1">
      <c r="A181" s="1176">
        <v>0</v>
      </c>
      <c r="B181" s="1176">
        <v>0</v>
      </c>
      <c r="C181" s="1176">
        <v>0</v>
      </c>
      <c r="D181" s="1074"/>
      <c r="E181" s="1173" t="e">
        <v>#N/A</v>
      </c>
      <c r="F181" s="1173" t="e">
        <v>#N/A</v>
      </c>
      <c r="G181" s="1173" t="e">
        <v>#N/A</v>
      </c>
      <c r="H181" s="1173" t="e">
        <v>#N/A</v>
      </c>
      <c r="I181" s="1173" t="e">
        <v>#N/A</v>
      </c>
      <c r="J181" s="1173" t="e">
        <v>#N/A</v>
      </c>
      <c r="K181" s="1173" t="e">
        <v>#N/A</v>
      </c>
      <c r="L181" s="1173" t="e">
        <v>#N/A</v>
      </c>
      <c r="M181" s="1074"/>
      <c r="N181" s="1174" t="s">
        <v>1717</v>
      </c>
      <c r="O181" s="1074"/>
      <c r="P181" s="1169"/>
      <c r="Q181" s="1169"/>
      <c r="R181" s="1169"/>
      <c r="S181" s="1169"/>
      <c r="T181" s="1169"/>
      <c r="U181" s="1169"/>
      <c r="V181" s="1169"/>
      <c r="W181" s="1169"/>
      <c r="X181" s="1074"/>
      <c r="Y181" s="1169"/>
      <c r="Z181" s="1169"/>
      <c r="AA181" s="1169"/>
      <c r="AB181" s="1169"/>
      <c r="AC181" s="1169"/>
      <c r="AD181" s="1169"/>
      <c r="AE181" s="1169"/>
      <c r="AF181" s="1169"/>
      <c r="AG181" s="1074"/>
      <c r="AH181" s="1074"/>
      <c r="AI181" s="1169"/>
      <c r="AJ181" s="1169"/>
      <c r="AK181" s="1169"/>
      <c r="AL181" s="1169"/>
      <c r="AM181" s="1169"/>
      <c r="AN181" s="1169"/>
      <c r="AO181" s="1169"/>
      <c r="AP181" s="1169"/>
      <c r="AQ181" s="1198"/>
      <c r="AT181" s="1090" t="s">
        <v>375</v>
      </c>
      <c r="AW181" s="1096"/>
      <c r="AX181" s="1096"/>
      <c r="AY181" s="1092" t="s">
        <v>806</v>
      </c>
      <c r="AZ181" s="1093" t="s">
        <v>640</v>
      </c>
      <c r="BA181" s="1094" t="s">
        <v>254</v>
      </c>
      <c r="BB181" s="1094" t="s">
        <v>911</v>
      </c>
      <c r="BC181" s="1094" t="s">
        <v>912</v>
      </c>
      <c r="BD181" s="1095" t="s">
        <v>383</v>
      </c>
      <c r="BE181" s="1095" t="s">
        <v>380</v>
      </c>
      <c r="BF181" s="1094" t="s">
        <v>1912</v>
      </c>
      <c r="BG181" s="1094" t="s">
        <v>389</v>
      </c>
      <c r="BH181" s="1094" t="s">
        <v>405</v>
      </c>
      <c r="BI181" s="1094" t="s">
        <v>441</v>
      </c>
      <c r="BJ181" s="1072" t="e">
        <v>#N/A</v>
      </c>
    </row>
    <row r="182" spans="1:62" hidden="1">
      <c r="A182" s="1183">
        <v>0</v>
      </c>
      <c r="B182" s="1183">
        <v>0</v>
      </c>
      <c r="C182" s="1183">
        <v>0</v>
      </c>
      <c r="D182" s="1074"/>
      <c r="E182" s="1184" t="e">
        <v>#N/A</v>
      </c>
      <c r="F182" s="1184" t="e">
        <v>#N/A</v>
      </c>
      <c r="G182" s="1184" t="e">
        <v>#N/A</v>
      </c>
      <c r="H182" s="1184" t="e">
        <v>#N/A</v>
      </c>
      <c r="I182" s="1184" t="e">
        <v>#N/A</v>
      </c>
      <c r="J182" s="1184" t="e">
        <v>#N/A</v>
      </c>
      <c r="K182" s="1184" t="e">
        <v>#N/A</v>
      </c>
      <c r="L182" s="1184" t="e">
        <v>#N/A</v>
      </c>
      <c r="M182" s="1074"/>
      <c r="N182" s="1200" t="s">
        <v>1875</v>
      </c>
      <c r="O182" s="1074"/>
      <c r="P182" s="1186" t="e">
        <v>#N/A</v>
      </c>
      <c r="Q182" s="1186" t="e">
        <v>#N/A</v>
      </c>
      <c r="R182" s="1186" t="e">
        <v>#N/A</v>
      </c>
      <c r="S182" s="1186" t="e">
        <v>#N/A</v>
      </c>
      <c r="T182" s="1186" t="e">
        <v>#N/A</v>
      </c>
      <c r="U182" s="1186" t="e">
        <v>#N/A</v>
      </c>
      <c r="V182" s="1186" t="e">
        <v>#N/A</v>
      </c>
      <c r="W182" s="1186" t="e">
        <v>#N/A</v>
      </c>
      <c r="X182" s="1074"/>
      <c r="Y182" s="1186">
        <v>0</v>
      </c>
      <c r="Z182" s="1186">
        <v>0</v>
      </c>
      <c r="AA182" s="1186">
        <v>0</v>
      </c>
      <c r="AB182" s="1186">
        <v>0</v>
      </c>
      <c r="AC182" s="1186">
        <v>0</v>
      </c>
      <c r="AD182" s="1186">
        <v>0</v>
      </c>
      <c r="AE182" s="1186">
        <v>0</v>
      </c>
      <c r="AF182" s="1186">
        <v>0</v>
      </c>
      <c r="AG182" s="1074"/>
      <c r="AH182" s="1074"/>
      <c r="AI182" s="1186" t="e">
        <v>#N/A</v>
      </c>
      <c r="AJ182" s="1186" t="e">
        <v>#N/A</v>
      </c>
      <c r="AK182" s="1186" t="e">
        <v>#N/A</v>
      </c>
      <c r="AL182" s="1186" t="e">
        <v>#N/A</v>
      </c>
      <c r="AM182" s="1186" t="e">
        <v>#N/A</v>
      </c>
      <c r="AN182" s="1186" t="e">
        <v>#N/A</v>
      </c>
      <c r="AO182" s="1186" t="e">
        <v>#N/A</v>
      </c>
      <c r="AP182" s="1186" t="e">
        <v>#N/A</v>
      </c>
      <c r="AQ182" s="1198"/>
      <c r="AT182" s="1090" t="s">
        <v>377</v>
      </c>
      <c r="AW182" s="1096"/>
      <c r="AX182" s="1096"/>
      <c r="AY182" s="1092" t="s">
        <v>1634</v>
      </c>
      <c r="AZ182" s="1093" t="s">
        <v>647</v>
      </c>
      <c r="BA182" s="1094" t="s">
        <v>691</v>
      </c>
      <c r="BB182" s="1094" t="s">
        <v>912</v>
      </c>
      <c r="BC182" s="1094" t="s">
        <v>913</v>
      </c>
      <c r="BD182" s="1095" t="s">
        <v>385</v>
      </c>
      <c r="BE182" s="1095" t="s">
        <v>111</v>
      </c>
      <c r="BF182" s="1094" t="s">
        <v>1914</v>
      </c>
      <c r="BG182" s="1094" t="s">
        <v>391</v>
      </c>
      <c r="BH182" s="1094" t="s">
        <v>407</v>
      </c>
      <c r="BI182" s="1094" t="s">
        <v>443</v>
      </c>
      <c r="BJ182" s="1072" t="e">
        <v>#N/A</v>
      </c>
    </row>
    <row r="183" spans="1:62" hidden="1">
      <c r="A183" s="1188"/>
      <c r="B183" s="1189"/>
      <c r="C183" s="1189"/>
      <c r="D183" s="1189"/>
      <c r="E183" s="1189"/>
      <c r="F183" s="1189"/>
      <c r="G183" s="1189"/>
      <c r="H183" s="1189"/>
      <c r="I183" s="1189"/>
      <c r="J183" s="1189"/>
      <c r="K183" s="1189"/>
      <c r="L183" s="1189"/>
      <c r="M183" s="1189"/>
      <c r="N183" s="1189"/>
      <c r="O183" s="1189"/>
      <c r="P183" s="1189"/>
      <c r="Q183" s="1189"/>
      <c r="R183" s="1189"/>
      <c r="S183" s="1189"/>
      <c r="T183" s="1189"/>
      <c r="U183" s="1189"/>
      <c r="V183" s="1189"/>
      <c r="W183" s="1189"/>
      <c r="X183" s="1189"/>
      <c r="Y183" s="1189"/>
      <c r="Z183" s="1189"/>
      <c r="AA183" s="1189"/>
      <c r="AB183" s="1189"/>
      <c r="AC183" s="1189"/>
      <c r="AD183" s="1189"/>
      <c r="AE183" s="1189"/>
      <c r="AF183" s="1189"/>
      <c r="AG183" s="1189"/>
      <c r="AH183" s="1189"/>
      <c r="AI183" s="1189"/>
      <c r="AJ183" s="1189"/>
      <c r="AK183" s="1189"/>
      <c r="AL183" s="1189"/>
      <c r="AM183" s="1189"/>
      <c r="AN183" s="1189"/>
      <c r="AO183" s="1189"/>
      <c r="AP183" s="1189"/>
      <c r="AQ183" s="1190" t="s">
        <v>1720</v>
      </c>
      <c r="AT183" s="1090" t="s">
        <v>379</v>
      </c>
      <c r="AW183" s="1096"/>
      <c r="AX183" s="1096"/>
      <c r="AY183" s="1092" t="s">
        <v>1635</v>
      </c>
      <c r="AZ183" s="1093" t="s">
        <v>652</v>
      </c>
      <c r="BA183" s="1094" t="s">
        <v>692</v>
      </c>
      <c r="BB183" s="1094" t="s">
        <v>913</v>
      </c>
      <c r="BC183" s="1094" t="s">
        <v>931</v>
      </c>
      <c r="BD183" s="1095" t="s">
        <v>387</v>
      </c>
      <c r="BE183" s="1095" t="s">
        <v>383</v>
      </c>
      <c r="BF183" s="1094" t="s">
        <v>399</v>
      </c>
      <c r="BG183" s="1094" t="s">
        <v>1887</v>
      </c>
      <c r="BH183" s="1094" t="s">
        <v>409</v>
      </c>
      <c r="BI183" s="1094" t="s">
        <v>445</v>
      </c>
      <c r="BJ183" s="1072" t="e">
        <v>#N/A</v>
      </c>
    </row>
    <row r="184" spans="1:62" ht="15.6" hidden="1">
      <c r="A184" s="1191" t="s">
        <v>1710</v>
      </c>
      <c r="B184" s="1192" t="s">
        <v>1711</v>
      </c>
      <c r="C184" s="1193" t="s">
        <v>1712</v>
      </c>
      <c r="E184" s="1194">
        <v>1</v>
      </c>
      <c r="F184" s="1194">
        <v>2</v>
      </c>
      <c r="G184" s="1194">
        <v>3</v>
      </c>
      <c r="H184" s="1194">
        <v>4</v>
      </c>
      <c r="I184" s="1194">
        <v>5</v>
      </c>
      <c r="J184" s="1194">
        <v>6</v>
      </c>
      <c r="K184" s="1194">
        <v>7</v>
      </c>
      <c r="L184" s="1194">
        <v>8</v>
      </c>
      <c r="M184" s="833"/>
      <c r="N184" s="1195">
        <v>80</v>
      </c>
      <c r="O184" s="833"/>
      <c r="P184" s="1603" t="s">
        <v>1713</v>
      </c>
      <c r="Q184" s="1603"/>
      <c r="R184" s="1603"/>
      <c r="S184" s="1603"/>
      <c r="T184" s="1603"/>
      <c r="U184" s="1603"/>
      <c r="V184" s="1603"/>
      <c r="W184" s="1603"/>
      <c r="Y184" s="1604" t="s">
        <v>1714</v>
      </c>
      <c r="Z184" s="1604"/>
      <c r="AA184" s="1604"/>
      <c r="AB184" s="1604"/>
      <c r="AC184" s="1604"/>
      <c r="AD184" s="1604"/>
      <c r="AE184" s="1604"/>
      <c r="AF184" s="1604"/>
      <c r="AI184" s="1605" t="s">
        <v>1716</v>
      </c>
      <c r="AJ184" s="1605"/>
      <c r="AK184" s="1605"/>
      <c r="AL184" s="1605"/>
      <c r="AM184" s="1605"/>
      <c r="AN184" s="1605"/>
      <c r="AO184" s="1605"/>
      <c r="AP184" s="1605"/>
      <c r="AQ184" s="1196"/>
      <c r="AT184" s="1090" t="s">
        <v>381</v>
      </c>
      <c r="AW184" s="1096"/>
      <c r="AX184" s="1096"/>
      <c r="AY184" s="1092" t="s">
        <v>815</v>
      </c>
      <c r="AZ184" s="1093" t="s">
        <v>654</v>
      </c>
      <c r="BA184" s="1094" t="s">
        <v>693</v>
      </c>
      <c r="BB184" s="1094" t="s">
        <v>931</v>
      </c>
      <c r="BC184" s="1094" t="s">
        <v>382</v>
      </c>
      <c r="BD184" s="1095" t="s">
        <v>389</v>
      </c>
      <c r="BE184" s="1095" t="s">
        <v>385</v>
      </c>
      <c r="BF184" s="1094" t="s">
        <v>1915</v>
      </c>
      <c r="BG184" s="1094" t="s">
        <v>395</v>
      </c>
      <c r="BH184" s="1094" t="s">
        <v>413</v>
      </c>
      <c r="BI184" s="1094" t="s">
        <v>447</v>
      </c>
      <c r="BJ184" s="1072">
        <v>75</v>
      </c>
    </row>
    <row r="185" spans="1:62" hidden="1">
      <c r="A185" s="1176">
        <v>0</v>
      </c>
      <c r="B185" s="1176">
        <v>0</v>
      </c>
      <c r="C185" s="1176">
        <v>0</v>
      </c>
      <c r="E185" s="1163" t="e">
        <v>#N/A</v>
      </c>
      <c r="F185" s="1163" t="e">
        <v>#N/A</v>
      </c>
      <c r="G185" s="1163" t="e">
        <v>#N/A</v>
      </c>
      <c r="H185" s="1163" t="e">
        <v>#N/A</v>
      </c>
      <c r="I185" s="1163" t="e">
        <v>#N/A</v>
      </c>
      <c r="J185" s="1163" t="e">
        <v>#N/A</v>
      </c>
      <c r="K185" s="1163" t="e">
        <v>#N/A</v>
      </c>
      <c r="L185" s="1163" t="e">
        <v>#N/A</v>
      </c>
      <c r="N185" s="1164" t="s">
        <v>1919</v>
      </c>
      <c r="P185" s="1165" t="e">
        <v>#N/A</v>
      </c>
      <c r="Q185" s="1165" t="e">
        <v>#N/A</v>
      </c>
      <c r="R185" s="1165" t="e">
        <v>#N/A</v>
      </c>
      <c r="S185" s="1165" t="e">
        <v>#N/A</v>
      </c>
      <c r="T185" s="1165" t="e">
        <v>#N/A</v>
      </c>
      <c r="U185" s="1165" t="e">
        <v>#N/A</v>
      </c>
      <c r="V185" s="1165" t="e">
        <v>#N/A</v>
      </c>
      <c r="W185" s="1165" t="e">
        <v>#N/A</v>
      </c>
      <c r="Y185" s="1166"/>
      <c r="Z185" s="1167"/>
      <c r="AA185" s="1167"/>
      <c r="AB185" s="1167"/>
      <c r="AC185" s="1167"/>
      <c r="AD185" s="1167"/>
      <c r="AE185" s="1167"/>
      <c r="AF185" s="1168"/>
      <c r="AI185" s="1169"/>
      <c r="AJ185" s="1169"/>
      <c r="AK185" s="1169"/>
      <c r="AL185" s="1169"/>
      <c r="AM185" s="1169"/>
      <c r="AN185" s="1169"/>
      <c r="AO185" s="1169"/>
      <c r="AP185" s="1169"/>
      <c r="AQ185" s="1196"/>
      <c r="AT185" s="1090" t="s">
        <v>382</v>
      </c>
      <c r="AW185" s="1096"/>
      <c r="AX185" s="1096"/>
      <c r="AY185" s="1092" t="s">
        <v>817</v>
      </c>
      <c r="AZ185" s="1093" t="s">
        <v>656</v>
      </c>
      <c r="BA185" s="1094" t="s">
        <v>694</v>
      </c>
      <c r="BB185" s="1094" t="s">
        <v>382</v>
      </c>
      <c r="BC185" s="1094" t="s">
        <v>935</v>
      </c>
      <c r="BD185" s="1095" t="s">
        <v>391</v>
      </c>
      <c r="BE185" s="1095" t="s">
        <v>387</v>
      </c>
      <c r="BF185" s="1094" t="s">
        <v>1916</v>
      </c>
      <c r="BG185" s="1094" t="s">
        <v>1912</v>
      </c>
      <c r="BH185" s="1094" t="s">
        <v>415</v>
      </c>
      <c r="BI185" s="1094" t="s">
        <v>449</v>
      </c>
      <c r="BJ185" s="1072">
        <v>76</v>
      </c>
    </row>
    <row r="186" spans="1:62" hidden="1">
      <c r="A186" s="1176">
        <v>0</v>
      </c>
      <c r="B186" s="1176">
        <v>0</v>
      </c>
      <c r="C186" s="1176">
        <v>0</v>
      </c>
      <c r="E186" s="1163" t="e">
        <v>#N/A</v>
      </c>
      <c r="F186" s="1163" t="e">
        <v>#N/A</v>
      </c>
      <c r="G186" s="1163" t="e">
        <v>#N/A</v>
      </c>
      <c r="H186" s="1163" t="e">
        <v>#N/A</v>
      </c>
      <c r="I186" s="1163" t="e">
        <v>#N/A</v>
      </c>
      <c r="J186" s="1163" t="e">
        <v>#N/A</v>
      </c>
      <c r="K186" s="1163" t="e">
        <v>#N/A</v>
      </c>
      <c r="L186" s="1163" t="e">
        <v>#N/A</v>
      </c>
      <c r="N186" s="1164" t="s">
        <v>1920</v>
      </c>
      <c r="P186" s="1165" t="e">
        <v>#N/A</v>
      </c>
      <c r="Q186" s="1165" t="e">
        <v>#N/A</v>
      </c>
      <c r="R186" s="1165" t="e">
        <v>#N/A</v>
      </c>
      <c r="S186" s="1165" t="e">
        <v>#N/A</v>
      </c>
      <c r="T186" s="1165" t="e">
        <v>#N/A</v>
      </c>
      <c r="U186" s="1165" t="e">
        <v>#N/A</v>
      </c>
      <c r="V186" s="1165" t="e">
        <v>#N/A</v>
      </c>
      <c r="W186" s="1165" t="e">
        <v>#N/A</v>
      </c>
      <c r="Y186" s="1170"/>
      <c r="Z186" s="1171"/>
      <c r="AA186" s="1171"/>
      <c r="AB186" s="1171"/>
      <c r="AC186" s="1171"/>
      <c r="AD186" s="1171"/>
      <c r="AE186" s="1171"/>
      <c r="AF186" s="1172"/>
      <c r="AI186" s="1165" t="e">
        <v>#N/A</v>
      </c>
      <c r="AJ186" s="1165" t="e">
        <v>#N/A</v>
      </c>
      <c r="AK186" s="1165" t="e">
        <v>#N/A</v>
      </c>
      <c r="AL186" s="1165" t="e">
        <v>#N/A</v>
      </c>
      <c r="AM186" s="1165" t="e">
        <v>#N/A</v>
      </c>
      <c r="AN186" s="1165" t="e">
        <v>#N/A</v>
      </c>
      <c r="AO186" s="1165" t="e">
        <v>#N/A</v>
      </c>
      <c r="AP186" s="1165" t="e">
        <v>#N/A</v>
      </c>
      <c r="AQ186" s="1196"/>
      <c r="AT186" s="1090" t="s">
        <v>384</v>
      </c>
      <c r="AW186" s="1096"/>
      <c r="AX186" s="1096"/>
      <c r="AY186" s="1092" t="s">
        <v>820</v>
      </c>
      <c r="AZ186" s="1093" t="s">
        <v>657</v>
      </c>
      <c r="BA186" s="1094" t="s">
        <v>1633</v>
      </c>
      <c r="BB186" s="1094" t="s">
        <v>935</v>
      </c>
      <c r="BC186" s="1094" t="s">
        <v>938</v>
      </c>
      <c r="BD186" s="1095" t="s">
        <v>393</v>
      </c>
      <c r="BE186" s="1095" t="s">
        <v>389</v>
      </c>
      <c r="BF186" s="1094" t="s">
        <v>403</v>
      </c>
      <c r="BG186" s="1094" t="s">
        <v>1914</v>
      </c>
      <c r="BH186" s="1094" t="s">
        <v>417</v>
      </c>
      <c r="BI186" s="1094" t="s">
        <v>453</v>
      </c>
      <c r="BJ186" s="1072" t="e">
        <v>#N/A</v>
      </c>
    </row>
    <row r="187" spans="1:62" hidden="1">
      <c r="A187" s="1176">
        <v>0</v>
      </c>
      <c r="B187" s="1176">
        <v>0</v>
      </c>
      <c r="C187" s="1176">
        <v>0</v>
      </c>
      <c r="E187" s="1173" t="e">
        <v>#N/A</v>
      </c>
      <c r="F187" s="1173" t="e">
        <v>#N/A</v>
      </c>
      <c r="G187" s="1173" t="e">
        <v>#N/A</v>
      </c>
      <c r="H187" s="1173" t="e">
        <v>#N/A</v>
      </c>
      <c r="I187" s="1173" t="e">
        <v>#N/A</v>
      </c>
      <c r="J187" s="1173" t="e">
        <v>#N/A</v>
      </c>
      <c r="K187" s="1173" t="e">
        <v>#N/A</v>
      </c>
      <c r="L187" s="1173" t="e">
        <v>#N/A</v>
      </c>
      <c r="N187" s="1174" t="s">
        <v>1717</v>
      </c>
      <c r="P187" s="1169"/>
      <c r="Q187" s="1169"/>
      <c r="R187" s="1169"/>
      <c r="S187" s="1169"/>
      <c r="T187" s="1169"/>
      <c r="U187" s="1169"/>
      <c r="V187" s="1169"/>
      <c r="W187" s="1169"/>
      <c r="Y187" s="1170"/>
      <c r="Z187" s="1171"/>
      <c r="AA187" s="1171"/>
      <c r="AB187" s="1171"/>
      <c r="AC187" s="1171"/>
      <c r="AD187" s="1171"/>
      <c r="AE187" s="1171"/>
      <c r="AF187" s="1172"/>
      <c r="AI187" s="1169"/>
      <c r="AJ187" s="1169"/>
      <c r="AK187" s="1169"/>
      <c r="AL187" s="1169"/>
      <c r="AM187" s="1169"/>
      <c r="AN187" s="1169"/>
      <c r="AO187" s="1169"/>
      <c r="AP187" s="1169"/>
      <c r="AQ187" s="1196"/>
      <c r="AT187" s="1090" t="s">
        <v>386</v>
      </c>
      <c r="AW187" s="1096"/>
      <c r="AX187" s="1096"/>
      <c r="AY187" s="1092" t="s">
        <v>822</v>
      </c>
      <c r="AZ187" s="1093" t="s">
        <v>661</v>
      </c>
      <c r="BA187" s="1094" t="s">
        <v>697</v>
      </c>
      <c r="BB187" s="1094" t="s">
        <v>938</v>
      </c>
      <c r="BC187" s="1094" t="s">
        <v>942</v>
      </c>
      <c r="BD187" s="1095" t="s">
        <v>395</v>
      </c>
      <c r="BE187" s="1095" t="s">
        <v>391</v>
      </c>
      <c r="BF187" s="1094" t="s">
        <v>405</v>
      </c>
      <c r="BG187" s="1094" t="s">
        <v>399</v>
      </c>
      <c r="BH187" s="1094" t="s">
        <v>419</v>
      </c>
      <c r="BI187" s="1094" t="s">
        <v>455</v>
      </c>
    </row>
    <row r="188" spans="1:62" hidden="1">
      <c r="A188" s="1176">
        <v>0</v>
      </c>
      <c r="B188" s="1176">
        <v>0</v>
      </c>
      <c r="C188" s="1176">
        <v>0</v>
      </c>
      <c r="E188" s="1163" t="e">
        <v>#N/A</v>
      </c>
      <c r="F188" s="1163" t="e">
        <v>#N/A</v>
      </c>
      <c r="G188" s="1163" t="e">
        <v>#N/A</v>
      </c>
      <c r="H188" s="1163" t="e">
        <v>#N/A</v>
      </c>
      <c r="I188" s="1163" t="e">
        <v>#N/A</v>
      </c>
      <c r="J188" s="1163" t="e">
        <v>#N/A</v>
      </c>
      <c r="K188" s="1163" t="e">
        <v>#N/A</v>
      </c>
      <c r="L188" s="1163" t="e">
        <v>#N/A</v>
      </c>
      <c r="N188" s="1164" t="s">
        <v>1921</v>
      </c>
      <c r="P188" s="1165" t="e">
        <v>#N/A</v>
      </c>
      <c r="Q188" s="1165" t="e">
        <v>#N/A</v>
      </c>
      <c r="R188" s="1165" t="e">
        <v>#N/A</v>
      </c>
      <c r="S188" s="1165" t="e">
        <v>#N/A</v>
      </c>
      <c r="T188" s="1165" t="e">
        <v>#N/A</v>
      </c>
      <c r="U188" s="1165" t="e">
        <v>#N/A</v>
      </c>
      <c r="V188" s="1165" t="e">
        <v>#N/A</v>
      </c>
      <c r="W188" s="1165" t="e">
        <v>#N/A</v>
      </c>
      <c r="Y188" s="1170"/>
      <c r="Z188" s="1171"/>
      <c r="AA188" s="1171"/>
      <c r="AB188" s="1171"/>
      <c r="AC188" s="1171"/>
      <c r="AD188" s="1171"/>
      <c r="AE188" s="1171"/>
      <c r="AF188" s="1172"/>
      <c r="AI188" s="1165" t="e">
        <v>#N/A</v>
      </c>
      <c r="AJ188" s="1165" t="e">
        <v>#N/A</v>
      </c>
      <c r="AK188" s="1165" t="e">
        <v>#N/A</v>
      </c>
      <c r="AL188" s="1165" t="e">
        <v>#N/A</v>
      </c>
      <c r="AM188" s="1165" t="e">
        <v>#N/A</v>
      </c>
      <c r="AN188" s="1165" t="e">
        <v>#N/A</v>
      </c>
      <c r="AO188" s="1165" t="e">
        <v>#N/A</v>
      </c>
      <c r="AP188" s="1165" t="e">
        <v>#N/A</v>
      </c>
      <c r="AQ188" s="1196"/>
      <c r="AT188" s="1090" t="s">
        <v>388</v>
      </c>
      <c r="AW188" s="1096"/>
      <c r="AX188" s="1096"/>
      <c r="AY188" s="1092" t="s">
        <v>825</v>
      </c>
      <c r="AZ188" s="1093" t="s">
        <v>665</v>
      </c>
      <c r="BA188" s="1094" t="s">
        <v>698</v>
      </c>
      <c r="BB188" s="1094" t="s">
        <v>942</v>
      </c>
      <c r="BC188" s="1094" t="s">
        <v>947</v>
      </c>
      <c r="BD188" s="1095" t="s">
        <v>397</v>
      </c>
      <c r="BE188" s="1095" t="s">
        <v>393</v>
      </c>
      <c r="BF188" s="1094" t="s">
        <v>407</v>
      </c>
      <c r="BG188" s="1094" t="s">
        <v>1915</v>
      </c>
      <c r="BH188" s="1094" t="s">
        <v>421</v>
      </c>
      <c r="BI188" s="1094" t="s">
        <v>457</v>
      </c>
    </row>
    <row r="189" spans="1:62" hidden="1">
      <c r="A189" s="1176">
        <v>0</v>
      </c>
      <c r="B189" s="1176">
        <v>0</v>
      </c>
      <c r="C189" s="1176">
        <v>0</v>
      </c>
      <c r="E189" s="1173" t="e">
        <v>#N/A</v>
      </c>
      <c r="F189" s="1173" t="e">
        <v>#N/A</v>
      </c>
      <c r="G189" s="1173" t="e">
        <v>#N/A</v>
      </c>
      <c r="H189" s="1173" t="e">
        <v>#N/A</v>
      </c>
      <c r="I189" s="1173" t="e">
        <v>#N/A</v>
      </c>
      <c r="J189" s="1173" t="e">
        <v>#N/A</v>
      </c>
      <c r="K189" s="1173" t="e">
        <v>#N/A</v>
      </c>
      <c r="L189" s="1173" t="e">
        <v>#N/A</v>
      </c>
      <c r="N189" s="1174" t="s">
        <v>1717</v>
      </c>
      <c r="P189" s="1169"/>
      <c r="Q189" s="1169"/>
      <c r="R189" s="1169"/>
      <c r="S189" s="1169"/>
      <c r="T189" s="1169"/>
      <c r="U189" s="1169"/>
      <c r="V189" s="1169"/>
      <c r="W189" s="1169"/>
      <c r="Y189" s="1170"/>
      <c r="Z189" s="1171"/>
      <c r="AA189" s="1171"/>
      <c r="AB189" s="1171"/>
      <c r="AC189" s="1171"/>
      <c r="AD189" s="1171"/>
      <c r="AE189" s="1171"/>
      <c r="AF189" s="1172"/>
      <c r="AI189" s="1169"/>
      <c r="AJ189" s="1169"/>
      <c r="AK189" s="1169"/>
      <c r="AL189" s="1169"/>
      <c r="AM189" s="1169"/>
      <c r="AN189" s="1169"/>
      <c r="AO189" s="1169"/>
      <c r="AP189" s="1169"/>
      <c r="AQ189" s="1196"/>
      <c r="AT189" s="1090" t="s">
        <v>390</v>
      </c>
      <c r="AW189" s="1096"/>
      <c r="AX189" s="1096"/>
      <c r="AY189" s="1092" t="s">
        <v>826</v>
      </c>
      <c r="AZ189" s="1093" t="s">
        <v>668</v>
      </c>
      <c r="BA189" s="1094" t="s">
        <v>702</v>
      </c>
      <c r="BB189" s="1094" t="s">
        <v>947</v>
      </c>
      <c r="BC189" s="1094" t="s">
        <v>959</v>
      </c>
      <c r="BD189" s="1095" t="s">
        <v>399</v>
      </c>
      <c r="BE189" s="1095" t="s">
        <v>395</v>
      </c>
      <c r="BF189" s="1094" t="s">
        <v>409</v>
      </c>
      <c r="BG189" s="1094" t="s">
        <v>1916</v>
      </c>
      <c r="BH189" s="1094" t="s">
        <v>427</v>
      </c>
      <c r="BI189" s="1094" t="s">
        <v>459</v>
      </c>
      <c r="BJ189" s="1072">
        <v>78</v>
      </c>
    </row>
    <row r="190" spans="1:62" hidden="1">
      <c r="A190" s="1176">
        <v>0</v>
      </c>
      <c r="B190" s="1176">
        <v>0</v>
      </c>
      <c r="C190" s="1176">
        <v>0</v>
      </c>
      <c r="E190" s="1163" t="e">
        <v>#N/A</v>
      </c>
      <c r="F190" s="1163" t="e">
        <v>#N/A</v>
      </c>
      <c r="G190" s="1163" t="e">
        <v>#N/A</v>
      </c>
      <c r="H190" s="1163" t="e">
        <v>#N/A</v>
      </c>
      <c r="I190" s="1163" t="e">
        <v>#N/A</v>
      </c>
      <c r="J190" s="1163" t="e">
        <v>#N/A</v>
      </c>
      <c r="K190" s="1163" t="e">
        <v>#N/A</v>
      </c>
      <c r="L190" s="1163" t="e">
        <v>#N/A</v>
      </c>
      <c r="N190" s="1175" t="s">
        <v>1693</v>
      </c>
      <c r="P190" s="1165" t="e">
        <v>#N/A</v>
      </c>
      <c r="Q190" s="1165" t="e">
        <v>#N/A</v>
      </c>
      <c r="R190" s="1165" t="e">
        <v>#N/A</v>
      </c>
      <c r="S190" s="1165" t="e">
        <v>#N/A</v>
      </c>
      <c r="T190" s="1165" t="e">
        <v>#N/A</v>
      </c>
      <c r="U190" s="1165" t="e">
        <v>#N/A</v>
      </c>
      <c r="V190" s="1165" t="e">
        <v>#N/A</v>
      </c>
      <c r="W190" s="1165" t="e">
        <v>#N/A</v>
      </c>
      <c r="Y190" s="1165">
        <v>0</v>
      </c>
      <c r="Z190" s="1165">
        <v>0</v>
      </c>
      <c r="AA190" s="1165">
        <v>0</v>
      </c>
      <c r="AB190" s="1165">
        <v>0</v>
      </c>
      <c r="AC190" s="1165">
        <v>0</v>
      </c>
      <c r="AD190" s="1165">
        <v>0</v>
      </c>
      <c r="AE190" s="1165">
        <v>0</v>
      </c>
      <c r="AF190" s="1165">
        <v>0</v>
      </c>
      <c r="AI190" s="1165" t="e">
        <v>#N/A</v>
      </c>
      <c r="AJ190" s="1165" t="e">
        <v>#N/A</v>
      </c>
      <c r="AK190" s="1165" t="e">
        <v>#N/A</v>
      </c>
      <c r="AL190" s="1165" t="e">
        <v>#N/A</v>
      </c>
      <c r="AM190" s="1165" t="e">
        <v>#N/A</v>
      </c>
      <c r="AN190" s="1165" t="e">
        <v>#N/A</v>
      </c>
      <c r="AO190" s="1165" t="e">
        <v>#N/A</v>
      </c>
      <c r="AP190" s="1165" t="e">
        <v>#N/A</v>
      </c>
      <c r="AQ190" s="1196"/>
      <c r="AT190" s="1090" t="s">
        <v>392</v>
      </c>
      <c r="AW190" s="1096"/>
      <c r="AX190" s="1096"/>
      <c r="AY190" s="1092" t="s">
        <v>828</v>
      </c>
      <c r="AZ190" s="1093" t="s">
        <v>670</v>
      </c>
      <c r="BA190" s="1094" t="s">
        <v>704</v>
      </c>
      <c r="BB190" s="1094" t="s">
        <v>959</v>
      </c>
      <c r="BC190" s="1094" t="s">
        <v>961</v>
      </c>
      <c r="BD190" s="1095" t="s">
        <v>401</v>
      </c>
      <c r="BE190" s="1095" t="s">
        <v>397</v>
      </c>
      <c r="BF190" s="1094" t="s">
        <v>411</v>
      </c>
      <c r="BG190" s="1094" t="s">
        <v>403</v>
      </c>
      <c r="BH190" s="1094" t="s">
        <v>429</v>
      </c>
      <c r="BI190" s="1094" t="s">
        <v>461</v>
      </c>
      <c r="BJ190" s="1072">
        <v>79</v>
      </c>
    </row>
    <row r="191" spans="1:62" hidden="1">
      <c r="A191" s="1176">
        <v>0</v>
      </c>
      <c r="B191" s="1176">
        <v>0</v>
      </c>
      <c r="C191" s="1176">
        <v>0</v>
      </c>
      <c r="E191" s="1173" t="e">
        <v>#N/A</v>
      </c>
      <c r="F191" s="1173" t="e">
        <v>#N/A</v>
      </c>
      <c r="G191" s="1173" t="e">
        <v>#N/A</v>
      </c>
      <c r="H191" s="1173" t="e">
        <v>#N/A</v>
      </c>
      <c r="I191" s="1173" t="e">
        <v>#N/A</v>
      </c>
      <c r="J191" s="1173" t="e">
        <v>#N/A</v>
      </c>
      <c r="K191" s="1173" t="e">
        <v>#N/A</v>
      </c>
      <c r="L191" s="1173" t="e">
        <v>#N/A</v>
      </c>
      <c r="N191" s="1174" t="s">
        <v>1717</v>
      </c>
      <c r="P191" s="1169"/>
      <c r="Q191" s="1169"/>
      <c r="R191" s="1169"/>
      <c r="S191" s="1169"/>
      <c r="T191" s="1169"/>
      <c r="U191" s="1169"/>
      <c r="V191" s="1169"/>
      <c r="W191" s="1169"/>
      <c r="Y191" s="1169"/>
      <c r="Z191" s="1169"/>
      <c r="AA191" s="1169"/>
      <c r="AB191" s="1169"/>
      <c r="AC191" s="1169"/>
      <c r="AD191" s="1169"/>
      <c r="AE191" s="1169"/>
      <c r="AF191" s="1169"/>
      <c r="AI191" s="1169"/>
      <c r="AJ191" s="1169"/>
      <c r="AK191" s="1169"/>
      <c r="AL191" s="1169"/>
      <c r="AM191" s="1169"/>
      <c r="AN191" s="1169"/>
      <c r="AO191" s="1169"/>
      <c r="AP191" s="1169"/>
      <c r="AQ191" s="1196"/>
      <c r="AT191" s="1090" t="s">
        <v>394</v>
      </c>
      <c r="AW191" s="1096"/>
      <c r="AX191" s="1096"/>
      <c r="AY191" s="1092" t="s">
        <v>832</v>
      </c>
      <c r="AZ191" s="1093" t="s">
        <v>671</v>
      </c>
      <c r="BA191" s="1094" t="s">
        <v>264</v>
      </c>
      <c r="BB191" s="1094" t="s">
        <v>961</v>
      </c>
      <c r="BC191" s="1094" t="s">
        <v>976</v>
      </c>
      <c r="BD191" s="1095" t="s">
        <v>403</v>
      </c>
      <c r="BE191" s="1095" t="s">
        <v>399</v>
      </c>
      <c r="BF191" s="1094" t="s">
        <v>413</v>
      </c>
      <c r="BG191" s="1094" t="s">
        <v>405</v>
      </c>
      <c r="BH191" s="1094" t="s">
        <v>431</v>
      </c>
      <c r="BI191" s="1094" t="s">
        <v>1632</v>
      </c>
      <c r="BJ191" s="1072" t="e">
        <v>#N/A</v>
      </c>
    </row>
    <row r="192" spans="1:62" hidden="1">
      <c r="A192" s="1176">
        <v>0</v>
      </c>
      <c r="B192" s="1176">
        <v>0</v>
      </c>
      <c r="C192" s="1176">
        <v>0</v>
      </c>
      <c r="E192" s="1163" t="e">
        <v>#N/A</v>
      </c>
      <c r="F192" s="1163" t="e">
        <v>#N/A</v>
      </c>
      <c r="G192" s="1163" t="e">
        <v>#N/A</v>
      </c>
      <c r="H192" s="1163" t="e">
        <v>#N/A</v>
      </c>
      <c r="I192" s="1163" t="e">
        <v>#N/A</v>
      </c>
      <c r="J192" s="1163" t="e">
        <v>#N/A</v>
      </c>
      <c r="K192" s="1163" t="e">
        <v>#N/A</v>
      </c>
      <c r="L192" s="1163" t="e">
        <v>#N/A</v>
      </c>
      <c r="N192" s="1175" t="s">
        <v>1718</v>
      </c>
      <c r="P192" s="1165" t="e">
        <v>#N/A</v>
      </c>
      <c r="Q192" s="1165" t="e">
        <v>#N/A</v>
      </c>
      <c r="R192" s="1165" t="e">
        <v>#N/A</v>
      </c>
      <c r="S192" s="1165" t="e">
        <v>#N/A</v>
      </c>
      <c r="T192" s="1165" t="e">
        <v>#N/A</v>
      </c>
      <c r="U192" s="1165" t="e">
        <v>#N/A</v>
      </c>
      <c r="V192" s="1165" t="e">
        <v>#N/A</v>
      </c>
      <c r="W192" s="1165" t="e">
        <v>#N/A</v>
      </c>
      <c r="Y192" s="1165">
        <v>0</v>
      </c>
      <c r="Z192" s="1165">
        <v>0</v>
      </c>
      <c r="AA192" s="1165">
        <v>0</v>
      </c>
      <c r="AB192" s="1165">
        <v>0</v>
      </c>
      <c r="AC192" s="1165">
        <v>0</v>
      </c>
      <c r="AD192" s="1165">
        <v>0</v>
      </c>
      <c r="AE192" s="1165">
        <v>0</v>
      </c>
      <c r="AF192" s="1165">
        <v>0</v>
      </c>
      <c r="AI192" s="1165" t="e">
        <v>#N/A</v>
      </c>
      <c r="AJ192" s="1165" t="e">
        <v>#N/A</v>
      </c>
      <c r="AK192" s="1165" t="e">
        <v>#N/A</v>
      </c>
      <c r="AL192" s="1165" t="e">
        <v>#N/A</v>
      </c>
      <c r="AM192" s="1165" t="e">
        <v>#N/A</v>
      </c>
      <c r="AN192" s="1165" t="e">
        <v>#N/A</v>
      </c>
      <c r="AO192" s="1165" t="e">
        <v>#N/A</v>
      </c>
      <c r="AP192" s="1165" t="e">
        <v>#N/A</v>
      </c>
      <c r="AQ192" s="1196"/>
      <c r="AT192" s="1090" t="s">
        <v>396</v>
      </c>
      <c r="AW192" s="1096"/>
      <c r="AX192" s="1096"/>
      <c r="AY192" s="1092" t="s">
        <v>841</v>
      </c>
      <c r="AZ192" s="1093" t="s">
        <v>673</v>
      </c>
      <c r="BA192" s="1094" t="s">
        <v>708</v>
      </c>
      <c r="BB192" s="1094" t="s">
        <v>976</v>
      </c>
      <c r="BC192" s="1094" t="s">
        <v>979</v>
      </c>
      <c r="BD192" s="1095" t="s">
        <v>405</v>
      </c>
      <c r="BE192" s="1095" t="s">
        <v>401</v>
      </c>
      <c r="BF192" s="1094" t="s">
        <v>415</v>
      </c>
      <c r="BG192" s="1094" t="s">
        <v>407</v>
      </c>
      <c r="BH192" s="1094" t="s">
        <v>433</v>
      </c>
      <c r="BI192" s="1094" t="s">
        <v>465</v>
      </c>
      <c r="BJ192" s="1072">
        <v>80</v>
      </c>
    </row>
    <row r="193" spans="1:62" hidden="1">
      <c r="A193" s="1176">
        <v>0</v>
      </c>
      <c r="B193" s="1176">
        <v>0</v>
      </c>
      <c r="C193" s="1176">
        <v>0</v>
      </c>
      <c r="E193" s="1173" t="e">
        <v>#N/A</v>
      </c>
      <c r="F193" s="1173" t="e">
        <v>#N/A</v>
      </c>
      <c r="G193" s="1173" t="e">
        <v>#N/A</v>
      </c>
      <c r="H193" s="1173" t="e">
        <v>#N/A</v>
      </c>
      <c r="I193" s="1173" t="e">
        <v>#N/A</v>
      </c>
      <c r="J193" s="1173" t="e">
        <v>#N/A</v>
      </c>
      <c r="K193" s="1173" t="e">
        <v>#N/A</v>
      </c>
      <c r="L193" s="1173" t="e">
        <v>#N/A</v>
      </c>
      <c r="N193" s="1174" t="s">
        <v>1717</v>
      </c>
      <c r="P193" s="1169"/>
      <c r="Q193" s="1169"/>
      <c r="R193" s="1169"/>
      <c r="S193" s="1169"/>
      <c r="T193" s="1169"/>
      <c r="U193" s="1169"/>
      <c r="V193" s="1169"/>
      <c r="W193" s="1169"/>
      <c r="Y193" s="1169"/>
      <c r="Z193" s="1169"/>
      <c r="AA193" s="1169"/>
      <c r="AB193" s="1169"/>
      <c r="AC193" s="1169"/>
      <c r="AD193" s="1169"/>
      <c r="AE193" s="1169"/>
      <c r="AF193" s="1169"/>
      <c r="AI193" s="1169"/>
      <c r="AJ193" s="1169"/>
      <c r="AK193" s="1169"/>
      <c r="AL193" s="1169"/>
      <c r="AM193" s="1169"/>
      <c r="AN193" s="1169"/>
      <c r="AO193" s="1169"/>
      <c r="AP193" s="1169"/>
      <c r="AQ193" s="1196"/>
      <c r="AT193" s="1090" t="s">
        <v>398</v>
      </c>
      <c r="AW193" s="1096"/>
      <c r="AX193" s="1096"/>
      <c r="AY193" s="1092" t="s">
        <v>333</v>
      </c>
      <c r="AZ193" s="1093" t="s">
        <v>677</v>
      </c>
      <c r="BA193" s="1094" t="s">
        <v>709</v>
      </c>
      <c r="BB193" s="1094" t="s">
        <v>979</v>
      </c>
      <c r="BC193" s="1094" t="s">
        <v>396</v>
      </c>
      <c r="BD193" s="1095" t="s">
        <v>407</v>
      </c>
      <c r="BE193" s="1095" t="s">
        <v>403</v>
      </c>
      <c r="BF193" s="1094" t="s">
        <v>417</v>
      </c>
      <c r="BG193" s="1094" t="s">
        <v>409</v>
      </c>
      <c r="BH193" s="1094" t="s">
        <v>437</v>
      </c>
      <c r="BI193" s="1094" t="s">
        <v>469</v>
      </c>
    </row>
    <row r="194" spans="1:62" hidden="1">
      <c r="A194" s="1176">
        <v>0</v>
      </c>
      <c r="B194" s="1176">
        <v>0</v>
      </c>
      <c r="C194" s="1176">
        <v>0</v>
      </c>
      <c r="E194" s="1163" t="e">
        <v>#N/A</v>
      </c>
      <c r="F194" s="1163" t="e">
        <v>#N/A</v>
      </c>
      <c r="G194" s="1163" t="e">
        <v>#N/A</v>
      </c>
      <c r="H194" s="1163" t="e">
        <v>#N/A</v>
      </c>
      <c r="I194" s="1163" t="e">
        <v>#N/A</v>
      </c>
      <c r="J194" s="1163" t="e">
        <v>#N/A</v>
      </c>
      <c r="K194" s="1163" t="e">
        <v>#N/A</v>
      </c>
      <c r="L194" s="1163" t="e">
        <v>#N/A</v>
      </c>
      <c r="N194" s="1175" t="s">
        <v>1568</v>
      </c>
      <c r="P194" s="1165" t="e">
        <v>#N/A</v>
      </c>
      <c r="Q194" s="1165" t="e">
        <v>#N/A</v>
      </c>
      <c r="R194" s="1165" t="e">
        <v>#N/A</v>
      </c>
      <c r="S194" s="1165" t="e">
        <v>#N/A</v>
      </c>
      <c r="T194" s="1165" t="e">
        <v>#N/A</v>
      </c>
      <c r="U194" s="1165" t="e">
        <v>#N/A</v>
      </c>
      <c r="V194" s="1165" t="e">
        <v>#N/A</v>
      </c>
      <c r="W194" s="1165" t="e">
        <v>#N/A</v>
      </c>
      <c r="Y194" s="1165">
        <v>0</v>
      </c>
      <c r="Z194" s="1165">
        <v>0</v>
      </c>
      <c r="AA194" s="1165">
        <v>0</v>
      </c>
      <c r="AB194" s="1165">
        <v>0</v>
      </c>
      <c r="AC194" s="1165">
        <v>0</v>
      </c>
      <c r="AD194" s="1165">
        <v>0</v>
      </c>
      <c r="AE194" s="1165">
        <v>0</v>
      </c>
      <c r="AF194" s="1165">
        <v>0</v>
      </c>
      <c r="AI194" s="1165" t="e">
        <v>#N/A</v>
      </c>
      <c r="AJ194" s="1165" t="e">
        <v>#N/A</v>
      </c>
      <c r="AK194" s="1165" t="e">
        <v>#N/A</v>
      </c>
      <c r="AL194" s="1165" t="e">
        <v>#N/A</v>
      </c>
      <c r="AM194" s="1165" t="e">
        <v>#N/A</v>
      </c>
      <c r="AN194" s="1165" t="e">
        <v>#N/A</v>
      </c>
      <c r="AO194" s="1165" t="e">
        <v>#N/A</v>
      </c>
      <c r="AP194" s="1165" t="e">
        <v>#N/A</v>
      </c>
      <c r="AQ194" s="1196"/>
      <c r="AT194" s="1090" t="s">
        <v>400</v>
      </c>
      <c r="AW194" s="1096"/>
      <c r="AX194" s="1096"/>
      <c r="AY194" s="1092" t="s">
        <v>844</v>
      </c>
      <c r="AZ194" s="1093" t="s">
        <v>678</v>
      </c>
      <c r="BA194" s="1094" t="s">
        <v>712</v>
      </c>
      <c r="BB194" s="1094" t="s">
        <v>396</v>
      </c>
      <c r="BC194" s="1094" t="s">
        <v>1000</v>
      </c>
      <c r="BD194" s="1095" t="s">
        <v>409</v>
      </c>
      <c r="BE194" s="1095" t="s">
        <v>405</v>
      </c>
      <c r="BF194" s="1094" t="s">
        <v>419</v>
      </c>
      <c r="BG194" s="1094" t="s">
        <v>413</v>
      </c>
      <c r="BH194" s="1094" t="s">
        <v>439</v>
      </c>
      <c r="BI194" s="1094" t="s">
        <v>471</v>
      </c>
    </row>
    <row r="195" spans="1:62" hidden="1">
      <c r="A195" s="1176">
        <v>0</v>
      </c>
      <c r="B195" s="1176">
        <v>0</v>
      </c>
      <c r="C195" s="1176">
        <v>0</v>
      </c>
      <c r="E195" s="1173" t="e">
        <v>#N/A</v>
      </c>
      <c r="F195" s="1173" t="e">
        <v>#N/A</v>
      </c>
      <c r="G195" s="1173" t="e">
        <v>#N/A</v>
      </c>
      <c r="H195" s="1173" t="e">
        <v>#N/A</v>
      </c>
      <c r="I195" s="1173" t="e">
        <v>#N/A</v>
      </c>
      <c r="J195" s="1173" t="e">
        <v>#N/A</v>
      </c>
      <c r="K195" s="1173" t="e">
        <v>#N/A</v>
      </c>
      <c r="L195" s="1173" t="e">
        <v>#N/A</v>
      </c>
      <c r="N195" s="1174" t="s">
        <v>1717</v>
      </c>
      <c r="P195" s="1169"/>
      <c r="Q195" s="1169"/>
      <c r="R195" s="1169"/>
      <c r="S195" s="1169"/>
      <c r="T195" s="1169"/>
      <c r="U195" s="1169"/>
      <c r="V195" s="1169"/>
      <c r="W195" s="1169"/>
      <c r="Y195" s="1169"/>
      <c r="Z195" s="1169"/>
      <c r="AA195" s="1169"/>
      <c r="AB195" s="1169"/>
      <c r="AC195" s="1169"/>
      <c r="AD195" s="1169"/>
      <c r="AE195" s="1169"/>
      <c r="AF195" s="1169"/>
      <c r="AI195" s="1169"/>
      <c r="AJ195" s="1169"/>
      <c r="AK195" s="1169"/>
      <c r="AL195" s="1169"/>
      <c r="AM195" s="1169"/>
      <c r="AN195" s="1169"/>
      <c r="AO195" s="1169"/>
      <c r="AP195" s="1169"/>
      <c r="AQ195" s="1196"/>
      <c r="AT195" s="1090" t="s">
        <v>402</v>
      </c>
      <c r="AW195" s="1096"/>
      <c r="AX195" s="1096"/>
      <c r="AY195" s="1092" t="s">
        <v>851</v>
      </c>
      <c r="AZ195" s="1093" t="s">
        <v>679</v>
      </c>
      <c r="BA195" s="1094" t="s">
        <v>713</v>
      </c>
      <c r="BB195" s="1094" t="s">
        <v>1000</v>
      </c>
      <c r="BC195" s="1094" t="s">
        <v>1001</v>
      </c>
      <c r="BD195" s="1095" t="s">
        <v>411</v>
      </c>
      <c r="BE195" s="1095" t="s">
        <v>407</v>
      </c>
      <c r="BF195" s="1094" t="s">
        <v>421</v>
      </c>
      <c r="BG195" s="1094" t="s">
        <v>415</v>
      </c>
      <c r="BH195" s="1094" t="s">
        <v>441</v>
      </c>
      <c r="BI195" s="1094" t="s">
        <v>473</v>
      </c>
      <c r="BJ195" s="1072">
        <v>82</v>
      </c>
    </row>
    <row r="196" spans="1:62" hidden="1">
      <c r="A196" s="1176">
        <v>0</v>
      </c>
      <c r="B196" s="1176">
        <v>0</v>
      </c>
      <c r="C196" s="1176">
        <v>0</v>
      </c>
      <c r="E196" s="1163" t="e">
        <v>#N/A</v>
      </c>
      <c r="F196" s="1163" t="e">
        <v>#N/A</v>
      </c>
      <c r="G196" s="1163" t="e">
        <v>#N/A</v>
      </c>
      <c r="H196" s="1163" t="e">
        <v>#N/A</v>
      </c>
      <c r="I196" s="1163" t="e">
        <v>#N/A</v>
      </c>
      <c r="J196" s="1163" t="e">
        <v>#N/A</v>
      </c>
      <c r="K196" s="1163" t="e">
        <v>#N/A</v>
      </c>
      <c r="L196" s="1163" t="e">
        <v>#N/A</v>
      </c>
      <c r="N196" s="1177" t="s">
        <v>1611</v>
      </c>
      <c r="P196" s="1165" t="e">
        <v>#N/A</v>
      </c>
      <c r="Q196" s="1165" t="e">
        <v>#N/A</v>
      </c>
      <c r="R196" s="1165" t="e">
        <v>#N/A</v>
      </c>
      <c r="S196" s="1165" t="e">
        <v>#N/A</v>
      </c>
      <c r="T196" s="1165" t="e">
        <v>#N/A</v>
      </c>
      <c r="U196" s="1165" t="e">
        <v>#N/A</v>
      </c>
      <c r="V196" s="1165" t="e">
        <v>#N/A</v>
      </c>
      <c r="W196" s="1165" t="e">
        <v>#N/A</v>
      </c>
      <c r="Y196" s="1165">
        <v>0</v>
      </c>
      <c r="Z196" s="1165">
        <v>0</v>
      </c>
      <c r="AA196" s="1165">
        <v>0</v>
      </c>
      <c r="AB196" s="1165">
        <v>0</v>
      </c>
      <c r="AC196" s="1165">
        <v>0</v>
      </c>
      <c r="AD196" s="1165">
        <v>0</v>
      </c>
      <c r="AE196" s="1165">
        <v>0</v>
      </c>
      <c r="AF196" s="1165">
        <v>0</v>
      </c>
      <c r="AI196" s="1165" t="e">
        <v>#N/A</v>
      </c>
      <c r="AJ196" s="1165" t="e">
        <v>#N/A</v>
      </c>
      <c r="AK196" s="1165" t="e">
        <v>#N/A</v>
      </c>
      <c r="AL196" s="1165" t="e">
        <v>#N/A</v>
      </c>
      <c r="AM196" s="1165" t="e">
        <v>#N/A</v>
      </c>
      <c r="AN196" s="1165" t="e">
        <v>#N/A</v>
      </c>
      <c r="AO196" s="1165" t="e">
        <v>#N/A</v>
      </c>
      <c r="AP196" s="1165" t="e">
        <v>#N/A</v>
      </c>
      <c r="AQ196" s="1196"/>
      <c r="AT196" s="1090" t="s">
        <v>404</v>
      </c>
      <c r="AW196" s="1096"/>
      <c r="AX196" s="1096"/>
      <c r="AY196" s="1092" t="s">
        <v>853</v>
      </c>
      <c r="AZ196" s="1093" t="s">
        <v>680</v>
      </c>
      <c r="BA196" s="1094" t="s">
        <v>714</v>
      </c>
      <c r="BB196" s="1094" t="s">
        <v>1001</v>
      </c>
      <c r="BC196" s="1094" t="s">
        <v>1002</v>
      </c>
      <c r="BD196" s="1095" t="s">
        <v>413</v>
      </c>
      <c r="BE196" s="1095" t="s">
        <v>409</v>
      </c>
      <c r="BF196" s="1094" t="s">
        <v>427</v>
      </c>
      <c r="BG196" s="1094" t="s">
        <v>417</v>
      </c>
      <c r="BH196" s="1094" t="s">
        <v>443</v>
      </c>
      <c r="BI196" s="1094" t="s">
        <v>475</v>
      </c>
      <c r="BJ196" s="1072" t="e">
        <v>#N/A</v>
      </c>
    </row>
    <row r="197" spans="1:62" hidden="1">
      <c r="A197" s="1176">
        <v>0</v>
      </c>
      <c r="B197" s="1176">
        <v>0</v>
      </c>
      <c r="C197" s="1176">
        <v>0</v>
      </c>
      <c r="E197" s="1173" t="e">
        <v>#N/A</v>
      </c>
      <c r="F197" s="1173" t="e">
        <v>#N/A</v>
      </c>
      <c r="G197" s="1173" t="e">
        <v>#N/A</v>
      </c>
      <c r="H197" s="1173" t="e">
        <v>#N/A</v>
      </c>
      <c r="I197" s="1173" t="e">
        <v>#N/A</v>
      </c>
      <c r="J197" s="1173" t="e">
        <v>#N/A</v>
      </c>
      <c r="K197" s="1173" t="e">
        <v>#N/A</v>
      </c>
      <c r="L197" s="1173" t="e">
        <v>#N/A</v>
      </c>
      <c r="N197" s="1174" t="s">
        <v>1717</v>
      </c>
      <c r="P197" s="1169"/>
      <c r="Q197" s="1169"/>
      <c r="R197" s="1169"/>
      <c r="S197" s="1169"/>
      <c r="T197" s="1169"/>
      <c r="U197" s="1169"/>
      <c r="V197" s="1169"/>
      <c r="W197" s="1169"/>
      <c r="Y197" s="1169"/>
      <c r="Z197" s="1169"/>
      <c r="AA197" s="1169"/>
      <c r="AB197" s="1169"/>
      <c r="AC197" s="1169"/>
      <c r="AD197" s="1169"/>
      <c r="AE197" s="1169"/>
      <c r="AF197" s="1169"/>
      <c r="AI197" s="1169"/>
      <c r="AJ197" s="1169"/>
      <c r="AK197" s="1169"/>
      <c r="AL197" s="1169"/>
      <c r="AM197" s="1169"/>
      <c r="AN197" s="1169"/>
      <c r="AO197" s="1169"/>
      <c r="AP197" s="1169"/>
      <c r="AQ197" s="1196"/>
      <c r="AT197" s="1090" t="s">
        <v>406</v>
      </c>
      <c r="AW197" s="1096"/>
      <c r="AX197" s="1096"/>
      <c r="AY197" s="1092" t="s">
        <v>861</v>
      </c>
      <c r="AZ197" s="1093" t="s">
        <v>681</v>
      </c>
      <c r="BA197" s="1094" t="s">
        <v>715</v>
      </c>
      <c r="BB197" s="1094" t="s">
        <v>1002</v>
      </c>
      <c r="BC197" s="1094" t="s">
        <v>1007</v>
      </c>
      <c r="BD197" s="1095" t="s">
        <v>415</v>
      </c>
      <c r="BE197" s="1095" t="s">
        <v>411</v>
      </c>
      <c r="BF197" s="1094" t="s">
        <v>429</v>
      </c>
      <c r="BG197" s="1094" t="s">
        <v>419</v>
      </c>
      <c r="BH197" s="1094" t="s">
        <v>1922</v>
      </c>
      <c r="BI197" s="1094" t="s">
        <v>479</v>
      </c>
      <c r="BJ197" s="1072" t="e">
        <v>#N/A</v>
      </c>
    </row>
    <row r="198" spans="1:62" hidden="1">
      <c r="A198" s="1176">
        <v>0</v>
      </c>
      <c r="B198" s="1176">
        <v>0</v>
      </c>
      <c r="C198" s="1176">
        <v>0</v>
      </c>
      <c r="E198" s="1178" t="e">
        <v>#N/A</v>
      </c>
      <c r="F198" s="1178" t="e">
        <v>#N/A</v>
      </c>
      <c r="G198" s="1178" t="e">
        <v>#N/A</v>
      </c>
      <c r="H198" s="1178" t="e">
        <v>#N/A</v>
      </c>
      <c r="I198" s="1178" t="e">
        <v>#N/A</v>
      </c>
      <c r="J198" s="1178" t="e">
        <v>#N/A</v>
      </c>
      <c r="K198" s="1178" t="e">
        <v>#N/A</v>
      </c>
      <c r="L198" s="1178" t="e">
        <v>#N/A</v>
      </c>
      <c r="N198" s="1177" t="s">
        <v>1613</v>
      </c>
      <c r="P198" s="1165" t="e">
        <v>#N/A</v>
      </c>
      <c r="Q198" s="1165" t="e">
        <v>#N/A</v>
      </c>
      <c r="R198" s="1165" t="e">
        <v>#N/A</v>
      </c>
      <c r="S198" s="1165" t="e">
        <v>#N/A</v>
      </c>
      <c r="T198" s="1165" t="e">
        <v>#N/A</v>
      </c>
      <c r="U198" s="1165" t="e">
        <v>#N/A</v>
      </c>
      <c r="V198" s="1165" t="e">
        <v>#N/A</v>
      </c>
      <c r="W198" s="1165" t="e">
        <v>#N/A</v>
      </c>
      <c r="Y198" s="1165">
        <v>0</v>
      </c>
      <c r="Z198" s="1165">
        <v>0</v>
      </c>
      <c r="AA198" s="1165">
        <v>0</v>
      </c>
      <c r="AB198" s="1165">
        <v>0</v>
      </c>
      <c r="AC198" s="1165">
        <v>0</v>
      </c>
      <c r="AD198" s="1165">
        <v>0</v>
      </c>
      <c r="AE198" s="1165">
        <v>0</v>
      </c>
      <c r="AF198" s="1165">
        <v>0</v>
      </c>
      <c r="AI198" s="1165" t="e">
        <v>#N/A</v>
      </c>
      <c r="AJ198" s="1165" t="e">
        <v>#N/A</v>
      </c>
      <c r="AK198" s="1165" t="e">
        <v>#N/A</v>
      </c>
      <c r="AL198" s="1165" t="e">
        <v>#N/A</v>
      </c>
      <c r="AM198" s="1165" t="e">
        <v>#N/A</v>
      </c>
      <c r="AN198" s="1165" t="e">
        <v>#N/A</v>
      </c>
      <c r="AO198" s="1165" t="e">
        <v>#N/A</v>
      </c>
      <c r="AP198" s="1165" t="e">
        <v>#N/A</v>
      </c>
      <c r="AQ198" s="1196"/>
      <c r="AT198" s="1090" t="s">
        <v>408</v>
      </c>
      <c r="AW198" s="1096"/>
      <c r="AX198" s="1096"/>
      <c r="AY198" s="1092" t="s">
        <v>862</v>
      </c>
      <c r="AZ198" s="1093" t="s">
        <v>252</v>
      </c>
      <c r="BA198" s="1094" t="s">
        <v>716</v>
      </c>
      <c r="BB198" s="1094" t="s">
        <v>1007</v>
      </c>
      <c r="BC198" s="1094" t="s">
        <v>1008</v>
      </c>
      <c r="BD198" s="1095" t="s">
        <v>417</v>
      </c>
      <c r="BE198" s="1095" t="s">
        <v>413</v>
      </c>
      <c r="BF198" s="1094" t="s">
        <v>431</v>
      </c>
      <c r="BG198" s="1094" t="s">
        <v>421</v>
      </c>
      <c r="BH198" s="1094" t="s">
        <v>445</v>
      </c>
      <c r="BI198" s="1094" t="s">
        <v>481</v>
      </c>
      <c r="BJ198" s="1072">
        <v>83</v>
      </c>
    </row>
    <row r="199" spans="1:62" hidden="1">
      <c r="A199" s="1176">
        <v>0</v>
      </c>
      <c r="B199" s="1176">
        <v>0</v>
      </c>
      <c r="C199" s="1176">
        <v>0</v>
      </c>
      <c r="E199" s="1173" t="e">
        <v>#N/A</v>
      </c>
      <c r="F199" s="1173" t="e">
        <v>#N/A</v>
      </c>
      <c r="G199" s="1173" t="e">
        <v>#N/A</v>
      </c>
      <c r="H199" s="1173" t="e">
        <v>#N/A</v>
      </c>
      <c r="I199" s="1173" t="e">
        <v>#N/A</v>
      </c>
      <c r="J199" s="1173" t="e">
        <v>#N/A</v>
      </c>
      <c r="K199" s="1173" t="e">
        <v>#N/A</v>
      </c>
      <c r="L199" s="1173" t="e">
        <v>#N/A</v>
      </c>
      <c r="N199" s="1174" t="s">
        <v>1717</v>
      </c>
      <c r="P199" s="1169"/>
      <c r="Q199" s="1169"/>
      <c r="R199" s="1169"/>
      <c r="S199" s="1169"/>
      <c r="T199" s="1169"/>
      <c r="U199" s="1169"/>
      <c r="V199" s="1169"/>
      <c r="W199" s="1169"/>
      <c r="Y199" s="1169"/>
      <c r="Z199" s="1169"/>
      <c r="AA199" s="1169"/>
      <c r="AB199" s="1169"/>
      <c r="AC199" s="1169"/>
      <c r="AD199" s="1169"/>
      <c r="AE199" s="1169"/>
      <c r="AF199" s="1169"/>
      <c r="AI199" s="1169"/>
      <c r="AJ199" s="1169"/>
      <c r="AK199" s="1169"/>
      <c r="AL199" s="1169"/>
      <c r="AM199" s="1169"/>
      <c r="AN199" s="1169"/>
      <c r="AO199" s="1169"/>
      <c r="AP199" s="1169"/>
      <c r="AQ199" s="1196"/>
      <c r="AT199" s="1090" t="s">
        <v>410</v>
      </c>
      <c r="AW199" s="1096"/>
      <c r="AX199" s="1096"/>
      <c r="AY199" s="1092" t="s">
        <v>339</v>
      </c>
      <c r="AZ199" s="1093" t="s">
        <v>685</v>
      </c>
      <c r="BA199" s="1094" t="s">
        <v>717</v>
      </c>
      <c r="BB199" s="1094" t="s">
        <v>1008</v>
      </c>
      <c r="BC199" s="1094" t="s">
        <v>1012</v>
      </c>
      <c r="BD199" s="1095" t="s">
        <v>419</v>
      </c>
      <c r="BE199" s="1095" t="s">
        <v>415</v>
      </c>
      <c r="BF199" s="1094" t="s">
        <v>1923</v>
      </c>
      <c r="BG199" s="1094" t="s">
        <v>427</v>
      </c>
      <c r="BH199" s="1094" t="s">
        <v>447</v>
      </c>
      <c r="BI199" s="1094" t="s">
        <v>144</v>
      </c>
      <c r="BJ199" s="1072">
        <v>84</v>
      </c>
    </row>
    <row r="200" spans="1:62" hidden="1">
      <c r="A200" s="1176">
        <v>0</v>
      </c>
      <c r="B200" s="1176">
        <v>0</v>
      </c>
      <c r="C200" s="1176">
        <v>0</v>
      </c>
      <c r="E200" s="1178" t="e">
        <v>#N/A</v>
      </c>
      <c r="F200" s="1178" t="e">
        <v>#N/A</v>
      </c>
      <c r="G200" s="1178" t="e">
        <v>#N/A</v>
      </c>
      <c r="H200" s="1178" t="e">
        <v>#N/A</v>
      </c>
      <c r="I200" s="1178" t="e">
        <v>#N/A</v>
      </c>
      <c r="J200" s="1178" t="e">
        <v>#N/A</v>
      </c>
      <c r="K200" s="1178" t="e">
        <v>#N/A</v>
      </c>
      <c r="L200" s="1178" t="e">
        <v>#N/A</v>
      </c>
      <c r="N200" s="1177" t="s">
        <v>1615</v>
      </c>
      <c r="P200" s="1165" t="e">
        <v>#N/A</v>
      </c>
      <c r="Q200" s="1165" t="e">
        <v>#N/A</v>
      </c>
      <c r="R200" s="1165" t="e">
        <v>#N/A</v>
      </c>
      <c r="S200" s="1165" t="e">
        <v>#N/A</v>
      </c>
      <c r="T200" s="1165" t="e">
        <v>#N/A</v>
      </c>
      <c r="U200" s="1165" t="e">
        <v>#N/A</v>
      </c>
      <c r="V200" s="1165" t="e">
        <v>#N/A</v>
      </c>
      <c r="W200" s="1165" t="e">
        <v>#N/A</v>
      </c>
      <c r="Y200" s="1165">
        <v>0</v>
      </c>
      <c r="Z200" s="1165">
        <v>0</v>
      </c>
      <c r="AA200" s="1165">
        <v>0</v>
      </c>
      <c r="AB200" s="1165">
        <v>0</v>
      </c>
      <c r="AC200" s="1165">
        <v>0</v>
      </c>
      <c r="AD200" s="1165">
        <v>0</v>
      </c>
      <c r="AE200" s="1165">
        <v>0</v>
      </c>
      <c r="AF200" s="1165">
        <v>0</v>
      </c>
      <c r="AI200" s="1165" t="e">
        <v>#N/A</v>
      </c>
      <c r="AJ200" s="1165" t="e">
        <v>#N/A</v>
      </c>
      <c r="AK200" s="1165" t="e">
        <v>#N/A</v>
      </c>
      <c r="AL200" s="1165" t="e">
        <v>#N/A</v>
      </c>
      <c r="AM200" s="1165" t="e">
        <v>#N/A</v>
      </c>
      <c r="AN200" s="1165" t="e">
        <v>#N/A</v>
      </c>
      <c r="AO200" s="1165" t="e">
        <v>#N/A</v>
      </c>
      <c r="AP200" s="1165" t="e">
        <v>#N/A</v>
      </c>
      <c r="AQ200" s="1196"/>
      <c r="AT200" s="1090" t="s">
        <v>412</v>
      </c>
      <c r="AW200" s="1096"/>
      <c r="AX200" s="1096"/>
      <c r="AY200" s="1092" t="s">
        <v>863</v>
      </c>
      <c r="AZ200" s="1093" t="s">
        <v>686</v>
      </c>
      <c r="BA200" s="1094" t="s">
        <v>719</v>
      </c>
      <c r="BB200" s="1094" t="s">
        <v>1012</v>
      </c>
      <c r="BC200" s="1094" t="s">
        <v>1015</v>
      </c>
      <c r="BD200" s="1095" t="s">
        <v>421</v>
      </c>
      <c r="BE200" s="1095" t="s">
        <v>417</v>
      </c>
      <c r="BF200" s="1094" t="s">
        <v>433</v>
      </c>
      <c r="BG200" s="1094" t="s">
        <v>429</v>
      </c>
      <c r="BH200" s="1094" t="s">
        <v>449</v>
      </c>
      <c r="BI200" s="1094" t="s">
        <v>486</v>
      </c>
      <c r="BJ200" s="1072" t="e">
        <v>#N/A</v>
      </c>
    </row>
    <row r="201" spans="1:62" hidden="1">
      <c r="A201" s="1205">
        <v>0</v>
      </c>
      <c r="B201" s="1205">
        <v>0</v>
      </c>
      <c r="C201" s="1205">
        <v>0</v>
      </c>
      <c r="D201" s="1074"/>
      <c r="E201" s="1173" t="e">
        <v>#N/A</v>
      </c>
      <c r="F201" s="1173" t="e">
        <v>#N/A</v>
      </c>
      <c r="G201" s="1173" t="e">
        <v>#N/A</v>
      </c>
      <c r="H201" s="1173" t="e">
        <v>#N/A</v>
      </c>
      <c r="I201" s="1173" t="e">
        <v>#N/A</v>
      </c>
      <c r="J201" s="1173" t="e">
        <v>#N/A</v>
      </c>
      <c r="K201" s="1173" t="e">
        <v>#N/A</v>
      </c>
      <c r="L201" s="1173" t="e">
        <v>#N/A</v>
      </c>
      <c r="M201" s="1074"/>
      <c r="N201" s="1174" t="s">
        <v>1717</v>
      </c>
      <c r="O201" s="1074"/>
      <c r="P201" s="1169"/>
      <c r="Q201" s="1169"/>
      <c r="R201" s="1169"/>
      <c r="S201" s="1169"/>
      <c r="T201" s="1169"/>
      <c r="U201" s="1169"/>
      <c r="V201" s="1169"/>
      <c r="W201" s="1169"/>
      <c r="X201" s="1074"/>
      <c r="Y201" s="1169"/>
      <c r="Z201" s="1169"/>
      <c r="AA201" s="1169"/>
      <c r="AB201" s="1169"/>
      <c r="AC201" s="1169"/>
      <c r="AD201" s="1169"/>
      <c r="AE201" s="1169"/>
      <c r="AF201" s="1169"/>
      <c r="AG201" s="1074"/>
      <c r="AH201" s="1074"/>
      <c r="AI201" s="1169"/>
      <c r="AJ201" s="1169"/>
      <c r="AK201" s="1169"/>
      <c r="AL201" s="1169"/>
      <c r="AM201" s="1169"/>
      <c r="AN201" s="1169"/>
      <c r="AO201" s="1169"/>
      <c r="AP201" s="1169"/>
      <c r="AQ201" s="1198"/>
      <c r="AT201" s="1090" t="s">
        <v>414</v>
      </c>
      <c r="AW201" s="1096"/>
      <c r="AX201" s="1096"/>
      <c r="AY201" s="1092" t="s">
        <v>865</v>
      </c>
      <c r="AZ201" s="1093" t="s">
        <v>254</v>
      </c>
      <c r="BA201" s="1094" t="s">
        <v>720</v>
      </c>
      <c r="BB201" s="1094" t="s">
        <v>1015</v>
      </c>
      <c r="BC201" s="1094" t="s">
        <v>1020</v>
      </c>
      <c r="BD201" s="1095" t="s">
        <v>423</v>
      </c>
      <c r="BE201" s="1095" t="s">
        <v>419</v>
      </c>
      <c r="BF201" s="1094" t="s">
        <v>437</v>
      </c>
      <c r="BG201" s="1094" t="s">
        <v>431</v>
      </c>
      <c r="BH201" s="1094" t="s">
        <v>453</v>
      </c>
      <c r="BI201" s="1094" t="s">
        <v>488</v>
      </c>
      <c r="BJ201" s="1072" t="e">
        <v>#N/A</v>
      </c>
    </row>
    <row r="202" spans="1:62" hidden="1">
      <c r="A202" s="1176">
        <v>0</v>
      </c>
      <c r="B202" s="1176">
        <v>0</v>
      </c>
      <c r="C202" s="1176">
        <v>0</v>
      </c>
      <c r="D202" s="1074"/>
      <c r="E202" s="1182" t="e">
        <v>#N/A</v>
      </c>
      <c r="F202" s="1182" t="e">
        <v>#N/A</v>
      </c>
      <c r="G202" s="1182" t="e">
        <v>#N/A</v>
      </c>
      <c r="H202" s="1182" t="e">
        <v>#N/A</v>
      </c>
      <c r="I202" s="1182" t="e">
        <v>#N/A</v>
      </c>
      <c r="J202" s="1182" t="e">
        <v>#N/A</v>
      </c>
      <c r="K202" s="1182" t="e">
        <v>#N/A</v>
      </c>
      <c r="L202" s="1182" t="e">
        <v>#N/A</v>
      </c>
      <c r="M202" s="1074"/>
      <c r="N202" s="1199" t="s">
        <v>1895</v>
      </c>
      <c r="O202" s="1074"/>
      <c r="P202" s="1180" t="e">
        <v>#N/A</v>
      </c>
      <c r="Q202" s="1180" t="e">
        <v>#N/A</v>
      </c>
      <c r="R202" s="1180" t="e">
        <v>#N/A</v>
      </c>
      <c r="S202" s="1180" t="e">
        <v>#N/A</v>
      </c>
      <c r="T202" s="1180" t="e">
        <v>#N/A</v>
      </c>
      <c r="U202" s="1180" t="e">
        <v>#N/A</v>
      </c>
      <c r="V202" s="1180" t="e">
        <v>#N/A</v>
      </c>
      <c r="W202" s="1180" t="e">
        <v>#N/A</v>
      </c>
      <c r="X202" s="1074"/>
      <c r="Y202" s="1180">
        <v>0</v>
      </c>
      <c r="Z202" s="1180">
        <v>0</v>
      </c>
      <c r="AA202" s="1180">
        <v>0</v>
      </c>
      <c r="AB202" s="1180">
        <v>0</v>
      </c>
      <c r="AC202" s="1180">
        <v>0</v>
      </c>
      <c r="AD202" s="1180">
        <v>0</v>
      </c>
      <c r="AE202" s="1180">
        <v>0</v>
      </c>
      <c r="AF202" s="1180">
        <v>0</v>
      </c>
      <c r="AG202" s="1074"/>
      <c r="AH202" s="1074"/>
      <c r="AI202" s="1180" t="e">
        <v>#N/A</v>
      </c>
      <c r="AJ202" s="1180" t="e">
        <v>#N/A</v>
      </c>
      <c r="AK202" s="1180" t="e">
        <v>#N/A</v>
      </c>
      <c r="AL202" s="1180" t="e">
        <v>#N/A</v>
      </c>
      <c r="AM202" s="1180" t="e">
        <v>#N/A</v>
      </c>
      <c r="AN202" s="1180" t="e">
        <v>#N/A</v>
      </c>
      <c r="AO202" s="1180" t="e">
        <v>#N/A</v>
      </c>
      <c r="AP202" s="1180" t="e">
        <v>#N/A</v>
      </c>
      <c r="AQ202" s="1198"/>
      <c r="AT202" s="1090" t="s">
        <v>416</v>
      </c>
      <c r="AW202" s="1096"/>
      <c r="AX202" s="1096"/>
      <c r="AY202" s="1092" t="s">
        <v>874</v>
      </c>
      <c r="AZ202" s="1093" t="s">
        <v>691</v>
      </c>
      <c r="BA202" s="1094" t="s">
        <v>724</v>
      </c>
      <c r="BB202" s="1094" t="s">
        <v>1020</v>
      </c>
      <c r="BC202" s="1094" t="s">
        <v>1025</v>
      </c>
      <c r="BD202" s="1095" t="s">
        <v>425</v>
      </c>
      <c r="BE202" s="1095" t="s">
        <v>421</v>
      </c>
      <c r="BF202" s="1094" t="s">
        <v>439</v>
      </c>
      <c r="BG202" s="1094" t="s">
        <v>1923</v>
      </c>
      <c r="BH202" s="1094" t="s">
        <v>455</v>
      </c>
      <c r="BI202" s="1094" t="s">
        <v>150</v>
      </c>
      <c r="BJ202" s="1072">
        <v>85</v>
      </c>
    </row>
    <row r="203" spans="1:62" hidden="1">
      <c r="A203" s="1176">
        <v>0</v>
      </c>
      <c r="B203" s="1176">
        <v>0</v>
      </c>
      <c r="C203" s="1176">
        <v>0</v>
      </c>
      <c r="D203" s="1074"/>
      <c r="E203" s="1173" t="e">
        <v>#N/A</v>
      </c>
      <c r="F203" s="1173" t="e">
        <v>#N/A</v>
      </c>
      <c r="G203" s="1173" t="e">
        <v>#N/A</v>
      </c>
      <c r="H203" s="1173" t="e">
        <v>#N/A</v>
      </c>
      <c r="I203" s="1173" t="e">
        <v>#N/A</v>
      </c>
      <c r="J203" s="1173" t="e">
        <v>#N/A</v>
      </c>
      <c r="K203" s="1173" t="e">
        <v>#N/A</v>
      </c>
      <c r="L203" s="1173" t="e">
        <v>#N/A</v>
      </c>
      <c r="M203" s="1074"/>
      <c r="N203" s="1174" t="s">
        <v>1717</v>
      </c>
      <c r="O203" s="1074"/>
      <c r="P203" s="1169"/>
      <c r="Q203" s="1169"/>
      <c r="R203" s="1169"/>
      <c r="S203" s="1169"/>
      <c r="T203" s="1169"/>
      <c r="U203" s="1169"/>
      <c r="V203" s="1169"/>
      <c r="W203" s="1169"/>
      <c r="X203" s="1074"/>
      <c r="Y203" s="1169"/>
      <c r="Z203" s="1169"/>
      <c r="AA203" s="1169"/>
      <c r="AB203" s="1169"/>
      <c r="AC203" s="1169"/>
      <c r="AD203" s="1169"/>
      <c r="AE203" s="1169"/>
      <c r="AF203" s="1169"/>
      <c r="AG203" s="1074"/>
      <c r="AH203" s="1074"/>
      <c r="AI203" s="1169"/>
      <c r="AJ203" s="1169"/>
      <c r="AK203" s="1169"/>
      <c r="AL203" s="1169"/>
      <c r="AM203" s="1169"/>
      <c r="AN203" s="1169"/>
      <c r="AO203" s="1169"/>
      <c r="AP203" s="1169"/>
      <c r="AQ203" s="1198"/>
      <c r="AT203" s="1090" t="s">
        <v>418</v>
      </c>
      <c r="AW203" s="1096"/>
      <c r="AX203" s="1096"/>
      <c r="AY203" s="1092" t="s">
        <v>875</v>
      </c>
      <c r="AZ203" s="1093" t="s">
        <v>692</v>
      </c>
      <c r="BA203" s="1094" t="s">
        <v>725</v>
      </c>
      <c r="BB203" s="1094" t="s">
        <v>1025</v>
      </c>
      <c r="BC203" s="1094" t="s">
        <v>1026</v>
      </c>
      <c r="BD203" s="1095" t="s">
        <v>427</v>
      </c>
      <c r="BE203" s="1095" t="s">
        <v>423</v>
      </c>
      <c r="BF203" s="1094" t="s">
        <v>441</v>
      </c>
      <c r="BG203" s="1094" t="s">
        <v>433</v>
      </c>
      <c r="BH203" s="1094" t="s">
        <v>457</v>
      </c>
      <c r="BI203" s="1094" t="s">
        <v>491</v>
      </c>
      <c r="BJ203" s="1072" t="e">
        <v>#N/A</v>
      </c>
    </row>
    <row r="204" spans="1:62" hidden="1">
      <c r="A204" s="1176">
        <v>0</v>
      </c>
      <c r="B204" s="1176">
        <v>0</v>
      </c>
      <c r="C204" s="1176">
        <v>0</v>
      </c>
      <c r="D204" s="1074"/>
      <c r="E204" s="1182" t="e">
        <v>#N/A</v>
      </c>
      <c r="F204" s="1182" t="e">
        <v>#N/A</v>
      </c>
      <c r="G204" s="1182" t="e">
        <v>#N/A</v>
      </c>
      <c r="H204" s="1182" t="e">
        <v>#N/A</v>
      </c>
      <c r="I204" s="1182" t="e">
        <v>#N/A</v>
      </c>
      <c r="J204" s="1182" t="e">
        <v>#N/A</v>
      </c>
      <c r="K204" s="1182" t="e">
        <v>#N/A</v>
      </c>
      <c r="L204" s="1182" t="e">
        <v>#N/A</v>
      </c>
      <c r="M204" s="1074"/>
      <c r="N204" s="1199" t="s">
        <v>1619</v>
      </c>
      <c r="O204" s="1074"/>
      <c r="P204" s="1180" t="e">
        <v>#N/A</v>
      </c>
      <c r="Q204" s="1180" t="e">
        <v>#N/A</v>
      </c>
      <c r="R204" s="1180" t="e">
        <v>#N/A</v>
      </c>
      <c r="S204" s="1180" t="e">
        <v>#N/A</v>
      </c>
      <c r="T204" s="1180" t="e">
        <v>#N/A</v>
      </c>
      <c r="U204" s="1180" t="e">
        <v>#N/A</v>
      </c>
      <c r="V204" s="1180" t="e">
        <v>#N/A</v>
      </c>
      <c r="W204" s="1180" t="e">
        <v>#N/A</v>
      </c>
      <c r="X204" s="1074"/>
      <c r="Y204" s="1180">
        <v>0</v>
      </c>
      <c r="Z204" s="1180">
        <v>0</v>
      </c>
      <c r="AA204" s="1180">
        <v>0</v>
      </c>
      <c r="AB204" s="1180">
        <v>0</v>
      </c>
      <c r="AC204" s="1180">
        <v>0</v>
      </c>
      <c r="AD204" s="1180">
        <v>0</v>
      </c>
      <c r="AE204" s="1180">
        <v>0</v>
      </c>
      <c r="AF204" s="1180">
        <v>0</v>
      </c>
      <c r="AG204" s="1074"/>
      <c r="AH204" s="1074"/>
      <c r="AI204" s="1180" t="e">
        <v>#N/A</v>
      </c>
      <c r="AJ204" s="1180" t="e">
        <v>#N/A</v>
      </c>
      <c r="AK204" s="1180" t="e">
        <v>#N/A</v>
      </c>
      <c r="AL204" s="1180" t="e">
        <v>#N/A</v>
      </c>
      <c r="AM204" s="1180" t="e">
        <v>#N/A</v>
      </c>
      <c r="AN204" s="1180" t="e">
        <v>#N/A</v>
      </c>
      <c r="AO204" s="1180" t="e">
        <v>#N/A</v>
      </c>
      <c r="AP204" s="1180" t="e">
        <v>#N/A</v>
      </c>
      <c r="AQ204" s="1198"/>
      <c r="AT204" s="1090" t="s">
        <v>420</v>
      </c>
      <c r="AW204" s="1096"/>
      <c r="AX204" s="1096"/>
      <c r="AY204" s="1092" t="s">
        <v>876</v>
      </c>
      <c r="AZ204" s="1093" t="s">
        <v>693</v>
      </c>
      <c r="BA204" s="1094" t="s">
        <v>728</v>
      </c>
      <c r="BB204" s="1094" t="s">
        <v>1026</v>
      </c>
      <c r="BC204" s="1094" t="s">
        <v>1027</v>
      </c>
      <c r="BD204" s="1095" t="s">
        <v>429</v>
      </c>
      <c r="BE204" s="1095" t="s">
        <v>425</v>
      </c>
      <c r="BF204" s="1094" t="s">
        <v>443</v>
      </c>
      <c r="BG204" s="1094" t="s">
        <v>435</v>
      </c>
      <c r="BH204" s="1094" t="s">
        <v>459</v>
      </c>
      <c r="BI204" s="1094" t="s">
        <v>493</v>
      </c>
      <c r="BJ204" s="1072" t="e">
        <v>#N/A</v>
      </c>
    </row>
    <row r="205" spans="1:62" hidden="1">
      <c r="A205" s="1176">
        <v>0</v>
      </c>
      <c r="B205" s="1176">
        <v>0</v>
      </c>
      <c r="C205" s="1176">
        <v>0</v>
      </c>
      <c r="D205" s="1074"/>
      <c r="E205" s="1173" t="e">
        <v>#N/A</v>
      </c>
      <c r="F205" s="1173" t="e">
        <v>#N/A</v>
      </c>
      <c r="G205" s="1173" t="e">
        <v>#N/A</v>
      </c>
      <c r="H205" s="1173" t="e">
        <v>#N/A</v>
      </c>
      <c r="I205" s="1173" t="e">
        <v>#N/A</v>
      </c>
      <c r="J205" s="1173" t="e">
        <v>#N/A</v>
      </c>
      <c r="K205" s="1173" t="e">
        <v>#N/A</v>
      </c>
      <c r="L205" s="1173" t="e">
        <v>#N/A</v>
      </c>
      <c r="M205" s="1074"/>
      <c r="N205" s="1174" t="s">
        <v>1717</v>
      </c>
      <c r="O205" s="1074"/>
      <c r="P205" s="1169"/>
      <c r="Q205" s="1169"/>
      <c r="R205" s="1169"/>
      <c r="S205" s="1169"/>
      <c r="T205" s="1169"/>
      <c r="U205" s="1169"/>
      <c r="V205" s="1169"/>
      <c r="W205" s="1169"/>
      <c r="X205" s="1074"/>
      <c r="Y205" s="1169"/>
      <c r="Z205" s="1169"/>
      <c r="AA205" s="1169"/>
      <c r="AB205" s="1169"/>
      <c r="AC205" s="1169"/>
      <c r="AD205" s="1169"/>
      <c r="AE205" s="1169"/>
      <c r="AF205" s="1169"/>
      <c r="AG205" s="1074"/>
      <c r="AH205" s="1074"/>
      <c r="AI205" s="1169"/>
      <c r="AJ205" s="1169"/>
      <c r="AK205" s="1169"/>
      <c r="AL205" s="1169"/>
      <c r="AM205" s="1169"/>
      <c r="AN205" s="1169"/>
      <c r="AO205" s="1169"/>
      <c r="AP205" s="1169"/>
      <c r="AQ205" s="1198"/>
      <c r="AT205" s="1090" t="s">
        <v>422</v>
      </c>
      <c r="AW205" s="1096"/>
      <c r="AX205" s="1096"/>
      <c r="AY205" s="1092" t="s">
        <v>885</v>
      </c>
      <c r="AZ205" s="1093" t="s">
        <v>694</v>
      </c>
      <c r="BA205" s="1094" t="s">
        <v>731</v>
      </c>
      <c r="BB205" s="1094" t="s">
        <v>1027</v>
      </c>
      <c r="BC205" s="1094" t="s">
        <v>1033</v>
      </c>
      <c r="BD205" s="1095" t="s">
        <v>431</v>
      </c>
      <c r="BE205" s="1095" t="s">
        <v>427</v>
      </c>
      <c r="BF205" s="1094" t="s">
        <v>445</v>
      </c>
      <c r="BG205" s="1094" t="s">
        <v>437</v>
      </c>
      <c r="BH205" s="1094" t="s">
        <v>461</v>
      </c>
      <c r="BI205" s="1094" t="s">
        <v>497</v>
      </c>
      <c r="BJ205" s="1072">
        <v>86</v>
      </c>
    </row>
    <row r="206" spans="1:62" hidden="1">
      <c r="A206" s="1183">
        <v>0</v>
      </c>
      <c r="B206" s="1183">
        <v>0</v>
      </c>
      <c r="C206" s="1183">
        <v>0</v>
      </c>
      <c r="D206" s="1074"/>
      <c r="E206" s="1184" t="e">
        <v>#N/A</v>
      </c>
      <c r="F206" s="1184" t="e">
        <v>#N/A</v>
      </c>
      <c r="G206" s="1184" t="e">
        <v>#N/A</v>
      </c>
      <c r="H206" s="1184" t="e">
        <v>#N/A</v>
      </c>
      <c r="I206" s="1184" t="e">
        <v>#N/A</v>
      </c>
      <c r="J206" s="1184" t="e">
        <v>#N/A</v>
      </c>
      <c r="K206" s="1184" t="e">
        <v>#N/A</v>
      </c>
      <c r="L206" s="1184" t="e">
        <v>#N/A</v>
      </c>
      <c r="M206" s="1074"/>
      <c r="N206" s="1200" t="s">
        <v>1867</v>
      </c>
      <c r="O206" s="1074"/>
      <c r="P206" s="1186" t="e">
        <v>#N/A</v>
      </c>
      <c r="Q206" s="1186" t="e">
        <v>#N/A</v>
      </c>
      <c r="R206" s="1186" t="e">
        <v>#N/A</v>
      </c>
      <c r="S206" s="1186" t="e">
        <v>#N/A</v>
      </c>
      <c r="T206" s="1186" t="e">
        <v>#N/A</v>
      </c>
      <c r="U206" s="1186" t="e">
        <v>#N/A</v>
      </c>
      <c r="V206" s="1186" t="e">
        <v>#N/A</v>
      </c>
      <c r="W206" s="1186" t="e">
        <v>#N/A</v>
      </c>
      <c r="X206" s="1074"/>
      <c r="Y206" s="1186">
        <v>0</v>
      </c>
      <c r="Z206" s="1186">
        <v>0</v>
      </c>
      <c r="AA206" s="1186">
        <v>0</v>
      </c>
      <c r="AB206" s="1186">
        <v>0</v>
      </c>
      <c r="AC206" s="1186">
        <v>0</v>
      </c>
      <c r="AD206" s="1186">
        <v>0</v>
      </c>
      <c r="AE206" s="1186">
        <v>0</v>
      </c>
      <c r="AF206" s="1186">
        <v>0</v>
      </c>
      <c r="AG206" s="1074"/>
      <c r="AH206" s="1074"/>
      <c r="AI206" s="1186" t="e">
        <v>#N/A</v>
      </c>
      <c r="AJ206" s="1186" t="e">
        <v>#N/A</v>
      </c>
      <c r="AK206" s="1186" t="e">
        <v>#N/A</v>
      </c>
      <c r="AL206" s="1186" t="e">
        <v>#N/A</v>
      </c>
      <c r="AM206" s="1186" t="e">
        <v>#N/A</v>
      </c>
      <c r="AN206" s="1186" t="e">
        <v>#N/A</v>
      </c>
      <c r="AO206" s="1186" t="e">
        <v>#N/A</v>
      </c>
      <c r="AP206" s="1186" t="e">
        <v>#N/A</v>
      </c>
      <c r="AQ206" s="1198"/>
      <c r="AT206" s="1090" t="s">
        <v>424</v>
      </c>
      <c r="AW206" s="1096"/>
      <c r="AX206" s="1096"/>
      <c r="AY206" s="1092" t="s">
        <v>888</v>
      </c>
      <c r="AZ206" s="1093" t="s">
        <v>1633</v>
      </c>
      <c r="BA206" s="1094" t="s">
        <v>733</v>
      </c>
      <c r="BB206" s="1094" t="s">
        <v>1033</v>
      </c>
      <c r="BC206" s="1094" t="s">
        <v>1036</v>
      </c>
      <c r="BD206" s="1095" t="s">
        <v>433</v>
      </c>
      <c r="BE206" s="1095" t="s">
        <v>429</v>
      </c>
      <c r="BF206" s="1094" t="s">
        <v>447</v>
      </c>
      <c r="BG206" s="1094" t="s">
        <v>439</v>
      </c>
      <c r="BH206" s="1094" t="s">
        <v>1632</v>
      </c>
      <c r="BI206" s="1094" t="s">
        <v>499</v>
      </c>
      <c r="BJ206" s="1072">
        <v>87</v>
      </c>
    </row>
    <row r="207" spans="1:62" hidden="1">
      <c r="A207" s="1176">
        <v>0</v>
      </c>
      <c r="B207" s="1176">
        <v>0</v>
      </c>
      <c r="C207" s="1176">
        <v>0</v>
      </c>
      <c r="D207" s="1074"/>
      <c r="E207" s="1173" t="e">
        <v>#N/A</v>
      </c>
      <c r="F207" s="1173" t="e">
        <v>#N/A</v>
      </c>
      <c r="G207" s="1173" t="e">
        <v>#N/A</v>
      </c>
      <c r="H207" s="1173" t="e">
        <v>#N/A</v>
      </c>
      <c r="I207" s="1173" t="e">
        <v>#N/A</v>
      </c>
      <c r="J207" s="1173" t="e">
        <v>#N/A</v>
      </c>
      <c r="K207" s="1173" t="e">
        <v>#N/A</v>
      </c>
      <c r="L207" s="1173" t="e">
        <v>#N/A</v>
      </c>
      <c r="M207" s="1074"/>
      <c r="N207" s="1174" t="s">
        <v>1717</v>
      </c>
      <c r="O207" s="1074"/>
      <c r="P207" s="1169"/>
      <c r="Q207" s="1169"/>
      <c r="R207" s="1169"/>
      <c r="S207" s="1169"/>
      <c r="T207" s="1169"/>
      <c r="U207" s="1169"/>
      <c r="V207" s="1169"/>
      <c r="W207" s="1169"/>
      <c r="X207" s="1074"/>
      <c r="Y207" s="1169"/>
      <c r="Z207" s="1169"/>
      <c r="AA207" s="1169"/>
      <c r="AB207" s="1169"/>
      <c r="AC207" s="1169"/>
      <c r="AD207" s="1169"/>
      <c r="AE207" s="1169"/>
      <c r="AF207" s="1169"/>
      <c r="AG207" s="1074"/>
      <c r="AH207" s="1074"/>
      <c r="AI207" s="1169"/>
      <c r="AJ207" s="1169"/>
      <c r="AK207" s="1169"/>
      <c r="AL207" s="1169"/>
      <c r="AM207" s="1169"/>
      <c r="AN207" s="1169"/>
      <c r="AO207" s="1169"/>
      <c r="AP207" s="1169"/>
      <c r="AQ207" s="1198"/>
      <c r="AT207" s="1090" t="s">
        <v>426</v>
      </c>
      <c r="AW207" s="1096"/>
      <c r="AX207" s="1096"/>
      <c r="AY207" s="1092" t="s">
        <v>889</v>
      </c>
      <c r="AZ207" s="1093" t="s">
        <v>697</v>
      </c>
      <c r="BA207" s="1094" t="s">
        <v>735</v>
      </c>
      <c r="BB207" s="1094" t="s">
        <v>1036</v>
      </c>
      <c r="BC207" s="1094" t="s">
        <v>1037</v>
      </c>
      <c r="BD207" s="1095" t="s">
        <v>435</v>
      </c>
      <c r="BE207" s="1095" t="s">
        <v>431</v>
      </c>
      <c r="BF207" s="1094" t="s">
        <v>449</v>
      </c>
      <c r="BG207" s="1094" t="s">
        <v>441</v>
      </c>
      <c r="BH207" s="1094" t="s">
        <v>465</v>
      </c>
      <c r="BI207" s="1094" t="s">
        <v>501</v>
      </c>
      <c r="BJ207" s="1072" t="e">
        <v>#N/A</v>
      </c>
    </row>
    <row r="208" spans="1:62" hidden="1">
      <c r="A208" s="1183">
        <v>0</v>
      </c>
      <c r="B208" s="1183">
        <v>0</v>
      </c>
      <c r="C208" s="1183">
        <v>0</v>
      </c>
      <c r="D208" s="1074"/>
      <c r="E208" s="1184" t="e">
        <v>#N/A</v>
      </c>
      <c r="F208" s="1184" t="e">
        <v>#N/A</v>
      </c>
      <c r="G208" s="1184" t="e">
        <v>#N/A</v>
      </c>
      <c r="H208" s="1184" t="e">
        <v>#N/A</v>
      </c>
      <c r="I208" s="1184" t="e">
        <v>#N/A</v>
      </c>
      <c r="J208" s="1184" t="e">
        <v>#N/A</v>
      </c>
      <c r="K208" s="1184" t="e">
        <v>#N/A</v>
      </c>
      <c r="L208" s="1184" t="e">
        <v>#N/A</v>
      </c>
      <c r="M208" s="1074"/>
      <c r="N208" s="1201" t="s">
        <v>1869</v>
      </c>
      <c r="O208" s="1074"/>
      <c r="P208" s="1186" t="e">
        <v>#N/A</v>
      </c>
      <c r="Q208" s="1186" t="e">
        <v>#N/A</v>
      </c>
      <c r="R208" s="1186" t="e">
        <v>#N/A</v>
      </c>
      <c r="S208" s="1186" t="e">
        <v>#N/A</v>
      </c>
      <c r="T208" s="1186" t="e">
        <v>#N/A</v>
      </c>
      <c r="U208" s="1186" t="e">
        <v>#N/A</v>
      </c>
      <c r="V208" s="1186" t="e">
        <v>#N/A</v>
      </c>
      <c r="W208" s="1186" t="e">
        <v>#N/A</v>
      </c>
      <c r="X208" s="1074"/>
      <c r="Y208" s="1186">
        <v>0</v>
      </c>
      <c r="Z208" s="1186">
        <v>0</v>
      </c>
      <c r="AA208" s="1186">
        <v>0</v>
      </c>
      <c r="AB208" s="1186">
        <v>0</v>
      </c>
      <c r="AC208" s="1186">
        <v>0</v>
      </c>
      <c r="AD208" s="1186">
        <v>0</v>
      </c>
      <c r="AE208" s="1186">
        <v>0</v>
      </c>
      <c r="AF208" s="1186">
        <v>0</v>
      </c>
      <c r="AG208" s="1074"/>
      <c r="AH208" s="1074"/>
      <c r="AI208" s="1186" t="e">
        <v>#N/A</v>
      </c>
      <c r="AJ208" s="1186" t="e">
        <v>#N/A</v>
      </c>
      <c r="AK208" s="1186" t="e">
        <v>#N/A</v>
      </c>
      <c r="AL208" s="1186" t="e">
        <v>#N/A</v>
      </c>
      <c r="AM208" s="1186" t="e">
        <v>#N/A</v>
      </c>
      <c r="AN208" s="1186" t="e">
        <v>#N/A</v>
      </c>
      <c r="AO208" s="1186" t="e">
        <v>#N/A</v>
      </c>
      <c r="AP208" s="1186" t="e">
        <v>#N/A</v>
      </c>
      <c r="AQ208" s="1198"/>
      <c r="AT208" s="1090" t="s">
        <v>428</v>
      </c>
      <c r="AW208" s="1096"/>
      <c r="AX208" s="1096"/>
      <c r="AY208" s="1092" t="s">
        <v>894</v>
      </c>
      <c r="AZ208" s="1093" t="s">
        <v>698</v>
      </c>
      <c r="BA208" s="1094" t="s">
        <v>738</v>
      </c>
      <c r="BB208" s="1094" t="s">
        <v>1037</v>
      </c>
      <c r="BC208" s="1094" t="s">
        <v>1048</v>
      </c>
      <c r="BD208" s="1095" t="s">
        <v>437</v>
      </c>
      <c r="BE208" s="1095" t="s">
        <v>433</v>
      </c>
      <c r="BF208" s="1094" t="s">
        <v>453</v>
      </c>
      <c r="BG208" s="1094" t="s">
        <v>443</v>
      </c>
      <c r="BH208" s="1094" t="s">
        <v>467</v>
      </c>
      <c r="BI208" s="1094" t="s">
        <v>503</v>
      </c>
      <c r="BJ208" s="1072" t="e">
        <v>#N/A</v>
      </c>
    </row>
    <row r="209" spans="1:62" hidden="1">
      <c r="A209" s="1176">
        <v>0</v>
      </c>
      <c r="B209" s="1176">
        <v>0</v>
      </c>
      <c r="C209" s="1176">
        <v>0</v>
      </c>
      <c r="D209" s="1074"/>
      <c r="E209" s="1173" t="e">
        <v>#N/A</v>
      </c>
      <c r="F209" s="1173" t="e">
        <v>#N/A</v>
      </c>
      <c r="G209" s="1173" t="e">
        <v>#N/A</v>
      </c>
      <c r="H209" s="1173" t="e">
        <v>#N/A</v>
      </c>
      <c r="I209" s="1173" t="e">
        <v>#N/A</v>
      </c>
      <c r="J209" s="1173" t="e">
        <v>#N/A</v>
      </c>
      <c r="K209" s="1173" t="e">
        <v>#N/A</v>
      </c>
      <c r="L209" s="1173" t="e">
        <v>#N/A</v>
      </c>
      <c r="M209" s="1074"/>
      <c r="N209" s="1174" t="s">
        <v>1717</v>
      </c>
      <c r="O209" s="1074"/>
      <c r="P209" s="1169"/>
      <c r="Q209" s="1169"/>
      <c r="R209" s="1169"/>
      <c r="S209" s="1169"/>
      <c r="T209" s="1169"/>
      <c r="U209" s="1169"/>
      <c r="V209" s="1169"/>
      <c r="W209" s="1169"/>
      <c r="X209" s="1074"/>
      <c r="Y209" s="1169"/>
      <c r="Z209" s="1169"/>
      <c r="AA209" s="1169"/>
      <c r="AB209" s="1169"/>
      <c r="AC209" s="1169"/>
      <c r="AD209" s="1169"/>
      <c r="AE209" s="1169"/>
      <c r="AF209" s="1169"/>
      <c r="AG209" s="1074"/>
      <c r="AH209" s="1074"/>
      <c r="AI209" s="1169"/>
      <c r="AJ209" s="1169"/>
      <c r="AK209" s="1169"/>
      <c r="AL209" s="1169"/>
      <c r="AM209" s="1169"/>
      <c r="AN209" s="1169"/>
      <c r="AO209" s="1169"/>
      <c r="AP209" s="1169"/>
      <c r="AQ209" s="1198"/>
      <c r="AT209" s="1090" t="s">
        <v>430</v>
      </c>
      <c r="AW209" s="1096"/>
      <c r="AX209" s="1096"/>
      <c r="AY209" s="1092" t="s">
        <v>896</v>
      </c>
      <c r="AZ209" s="1093" t="s">
        <v>702</v>
      </c>
      <c r="BA209" s="1094" t="s">
        <v>741</v>
      </c>
      <c r="BB209" s="1094" t="s">
        <v>1048</v>
      </c>
      <c r="BC209" s="1094" t="s">
        <v>1049</v>
      </c>
      <c r="BD209" s="1095" t="s">
        <v>439</v>
      </c>
      <c r="BE209" s="1095" t="s">
        <v>435</v>
      </c>
      <c r="BF209" s="1094" t="s">
        <v>455</v>
      </c>
      <c r="BG209" s="1094" t="s">
        <v>445</v>
      </c>
      <c r="BH209" s="1094" t="s">
        <v>469</v>
      </c>
      <c r="BI209" s="1094" t="s">
        <v>505</v>
      </c>
      <c r="BJ209" s="1072" t="e">
        <v>#N/A</v>
      </c>
    </row>
    <row r="210" spans="1:62" ht="15" hidden="1" customHeight="1">
      <c r="A210" s="1183">
        <v>0</v>
      </c>
      <c r="B210" s="1183">
        <v>0</v>
      </c>
      <c r="C210" s="1183">
        <v>0</v>
      </c>
      <c r="D210" s="1074"/>
      <c r="E210" s="1184" t="e">
        <v>#N/A</v>
      </c>
      <c r="F210" s="1184" t="e">
        <v>#N/A</v>
      </c>
      <c r="G210" s="1184" t="e">
        <v>#N/A</v>
      </c>
      <c r="H210" s="1184" t="e">
        <v>#N/A</v>
      </c>
      <c r="I210" s="1184" t="e">
        <v>#N/A</v>
      </c>
      <c r="J210" s="1184" t="e">
        <v>#N/A</v>
      </c>
      <c r="K210" s="1184" t="e">
        <v>#N/A</v>
      </c>
      <c r="L210" s="1184" t="e">
        <v>#N/A</v>
      </c>
      <c r="M210" s="1074"/>
      <c r="N210" s="1201" t="s">
        <v>1872</v>
      </c>
      <c r="O210" s="1074"/>
      <c r="P210" s="1186" t="e">
        <v>#N/A</v>
      </c>
      <c r="Q210" s="1186" t="e">
        <v>#N/A</v>
      </c>
      <c r="R210" s="1186" t="e">
        <v>#N/A</v>
      </c>
      <c r="S210" s="1186" t="e">
        <v>#N/A</v>
      </c>
      <c r="T210" s="1186" t="e">
        <v>#N/A</v>
      </c>
      <c r="U210" s="1186" t="e">
        <v>#N/A</v>
      </c>
      <c r="V210" s="1186" t="e">
        <v>#N/A</v>
      </c>
      <c r="W210" s="1186" t="e">
        <v>#N/A</v>
      </c>
      <c r="X210" s="1074"/>
      <c r="Y210" s="1186">
        <v>0</v>
      </c>
      <c r="Z210" s="1186">
        <v>0</v>
      </c>
      <c r="AA210" s="1186">
        <v>0</v>
      </c>
      <c r="AB210" s="1186">
        <v>0</v>
      </c>
      <c r="AC210" s="1186">
        <v>0</v>
      </c>
      <c r="AD210" s="1186">
        <v>0</v>
      </c>
      <c r="AE210" s="1186">
        <v>0</v>
      </c>
      <c r="AF210" s="1186">
        <v>0</v>
      </c>
      <c r="AG210" s="1074"/>
      <c r="AH210" s="1074"/>
      <c r="AI210" s="1186" t="e">
        <v>#N/A</v>
      </c>
      <c r="AJ210" s="1186" t="e">
        <v>#N/A</v>
      </c>
      <c r="AK210" s="1186" t="e">
        <v>#N/A</v>
      </c>
      <c r="AL210" s="1186" t="e">
        <v>#N/A</v>
      </c>
      <c r="AM210" s="1186" t="e">
        <v>#N/A</v>
      </c>
      <c r="AN210" s="1186" t="e">
        <v>#N/A</v>
      </c>
      <c r="AO210" s="1186" t="e">
        <v>#N/A</v>
      </c>
      <c r="AP210" s="1186" t="e">
        <v>#N/A</v>
      </c>
      <c r="AQ210" s="1198"/>
      <c r="AT210" s="1090" t="s">
        <v>432</v>
      </c>
      <c r="AW210" s="1096"/>
      <c r="AX210" s="1096"/>
      <c r="AY210" s="1092" t="s">
        <v>901</v>
      </c>
      <c r="AZ210" s="1093" t="s">
        <v>704</v>
      </c>
      <c r="BA210" s="1094" t="s">
        <v>745</v>
      </c>
      <c r="BB210" s="1094" t="s">
        <v>1049</v>
      </c>
      <c r="BC210" s="1094" t="s">
        <v>1051</v>
      </c>
      <c r="BD210" s="1095" t="s">
        <v>441</v>
      </c>
      <c r="BE210" s="1095" t="s">
        <v>437</v>
      </c>
      <c r="BF210" s="1094" t="s">
        <v>457</v>
      </c>
      <c r="BG210" s="1094" t="s">
        <v>447</v>
      </c>
      <c r="BH210" s="1094" t="s">
        <v>471</v>
      </c>
      <c r="BI210" s="1094" t="s">
        <v>507</v>
      </c>
      <c r="BJ210" s="1072">
        <v>88</v>
      </c>
    </row>
    <row r="211" spans="1:62" hidden="1">
      <c r="A211" s="1176">
        <v>0</v>
      </c>
      <c r="B211" s="1176">
        <v>0</v>
      </c>
      <c r="C211" s="1176">
        <v>0</v>
      </c>
      <c r="D211" s="1074"/>
      <c r="E211" s="1173" t="e">
        <v>#N/A</v>
      </c>
      <c r="F211" s="1173" t="e">
        <v>#N/A</v>
      </c>
      <c r="G211" s="1173" t="e">
        <v>#N/A</v>
      </c>
      <c r="H211" s="1173" t="e">
        <v>#N/A</v>
      </c>
      <c r="I211" s="1173" t="e">
        <v>#N/A</v>
      </c>
      <c r="J211" s="1173" t="e">
        <v>#N/A</v>
      </c>
      <c r="K211" s="1173" t="e">
        <v>#N/A</v>
      </c>
      <c r="L211" s="1173" t="e">
        <v>#N/A</v>
      </c>
      <c r="M211" s="1074"/>
      <c r="N211" s="1174" t="s">
        <v>1717</v>
      </c>
      <c r="O211" s="1074"/>
      <c r="P211" s="1169"/>
      <c r="Q211" s="1169"/>
      <c r="R211" s="1169"/>
      <c r="S211" s="1169"/>
      <c r="T211" s="1169"/>
      <c r="U211" s="1169"/>
      <c r="V211" s="1169"/>
      <c r="W211" s="1169"/>
      <c r="X211" s="1074"/>
      <c r="Y211" s="1169"/>
      <c r="Z211" s="1169"/>
      <c r="AA211" s="1169"/>
      <c r="AB211" s="1169"/>
      <c r="AC211" s="1169"/>
      <c r="AD211" s="1169"/>
      <c r="AE211" s="1169"/>
      <c r="AF211" s="1169"/>
      <c r="AG211" s="1074"/>
      <c r="AH211" s="1074"/>
      <c r="AI211" s="1169"/>
      <c r="AJ211" s="1169"/>
      <c r="AK211" s="1169"/>
      <c r="AL211" s="1169"/>
      <c r="AM211" s="1169"/>
      <c r="AN211" s="1169"/>
      <c r="AO211" s="1169"/>
      <c r="AP211" s="1169"/>
      <c r="AQ211" s="1198"/>
      <c r="AT211" s="1090" t="s">
        <v>434</v>
      </c>
      <c r="AW211" s="1096"/>
      <c r="AX211" s="1096"/>
      <c r="AY211" s="1092" t="s">
        <v>365</v>
      </c>
      <c r="AZ211" s="1093" t="s">
        <v>264</v>
      </c>
      <c r="BA211" s="1094" t="s">
        <v>747</v>
      </c>
      <c r="BB211" s="1094" t="s">
        <v>1051</v>
      </c>
      <c r="BC211" s="1094" t="s">
        <v>1054</v>
      </c>
      <c r="BD211" s="1095" t="s">
        <v>443</v>
      </c>
      <c r="BE211" s="1095" t="s">
        <v>439</v>
      </c>
      <c r="BF211" s="1094" t="s">
        <v>459</v>
      </c>
      <c r="BG211" s="1094" t="s">
        <v>449</v>
      </c>
      <c r="BH211" s="1094" t="s">
        <v>473</v>
      </c>
      <c r="BI211" s="1094" t="s">
        <v>509</v>
      </c>
      <c r="BJ211" s="1072">
        <v>89</v>
      </c>
    </row>
    <row r="212" spans="1:62" hidden="1">
      <c r="A212" s="1183">
        <v>0</v>
      </c>
      <c r="B212" s="1183">
        <v>0</v>
      </c>
      <c r="C212" s="1183">
        <v>0</v>
      </c>
      <c r="D212" s="1074"/>
      <c r="E212" s="1184" t="e">
        <v>#N/A</v>
      </c>
      <c r="F212" s="1184" t="e">
        <v>#N/A</v>
      </c>
      <c r="G212" s="1184" t="e">
        <v>#N/A</v>
      </c>
      <c r="H212" s="1184" t="e">
        <v>#N/A</v>
      </c>
      <c r="I212" s="1184" t="e">
        <v>#N/A</v>
      </c>
      <c r="J212" s="1184" t="e">
        <v>#N/A</v>
      </c>
      <c r="K212" s="1184" t="e">
        <v>#N/A</v>
      </c>
      <c r="L212" s="1184" t="e">
        <v>#N/A</v>
      </c>
      <c r="M212" s="1074"/>
      <c r="N212" s="1201" t="s">
        <v>1875</v>
      </c>
      <c r="O212" s="1074"/>
      <c r="P212" s="1186" t="e">
        <v>#N/A</v>
      </c>
      <c r="Q212" s="1186" t="e">
        <v>#N/A</v>
      </c>
      <c r="R212" s="1186" t="e">
        <v>#N/A</v>
      </c>
      <c r="S212" s="1186" t="e">
        <v>#N/A</v>
      </c>
      <c r="T212" s="1186" t="e">
        <v>#N/A</v>
      </c>
      <c r="U212" s="1186" t="e">
        <v>#N/A</v>
      </c>
      <c r="V212" s="1186" t="e">
        <v>#N/A</v>
      </c>
      <c r="W212" s="1186" t="e">
        <v>#N/A</v>
      </c>
      <c r="X212" s="1074"/>
      <c r="Y212" s="1186">
        <v>0</v>
      </c>
      <c r="Z212" s="1186">
        <v>0</v>
      </c>
      <c r="AA212" s="1186">
        <v>0</v>
      </c>
      <c r="AB212" s="1186">
        <v>0</v>
      </c>
      <c r="AC212" s="1186">
        <v>0</v>
      </c>
      <c r="AD212" s="1186">
        <v>0</v>
      </c>
      <c r="AE212" s="1186">
        <v>0</v>
      </c>
      <c r="AF212" s="1186">
        <v>0</v>
      </c>
      <c r="AG212" s="1074"/>
      <c r="AH212" s="1074"/>
      <c r="AI212" s="1186" t="e">
        <v>#N/A</v>
      </c>
      <c r="AJ212" s="1186" t="e">
        <v>#N/A</v>
      </c>
      <c r="AK212" s="1186" t="e">
        <v>#N/A</v>
      </c>
      <c r="AL212" s="1186" t="e">
        <v>#N/A</v>
      </c>
      <c r="AM212" s="1186" t="e">
        <v>#N/A</v>
      </c>
      <c r="AN212" s="1186" t="e">
        <v>#N/A</v>
      </c>
      <c r="AO212" s="1186" t="e">
        <v>#N/A</v>
      </c>
      <c r="AP212" s="1186" t="e">
        <v>#N/A</v>
      </c>
      <c r="AQ212" s="1198"/>
      <c r="AT212" s="1090" t="s">
        <v>436</v>
      </c>
      <c r="AW212" s="1096"/>
      <c r="AX212" s="1096"/>
      <c r="AY212" s="1092" t="s">
        <v>903</v>
      </c>
      <c r="AZ212" s="1093" t="s">
        <v>708</v>
      </c>
      <c r="BA212" s="1094" t="s">
        <v>748</v>
      </c>
      <c r="BB212" s="1094" t="s">
        <v>1054</v>
      </c>
      <c r="BC212" s="1094" t="s">
        <v>1067</v>
      </c>
      <c r="BD212" s="1095" t="s">
        <v>445</v>
      </c>
      <c r="BE212" s="1095" t="s">
        <v>441</v>
      </c>
      <c r="BF212" s="1094" t="s">
        <v>461</v>
      </c>
      <c r="BG212" s="1094" t="s">
        <v>453</v>
      </c>
      <c r="BH212" s="1094" t="s">
        <v>475</v>
      </c>
      <c r="BI212" s="1094" t="s">
        <v>155</v>
      </c>
      <c r="BJ212" s="1072" t="e">
        <v>#N/A</v>
      </c>
    </row>
    <row r="213" spans="1:62" hidden="1">
      <c r="A213" s="1210"/>
      <c r="B213" s="1211"/>
      <c r="C213" s="1211"/>
      <c r="D213" s="1211"/>
      <c r="E213" s="1211"/>
      <c r="F213" s="1211"/>
      <c r="G213" s="1211"/>
      <c r="H213" s="1211"/>
      <c r="I213" s="1211"/>
      <c r="J213" s="1211"/>
      <c r="K213" s="1211"/>
      <c r="L213" s="1211"/>
      <c r="M213" s="1189"/>
      <c r="N213" s="1189"/>
      <c r="O213" s="1189"/>
      <c r="P213" s="1189"/>
      <c r="Q213" s="1189"/>
      <c r="R213" s="1189"/>
      <c r="S213" s="1189"/>
      <c r="T213" s="1189"/>
      <c r="U213" s="1189"/>
      <c r="V213" s="1189"/>
      <c r="W213" s="1189"/>
      <c r="X213" s="1189"/>
      <c r="Y213" s="1189"/>
      <c r="Z213" s="1189"/>
      <c r="AA213" s="1189"/>
      <c r="AB213" s="1189"/>
      <c r="AC213" s="1189"/>
      <c r="AD213" s="1189"/>
      <c r="AE213" s="1189"/>
      <c r="AF213" s="1189"/>
      <c r="AG213" s="1189"/>
      <c r="AH213" s="1189"/>
      <c r="AI213" s="1189"/>
      <c r="AJ213" s="1189"/>
      <c r="AK213" s="1189"/>
      <c r="AL213" s="1189"/>
      <c r="AM213" s="1189"/>
      <c r="AN213" s="1189"/>
      <c r="AO213" s="1189"/>
      <c r="AP213" s="1189"/>
      <c r="AQ213" s="1190" t="s">
        <v>1720</v>
      </c>
      <c r="AT213" s="1090" t="s">
        <v>438</v>
      </c>
      <c r="AW213" s="1096"/>
      <c r="AX213" s="1096"/>
      <c r="AY213" s="1092" t="s">
        <v>904</v>
      </c>
      <c r="AZ213" s="1093" t="s">
        <v>709</v>
      </c>
      <c r="BA213" s="1094" t="s">
        <v>750</v>
      </c>
      <c r="BB213" s="1094" t="s">
        <v>1067</v>
      </c>
      <c r="BC213" s="1094" t="s">
        <v>1083</v>
      </c>
      <c r="BD213" s="1095" t="s">
        <v>447</v>
      </c>
      <c r="BE213" s="1095" t="s">
        <v>443</v>
      </c>
      <c r="BF213" s="1094" t="s">
        <v>1632</v>
      </c>
      <c r="BG213" s="1094" t="s">
        <v>455</v>
      </c>
      <c r="BH213" s="1094" t="s">
        <v>477</v>
      </c>
      <c r="BI213" s="1094" t="s">
        <v>512</v>
      </c>
      <c r="BJ213" s="1072" t="e">
        <v>#N/A</v>
      </c>
    </row>
    <row r="214" spans="1:62" ht="15.6" hidden="1">
      <c r="A214" s="1212"/>
      <c r="B214" s="1213"/>
      <c r="C214" s="1213"/>
      <c r="D214" s="1213"/>
      <c r="E214" s="1213"/>
      <c r="F214" s="1213"/>
      <c r="G214" s="1213"/>
      <c r="H214" s="1213"/>
      <c r="I214" s="1213"/>
      <c r="J214" s="1213"/>
      <c r="K214" s="1213"/>
      <c r="L214" s="1214"/>
      <c r="N214" s="1215" t="s">
        <v>1722</v>
      </c>
      <c r="P214" s="1607" t="s">
        <v>1722</v>
      </c>
      <c r="Q214" s="1607"/>
      <c r="R214" s="1607"/>
      <c r="S214" s="1607"/>
      <c r="T214" s="1607"/>
      <c r="U214" s="1607"/>
      <c r="V214" s="1607"/>
      <c r="W214" s="1607"/>
      <c r="AI214" s="1607" t="s">
        <v>1723</v>
      </c>
      <c r="AJ214" s="1607"/>
      <c r="AK214" s="1607"/>
      <c r="AL214" s="1607"/>
      <c r="AM214" s="1607"/>
      <c r="AN214" s="1607"/>
      <c r="AO214" s="1607"/>
      <c r="AP214" s="1607"/>
      <c r="AT214" s="1090" t="s">
        <v>440</v>
      </c>
      <c r="AW214" s="1096"/>
      <c r="AX214" s="1096"/>
      <c r="AY214" s="1092" t="s">
        <v>905</v>
      </c>
      <c r="AZ214" s="1093" t="s">
        <v>712</v>
      </c>
      <c r="BA214" s="1094" t="s">
        <v>751</v>
      </c>
      <c r="BB214" s="1094" t="s">
        <v>1083</v>
      </c>
      <c r="BC214" s="1094" t="s">
        <v>1084</v>
      </c>
      <c r="BD214" s="1095" t="s">
        <v>449</v>
      </c>
      <c r="BE214" s="1095" t="s">
        <v>445</v>
      </c>
      <c r="BF214" s="1094" t="s">
        <v>465</v>
      </c>
      <c r="BG214" s="1094" t="s">
        <v>457</v>
      </c>
      <c r="BH214" s="1094" t="s">
        <v>479</v>
      </c>
      <c r="BI214" s="1094" t="s">
        <v>514</v>
      </c>
      <c r="BJ214" s="1072">
        <v>90</v>
      </c>
    </row>
    <row r="215" spans="1:62" ht="15" hidden="1" customHeight="1">
      <c r="A215" s="1216"/>
      <c r="B215" s="1217"/>
      <c r="C215" s="1217"/>
      <c r="D215" s="1217"/>
      <c r="E215" s="1217"/>
      <c r="F215" s="1217"/>
      <c r="G215" s="1217"/>
      <c r="H215" s="1217"/>
      <c r="I215" s="1217"/>
      <c r="J215" s="1217"/>
      <c r="K215" s="1217"/>
      <c r="L215" s="1218"/>
      <c r="N215" s="1219" t="s">
        <v>1909</v>
      </c>
      <c r="P215" s="1166"/>
      <c r="Q215" s="1167"/>
      <c r="R215" s="1167"/>
      <c r="S215" s="1220"/>
      <c r="T215" s="1167"/>
      <c r="U215" s="1167"/>
      <c r="V215" s="1167"/>
      <c r="W215" s="1168"/>
      <c r="AI215" s="1166"/>
      <c r="AJ215" s="1167" t="s">
        <v>1622</v>
      </c>
      <c r="AK215" s="1167"/>
      <c r="AL215" s="1169"/>
      <c r="AM215" s="1167"/>
      <c r="AN215" s="1167"/>
      <c r="AO215" s="1167"/>
      <c r="AP215" s="1168"/>
      <c r="AT215" s="1090" t="s">
        <v>442</v>
      </c>
      <c r="AW215" s="1096"/>
      <c r="AX215" s="1096"/>
      <c r="AY215" s="1092" t="s">
        <v>911</v>
      </c>
      <c r="AZ215" s="1093" t="s">
        <v>713</v>
      </c>
      <c r="BA215" s="1094" t="s">
        <v>752</v>
      </c>
      <c r="BB215" s="1094" t="s">
        <v>1084</v>
      </c>
      <c r="BC215" s="1094" t="s">
        <v>1087</v>
      </c>
      <c r="BD215" s="1095" t="s">
        <v>451</v>
      </c>
      <c r="BE215" s="1095" t="s">
        <v>447</v>
      </c>
      <c r="BF215" s="1094" t="s">
        <v>467</v>
      </c>
      <c r="BG215" s="1094" t="s">
        <v>459</v>
      </c>
      <c r="BH215" s="1094" t="s">
        <v>481</v>
      </c>
      <c r="BI215" s="1094" t="s">
        <v>516</v>
      </c>
      <c r="BJ215" s="1072">
        <v>91</v>
      </c>
    </row>
    <row r="216" spans="1:62" hidden="1">
      <c r="A216" s="1216"/>
      <c r="B216" s="1217"/>
      <c r="C216" s="1217"/>
      <c r="D216" s="1217"/>
      <c r="E216" s="1217"/>
      <c r="F216" s="1217"/>
      <c r="G216" s="1217"/>
      <c r="H216" s="1217"/>
      <c r="I216" s="1217"/>
      <c r="J216" s="1217"/>
      <c r="K216" s="1217"/>
      <c r="L216" s="1218"/>
      <c r="N216" s="1219" t="s">
        <v>1910</v>
      </c>
      <c r="P216" s="1170"/>
      <c r="Q216" s="1171"/>
      <c r="R216" s="1171"/>
      <c r="S216" s="1220" t="e">
        <v>#N/A</v>
      </c>
      <c r="T216" s="1171"/>
      <c r="U216" s="1171"/>
      <c r="V216" s="1171"/>
      <c r="W216" s="1172"/>
      <c r="AI216" s="1170"/>
      <c r="AJ216" s="1171"/>
      <c r="AK216" s="1171"/>
      <c r="AL216" s="1165">
        <v>51600</v>
      </c>
      <c r="AM216" s="1171"/>
      <c r="AN216" s="1171"/>
      <c r="AO216" s="1171"/>
      <c r="AP216" s="1172"/>
      <c r="AT216" s="1090" t="s">
        <v>444</v>
      </c>
      <c r="AW216" s="1096"/>
      <c r="AX216" s="1096"/>
      <c r="AY216" s="1092" t="s">
        <v>912</v>
      </c>
      <c r="AZ216" s="1093" t="s">
        <v>714</v>
      </c>
      <c r="BA216" s="1094" t="s">
        <v>753</v>
      </c>
      <c r="BB216" s="1094" t="s">
        <v>1087</v>
      </c>
      <c r="BC216" s="1094" t="s">
        <v>1090</v>
      </c>
      <c r="BD216" s="1095" t="s">
        <v>453</v>
      </c>
      <c r="BE216" s="1095" t="s">
        <v>449</v>
      </c>
      <c r="BF216" s="1094" t="s">
        <v>469</v>
      </c>
      <c r="BG216" s="1094" t="s">
        <v>461</v>
      </c>
      <c r="BH216" s="1094" t="s">
        <v>144</v>
      </c>
      <c r="BI216" s="1094" t="s">
        <v>518</v>
      </c>
      <c r="BJ216" s="1072" t="e">
        <v>#N/A</v>
      </c>
    </row>
    <row r="217" spans="1:62" hidden="1">
      <c r="A217" s="1216"/>
      <c r="B217" s="1217"/>
      <c r="C217" s="1217"/>
      <c r="D217" s="1217"/>
      <c r="E217" s="1217"/>
      <c r="F217" s="1217"/>
      <c r="G217" s="1217"/>
      <c r="H217" s="1217"/>
      <c r="I217" s="1217"/>
      <c r="J217" s="1217"/>
      <c r="K217" s="1217"/>
      <c r="L217" s="1218"/>
      <c r="N217" s="1177"/>
      <c r="P217" s="1170"/>
      <c r="Q217" s="1171"/>
      <c r="R217" s="1171"/>
      <c r="S217" s="1173" t="e">
        <v>#N/A</v>
      </c>
      <c r="T217" s="1171"/>
      <c r="U217" s="1171"/>
      <c r="V217" s="1171"/>
      <c r="W217" s="1172"/>
      <c r="AI217" s="1170"/>
      <c r="AJ217" s="1171"/>
      <c r="AK217" s="1171"/>
      <c r="AL217" s="1169"/>
      <c r="AM217" s="1171"/>
      <c r="AN217" s="1171"/>
      <c r="AO217" s="1171"/>
      <c r="AP217" s="1172"/>
      <c r="AT217" s="1090" t="s">
        <v>446</v>
      </c>
      <c r="AW217" s="1096"/>
      <c r="AX217" s="1096"/>
      <c r="AY217" s="1092" t="s">
        <v>913</v>
      </c>
      <c r="AZ217" s="1093" t="s">
        <v>715</v>
      </c>
      <c r="BA217" s="1094" t="s">
        <v>758</v>
      </c>
      <c r="BB217" s="1094" t="s">
        <v>1090</v>
      </c>
      <c r="BC217" s="1094" t="s">
        <v>1091</v>
      </c>
      <c r="BD217" s="1095" t="s">
        <v>455</v>
      </c>
      <c r="BE217" s="1095" t="s">
        <v>451</v>
      </c>
      <c r="BF217" s="1094" t="s">
        <v>471</v>
      </c>
      <c r="BG217" s="1094" t="s">
        <v>1632</v>
      </c>
      <c r="BH217" s="1094" t="s">
        <v>486</v>
      </c>
      <c r="BI217" s="1094" t="s">
        <v>520</v>
      </c>
      <c r="BJ217" s="1072" t="e">
        <v>#N/A</v>
      </c>
    </row>
    <row r="218" spans="1:62" hidden="1">
      <c r="A218" s="1216"/>
      <c r="B218" s="1217"/>
      <c r="C218" s="1217"/>
      <c r="D218" s="1217"/>
      <c r="E218" s="1217"/>
      <c r="F218" s="1217"/>
      <c r="G218" s="1217"/>
      <c r="H218" s="1217"/>
      <c r="I218" s="1217"/>
      <c r="J218" s="1217"/>
      <c r="K218" s="1217"/>
      <c r="L218" s="1218"/>
      <c r="N218" s="1219" t="s">
        <v>1911</v>
      </c>
      <c r="P218" s="1170"/>
      <c r="Q218" s="1171"/>
      <c r="R218" s="1171"/>
      <c r="S218" s="1220" t="e">
        <v>#N/A</v>
      </c>
      <c r="T218" s="1171"/>
      <c r="U218" s="1171"/>
      <c r="V218" s="1171"/>
      <c r="W218" s="1172"/>
      <c r="AI218" s="1170"/>
      <c r="AJ218" s="1171"/>
      <c r="AK218" s="1171"/>
      <c r="AL218" s="1165">
        <v>51600</v>
      </c>
      <c r="AM218" s="1171"/>
      <c r="AN218" s="1171"/>
      <c r="AO218" s="1171"/>
      <c r="AP218" s="1172"/>
      <c r="AT218" s="1090" t="s">
        <v>448</v>
      </c>
      <c r="AW218" s="1096"/>
      <c r="AX218" s="1096"/>
      <c r="AY218" s="1092" t="s">
        <v>923</v>
      </c>
      <c r="AZ218" s="1093" t="s">
        <v>716</v>
      </c>
      <c r="BA218" s="1094" t="s">
        <v>760</v>
      </c>
      <c r="BB218" s="1094" t="s">
        <v>1091</v>
      </c>
      <c r="BC218" s="1094" t="s">
        <v>1092</v>
      </c>
      <c r="BD218" s="1095" t="s">
        <v>457</v>
      </c>
      <c r="BE218" s="1095" t="s">
        <v>453</v>
      </c>
      <c r="BF218" s="1094" t="s">
        <v>473</v>
      </c>
      <c r="BG218" s="1094" t="s">
        <v>465</v>
      </c>
      <c r="BH218" s="1094" t="s">
        <v>488</v>
      </c>
      <c r="BI218" s="1094" t="s">
        <v>522</v>
      </c>
      <c r="BJ218" s="1072">
        <v>92</v>
      </c>
    </row>
    <row r="219" spans="1:62" hidden="1">
      <c r="A219" s="1216"/>
      <c r="B219" s="1217"/>
      <c r="C219" s="1217"/>
      <c r="D219" s="1217"/>
      <c r="E219" s="1217"/>
      <c r="F219" s="1217"/>
      <c r="G219" s="1217"/>
      <c r="H219" s="1217"/>
      <c r="I219" s="1217"/>
      <c r="J219" s="1217"/>
      <c r="K219" s="1217"/>
      <c r="L219" s="1218"/>
      <c r="N219" s="1177"/>
      <c r="P219" s="1170"/>
      <c r="Q219" s="1171"/>
      <c r="R219" s="1171"/>
      <c r="S219" s="1173" t="e">
        <v>#N/A</v>
      </c>
      <c r="T219" s="1171"/>
      <c r="U219" s="1171"/>
      <c r="V219" s="1171"/>
      <c r="W219" s="1172"/>
      <c r="AI219" s="1170"/>
      <c r="AJ219" s="1171"/>
      <c r="AK219" s="1171"/>
      <c r="AL219" s="1169"/>
      <c r="AM219" s="1171"/>
      <c r="AN219" s="1171"/>
      <c r="AO219" s="1171"/>
      <c r="AP219" s="1172"/>
      <c r="AT219" s="1197" t="s">
        <v>450</v>
      </c>
      <c r="AW219" s="1096"/>
      <c r="AX219" s="1096"/>
      <c r="AY219" s="1092" t="s">
        <v>932</v>
      </c>
      <c r="AZ219" s="1093" t="s">
        <v>717</v>
      </c>
      <c r="BA219" s="1094" t="s">
        <v>761</v>
      </c>
      <c r="BB219" s="1094" t="s">
        <v>1092</v>
      </c>
      <c r="BC219" s="1094" t="s">
        <v>1093</v>
      </c>
      <c r="BD219" s="1095" t="s">
        <v>459</v>
      </c>
      <c r="BE219" s="1095" t="s">
        <v>455</v>
      </c>
      <c r="BF219" s="1094" t="s">
        <v>475</v>
      </c>
      <c r="BG219" s="1094" t="s">
        <v>467</v>
      </c>
      <c r="BH219" s="1094" t="s">
        <v>150</v>
      </c>
      <c r="BI219" s="1094" t="s">
        <v>524</v>
      </c>
      <c r="BJ219" s="1072">
        <v>93</v>
      </c>
    </row>
    <row r="220" spans="1:62" hidden="1">
      <c r="A220" s="1216"/>
      <c r="B220" s="1217"/>
      <c r="C220" s="1217"/>
      <c r="D220" s="1217"/>
      <c r="E220" s="1217"/>
      <c r="F220" s="1217"/>
      <c r="G220" s="1217"/>
      <c r="H220" s="1217"/>
      <c r="I220" s="1217"/>
      <c r="J220" s="1217"/>
      <c r="K220" s="1217"/>
      <c r="L220" s="1218"/>
      <c r="N220" s="1219" t="s">
        <v>1693</v>
      </c>
      <c r="P220" s="1170"/>
      <c r="Q220" s="1171"/>
      <c r="R220" s="1171"/>
      <c r="S220" s="1220" t="e">
        <v>#N/A</v>
      </c>
      <c r="T220" s="1171"/>
      <c r="U220" s="1171"/>
      <c r="V220" s="1171"/>
      <c r="W220" s="1172"/>
      <c r="AI220" s="1170"/>
      <c r="AJ220" s="1171"/>
      <c r="AK220" s="1171"/>
      <c r="AL220" s="1165">
        <v>51600</v>
      </c>
      <c r="AM220" s="1171"/>
      <c r="AN220" s="1171"/>
      <c r="AO220" s="1171"/>
      <c r="AP220" s="1172"/>
      <c r="AT220" s="1090" t="s">
        <v>452</v>
      </c>
      <c r="AW220" s="1096"/>
      <c r="AX220" s="1096"/>
      <c r="AY220" s="1092" t="s">
        <v>382</v>
      </c>
      <c r="AZ220" s="1093" t="s">
        <v>719</v>
      </c>
      <c r="BA220" s="1094" t="s">
        <v>762</v>
      </c>
      <c r="BB220" s="1094" t="s">
        <v>1093</v>
      </c>
      <c r="BC220" s="1094" t="s">
        <v>1095</v>
      </c>
      <c r="BD220" s="1095" t="s">
        <v>461</v>
      </c>
      <c r="BE220" s="1095" t="s">
        <v>457</v>
      </c>
      <c r="BF220" s="1094" t="s">
        <v>477</v>
      </c>
      <c r="BG220" s="1094" t="s">
        <v>469</v>
      </c>
      <c r="BH220" s="1094" t="s">
        <v>491</v>
      </c>
      <c r="BI220" s="1094" t="s">
        <v>526</v>
      </c>
      <c r="BJ220" s="1072">
        <v>94</v>
      </c>
    </row>
    <row r="221" spans="1:62" hidden="1">
      <c r="A221" s="1216"/>
      <c r="B221" s="1217"/>
      <c r="C221" s="1217"/>
      <c r="D221" s="1217"/>
      <c r="E221" s="1217"/>
      <c r="F221" s="1217"/>
      <c r="G221" s="1217"/>
      <c r="H221" s="1217"/>
      <c r="I221" s="1217"/>
      <c r="J221" s="1217"/>
      <c r="K221" s="1217"/>
      <c r="L221" s="1218"/>
      <c r="N221" s="1177"/>
      <c r="P221" s="1170"/>
      <c r="Q221" s="1171"/>
      <c r="R221" s="1171"/>
      <c r="S221" s="1173" t="e">
        <v>#N/A</v>
      </c>
      <c r="T221" s="1171"/>
      <c r="U221" s="1171"/>
      <c r="V221" s="1171"/>
      <c r="W221" s="1172"/>
      <c r="AI221" s="1170"/>
      <c r="AJ221" s="1171"/>
      <c r="AK221" s="1171"/>
      <c r="AL221" s="1169"/>
      <c r="AM221" s="1171"/>
      <c r="AN221" s="1171"/>
      <c r="AO221" s="1171"/>
      <c r="AP221" s="1172"/>
      <c r="AT221" s="1090" t="s">
        <v>454</v>
      </c>
      <c r="AW221" s="1096"/>
      <c r="AX221" s="1096"/>
      <c r="AY221" s="1092" t="s">
        <v>934</v>
      </c>
      <c r="AZ221" s="1093" t="s">
        <v>720</v>
      </c>
      <c r="BA221" s="1094" t="s">
        <v>763</v>
      </c>
      <c r="BB221" s="1094" t="s">
        <v>1095</v>
      </c>
      <c r="BC221" s="1094" t="s">
        <v>1097</v>
      </c>
      <c r="BD221" s="1095" t="s">
        <v>463</v>
      </c>
      <c r="BE221" s="1095" t="s">
        <v>459</v>
      </c>
      <c r="BF221" s="1094" t="s">
        <v>479</v>
      </c>
      <c r="BG221" s="1094" t="s">
        <v>471</v>
      </c>
      <c r="BH221" s="1094" t="s">
        <v>493</v>
      </c>
      <c r="BI221" s="1094" t="s">
        <v>1924</v>
      </c>
      <c r="BJ221" s="1072">
        <v>95</v>
      </c>
    </row>
    <row r="222" spans="1:62" ht="15" hidden="1" customHeight="1">
      <c r="A222" s="1216"/>
      <c r="B222" s="1217"/>
      <c r="C222" s="1217"/>
      <c r="D222" s="1217"/>
      <c r="E222" s="1217"/>
      <c r="F222" s="1217"/>
      <c r="G222" s="1217"/>
      <c r="H222" s="1217"/>
      <c r="I222" s="1217"/>
      <c r="J222" s="1217"/>
      <c r="K222" s="1217"/>
      <c r="L222" s="1218"/>
      <c r="N222" s="1219" t="s">
        <v>1564</v>
      </c>
      <c r="P222" s="1170"/>
      <c r="Q222" s="1171"/>
      <c r="R222" s="1171"/>
      <c r="S222" s="1220" t="e">
        <v>#N/A</v>
      </c>
      <c r="T222" s="1171"/>
      <c r="U222" s="1171"/>
      <c r="V222" s="1171"/>
      <c r="W222" s="1172"/>
      <c r="AI222" s="1170"/>
      <c r="AJ222" s="1171"/>
      <c r="AK222" s="1171"/>
      <c r="AL222" s="1165">
        <v>52400</v>
      </c>
      <c r="AM222" s="1171"/>
      <c r="AN222" s="1171"/>
      <c r="AO222" s="1171"/>
      <c r="AP222" s="1172"/>
      <c r="AT222" s="1090" t="s">
        <v>456</v>
      </c>
      <c r="AW222" s="1096"/>
      <c r="AX222" s="1096"/>
      <c r="AY222" s="1092" t="s">
        <v>935</v>
      </c>
      <c r="AZ222" s="1093" t="s">
        <v>724</v>
      </c>
      <c r="BA222" s="1094" t="s">
        <v>765</v>
      </c>
      <c r="BB222" s="1094" t="s">
        <v>1097</v>
      </c>
      <c r="BC222" s="1094" t="s">
        <v>1101</v>
      </c>
      <c r="BD222" s="1095" t="s">
        <v>465</v>
      </c>
      <c r="BE222" s="1095" t="s">
        <v>461</v>
      </c>
      <c r="BF222" s="1094" t="s">
        <v>481</v>
      </c>
      <c r="BG222" s="1094" t="s">
        <v>473</v>
      </c>
      <c r="BH222" s="1094" t="s">
        <v>495</v>
      </c>
      <c r="BI222" s="1094" t="s">
        <v>530</v>
      </c>
      <c r="BJ222" s="1072">
        <v>96</v>
      </c>
    </row>
    <row r="223" spans="1:62" hidden="1">
      <c r="A223" s="1216"/>
      <c r="B223" s="1217"/>
      <c r="C223" s="1217"/>
      <c r="D223" s="1217"/>
      <c r="E223" s="1217"/>
      <c r="F223" s="1217"/>
      <c r="G223" s="1217"/>
      <c r="H223" s="1217"/>
      <c r="I223" s="1217"/>
      <c r="J223" s="1217"/>
      <c r="K223" s="1217"/>
      <c r="L223" s="1218"/>
      <c r="N223" s="1177"/>
      <c r="P223" s="1170"/>
      <c r="Q223" s="1171"/>
      <c r="R223" s="1171"/>
      <c r="S223" s="1173" t="e">
        <v>#N/A</v>
      </c>
      <c r="T223" s="1171"/>
      <c r="U223" s="1171"/>
      <c r="V223" s="1171"/>
      <c r="W223" s="1172"/>
      <c r="AI223" s="1170"/>
      <c r="AJ223" s="1171"/>
      <c r="AK223" s="1171"/>
      <c r="AL223" s="1169"/>
      <c r="AM223" s="1171"/>
      <c r="AN223" s="1171"/>
      <c r="AO223" s="1171"/>
      <c r="AP223" s="1172"/>
      <c r="AT223" s="1090" t="s">
        <v>458</v>
      </c>
      <c r="AW223" s="1096"/>
      <c r="AX223" s="1096"/>
      <c r="AY223" s="1092" t="s">
        <v>938</v>
      </c>
      <c r="AZ223" s="1093" t="s">
        <v>725</v>
      </c>
      <c r="BA223" s="1094" t="s">
        <v>766</v>
      </c>
      <c r="BB223" s="1094" t="s">
        <v>1101</v>
      </c>
      <c r="BC223" s="1094" t="s">
        <v>1102</v>
      </c>
      <c r="BD223" s="1095" t="s">
        <v>467</v>
      </c>
      <c r="BE223" s="1095" t="s">
        <v>463</v>
      </c>
      <c r="BF223" s="1094" t="s">
        <v>144</v>
      </c>
      <c r="BG223" s="1094" t="s">
        <v>475</v>
      </c>
      <c r="BH223" s="1094" t="s">
        <v>497</v>
      </c>
      <c r="BI223" s="1094" t="s">
        <v>532</v>
      </c>
      <c r="BJ223" s="1072" t="e">
        <v>#N/A</v>
      </c>
    </row>
    <row r="224" spans="1:62" hidden="1">
      <c r="A224" s="1216"/>
      <c r="B224" s="1217"/>
      <c r="C224" s="1217"/>
      <c r="D224" s="1217"/>
      <c r="E224" s="1217"/>
      <c r="F224" s="1217"/>
      <c r="G224" s="1217"/>
      <c r="H224" s="1217"/>
      <c r="I224" s="1217"/>
      <c r="J224" s="1217"/>
      <c r="K224" s="1217"/>
      <c r="L224" s="1218"/>
      <c r="N224" s="1219" t="s">
        <v>1568</v>
      </c>
      <c r="P224" s="1170"/>
      <c r="Q224" s="1171"/>
      <c r="R224" s="1171"/>
      <c r="S224" s="1220" t="e">
        <v>#N/A</v>
      </c>
      <c r="T224" s="1171"/>
      <c r="U224" s="1171"/>
      <c r="V224" s="1171"/>
      <c r="W224" s="1172"/>
      <c r="AI224" s="1170"/>
      <c r="AJ224" s="1171"/>
      <c r="AK224" s="1171"/>
      <c r="AL224" s="1165">
        <v>52400</v>
      </c>
      <c r="AM224" s="1171"/>
      <c r="AN224" s="1171"/>
      <c r="AO224" s="1171"/>
      <c r="AP224" s="1172"/>
      <c r="AT224" s="1090" t="s">
        <v>460</v>
      </c>
      <c r="AW224" s="1096"/>
      <c r="AX224" s="1096"/>
      <c r="AY224" s="1092" t="s">
        <v>942</v>
      </c>
      <c r="AZ224" s="1093" t="s">
        <v>1724</v>
      </c>
      <c r="BA224" s="1094" t="s">
        <v>768</v>
      </c>
      <c r="BB224" s="1094" t="s">
        <v>1102</v>
      </c>
      <c r="BC224" s="1094" t="s">
        <v>432</v>
      </c>
      <c r="BD224" s="1095" t="s">
        <v>469</v>
      </c>
      <c r="BE224" s="1095" t="s">
        <v>465</v>
      </c>
      <c r="BF224" s="1094" t="s">
        <v>484</v>
      </c>
      <c r="BG224" s="1094" t="s">
        <v>477</v>
      </c>
      <c r="BH224" s="1094" t="s">
        <v>499</v>
      </c>
      <c r="BI224" s="1094" t="s">
        <v>534</v>
      </c>
      <c r="BJ224" s="1072">
        <v>98</v>
      </c>
    </row>
    <row r="225" spans="1:72" hidden="1">
      <c r="A225" s="1216"/>
      <c r="B225" s="1217"/>
      <c r="C225" s="1217"/>
      <c r="D225" s="1217"/>
      <c r="E225" s="1217"/>
      <c r="F225" s="1217"/>
      <c r="G225" s="1217"/>
      <c r="H225" s="1217"/>
      <c r="I225" s="1217"/>
      <c r="J225" s="1217"/>
      <c r="K225" s="1217"/>
      <c r="L225" s="1218"/>
      <c r="N225" s="1174" t="s">
        <v>1717</v>
      </c>
      <c r="P225" s="1170"/>
      <c r="Q225" s="1171"/>
      <c r="R225" s="1171"/>
      <c r="S225" s="1221" t="e">
        <v>#N/A</v>
      </c>
      <c r="T225" s="1171"/>
      <c r="U225" s="1171"/>
      <c r="V225" s="1171"/>
      <c r="W225" s="1172"/>
      <c r="AI225" s="1170"/>
      <c r="AJ225" s="1171"/>
      <c r="AK225" s="1171"/>
      <c r="AL225" s="1169"/>
      <c r="AM225" s="1171"/>
      <c r="AN225" s="1171"/>
      <c r="AO225" s="1171"/>
      <c r="AP225" s="1172"/>
      <c r="AT225" s="1090" t="s">
        <v>462</v>
      </c>
      <c r="AW225" s="1096"/>
      <c r="AX225" s="1096"/>
      <c r="AY225" s="1092" t="s">
        <v>947</v>
      </c>
      <c r="AZ225" s="1093" t="s">
        <v>731</v>
      </c>
      <c r="BA225" s="1094" t="s">
        <v>770</v>
      </c>
      <c r="BB225" s="1094" t="s">
        <v>432</v>
      </c>
      <c r="BC225" s="1094" t="s">
        <v>1110</v>
      </c>
      <c r="BD225" s="1095" t="s">
        <v>471</v>
      </c>
      <c r="BE225" s="1095" t="s">
        <v>467</v>
      </c>
      <c r="BF225" s="1094" t="s">
        <v>486</v>
      </c>
      <c r="BG225" s="1094" t="s">
        <v>479</v>
      </c>
      <c r="BH225" s="1094" t="s">
        <v>501</v>
      </c>
      <c r="BI225" s="1094" t="s">
        <v>536</v>
      </c>
      <c r="BJ225" s="1072" t="e">
        <v>#N/A</v>
      </c>
    </row>
    <row r="226" spans="1:72" ht="23.25" hidden="1" customHeight="1">
      <c r="A226" s="1216"/>
      <c r="B226" s="1217"/>
      <c r="C226" s="1217"/>
      <c r="D226" s="1217"/>
      <c r="E226" s="1217"/>
      <c r="F226" s="1217"/>
      <c r="G226" s="1217"/>
      <c r="H226" s="1217"/>
      <c r="I226" s="1217"/>
      <c r="J226" s="1217"/>
      <c r="K226" s="1217"/>
      <c r="L226" s="1218"/>
      <c r="N226" s="1222" t="s">
        <v>1611</v>
      </c>
      <c r="P226" s="1170"/>
      <c r="Q226" s="1171"/>
      <c r="R226" s="1171"/>
      <c r="S226" s="1182" t="e">
        <v>#N/A</v>
      </c>
      <c r="T226" s="1171"/>
      <c r="U226" s="1171"/>
      <c r="V226" s="1171"/>
      <c r="W226" s="1172"/>
      <c r="AI226" s="1170"/>
      <c r="AJ226" s="1171"/>
      <c r="AK226" s="1171"/>
      <c r="AL226" s="1180">
        <v>52500</v>
      </c>
      <c r="AM226" s="1171"/>
      <c r="AN226" s="1171"/>
      <c r="AO226" s="1171"/>
      <c r="AP226" s="1172"/>
      <c r="AT226" s="1090" t="s">
        <v>464</v>
      </c>
      <c r="AW226" s="1096"/>
      <c r="AX226" s="1096"/>
      <c r="AY226" s="1092" t="s">
        <v>959</v>
      </c>
      <c r="AZ226" s="1093" t="s">
        <v>733</v>
      </c>
      <c r="BA226" s="1094" t="s">
        <v>771</v>
      </c>
      <c r="BB226" s="1094" t="s">
        <v>1110</v>
      </c>
      <c r="BC226" s="1094" t="s">
        <v>1115</v>
      </c>
      <c r="BD226" s="1095" t="s">
        <v>473</v>
      </c>
      <c r="BE226" s="1095" t="s">
        <v>469</v>
      </c>
      <c r="BF226" s="1094" t="s">
        <v>488</v>
      </c>
      <c r="BG226" s="1094" t="s">
        <v>481</v>
      </c>
      <c r="BH226" s="1094" t="s">
        <v>503</v>
      </c>
      <c r="BI226" s="1094" t="s">
        <v>538</v>
      </c>
      <c r="BJ226" s="1072" t="e">
        <v>#N/A</v>
      </c>
    </row>
    <row r="227" spans="1:72" ht="15" hidden="1" customHeight="1">
      <c r="A227" s="1216"/>
      <c r="B227" s="1217"/>
      <c r="C227" s="1217"/>
      <c r="D227" s="1217"/>
      <c r="E227" s="1217"/>
      <c r="F227" s="1217"/>
      <c r="G227" s="1217"/>
      <c r="H227" s="1217"/>
      <c r="I227" s="1217"/>
      <c r="J227" s="1217"/>
      <c r="K227" s="1217"/>
      <c r="L227" s="1218"/>
      <c r="N227" s="1174" t="s">
        <v>1717</v>
      </c>
      <c r="P227" s="1170"/>
      <c r="Q227" s="1171"/>
      <c r="R227" s="1171"/>
      <c r="S227" s="1223" t="e">
        <v>#N/A</v>
      </c>
      <c r="T227" s="1171"/>
      <c r="U227" s="1171"/>
      <c r="V227" s="1171"/>
      <c r="W227" s="1172"/>
      <c r="AI227" s="1170"/>
      <c r="AJ227" s="1171"/>
      <c r="AK227" s="1171"/>
      <c r="AL227" s="1169"/>
      <c r="AM227" s="1171"/>
      <c r="AN227" s="1171"/>
      <c r="AO227" s="1171"/>
      <c r="AP227" s="1172"/>
      <c r="AT227" s="1090" t="s">
        <v>466</v>
      </c>
      <c r="AW227" s="1096"/>
      <c r="AX227" s="1096"/>
      <c r="AY227" s="1092" t="s">
        <v>961</v>
      </c>
      <c r="AZ227" s="1093" t="s">
        <v>735</v>
      </c>
      <c r="BA227" s="1094" t="s">
        <v>773</v>
      </c>
      <c r="BB227" s="1094" t="s">
        <v>1115</v>
      </c>
      <c r="BC227" s="1094" t="s">
        <v>1117</v>
      </c>
      <c r="BD227" s="1095" t="s">
        <v>475</v>
      </c>
      <c r="BE227" s="1095" t="s">
        <v>471</v>
      </c>
      <c r="BF227" s="1094" t="s">
        <v>150</v>
      </c>
      <c r="BG227" s="1094" t="s">
        <v>144</v>
      </c>
      <c r="BH227" s="1094" t="s">
        <v>1925</v>
      </c>
      <c r="BI227" s="1094" t="s">
        <v>163</v>
      </c>
      <c r="BJ227" s="1072">
        <v>99</v>
      </c>
    </row>
    <row r="228" spans="1:72" hidden="1">
      <c r="A228" s="1216"/>
      <c r="B228" s="1217"/>
      <c r="C228" s="1217"/>
      <c r="D228" s="1217"/>
      <c r="E228" s="1217"/>
      <c r="F228" s="1217"/>
      <c r="G228" s="1217"/>
      <c r="H228" s="1217"/>
      <c r="I228" s="1217"/>
      <c r="J228" s="1217"/>
      <c r="K228" s="1217"/>
      <c r="L228" s="1218"/>
      <c r="N228" s="1222" t="s">
        <v>1613</v>
      </c>
      <c r="P228" s="1170"/>
      <c r="Q228" s="1171"/>
      <c r="R228" s="1171"/>
      <c r="S228" s="1182" t="e">
        <v>#N/A</v>
      </c>
      <c r="T228" s="1171"/>
      <c r="U228" s="1171"/>
      <c r="V228" s="1171"/>
      <c r="W228" s="1172"/>
      <c r="AI228" s="1170"/>
      <c r="AJ228" s="1171"/>
      <c r="AK228" s="1171"/>
      <c r="AL228" s="1180">
        <v>54100</v>
      </c>
      <c r="AM228" s="1171"/>
      <c r="AN228" s="1171"/>
      <c r="AO228" s="1171"/>
      <c r="AP228" s="1172"/>
      <c r="AT228" s="1090" t="s">
        <v>468</v>
      </c>
      <c r="AW228" s="1096"/>
      <c r="AX228" s="1096"/>
      <c r="AY228" s="1092" t="s">
        <v>963</v>
      </c>
      <c r="AZ228" s="1093" t="s">
        <v>738</v>
      </c>
      <c r="BA228" s="1094" t="s">
        <v>774</v>
      </c>
      <c r="BB228" s="1094" t="s">
        <v>1117</v>
      </c>
      <c r="BC228" s="1094" t="s">
        <v>1121</v>
      </c>
      <c r="BD228" s="1095" t="s">
        <v>477</v>
      </c>
      <c r="BE228" s="1095" t="s">
        <v>473</v>
      </c>
      <c r="BF228" s="1094" t="s">
        <v>491</v>
      </c>
      <c r="BG228" s="1094" t="s">
        <v>484</v>
      </c>
      <c r="BH228" s="1094" t="s">
        <v>505</v>
      </c>
      <c r="BI228" s="1094" t="s">
        <v>1926</v>
      </c>
      <c r="BJ228" s="1072" t="e">
        <v>#N/A</v>
      </c>
    </row>
    <row r="229" spans="1:72" hidden="1">
      <c r="A229" s="1216"/>
      <c r="B229" s="1217"/>
      <c r="C229" s="1217"/>
      <c r="D229" s="1217"/>
      <c r="E229" s="1217"/>
      <c r="F229" s="1217"/>
      <c r="G229" s="1217"/>
      <c r="H229" s="1217"/>
      <c r="I229" s="1217"/>
      <c r="J229" s="1217"/>
      <c r="K229" s="1217"/>
      <c r="L229" s="1218"/>
      <c r="N229" s="1174" t="s">
        <v>1717</v>
      </c>
      <c r="P229" s="1170"/>
      <c r="Q229" s="1171"/>
      <c r="R229" s="1171"/>
      <c r="S229" s="1223" t="e">
        <v>#N/A</v>
      </c>
      <c r="T229" s="1171"/>
      <c r="U229" s="1171"/>
      <c r="V229" s="1171"/>
      <c r="W229" s="1172"/>
      <c r="AI229" s="1170"/>
      <c r="AJ229" s="1171"/>
      <c r="AK229" s="1171"/>
      <c r="AL229" s="1169"/>
      <c r="AM229" s="1171"/>
      <c r="AN229" s="1171"/>
      <c r="AO229" s="1171"/>
      <c r="AP229" s="1172"/>
      <c r="AT229" s="1090" t="s">
        <v>470</v>
      </c>
      <c r="AW229" s="1096"/>
      <c r="AX229" s="1096"/>
      <c r="AY229" s="1092" t="s">
        <v>1641</v>
      </c>
      <c r="AZ229" s="1093" t="s">
        <v>741</v>
      </c>
      <c r="BA229" s="1094" t="s">
        <v>775</v>
      </c>
      <c r="BB229" s="1094" t="s">
        <v>1121</v>
      </c>
      <c r="BC229" s="1094" t="s">
        <v>1123</v>
      </c>
      <c r="BD229" s="1095" t="s">
        <v>479</v>
      </c>
      <c r="BE229" s="1095" t="s">
        <v>475</v>
      </c>
      <c r="BF229" s="1094" t="s">
        <v>493</v>
      </c>
      <c r="BG229" s="1094" t="s">
        <v>486</v>
      </c>
      <c r="BH229" s="1094" t="s">
        <v>1927</v>
      </c>
      <c r="BI229" s="1094" t="s">
        <v>541</v>
      </c>
      <c r="BJ229" s="1072">
        <v>100</v>
      </c>
    </row>
    <row r="230" spans="1:72" hidden="1">
      <c r="A230" s="1216"/>
      <c r="B230" s="1217"/>
      <c r="C230" s="1217"/>
      <c r="D230" s="1217"/>
      <c r="E230" s="1217"/>
      <c r="F230" s="1217"/>
      <c r="G230" s="1217"/>
      <c r="H230" s="1217"/>
      <c r="I230" s="1217"/>
      <c r="J230" s="1217"/>
      <c r="K230" s="1217"/>
      <c r="L230" s="1218"/>
      <c r="N230" s="1222" t="s">
        <v>1615</v>
      </c>
      <c r="P230" s="1170"/>
      <c r="Q230" s="1171"/>
      <c r="R230" s="1171"/>
      <c r="S230" s="1182" t="e">
        <v>#N/A</v>
      </c>
      <c r="T230" s="1171"/>
      <c r="U230" s="1171"/>
      <c r="V230" s="1171"/>
      <c r="W230" s="1172"/>
      <c r="AI230" s="1170"/>
      <c r="AJ230" s="1171"/>
      <c r="AK230" s="1171"/>
      <c r="AL230" s="1180">
        <v>53300</v>
      </c>
      <c r="AM230" s="1171"/>
      <c r="AN230" s="1171"/>
      <c r="AO230" s="1171"/>
      <c r="AP230" s="1172"/>
      <c r="AT230" s="1090" t="s">
        <v>472</v>
      </c>
      <c r="AW230" s="1096"/>
      <c r="AX230" s="1096"/>
      <c r="AY230" s="1092" t="s">
        <v>971</v>
      </c>
      <c r="AZ230" s="1093" t="s">
        <v>744</v>
      </c>
      <c r="BA230" s="1094" t="s">
        <v>777</v>
      </c>
      <c r="BB230" s="1094" t="s">
        <v>1123</v>
      </c>
      <c r="BC230" s="1094" t="s">
        <v>1125</v>
      </c>
      <c r="BD230" s="1095" t="s">
        <v>481</v>
      </c>
      <c r="BE230" s="1095" t="s">
        <v>477</v>
      </c>
      <c r="BF230" s="1094" t="s">
        <v>495</v>
      </c>
      <c r="BG230" s="1094" t="s">
        <v>488</v>
      </c>
      <c r="BH230" s="1094" t="s">
        <v>507</v>
      </c>
      <c r="BI230" s="1094" t="s">
        <v>542</v>
      </c>
      <c r="BJ230" s="1072" t="e">
        <v>#N/A</v>
      </c>
    </row>
    <row r="231" spans="1:72" hidden="1">
      <c r="A231" s="1216"/>
      <c r="B231" s="1217"/>
      <c r="C231" s="1217"/>
      <c r="D231" s="1217"/>
      <c r="E231" s="1217"/>
      <c r="F231" s="1217"/>
      <c r="G231" s="1217"/>
      <c r="H231" s="1217"/>
      <c r="I231" s="1217"/>
      <c r="J231" s="1217"/>
      <c r="K231" s="1217"/>
      <c r="L231" s="1218"/>
      <c r="N231" s="1174" t="s">
        <v>1717</v>
      </c>
      <c r="P231" s="1170"/>
      <c r="Q231" s="1171"/>
      <c r="R231" s="1171"/>
      <c r="S231" s="1223" t="e">
        <v>#N/A</v>
      </c>
      <c r="T231" s="1171"/>
      <c r="U231" s="1171"/>
      <c r="V231" s="1171"/>
      <c r="W231" s="1172"/>
      <c r="AI231" s="1170"/>
      <c r="AJ231" s="1171"/>
      <c r="AK231" s="1171"/>
      <c r="AL231" s="1169"/>
      <c r="AM231" s="1171"/>
      <c r="AN231" s="1171"/>
      <c r="AO231" s="1171"/>
      <c r="AP231" s="1172"/>
      <c r="AT231" s="1090" t="s">
        <v>474</v>
      </c>
      <c r="AW231" s="1096"/>
      <c r="AX231" s="1096"/>
      <c r="AY231" s="1092" t="s">
        <v>976</v>
      </c>
      <c r="AZ231" s="1093" t="s">
        <v>745</v>
      </c>
      <c r="BA231" s="1094" t="s">
        <v>778</v>
      </c>
      <c r="BB231" s="1094" t="s">
        <v>1125</v>
      </c>
      <c r="BC231" s="1094" t="s">
        <v>1126</v>
      </c>
      <c r="BD231" s="1095" t="s">
        <v>144</v>
      </c>
      <c r="BE231" s="1095" t="s">
        <v>479</v>
      </c>
      <c r="BF231" s="1094" t="s">
        <v>497</v>
      </c>
      <c r="BG231" s="1094" t="s">
        <v>150</v>
      </c>
      <c r="BH231" s="1094" t="s">
        <v>509</v>
      </c>
      <c r="BI231" s="1094" t="s">
        <v>543</v>
      </c>
      <c r="BJ231" s="1072" t="e">
        <v>#N/A</v>
      </c>
    </row>
    <row r="232" spans="1:72" ht="15.75" hidden="1" customHeight="1">
      <c r="A232" s="1216"/>
      <c r="B232" s="1217"/>
      <c r="C232" s="1217"/>
      <c r="D232" s="1217"/>
      <c r="E232" s="1217"/>
      <c r="F232" s="1217"/>
      <c r="G232" s="1217"/>
      <c r="H232" s="1217"/>
      <c r="I232" s="1217"/>
      <c r="J232" s="1217"/>
      <c r="K232" s="1217"/>
      <c r="L232" s="1218"/>
      <c r="N232" s="1199" t="s">
        <v>1617</v>
      </c>
      <c r="P232" s="1170"/>
      <c r="Q232" s="1171"/>
      <c r="R232" s="1171"/>
      <c r="S232" s="1182" t="e">
        <v>#N/A</v>
      </c>
      <c r="T232" s="1171"/>
      <c r="U232" s="1171"/>
      <c r="V232" s="1171"/>
      <c r="W232" s="1172"/>
      <c r="AI232" s="1170"/>
      <c r="AJ232" s="1171"/>
      <c r="AK232" s="1171"/>
      <c r="AL232" s="1180">
        <v>55200</v>
      </c>
      <c r="AM232" s="1171"/>
      <c r="AN232" s="1171"/>
      <c r="AO232" s="1171"/>
      <c r="AP232" s="1172"/>
      <c r="AT232" s="1090" t="s">
        <v>476</v>
      </c>
      <c r="AW232" s="1096"/>
      <c r="AX232" s="1096"/>
      <c r="AY232" s="1092" t="s">
        <v>980</v>
      </c>
      <c r="AZ232" s="1093" t="s">
        <v>747</v>
      </c>
      <c r="BA232" s="1094" t="s">
        <v>779</v>
      </c>
      <c r="BB232" s="1094" t="s">
        <v>1126</v>
      </c>
      <c r="BC232" s="1094" t="s">
        <v>1127</v>
      </c>
      <c r="BD232" s="1095" t="s">
        <v>484</v>
      </c>
      <c r="BE232" s="1095" t="s">
        <v>481</v>
      </c>
      <c r="BF232" s="1094" t="s">
        <v>499</v>
      </c>
      <c r="BG232" s="1094" t="s">
        <v>491</v>
      </c>
      <c r="BH232" s="1094" t="s">
        <v>155</v>
      </c>
      <c r="BI232" s="1094" t="s">
        <v>544</v>
      </c>
      <c r="BJ232" s="1072">
        <v>101</v>
      </c>
    </row>
    <row r="233" spans="1:72" s="1224" customFormat="1" hidden="1">
      <c r="A233" s="1216"/>
      <c r="B233" s="1217"/>
      <c r="C233" s="1217"/>
      <c r="D233" s="1217"/>
      <c r="E233" s="1217"/>
      <c r="F233" s="1217"/>
      <c r="G233" s="1217"/>
      <c r="H233" s="1217"/>
      <c r="I233" s="1217"/>
      <c r="J233" s="1217"/>
      <c r="K233" s="1217"/>
      <c r="L233" s="1218"/>
      <c r="M233" s="1072"/>
      <c r="N233" s="1174" t="s">
        <v>1717</v>
      </c>
      <c r="O233" s="1072"/>
      <c r="P233" s="1170"/>
      <c r="Q233" s="1171"/>
      <c r="R233" s="1171"/>
      <c r="S233" s="1223" t="e">
        <v>#N/A</v>
      </c>
      <c r="T233" s="1171"/>
      <c r="U233" s="1171"/>
      <c r="V233" s="1171"/>
      <c r="W233" s="1172"/>
      <c r="X233" s="1072"/>
      <c r="Y233" s="1072"/>
      <c r="Z233" s="1072"/>
      <c r="AA233" s="1072"/>
      <c r="AB233" s="1072"/>
      <c r="AC233" s="1072"/>
      <c r="AD233" s="1072"/>
      <c r="AE233" s="1072"/>
      <c r="AF233" s="1072"/>
      <c r="AG233" s="1072"/>
      <c r="AH233" s="1072"/>
      <c r="AI233" s="1170"/>
      <c r="AJ233" s="1171"/>
      <c r="AK233" s="1171"/>
      <c r="AL233" s="1169"/>
      <c r="AM233" s="1171"/>
      <c r="AN233" s="1171"/>
      <c r="AO233" s="1171"/>
      <c r="AP233" s="1172"/>
      <c r="AQ233" s="1072"/>
      <c r="AR233" s="1072"/>
      <c r="AS233" s="1074"/>
      <c r="AT233" s="1090" t="s">
        <v>478</v>
      </c>
      <c r="AU233" s="1072"/>
      <c r="AV233" s="1074"/>
      <c r="AW233" s="1096"/>
      <c r="AX233" s="1096"/>
      <c r="AY233" s="1092" t="s">
        <v>981</v>
      </c>
      <c r="AZ233" s="1093" t="s">
        <v>748</v>
      </c>
      <c r="BA233" s="1094" t="s">
        <v>780</v>
      </c>
      <c r="BB233" s="1094" t="s">
        <v>1127</v>
      </c>
      <c r="BC233" s="1094" t="s">
        <v>1130</v>
      </c>
      <c r="BD233" s="1095" t="s">
        <v>486</v>
      </c>
      <c r="BE233" s="1095" t="s">
        <v>144</v>
      </c>
      <c r="BF233" s="1094" t="s">
        <v>501</v>
      </c>
      <c r="BG233" s="1094" t="s">
        <v>493</v>
      </c>
      <c r="BH233" s="1094" t="s">
        <v>512</v>
      </c>
      <c r="BI233" s="1094" t="s">
        <v>545</v>
      </c>
      <c r="BJ233" s="1074" t="e">
        <v>#N/A</v>
      </c>
      <c r="BK233" s="1074"/>
      <c r="BL233" s="1074"/>
      <c r="BM233" s="1074"/>
      <c r="BN233" s="1074"/>
      <c r="BO233" s="1074"/>
      <c r="BP233" s="1074"/>
      <c r="BQ233" s="1074"/>
      <c r="BR233" s="1074"/>
      <c r="BS233" s="1074"/>
      <c r="BT233" s="1074"/>
    </row>
    <row r="234" spans="1:72" ht="15" hidden="1" customHeight="1">
      <c r="A234" s="1216"/>
      <c r="B234" s="1217"/>
      <c r="C234" s="1217"/>
      <c r="D234" s="1217"/>
      <c r="E234" s="1217"/>
      <c r="F234" s="1217"/>
      <c r="G234" s="1217"/>
      <c r="H234" s="1217"/>
      <c r="I234" s="1217"/>
      <c r="J234" s="1217"/>
      <c r="K234" s="1217"/>
      <c r="L234" s="1218"/>
      <c r="N234" s="1199" t="s">
        <v>1619</v>
      </c>
      <c r="P234" s="1170"/>
      <c r="Q234" s="1171"/>
      <c r="R234" s="1171"/>
      <c r="S234" s="1182" t="e">
        <v>#N/A</v>
      </c>
      <c r="T234" s="1171"/>
      <c r="U234" s="1171"/>
      <c r="V234" s="1171"/>
      <c r="W234" s="1172"/>
      <c r="AI234" s="1170"/>
      <c r="AJ234" s="1171"/>
      <c r="AK234" s="1171"/>
      <c r="AL234" s="1180">
        <v>58400</v>
      </c>
      <c r="AM234" s="1171"/>
      <c r="AN234" s="1171"/>
      <c r="AO234" s="1171"/>
      <c r="AP234" s="1172"/>
      <c r="AT234" s="1090" t="s">
        <v>480</v>
      </c>
      <c r="AW234" s="1096"/>
      <c r="AX234" s="1096"/>
      <c r="AY234" s="1092" t="s">
        <v>983</v>
      </c>
      <c r="AZ234" s="1093" t="s">
        <v>750</v>
      </c>
      <c r="BA234" s="1094" t="s">
        <v>784</v>
      </c>
      <c r="BB234" s="1094" t="s">
        <v>1130</v>
      </c>
      <c r="BC234" s="1094" t="s">
        <v>1132</v>
      </c>
      <c r="BD234" s="1095" t="s">
        <v>488</v>
      </c>
      <c r="BE234" s="1095" t="s">
        <v>484</v>
      </c>
      <c r="BF234" s="1094" t="s">
        <v>503</v>
      </c>
      <c r="BG234" s="1094" t="s">
        <v>495</v>
      </c>
      <c r="BH234" s="1094" t="s">
        <v>514</v>
      </c>
      <c r="BI234" s="1094" t="s">
        <v>546</v>
      </c>
      <c r="BJ234" s="1072" t="e">
        <v>#N/A</v>
      </c>
    </row>
    <row r="235" spans="1:72" ht="15" hidden="1" customHeight="1">
      <c r="A235" s="1216"/>
      <c r="B235" s="1217"/>
      <c r="C235" s="1217"/>
      <c r="D235" s="1217"/>
      <c r="E235" s="1217"/>
      <c r="F235" s="1217"/>
      <c r="G235" s="1217"/>
      <c r="H235" s="1217"/>
      <c r="I235" s="1217"/>
      <c r="J235" s="1217"/>
      <c r="K235" s="1217"/>
      <c r="L235" s="1218"/>
      <c r="N235" s="1174" t="s">
        <v>1717</v>
      </c>
      <c r="P235" s="1170"/>
      <c r="Q235" s="1171"/>
      <c r="R235" s="1171"/>
      <c r="S235" s="1223" t="e">
        <v>#N/A</v>
      </c>
      <c r="T235" s="1171"/>
      <c r="U235" s="1171"/>
      <c r="V235" s="1171"/>
      <c r="W235" s="1172"/>
      <c r="AI235" s="1170"/>
      <c r="AJ235" s="1171"/>
      <c r="AK235" s="1171"/>
      <c r="AL235" s="1169"/>
      <c r="AM235" s="1171"/>
      <c r="AN235" s="1171"/>
      <c r="AO235" s="1171"/>
      <c r="AP235" s="1172"/>
      <c r="AT235" s="1090" t="s">
        <v>482</v>
      </c>
      <c r="AW235" s="1096"/>
      <c r="AX235" s="1096"/>
      <c r="AY235" s="1092" t="s">
        <v>989</v>
      </c>
      <c r="AZ235" s="1093" t="s">
        <v>752</v>
      </c>
      <c r="BA235" s="1094" t="s">
        <v>785</v>
      </c>
      <c r="BB235" s="1094" t="s">
        <v>1132</v>
      </c>
      <c r="BC235" s="1094" t="s">
        <v>1135</v>
      </c>
      <c r="BD235" s="1095" t="s">
        <v>150</v>
      </c>
      <c r="BE235" s="1095" t="s">
        <v>486</v>
      </c>
      <c r="BF235" s="1094" t="s">
        <v>505</v>
      </c>
      <c r="BG235" s="1094" t="s">
        <v>497</v>
      </c>
      <c r="BH235" s="1094" t="s">
        <v>516</v>
      </c>
      <c r="BI235" s="1094" t="s">
        <v>1928</v>
      </c>
    </row>
    <row r="236" spans="1:72" hidden="1">
      <c r="A236" s="1216"/>
      <c r="B236" s="1217"/>
      <c r="C236" s="1217"/>
      <c r="D236" s="1217"/>
      <c r="E236" s="1217"/>
      <c r="F236" s="1217"/>
      <c r="G236" s="1217"/>
      <c r="H236" s="1217"/>
      <c r="I236" s="1217"/>
      <c r="J236" s="1217"/>
      <c r="K236" s="1217"/>
      <c r="L236" s="1218"/>
      <c r="N236" s="1199" t="s">
        <v>1867</v>
      </c>
      <c r="P236" s="1170"/>
      <c r="Q236" s="1171"/>
      <c r="R236" s="1171"/>
      <c r="S236" s="1182" t="e">
        <v>#N/A</v>
      </c>
      <c r="T236" s="1171"/>
      <c r="U236" s="1171"/>
      <c r="V236" s="1171"/>
      <c r="W236" s="1172"/>
      <c r="AI236" s="1170"/>
      <c r="AJ236" s="1171"/>
      <c r="AK236" s="1171"/>
      <c r="AL236" s="1180">
        <v>60600</v>
      </c>
      <c r="AM236" s="1171"/>
      <c r="AN236" s="1171"/>
      <c r="AO236" s="1171"/>
      <c r="AP236" s="1172"/>
      <c r="AR236" s="1074"/>
      <c r="AT236" s="1090" t="s">
        <v>483</v>
      </c>
      <c r="AW236" s="1096"/>
      <c r="AX236" s="1096"/>
      <c r="AY236" s="1092" t="s">
        <v>995</v>
      </c>
      <c r="AZ236" s="1093" t="s">
        <v>753</v>
      </c>
      <c r="BA236" s="1094" t="s">
        <v>788</v>
      </c>
      <c r="BB236" s="1094" t="s">
        <v>1135</v>
      </c>
      <c r="BC236" s="1094" t="s">
        <v>1136</v>
      </c>
      <c r="BD236" s="1095" t="s">
        <v>491</v>
      </c>
      <c r="BE236" s="1095" t="s">
        <v>488</v>
      </c>
      <c r="BF236" s="1094" t="s">
        <v>507</v>
      </c>
      <c r="BG236" s="1094" t="s">
        <v>499</v>
      </c>
      <c r="BH236" s="1094" t="s">
        <v>518</v>
      </c>
      <c r="BI236" s="1094" t="s">
        <v>547</v>
      </c>
      <c r="BJ236" s="1072" t="e">
        <v>#N/A</v>
      </c>
    </row>
    <row r="237" spans="1:72" hidden="1">
      <c r="A237" s="1216"/>
      <c r="B237" s="1217"/>
      <c r="C237" s="1217"/>
      <c r="D237" s="1217"/>
      <c r="E237" s="1217"/>
      <c r="F237" s="1217"/>
      <c r="G237" s="1217"/>
      <c r="H237" s="1217"/>
      <c r="I237" s="1217"/>
      <c r="J237" s="1217"/>
      <c r="K237" s="1217"/>
      <c r="L237" s="1218"/>
      <c r="N237" s="1174" t="s">
        <v>1717</v>
      </c>
      <c r="P237" s="1170"/>
      <c r="Q237" s="1171"/>
      <c r="R237" s="1171"/>
      <c r="S237" s="1223" t="e">
        <v>#N/A</v>
      </c>
      <c r="T237" s="1171"/>
      <c r="U237" s="1171"/>
      <c r="V237" s="1171"/>
      <c r="W237" s="1172"/>
      <c r="AI237" s="1170"/>
      <c r="AJ237" s="1171"/>
      <c r="AK237" s="1171"/>
      <c r="AL237" s="1169"/>
      <c r="AM237" s="1171"/>
      <c r="AN237" s="1171"/>
      <c r="AO237" s="1171"/>
      <c r="AP237" s="1172"/>
      <c r="AT237" s="1090" t="s">
        <v>485</v>
      </c>
      <c r="AW237" s="1096"/>
      <c r="AX237" s="1096"/>
      <c r="AY237" s="1092" t="s">
        <v>997</v>
      </c>
      <c r="AZ237" s="1093" t="s">
        <v>758</v>
      </c>
      <c r="BA237" s="1094" t="s">
        <v>790</v>
      </c>
      <c r="BB237" s="1094" t="s">
        <v>1136</v>
      </c>
      <c r="BC237" s="1094" t="s">
        <v>1144</v>
      </c>
      <c r="BD237" s="1095" t="s">
        <v>493</v>
      </c>
      <c r="BE237" s="1095" t="s">
        <v>150</v>
      </c>
      <c r="BF237" s="1094" t="s">
        <v>509</v>
      </c>
      <c r="BG237" s="1094" t="s">
        <v>501</v>
      </c>
      <c r="BH237" s="1094" t="s">
        <v>520</v>
      </c>
      <c r="BI237" s="1094" t="s">
        <v>548</v>
      </c>
      <c r="BJ237" s="1072" t="e">
        <v>#N/A</v>
      </c>
    </row>
    <row r="238" spans="1:72" hidden="1">
      <c r="A238" s="1216"/>
      <c r="B238" s="1217"/>
      <c r="C238" s="1217"/>
      <c r="D238" s="1217"/>
      <c r="E238" s="1217"/>
      <c r="F238" s="1217"/>
      <c r="G238" s="1217"/>
      <c r="H238" s="1217"/>
      <c r="I238" s="1217"/>
      <c r="J238" s="1217"/>
      <c r="K238" s="1217"/>
      <c r="L238" s="1218"/>
      <c r="N238" s="1199" t="s">
        <v>1869</v>
      </c>
      <c r="P238" s="1170"/>
      <c r="Q238" s="1171"/>
      <c r="R238" s="1171"/>
      <c r="S238" s="1182" t="e">
        <v>#N/A</v>
      </c>
      <c r="T238" s="1171"/>
      <c r="U238" s="1171"/>
      <c r="V238" s="1171"/>
      <c r="W238" s="1172"/>
      <c r="AI238" s="1170"/>
      <c r="AJ238" s="1171"/>
      <c r="AK238" s="1171"/>
      <c r="AL238" s="1180">
        <v>62300</v>
      </c>
      <c r="AM238" s="1171"/>
      <c r="AN238" s="1171"/>
      <c r="AO238" s="1171"/>
      <c r="AP238" s="1172"/>
      <c r="AT238" s="1090" t="s">
        <v>487</v>
      </c>
      <c r="AW238" s="1096"/>
      <c r="AX238" s="1096"/>
      <c r="AY238" s="1092" t="s">
        <v>999</v>
      </c>
      <c r="AZ238" s="1093" t="s">
        <v>760</v>
      </c>
      <c r="BA238" s="1094" t="s">
        <v>792</v>
      </c>
      <c r="BB238" s="1094" t="s">
        <v>1144</v>
      </c>
      <c r="BC238" s="1094" t="s">
        <v>1146</v>
      </c>
      <c r="BD238" s="1095" t="s">
        <v>495</v>
      </c>
      <c r="BE238" s="1095" t="s">
        <v>491</v>
      </c>
      <c r="BF238" s="1094" t="s">
        <v>155</v>
      </c>
      <c r="BG238" s="1094" t="s">
        <v>503</v>
      </c>
      <c r="BH238" s="1094" t="s">
        <v>522</v>
      </c>
      <c r="BI238" s="1094" t="s">
        <v>549</v>
      </c>
      <c r="BJ238" s="1072" t="e">
        <v>#N/A</v>
      </c>
    </row>
    <row r="239" spans="1:72" hidden="1">
      <c r="A239" s="1216"/>
      <c r="B239" s="1217"/>
      <c r="C239" s="1217"/>
      <c r="D239" s="1217"/>
      <c r="E239" s="1217"/>
      <c r="F239" s="1217"/>
      <c r="G239" s="1217"/>
      <c r="H239" s="1217"/>
      <c r="I239" s="1217"/>
      <c r="J239" s="1217"/>
      <c r="K239" s="1217"/>
      <c r="L239" s="1218"/>
      <c r="N239" s="1174" t="s">
        <v>1717</v>
      </c>
      <c r="P239" s="1170"/>
      <c r="Q239" s="1171"/>
      <c r="R239" s="1171"/>
      <c r="S239" s="1223" t="e">
        <v>#N/A</v>
      </c>
      <c r="T239" s="1171"/>
      <c r="U239" s="1171"/>
      <c r="V239" s="1171"/>
      <c r="W239" s="1172"/>
      <c r="AI239" s="1170"/>
      <c r="AJ239" s="1171"/>
      <c r="AK239" s="1171"/>
      <c r="AL239" s="1169"/>
      <c r="AM239" s="1171"/>
      <c r="AN239" s="1171"/>
      <c r="AO239" s="1171"/>
      <c r="AP239" s="1172"/>
      <c r="AT239" s="1090" t="s">
        <v>489</v>
      </c>
      <c r="AU239" s="1074"/>
      <c r="AW239" s="1096"/>
      <c r="AX239" s="1096"/>
      <c r="AY239" s="1092" t="s">
        <v>1000</v>
      </c>
      <c r="AZ239" s="1093" t="s">
        <v>761</v>
      </c>
      <c r="BA239" s="1094" t="s">
        <v>793</v>
      </c>
      <c r="BB239" s="1094" t="s">
        <v>1146</v>
      </c>
      <c r="BC239" s="1094" t="s">
        <v>1148</v>
      </c>
      <c r="BD239" s="1095" t="s">
        <v>497</v>
      </c>
      <c r="BE239" s="1095" t="s">
        <v>493</v>
      </c>
      <c r="BF239" s="1094" t="s">
        <v>512</v>
      </c>
      <c r="BG239" s="1094" t="s">
        <v>505</v>
      </c>
      <c r="BH239" s="1094" t="s">
        <v>524</v>
      </c>
      <c r="BI239" s="1094" t="s">
        <v>550</v>
      </c>
      <c r="BJ239" s="1072">
        <v>102</v>
      </c>
    </row>
    <row r="240" spans="1:72" hidden="1">
      <c r="A240" s="1216"/>
      <c r="B240" s="1217"/>
      <c r="C240" s="1217"/>
      <c r="D240" s="1217"/>
      <c r="E240" s="1217"/>
      <c r="F240" s="1217"/>
      <c r="G240" s="1217"/>
      <c r="H240" s="1217"/>
      <c r="I240" s="1217"/>
      <c r="J240" s="1217"/>
      <c r="K240" s="1217"/>
      <c r="L240" s="1218"/>
      <c r="N240" s="1199" t="s">
        <v>1872</v>
      </c>
      <c r="P240" s="1170"/>
      <c r="Q240" s="1171"/>
      <c r="R240" s="1171"/>
      <c r="S240" s="1182" t="e">
        <v>#N/A</v>
      </c>
      <c r="T240" s="1171"/>
      <c r="U240" s="1171"/>
      <c r="V240" s="1171"/>
      <c r="W240" s="1172"/>
      <c r="AI240" s="1170"/>
      <c r="AJ240" s="1171"/>
      <c r="AK240" s="1171"/>
      <c r="AL240" s="1180">
        <v>63400</v>
      </c>
      <c r="AM240" s="1171" t="s">
        <v>1929</v>
      </c>
      <c r="AN240" s="1171"/>
      <c r="AO240" s="1165">
        <v>31700</v>
      </c>
      <c r="AP240" s="1172"/>
      <c r="AT240" s="1090" t="s">
        <v>490</v>
      </c>
      <c r="AW240" s="1096"/>
      <c r="AX240" s="1096"/>
      <c r="AY240" s="1092" t="s">
        <v>1004</v>
      </c>
      <c r="AZ240" s="1093" t="s">
        <v>762</v>
      </c>
      <c r="BA240" s="1094" t="s">
        <v>796</v>
      </c>
      <c r="BB240" s="1094" t="s">
        <v>1148</v>
      </c>
      <c r="BC240" s="1094" t="s">
        <v>1150</v>
      </c>
      <c r="BD240" s="1095" t="s">
        <v>499</v>
      </c>
      <c r="BE240" s="1095" t="s">
        <v>495</v>
      </c>
      <c r="BF240" s="1094" t="s">
        <v>514</v>
      </c>
      <c r="BG240" s="1094" t="s">
        <v>1927</v>
      </c>
      <c r="BH240" s="1094" t="s">
        <v>526</v>
      </c>
      <c r="BI240" s="1094" t="s">
        <v>551</v>
      </c>
    </row>
    <row r="241" spans="1:62" hidden="1">
      <c r="A241" s="1216"/>
      <c r="B241" s="1217"/>
      <c r="C241" s="1217"/>
      <c r="D241" s="1217"/>
      <c r="E241" s="1217"/>
      <c r="F241" s="1217"/>
      <c r="G241" s="1217"/>
      <c r="H241" s="1217"/>
      <c r="I241" s="1217"/>
      <c r="J241" s="1217"/>
      <c r="K241" s="1217"/>
      <c r="L241" s="1218"/>
      <c r="N241" s="1174" t="s">
        <v>1717</v>
      </c>
      <c r="P241" s="1170"/>
      <c r="Q241" s="1171"/>
      <c r="R241" s="1171"/>
      <c r="S241" s="1223" t="e">
        <v>#N/A</v>
      </c>
      <c r="T241" s="1171"/>
      <c r="U241" s="1171"/>
      <c r="V241" s="1171"/>
      <c r="W241" s="1172"/>
      <c r="AI241" s="1170"/>
      <c r="AJ241" s="1171"/>
      <c r="AK241" s="1171"/>
      <c r="AL241" s="1169"/>
      <c r="AM241" s="1171"/>
      <c r="AN241" s="1171"/>
      <c r="AO241" s="1171"/>
      <c r="AP241" s="1172"/>
      <c r="AT241" s="1090" t="s">
        <v>492</v>
      </c>
      <c r="AW241" s="1096"/>
      <c r="AX241" s="1096"/>
      <c r="AY241" s="1092" t="s">
        <v>1005</v>
      </c>
      <c r="AZ241" s="1093" t="s">
        <v>763</v>
      </c>
      <c r="BA241" s="1094" t="s">
        <v>799</v>
      </c>
      <c r="BB241" s="1094" t="s">
        <v>1150</v>
      </c>
      <c r="BC241" s="1094" t="s">
        <v>1154</v>
      </c>
      <c r="BD241" s="1095" t="s">
        <v>501</v>
      </c>
      <c r="BE241" s="1095" t="s">
        <v>497</v>
      </c>
      <c r="BF241" s="1094" t="s">
        <v>516</v>
      </c>
      <c r="BG241" s="1094" t="s">
        <v>507</v>
      </c>
      <c r="BH241" s="1094" t="s">
        <v>1924</v>
      </c>
      <c r="BI241" s="1094" t="s">
        <v>553</v>
      </c>
      <c r="BJ241" s="1072">
        <v>103</v>
      </c>
    </row>
    <row r="242" spans="1:62" hidden="1">
      <c r="A242" s="1225"/>
      <c r="B242" s="1226"/>
      <c r="C242" s="1226"/>
      <c r="D242" s="1226"/>
      <c r="E242" s="1226"/>
      <c r="F242" s="1226"/>
      <c r="G242" s="1226"/>
      <c r="H242" s="1226"/>
      <c r="I242" s="1226"/>
      <c r="J242" s="1226"/>
      <c r="K242" s="1226"/>
      <c r="L242" s="1227"/>
      <c r="N242" s="1199" t="s">
        <v>1875</v>
      </c>
      <c r="P242" s="1228"/>
      <c r="Q242" s="1229"/>
      <c r="R242" s="1229"/>
      <c r="S242" s="1182" t="e">
        <v>#N/A</v>
      </c>
      <c r="T242" s="1229"/>
      <c r="U242" s="1229"/>
      <c r="V242" s="1229"/>
      <c r="W242" s="1230"/>
      <c r="AI242" s="1228"/>
      <c r="AJ242" s="1229"/>
      <c r="AK242" s="1229"/>
      <c r="AL242" s="1180">
        <v>71300</v>
      </c>
      <c r="AM242" s="1229" t="s">
        <v>1930</v>
      </c>
      <c r="AN242" s="1229"/>
      <c r="AO242" s="1165">
        <v>35650</v>
      </c>
      <c r="AP242" s="1230"/>
      <c r="AT242" s="1090" t="s">
        <v>494</v>
      </c>
      <c r="AW242" s="1096"/>
      <c r="AX242" s="1096"/>
      <c r="AY242" s="1092" t="s">
        <v>1007</v>
      </c>
      <c r="AZ242" s="1093" t="s">
        <v>765</v>
      </c>
      <c r="BA242" s="1094" t="s">
        <v>800</v>
      </c>
      <c r="BB242" s="1094" t="s">
        <v>1154</v>
      </c>
      <c r="BC242" s="1094" t="s">
        <v>1156</v>
      </c>
      <c r="BD242" s="1095" t="s">
        <v>503</v>
      </c>
      <c r="BE242" s="1095" t="s">
        <v>499</v>
      </c>
      <c r="BF242" s="1094" t="s">
        <v>518</v>
      </c>
      <c r="BG242" s="1094" t="s">
        <v>509</v>
      </c>
      <c r="BH242" s="1094" t="s">
        <v>530</v>
      </c>
      <c r="BI242" s="1094" t="s">
        <v>554</v>
      </c>
      <c r="BJ242" s="1072" t="e">
        <v>#N/A</v>
      </c>
    </row>
    <row r="243" spans="1:62" hidden="1">
      <c r="M243" s="1073"/>
      <c r="N243" s="1231"/>
      <c r="O243" s="1074"/>
      <c r="P243" s="1232"/>
      <c r="Q243" s="1232"/>
      <c r="R243" s="1232"/>
      <c r="S243" s="1232"/>
      <c r="T243" s="1232"/>
      <c r="U243" s="1232"/>
      <c r="V243" s="1232"/>
      <c r="W243" s="1232"/>
      <c r="X243" s="1074"/>
      <c r="Y243" s="1074"/>
      <c r="Z243" s="1074"/>
      <c r="AA243" s="1074"/>
      <c r="AB243" s="1074"/>
      <c r="AC243" s="1074"/>
      <c r="AD243" s="1074"/>
      <c r="AE243" s="1074"/>
      <c r="AF243" s="1074"/>
      <c r="AG243" s="1074"/>
      <c r="AH243" s="1074"/>
      <c r="AI243" s="1074"/>
      <c r="AJ243" s="1074"/>
      <c r="AK243" s="1074"/>
      <c r="AL243" s="1074"/>
      <c r="AM243" s="1074"/>
      <c r="AN243" s="1074"/>
      <c r="AO243" s="1074"/>
      <c r="AP243" s="1074"/>
      <c r="AT243" s="1090" t="s">
        <v>496</v>
      </c>
      <c r="AW243" s="1096"/>
      <c r="AX243" s="1096"/>
      <c r="AY243" s="1092" t="s">
        <v>402</v>
      </c>
      <c r="AZ243" s="1093" t="s">
        <v>766</v>
      </c>
      <c r="BA243" s="1094" t="s">
        <v>801</v>
      </c>
      <c r="BB243" s="1094" t="s">
        <v>1156</v>
      </c>
      <c r="BC243" s="1094" t="s">
        <v>1159</v>
      </c>
      <c r="BD243" s="1095" t="s">
        <v>505</v>
      </c>
      <c r="BE243" s="1095" t="s">
        <v>501</v>
      </c>
      <c r="BF243" s="1094" t="s">
        <v>520</v>
      </c>
      <c r="BG243" s="1094" t="s">
        <v>155</v>
      </c>
      <c r="BH243" s="1094" t="s">
        <v>532</v>
      </c>
      <c r="BI243" s="1094" t="s">
        <v>555</v>
      </c>
      <c r="BJ243" s="1072">
        <v>104</v>
      </c>
    </row>
    <row r="244" spans="1:62" hidden="1">
      <c r="A244" s="1595" t="s">
        <v>1725</v>
      </c>
      <c r="B244" s="1233"/>
      <c r="C244" s="1234"/>
      <c r="D244" s="1235" t="s">
        <v>1931</v>
      </c>
      <c r="E244" s="1236"/>
      <c r="F244" s="1236"/>
      <c r="G244" s="1236"/>
      <c r="H244" s="1236"/>
      <c r="I244" s="1236"/>
      <c r="J244" s="1236"/>
      <c r="K244" s="1236"/>
      <c r="L244" s="1236"/>
      <c r="M244" s="1212"/>
      <c r="N244" s="1213"/>
      <c r="O244" s="1213"/>
      <c r="P244" s="1213"/>
      <c r="Q244" s="1213"/>
      <c r="R244" s="1213"/>
      <c r="S244" s="1213"/>
      <c r="T244" s="1213"/>
      <c r="U244" s="1213"/>
      <c r="V244" s="1213"/>
      <c r="W244" s="1213"/>
      <c r="X244" s="1213"/>
      <c r="Y244" s="1213"/>
      <c r="Z244" s="1213"/>
      <c r="AA244" s="1213"/>
      <c r="AB244" s="1213"/>
      <c r="AC244" s="1213"/>
      <c r="AD244" s="1213"/>
      <c r="AE244" s="1213"/>
      <c r="AF244" s="1213"/>
      <c r="AG244" s="1213"/>
      <c r="AH244" s="1213"/>
      <c r="AI244" s="1213"/>
      <c r="AJ244" s="1213"/>
      <c r="AK244" s="1213"/>
      <c r="AL244" s="1213"/>
      <c r="AM244" s="1213"/>
      <c r="AN244" s="1213"/>
      <c r="AO244" s="1213"/>
      <c r="AP244" s="1214"/>
      <c r="AT244" s="1090" t="s">
        <v>498</v>
      </c>
      <c r="AW244" s="1096"/>
      <c r="AX244" s="1096"/>
      <c r="AY244" s="1092" t="s">
        <v>1008</v>
      </c>
      <c r="AZ244" s="1093" t="s">
        <v>768</v>
      </c>
      <c r="BA244" s="1094" t="s">
        <v>806</v>
      </c>
      <c r="BB244" s="1094" t="s">
        <v>1159</v>
      </c>
      <c r="BC244" s="1094" t="s">
        <v>1165</v>
      </c>
      <c r="BD244" s="1095" t="s">
        <v>507</v>
      </c>
      <c r="BE244" s="1095" t="s">
        <v>503</v>
      </c>
      <c r="BF244" s="1094" t="s">
        <v>522</v>
      </c>
      <c r="BG244" s="1094" t="s">
        <v>512</v>
      </c>
      <c r="BH244" s="1094" t="s">
        <v>534</v>
      </c>
      <c r="BI244" s="1094" t="s">
        <v>1932</v>
      </c>
      <c r="BJ244" s="1072" t="e">
        <v>#N/A</v>
      </c>
    </row>
    <row r="245" spans="1:62" hidden="1">
      <c r="A245" s="1596"/>
      <c r="B245" s="1237"/>
      <c r="C245" s="1238"/>
      <c r="D245" s="1239"/>
      <c r="E245" s="1240">
        <v>1</v>
      </c>
      <c r="F245" s="1240">
        <v>2</v>
      </c>
      <c r="G245" s="1240">
        <v>3</v>
      </c>
      <c r="H245" s="1240">
        <v>4</v>
      </c>
      <c r="I245" s="1240">
        <v>5</v>
      </c>
      <c r="J245" s="1240">
        <v>6</v>
      </c>
      <c r="K245" s="1240">
        <v>7</v>
      </c>
      <c r="L245" s="1240">
        <v>8</v>
      </c>
      <c r="M245" s="1216"/>
      <c r="N245" s="1217"/>
      <c r="O245" s="1217"/>
      <c r="P245" s="1217"/>
      <c r="Q245" s="1217"/>
      <c r="R245" s="1217"/>
      <c r="S245" s="1217"/>
      <c r="T245" s="1217"/>
      <c r="U245" s="1217"/>
      <c r="V245" s="1217"/>
      <c r="W245" s="1217"/>
      <c r="X245" s="1217"/>
      <c r="Y245" s="1217"/>
      <c r="Z245" s="1217"/>
      <c r="AA245" s="1217"/>
      <c r="AB245" s="1217"/>
      <c r="AC245" s="1217"/>
      <c r="AD245" s="1217"/>
      <c r="AE245" s="1217"/>
      <c r="AF245" s="1217"/>
      <c r="AG245" s="1217"/>
      <c r="AH245" s="1217"/>
      <c r="AI245" s="1217"/>
      <c r="AJ245" s="1217"/>
      <c r="AK245" s="1217"/>
      <c r="AL245" s="1217"/>
      <c r="AM245" s="1217"/>
      <c r="AN245" s="1217"/>
      <c r="AO245" s="1217"/>
      <c r="AP245" s="1218"/>
      <c r="AT245" s="1090" t="s">
        <v>500</v>
      </c>
      <c r="AW245" s="1096"/>
      <c r="AX245" s="1096"/>
      <c r="AY245" s="1092" t="s">
        <v>1012</v>
      </c>
      <c r="AZ245" s="1093" t="s">
        <v>770</v>
      </c>
      <c r="BA245" s="1094" t="s">
        <v>1634</v>
      </c>
      <c r="BB245" s="1094" t="s">
        <v>1165</v>
      </c>
      <c r="BC245" s="1094" t="s">
        <v>456</v>
      </c>
      <c r="BD245" s="1095" t="s">
        <v>509</v>
      </c>
      <c r="BE245" s="1095" t="s">
        <v>505</v>
      </c>
      <c r="BF245" s="1094" t="s">
        <v>526</v>
      </c>
      <c r="BG245" s="1094" t="s">
        <v>514</v>
      </c>
      <c r="BH245" s="1094" t="s">
        <v>536</v>
      </c>
      <c r="BI245" s="1094" t="s">
        <v>556</v>
      </c>
      <c r="BJ245" s="1072">
        <v>105</v>
      </c>
    </row>
    <row r="246" spans="1:62" hidden="1">
      <c r="A246" s="1596"/>
      <c r="B246" s="1237"/>
      <c r="C246" s="1238"/>
      <c r="D246" s="1241">
        <v>30</v>
      </c>
      <c r="E246" s="1242" t="e">
        <v>#N/A</v>
      </c>
      <c r="F246" s="1242" t="e">
        <v>#N/A</v>
      </c>
      <c r="G246" s="1242" t="e">
        <v>#N/A</v>
      </c>
      <c r="H246" s="1242" t="e">
        <v>#N/A</v>
      </c>
      <c r="I246" s="1242" t="e">
        <v>#N/A</v>
      </c>
      <c r="J246" s="1242" t="e">
        <v>#N/A</v>
      </c>
      <c r="K246" s="1242" t="e">
        <v>#N/A</v>
      </c>
      <c r="L246" s="1242" t="e">
        <v>#N/A</v>
      </c>
      <c r="M246" s="1216"/>
      <c r="N246" s="1217">
        <v>0</v>
      </c>
      <c r="O246" s="1217"/>
      <c r="P246" s="1217"/>
      <c r="Q246" s="1217"/>
      <c r="R246" s="1217"/>
      <c r="S246" s="1217"/>
      <c r="T246" s="1217"/>
      <c r="U246" s="1217"/>
      <c r="V246" s="1217"/>
      <c r="W246" s="1217"/>
      <c r="X246" s="1217"/>
      <c r="Y246" s="1217"/>
      <c r="Z246" s="1217"/>
      <c r="AA246" s="1217"/>
      <c r="AB246" s="1217"/>
      <c r="AC246" s="1217"/>
      <c r="AD246" s="1217"/>
      <c r="AE246" s="1217"/>
      <c r="AF246" s="1217"/>
      <c r="AG246" s="1217"/>
      <c r="AH246" s="1217"/>
      <c r="AI246" s="1217"/>
      <c r="AJ246" s="1217"/>
      <c r="AK246" s="1217"/>
      <c r="AL246" s="1217"/>
      <c r="AM246" s="1217"/>
      <c r="AN246" s="1217"/>
      <c r="AO246" s="1217"/>
      <c r="AP246" s="1218"/>
      <c r="AT246" s="1090" t="s">
        <v>502</v>
      </c>
      <c r="AW246" s="1096"/>
      <c r="AX246" s="1096"/>
      <c r="AY246" s="1092" t="s">
        <v>1025</v>
      </c>
      <c r="AZ246" s="1093" t="s">
        <v>773</v>
      </c>
      <c r="BA246" s="1094" t="s">
        <v>813</v>
      </c>
      <c r="BB246" s="1094" t="s">
        <v>456</v>
      </c>
      <c r="BC246" s="1094" t="s">
        <v>1176</v>
      </c>
      <c r="BD246" s="1095" t="s">
        <v>155</v>
      </c>
      <c r="BE246" s="1095" t="s">
        <v>507</v>
      </c>
      <c r="BF246" s="1094" t="s">
        <v>528</v>
      </c>
      <c r="BG246" s="1094" t="s">
        <v>516</v>
      </c>
      <c r="BH246" s="1094" t="s">
        <v>538</v>
      </c>
      <c r="BI246" s="1094" t="s">
        <v>559</v>
      </c>
      <c r="BJ246" s="1072">
        <v>106</v>
      </c>
    </row>
    <row r="247" spans="1:62" hidden="1">
      <c r="A247" s="1596"/>
      <c r="B247" s="1237"/>
      <c r="C247" s="1238"/>
      <c r="D247" s="1243">
        <v>40</v>
      </c>
      <c r="E247" s="1242" t="e">
        <v>#N/A</v>
      </c>
      <c r="F247" s="1242" t="e">
        <v>#N/A</v>
      </c>
      <c r="G247" s="1242" t="e">
        <v>#N/A</v>
      </c>
      <c r="H247" s="1242" t="e">
        <v>#N/A</v>
      </c>
      <c r="I247" s="1242" t="e">
        <v>#N/A</v>
      </c>
      <c r="J247" s="1242" t="e">
        <v>#N/A</v>
      </c>
      <c r="K247" s="1242" t="e">
        <v>#N/A</v>
      </c>
      <c r="L247" s="1242" t="e">
        <v>#N/A</v>
      </c>
      <c r="M247" s="1216"/>
      <c r="N247" s="1217">
        <v>0</v>
      </c>
      <c r="O247" s="1217"/>
      <c r="P247" s="1217"/>
      <c r="Q247" s="1217"/>
      <c r="R247" s="1217"/>
      <c r="S247" s="1217"/>
      <c r="T247" s="1217"/>
      <c r="U247" s="1217"/>
      <c r="V247" s="1217"/>
      <c r="W247" s="1217"/>
      <c r="X247" s="1217"/>
      <c r="Y247" s="1217"/>
      <c r="Z247" s="1217"/>
      <c r="AA247" s="1217"/>
      <c r="AB247" s="1217"/>
      <c r="AC247" s="1217"/>
      <c r="AD247" s="1217"/>
      <c r="AE247" s="1217"/>
      <c r="AF247" s="1217"/>
      <c r="AG247" s="1217"/>
      <c r="AH247" s="1217"/>
      <c r="AI247" s="1217"/>
      <c r="AJ247" s="1217"/>
      <c r="AK247" s="1217"/>
      <c r="AL247" s="1217"/>
      <c r="AM247" s="1217"/>
      <c r="AN247" s="1217"/>
      <c r="AO247" s="1217"/>
      <c r="AP247" s="1218"/>
      <c r="AT247" s="1090" t="s">
        <v>504</v>
      </c>
      <c r="AW247" s="1096"/>
      <c r="AX247" s="1096"/>
      <c r="AY247" s="1092" t="s">
        <v>1026</v>
      </c>
      <c r="AZ247" s="1093" t="s">
        <v>777</v>
      </c>
      <c r="BA247" s="1094" t="s">
        <v>815</v>
      </c>
      <c r="BB247" s="1094" t="s">
        <v>1176</v>
      </c>
      <c r="BC247" s="1094" t="s">
        <v>1186</v>
      </c>
      <c r="BD247" s="1095" t="s">
        <v>512</v>
      </c>
      <c r="BE247" s="1095" t="s">
        <v>509</v>
      </c>
      <c r="BF247" s="1094" t="s">
        <v>530</v>
      </c>
      <c r="BG247" s="1094" t="s">
        <v>518</v>
      </c>
      <c r="BH247" s="1094" t="s">
        <v>163</v>
      </c>
      <c r="BI247" s="1094" t="s">
        <v>561</v>
      </c>
      <c r="BJ247" s="1072" t="e">
        <v>#N/A</v>
      </c>
    </row>
    <row r="248" spans="1:62" hidden="1">
      <c r="A248" s="1596"/>
      <c r="B248" s="1237"/>
      <c r="C248" s="1238"/>
      <c r="D248" s="1243">
        <v>50</v>
      </c>
      <c r="E248" s="1242" t="e">
        <v>#N/A</v>
      </c>
      <c r="F248" s="1242" t="e">
        <v>#N/A</v>
      </c>
      <c r="G248" s="1242" t="e">
        <v>#N/A</v>
      </c>
      <c r="H248" s="1242" t="e">
        <v>#N/A</v>
      </c>
      <c r="I248" s="1242" t="e">
        <v>#N/A</v>
      </c>
      <c r="J248" s="1242" t="e">
        <v>#N/A</v>
      </c>
      <c r="K248" s="1242" t="e">
        <v>#N/A</v>
      </c>
      <c r="L248" s="1242" t="e">
        <v>#N/A</v>
      </c>
      <c r="M248" s="1216"/>
      <c r="N248" s="1217">
        <v>0</v>
      </c>
      <c r="O248" s="1217"/>
      <c r="P248" s="1217"/>
      <c r="Q248" s="1217"/>
      <c r="R248" s="1217"/>
      <c r="S248" s="1217"/>
      <c r="T248" s="1217"/>
      <c r="U248" s="1217"/>
      <c r="V248" s="1217"/>
      <c r="W248" s="1217"/>
      <c r="X248" s="1217"/>
      <c r="Y248" s="1217"/>
      <c r="Z248" s="1217"/>
      <c r="AA248" s="1217"/>
      <c r="AB248" s="1217"/>
      <c r="AC248" s="1217"/>
      <c r="AD248" s="1217"/>
      <c r="AE248" s="1217"/>
      <c r="AF248" s="1217"/>
      <c r="AG248" s="1217"/>
      <c r="AH248" s="1217"/>
      <c r="AI248" s="1217"/>
      <c r="AJ248" s="1217"/>
      <c r="AK248" s="1217"/>
      <c r="AL248" s="1217"/>
      <c r="AM248" s="1217"/>
      <c r="AN248" s="1217"/>
      <c r="AO248" s="1217"/>
      <c r="AP248" s="1218"/>
      <c r="AT248" s="1090" t="s">
        <v>506</v>
      </c>
      <c r="AW248" s="1096"/>
      <c r="AX248" s="1096"/>
      <c r="AY248" s="1092" t="s">
        <v>1033</v>
      </c>
      <c r="AZ248" s="1093" t="s">
        <v>778</v>
      </c>
      <c r="BA248" s="1094" t="s">
        <v>816</v>
      </c>
      <c r="BB248" s="1094" t="s">
        <v>1186</v>
      </c>
      <c r="BC248" s="1094" t="s">
        <v>1192</v>
      </c>
      <c r="BD248" s="1095" t="s">
        <v>514</v>
      </c>
      <c r="BE248" s="1095" t="s">
        <v>155</v>
      </c>
      <c r="BF248" s="1094" t="s">
        <v>532</v>
      </c>
      <c r="BG248" s="1094" t="s">
        <v>520</v>
      </c>
      <c r="BH248" s="1094" t="s">
        <v>1926</v>
      </c>
      <c r="BI248" s="1094" t="s">
        <v>176</v>
      </c>
      <c r="BJ248" s="1072">
        <v>107</v>
      </c>
    </row>
    <row r="249" spans="1:62" hidden="1">
      <c r="A249" s="1596"/>
      <c r="B249" s="1237"/>
      <c r="C249" s="1238"/>
      <c r="D249" s="1243">
        <v>60</v>
      </c>
      <c r="E249" s="1242" t="e">
        <v>#N/A</v>
      </c>
      <c r="F249" s="1242" t="e">
        <v>#N/A</v>
      </c>
      <c r="G249" s="1242" t="e">
        <v>#N/A</v>
      </c>
      <c r="H249" s="1242" t="e">
        <v>#N/A</v>
      </c>
      <c r="I249" s="1242" t="e">
        <v>#N/A</v>
      </c>
      <c r="J249" s="1242" t="e">
        <v>#N/A</v>
      </c>
      <c r="K249" s="1242" t="e">
        <v>#N/A</v>
      </c>
      <c r="L249" s="1242" t="e">
        <v>#N/A</v>
      </c>
      <c r="M249" s="1216"/>
      <c r="N249" s="1217">
        <v>0</v>
      </c>
      <c r="O249" s="1217"/>
      <c r="P249" s="1217"/>
      <c r="Q249" s="1217"/>
      <c r="R249" s="1217"/>
      <c r="S249" s="1217"/>
      <c r="T249" s="1217"/>
      <c r="U249" s="1217"/>
      <c r="V249" s="1217"/>
      <c r="W249" s="1217"/>
      <c r="X249" s="1217"/>
      <c r="Y249" s="1217"/>
      <c r="Z249" s="1217"/>
      <c r="AA249" s="1217"/>
      <c r="AB249" s="1217"/>
      <c r="AC249" s="1217"/>
      <c r="AD249" s="1217"/>
      <c r="AE249" s="1217"/>
      <c r="AF249" s="1217"/>
      <c r="AG249" s="1217"/>
      <c r="AH249" s="1217"/>
      <c r="AI249" s="1217"/>
      <c r="AJ249" s="1217"/>
      <c r="AK249" s="1217"/>
      <c r="AL249" s="1217"/>
      <c r="AM249" s="1217"/>
      <c r="AN249" s="1217"/>
      <c r="AO249" s="1217"/>
      <c r="AP249" s="1218"/>
      <c r="AT249" s="1090" t="s">
        <v>508</v>
      </c>
      <c r="AW249" s="1096"/>
      <c r="AX249" s="1096"/>
      <c r="AY249" s="1092" t="s">
        <v>1037</v>
      </c>
      <c r="AZ249" s="1093" t="s">
        <v>779</v>
      </c>
      <c r="BA249" s="1094" t="s">
        <v>817</v>
      </c>
      <c r="BB249" s="1094" t="s">
        <v>1192</v>
      </c>
      <c r="BC249" s="1094" t="s">
        <v>1193</v>
      </c>
      <c r="BD249" s="1095" t="s">
        <v>516</v>
      </c>
      <c r="BE249" s="1095" t="s">
        <v>512</v>
      </c>
      <c r="BF249" s="1094" t="s">
        <v>534</v>
      </c>
      <c r="BG249" s="1094" t="s">
        <v>522</v>
      </c>
      <c r="BH249" s="1094" t="s">
        <v>541</v>
      </c>
      <c r="BI249" s="1094" t="s">
        <v>564</v>
      </c>
      <c r="BJ249" s="1072">
        <v>108</v>
      </c>
    </row>
    <row r="250" spans="1:62" hidden="1">
      <c r="A250" s="1596"/>
      <c r="B250" s="1237"/>
      <c r="C250" s="1238"/>
      <c r="D250" s="1244">
        <v>80</v>
      </c>
      <c r="E250" s="1245" t="e">
        <v>#N/A</v>
      </c>
      <c r="F250" s="1246" t="e">
        <v>#N/A</v>
      </c>
      <c r="G250" s="1246" t="e">
        <v>#N/A</v>
      </c>
      <c r="H250" s="1246" t="e">
        <v>#N/A</v>
      </c>
      <c r="I250" s="1246" t="e">
        <v>#N/A</v>
      </c>
      <c r="J250" s="1246" t="e">
        <v>#N/A</v>
      </c>
      <c r="K250" s="1246" t="e">
        <v>#N/A</v>
      </c>
      <c r="L250" s="1247" t="e">
        <v>#N/A</v>
      </c>
      <c r="M250" s="1216"/>
      <c r="N250" s="1217">
        <v>0</v>
      </c>
      <c r="O250" s="1217"/>
      <c r="P250" s="1217"/>
      <c r="Q250" s="1217"/>
      <c r="R250" s="1217"/>
      <c r="S250" s="1217"/>
      <c r="T250" s="1217"/>
      <c r="U250" s="1217"/>
      <c r="V250" s="1217"/>
      <c r="W250" s="1217"/>
      <c r="X250" s="1217"/>
      <c r="Y250" s="1217"/>
      <c r="Z250" s="1217"/>
      <c r="AA250" s="1217"/>
      <c r="AB250" s="1217"/>
      <c r="AC250" s="1217"/>
      <c r="AD250" s="1217"/>
      <c r="AE250" s="1217"/>
      <c r="AF250" s="1217"/>
      <c r="AG250" s="1217"/>
      <c r="AH250" s="1217"/>
      <c r="AI250" s="1217"/>
      <c r="AJ250" s="1217"/>
      <c r="AK250" s="1217"/>
      <c r="AL250" s="1217"/>
      <c r="AM250" s="1217"/>
      <c r="AN250" s="1217"/>
      <c r="AO250" s="1217"/>
      <c r="AP250" s="1218"/>
      <c r="AT250" s="1090" t="s">
        <v>510</v>
      </c>
      <c r="AW250" s="1096"/>
      <c r="AX250" s="1096"/>
      <c r="AY250" s="1092" t="s">
        <v>1039</v>
      </c>
      <c r="AZ250" s="1093" t="s">
        <v>780</v>
      </c>
      <c r="BA250" s="1094" t="s">
        <v>818</v>
      </c>
      <c r="BB250" s="1094" t="s">
        <v>1193</v>
      </c>
      <c r="BC250" s="1094" t="s">
        <v>1195</v>
      </c>
      <c r="BD250" s="1095" t="s">
        <v>518</v>
      </c>
      <c r="BE250" s="1095" t="s">
        <v>514</v>
      </c>
      <c r="BF250" s="1094" t="s">
        <v>536</v>
      </c>
      <c r="BG250" s="1094" t="s">
        <v>1933</v>
      </c>
      <c r="BH250" s="1094" t="s">
        <v>542</v>
      </c>
      <c r="BI250" s="1094" t="s">
        <v>565</v>
      </c>
      <c r="BJ250" s="1072" t="e">
        <v>#N/A</v>
      </c>
    </row>
    <row r="251" spans="1:62" hidden="1">
      <c r="A251" s="1596"/>
      <c r="B251" s="1237"/>
      <c r="C251" s="1238"/>
      <c r="D251" s="1243">
        <v>120</v>
      </c>
      <c r="E251" s="1242"/>
      <c r="F251" s="1242"/>
      <c r="G251" s="1242"/>
      <c r="H251" s="1242"/>
      <c r="I251" s="1242"/>
      <c r="J251" s="1242"/>
      <c r="K251" s="1242"/>
      <c r="L251" s="1242"/>
      <c r="M251" s="1216"/>
      <c r="N251" s="1217">
        <v>0</v>
      </c>
      <c r="O251" s="1217"/>
      <c r="P251" s="1217"/>
      <c r="Q251" s="1217"/>
      <c r="R251" s="1217"/>
      <c r="S251" s="1217"/>
      <c r="T251" s="1217"/>
      <c r="U251" s="1217"/>
      <c r="V251" s="1217"/>
      <c r="W251" s="1217"/>
      <c r="X251" s="1217"/>
      <c r="Y251" s="1217"/>
      <c r="Z251" s="1217"/>
      <c r="AA251" s="1217"/>
      <c r="AB251" s="1217"/>
      <c r="AC251" s="1217"/>
      <c r="AD251" s="1217"/>
      <c r="AE251" s="1217"/>
      <c r="AF251" s="1217"/>
      <c r="AG251" s="1217"/>
      <c r="AH251" s="1217"/>
      <c r="AI251" s="1217"/>
      <c r="AJ251" s="1217"/>
      <c r="AK251" s="1217"/>
      <c r="AL251" s="1217"/>
      <c r="AM251" s="1217"/>
      <c r="AN251" s="1217"/>
      <c r="AO251" s="1217"/>
      <c r="AP251" s="1218"/>
      <c r="AT251" s="1090" t="s">
        <v>511</v>
      </c>
      <c r="AW251" s="1096"/>
      <c r="AX251" s="1096"/>
      <c r="AY251" s="1092" t="s">
        <v>1047</v>
      </c>
      <c r="AZ251" s="1093" t="s">
        <v>784</v>
      </c>
      <c r="BA251" s="1094" t="s">
        <v>819</v>
      </c>
      <c r="BB251" s="1094" t="s">
        <v>1195</v>
      </c>
      <c r="BC251" s="1094" t="s">
        <v>1200</v>
      </c>
      <c r="BD251" s="1095" t="s">
        <v>520</v>
      </c>
      <c r="BE251" s="1095" t="s">
        <v>516</v>
      </c>
      <c r="BF251" s="1094" t="s">
        <v>538</v>
      </c>
      <c r="BG251" s="1094" t="s">
        <v>524</v>
      </c>
      <c r="BH251" s="1094" t="s">
        <v>543</v>
      </c>
      <c r="BI251" s="1094" t="s">
        <v>566</v>
      </c>
      <c r="BJ251" s="1072" t="e">
        <v>#N/A</v>
      </c>
    </row>
    <row r="252" spans="1:62" hidden="1">
      <c r="A252" s="1596"/>
      <c r="B252" s="1237"/>
      <c r="C252" s="1238"/>
      <c r="D252" s="1248"/>
      <c r="E252" s="1249"/>
      <c r="F252" s="1249"/>
      <c r="G252" s="1249"/>
      <c r="H252" s="1249"/>
      <c r="I252" s="1249"/>
      <c r="J252" s="1249"/>
      <c r="K252" s="1249"/>
      <c r="L252" s="1249"/>
      <c r="M252" s="1250"/>
      <c r="N252" s="1250"/>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1"/>
      <c r="AT252" s="1090" t="s">
        <v>513</v>
      </c>
      <c r="AW252" s="1096"/>
      <c r="AX252" s="1096"/>
      <c r="AY252" s="1092" t="s">
        <v>1048</v>
      </c>
      <c r="AZ252" s="1093" t="s">
        <v>785</v>
      </c>
      <c r="BA252" s="1094" t="s">
        <v>821</v>
      </c>
      <c r="BB252" s="1094" t="s">
        <v>1200</v>
      </c>
      <c r="BC252" s="1094" t="s">
        <v>1202</v>
      </c>
      <c r="BD252" s="1095" t="s">
        <v>522</v>
      </c>
      <c r="BE252" s="1095" t="s">
        <v>518</v>
      </c>
      <c r="BF252" s="1094" t="s">
        <v>163</v>
      </c>
      <c r="BG252" s="1094" t="s">
        <v>526</v>
      </c>
      <c r="BH252" s="1094" t="s">
        <v>544</v>
      </c>
      <c r="BI252" s="1094" t="s">
        <v>567</v>
      </c>
      <c r="BJ252" s="1072" t="e">
        <v>#N/A</v>
      </c>
    </row>
    <row r="253" spans="1:62" hidden="1">
      <c r="A253" s="1596"/>
      <c r="B253" s="1237"/>
      <c r="C253" s="1238"/>
      <c r="D253" s="1252" t="s">
        <v>1934</v>
      </c>
      <c r="E253" s="1236"/>
      <c r="F253" s="1236"/>
      <c r="G253" s="1236"/>
      <c r="H253" s="1236"/>
      <c r="I253" s="1236"/>
      <c r="J253" s="1236"/>
      <c r="K253" s="1236"/>
      <c r="L253" s="1253"/>
      <c r="M253" s="1212"/>
      <c r="N253" s="1213"/>
      <c r="O253" s="1213"/>
      <c r="P253" s="1213"/>
      <c r="Q253" s="1213"/>
      <c r="R253" s="1213"/>
      <c r="S253" s="1213"/>
      <c r="T253" s="1213"/>
      <c r="U253" s="1213"/>
      <c r="V253" s="1213"/>
      <c r="W253" s="1213"/>
      <c r="X253" s="1213"/>
      <c r="Y253" s="1213"/>
      <c r="Z253" s="1213"/>
      <c r="AA253" s="1213"/>
      <c r="AB253" s="1213"/>
      <c r="AC253" s="1213"/>
      <c r="AD253" s="1213"/>
      <c r="AE253" s="1213"/>
      <c r="AF253" s="1213"/>
      <c r="AG253" s="1213"/>
      <c r="AH253" s="1213"/>
      <c r="AI253" s="1213"/>
      <c r="AJ253" s="1213"/>
      <c r="AK253" s="1213"/>
      <c r="AL253" s="1213"/>
      <c r="AM253" s="1213"/>
      <c r="AN253" s="1213"/>
      <c r="AO253" s="1213"/>
      <c r="AP253" s="1214"/>
      <c r="AT253" s="1090" t="s">
        <v>515</v>
      </c>
      <c r="AW253" s="1096"/>
      <c r="AX253" s="1096"/>
      <c r="AY253" s="1092" t="s">
        <v>1051</v>
      </c>
      <c r="AZ253" s="1093" t="s">
        <v>788</v>
      </c>
      <c r="BA253" s="1094" t="s">
        <v>822</v>
      </c>
      <c r="BB253" s="1094" t="s">
        <v>1202</v>
      </c>
      <c r="BC253" s="1094" t="s">
        <v>1207</v>
      </c>
      <c r="BD253" s="1095" t="s">
        <v>524</v>
      </c>
      <c r="BE253" s="1095" t="s">
        <v>520</v>
      </c>
      <c r="BF253" s="1094" t="s">
        <v>1926</v>
      </c>
      <c r="BG253" s="1094" t="s">
        <v>528</v>
      </c>
      <c r="BH253" s="1094" t="s">
        <v>545</v>
      </c>
      <c r="BI253" s="1094" t="s">
        <v>568</v>
      </c>
      <c r="BJ253" s="1072">
        <v>109</v>
      </c>
    </row>
    <row r="254" spans="1:62" hidden="1">
      <c r="A254" s="1596"/>
      <c r="B254" s="1254"/>
      <c r="C254" s="1238"/>
      <c r="D254" s="1239"/>
      <c r="E254" s="1240">
        <v>0</v>
      </c>
      <c r="F254" s="1240">
        <v>1</v>
      </c>
      <c r="G254" s="1240">
        <v>2</v>
      </c>
      <c r="H254" s="1240">
        <v>3</v>
      </c>
      <c r="I254" s="1240">
        <v>4</v>
      </c>
      <c r="J254" s="1240">
        <v>5</v>
      </c>
      <c r="K254" s="1240"/>
      <c r="L254" s="1255"/>
      <c r="M254" s="1216"/>
      <c r="N254" s="1217"/>
      <c r="O254" s="1217"/>
      <c r="P254" s="1217"/>
      <c r="Q254" s="1217"/>
      <c r="R254" s="1217"/>
      <c r="S254" s="1217"/>
      <c r="T254" s="1217"/>
      <c r="U254" s="1217"/>
      <c r="V254" s="1217"/>
      <c r="W254" s="1217"/>
      <c r="X254" s="1217"/>
      <c r="Y254" s="1217"/>
      <c r="Z254" s="1217"/>
      <c r="AA254" s="1217"/>
      <c r="AB254" s="1217"/>
      <c r="AC254" s="1217"/>
      <c r="AD254" s="1217"/>
      <c r="AE254" s="1217"/>
      <c r="AF254" s="1217"/>
      <c r="AG254" s="1217"/>
      <c r="AH254" s="1217"/>
      <c r="AI254" s="1217"/>
      <c r="AJ254" s="1217"/>
      <c r="AK254" s="1217"/>
      <c r="AL254" s="1217"/>
      <c r="AM254" s="1217"/>
      <c r="AN254" s="1217"/>
      <c r="AO254" s="1217"/>
      <c r="AP254" s="1218"/>
      <c r="AT254" s="1090" t="s">
        <v>517</v>
      </c>
      <c r="AW254" s="1096"/>
      <c r="AX254" s="1096"/>
      <c r="AY254" s="1092" t="s">
        <v>1054</v>
      </c>
      <c r="AZ254" s="1093" t="s">
        <v>790</v>
      </c>
      <c r="BA254" s="1094" t="s">
        <v>823</v>
      </c>
      <c r="BB254" s="1094" t="s">
        <v>1207</v>
      </c>
      <c r="BC254" s="1094" t="s">
        <v>1218</v>
      </c>
      <c r="BD254" s="1095" t="s">
        <v>526</v>
      </c>
      <c r="BE254" s="1095" t="s">
        <v>522</v>
      </c>
      <c r="BF254" s="1094" t="s">
        <v>541</v>
      </c>
      <c r="BG254" s="1094" t="s">
        <v>530</v>
      </c>
      <c r="BH254" s="1094" t="s">
        <v>546</v>
      </c>
      <c r="BI254" s="1094" t="s">
        <v>569</v>
      </c>
      <c r="BJ254" s="1072" t="e">
        <v>#N/A</v>
      </c>
    </row>
    <row r="255" spans="1:62" hidden="1">
      <c r="A255" s="1596"/>
      <c r="B255" s="1237"/>
      <c r="C255" s="1238"/>
      <c r="D255" s="1241">
        <v>30</v>
      </c>
      <c r="E255" s="1242" t="e">
        <v>#N/A</v>
      </c>
      <c r="F255" s="1242" t="e">
        <v>#N/A</v>
      </c>
      <c r="G255" s="1242" t="e">
        <v>#N/A</v>
      </c>
      <c r="H255" s="1242" t="e">
        <v>#N/A</v>
      </c>
      <c r="I255" s="1242" t="e">
        <v>#N/A</v>
      </c>
      <c r="J255" s="1242" t="e">
        <v>#N/A</v>
      </c>
      <c r="K255" s="1256"/>
      <c r="L255" s="1257"/>
      <c r="M255" s="1216"/>
      <c r="N255" s="1217">
        <v>0</v>
      </c>
      <c r="O255" s="1217"/>
      <c r="P255" s="1217"/>
      <c r="Q255" s="1217"/>
      <c r="R255" s="1217"/>
      <c r="S255" s="1217"/>
      <c r="T255" s="1217"/>
      <c r="U255" s="1217"/>
      <c r="V255" s="1217"/>
      <c r="W255" s="1217"/>
      <c r="X255" s="1217"/>
      <c r="Y255" s="1217"/>
      <c r="Z255" s="1217"/>
      <c r="AA255" s="1217"/>
      <c r="AB255" s="1217"/>
      <c r="AC255" s="1217"/>
      <c r="AD255" s="1217"/>
      <c r="AE255" s="1217"/>
      <c r="AF255" s="1217"/>
      <c r="AG255" s="1217"/>
      <c r="AH255" s="1217"/>
      <c r="AI255" s="1217"/>
      <c r="AJ255" s="1217"/>
      <c r="AK255" s="1217"/>
      <c r="AL255" s="1217"/>
      <c r="AM255" s="1217"/>
      <c r="AN255" s="1217"/>
      <c r="AO255" s="1217"/>
      <c r="AP255" s="1218"/>
      <c r="AT255" s="1090" t="s">
        <v>519</v>
      </c>
      <c r="AW255" s="1096"/>
      <c r="AX255" s="1096"/>
      <c r="AY255" s="1092" t="s">
        <v>1058</v>
      </c>
      <c r="AZ255" s="1093" t="s">
        <v>793</v>
      </c>
      <c r="BA255" s="1094" t="s">
        <v>825</v>
      </c>
      <c r="BB255" s="1094" t="s">
        <v>1218</v>
      </c>
      <c r="BC255" s="1094" t="s">
        <v>476</v>
      </c>
      <c r="BD255" s="1095" t="s">
        <v>528</v>
      </c>
      <c r="BE255" s="1095" t="s">
        <v>524</v>
      </c>
      <c r="BF255" s="1094" t="s">
        <v>542</v>
      </c>
      <c r="BG255" s="1094" t="s">
        <v>532</v>
      </c>
      <c r="BH255" s="1094" t="s">
        <v>1928</v>
      </c>
      <c r="BI255" s="1094" t="s">
        <v>570</v>
      </c>
      <c r="BJ255" s="1072" t="e">
        <v>#N/A</v>
      </c>
    </row>
    <row r="256" spans="1:62" hidden="1">
      <c r="A256" s="1596"/>
      <c r="B256" s="1237"/>
      <c r="C256" s="1238"/>
      <c r="D256" s="1243">
        <v>40</v>
      </c>
      <c r="E256" s="1242" t="e">
        <v>#N/A</v>
      </c>
      <c r="F256" s="1242" t="e">
        <v>#N/A</v>
      </c>
      <c r="G256" s="1242" t="e">
        <v>#N/A</v>
      </c>
      <c r="H256" s="1242" t="e">
        <v>#N/A</v>
      </c>
      <c r="I256" s="1242" t="e">
        <v>#N/A</v>
      </c>
      <c r="J256" s="1242" t="e">
        <v>#N/A</v>
      </c>
      <c r="K256" s="1258"/>
      <c r="L256" s="1259"/>
      <c r="M256" s="1216"/>
      <c r="N256" s="1217">
        <v>0</v>
      </c>
      <c r="O256" s="1217"/>
      <c r="P256" s="1217"/>
      <c r="Q256" s="1217"/>
      <c r="R256" s="1217"/>
      <c r="S256" s="1217"/>
      <c r="T256" s="1217"/>
      <c r="U256" s="1217"/>
      <c r="V256" s="1217"/>
      <c r="W256" s="1217"/>
      <c r="X256" s="1217"/>
      <c r="Y256" s="1217"/>
      <c r="Z256" s="1217"/>
      <c r="AA256" s="1217"/>
      <c r="AB256" s="1217"/>
      <c r="AC256" s="1217"/>
      <c r="AD256" s="1217"/>
      <c r="AE256" s="1217"/>
      <c r="AF256" s="1217"/>
      <c r="AG256" s="1217"/>
      <c r="AH256" s="1217"/>
      <c r="AI256" s="1217"/>
      <c r="AJ256" s="1217"/>
      <c r="AK256" s="1217"/>
      <c r="AL256" s="1217"/>
      <c r="AM256" s="1217"/>
      <c r="AN256" s="1217"/>
      <c r="AO256" s="1217"/>
      <c r="AP256" s="1218"/>
      <c r="AT256" s="1090" t="s">
        <v>521</v>
      </c>
      <c r="AW256" s="1096"/>
      <c r="AX256" s="1096"/>
      <c r="AY256" s="1092" t="s">
        <v>1061</v>
      </c>
      <c r="AZ256" s="1093" t="s">
        <v>796</v>
      </c>
      <c r="BA256" s="1094" t="s">
        <v>826</v>
      </c>
      <c r="BB256" s="1094" t="s">
        <v>476</v>
      </c>
      <c r="BC256" s="1094" t="s">
        <v>1231</v>
      </c>
      <c r="BD256" s="1095" t="s">
        <v>530</v>
      </c>
      <c r="BE256" s="1095" t="s">
        <v>526</v>
      </c>
      <c r="BF256" s="1094" t="s">
        <v>543</v>
      </c>
      <c r="BG256" s="1094" t="s">
        <v>534</v>
      </c>
      <c r="BH256" s="1094" t="s">
        <v>547</v>
      </c>
      <c r="BI256" s="1094" t="s">
        <v>180</v>
      </c>
      <c r="BJ256" s="1072" t="e">
        <v>#N/A</v>
      </c>
    </row>
    <row r="257" spans="1:62" hidden="1">
      <c r="A257" s="1596"/>
      <c r="B257" s="1237"/>
      <c r="C257" s="1238"/>
      <c r="D257" s="1243" t="s">
        <v>1656</v>
      </c>
      <c r="E257" s="1242" t="e">
        <v>#N/A</v>
      </c>
      <c r="F257" s="1242" t="e">
        <v>#N/A</v>
      </c>
      <c r="G257" s="1242" t="e">
        <v>#N/A</v>
      </c>
      <c r="H257" s="1242" t="e">
        <v>#N/A</v>
      </c>
      <c r="I257" s="1242" t="e">
        <v>#N/A</v>
      </c>
      <c r="J257" s="1242" t="e">
        <v>#N/A</v>
      </c>
      <c r="K257" s="1258"/>
      <c r="L257" s="1259"/>
      <c r="M257" s="1216"/>
      <c r="N257" s="1217">
        <v>0</v>
      </c>
      <c r="O257" s="1217"/>
      <c r="P257" s="1217"/>
      <c r="Q257" s="1217"/>
      <c r="R257" s="1217"/>
      <c r="S257" s="1217"/>
      <c r="T257" s="1217"/>
      <c r="U257" s="1217"/>
      <c r="V257" s="1217"/>
      <c r="W257" s="1217"/>
      <c r="X257" s="1217"/>
      <c r="Y257" s="1217"/>
      <c r="Z257" s="1217"/>
      <c r="AA257" s="1217"/>
      <c r="AB257" s="1217"/>
      <c r="AC257" s="1217"/>
      <c r="AD257" s="1217"/>
      <c r="AE257" s="1217"/>
      <c r="AF257" s="1217"/>
      <c r="AG257" s="1217"/>
      <c r="AH257" s="1217"/>
      <c r="AI257" s="1217"/>
      <c r="AJ257" s="1217"/>
      <c r="AK257" s="1217"/>
      <c r="AL257" s="1217"/>
      <c r="AM257" s="1217"/>
      <c r="AN257" s="1217"/>
      <c r="AO257" s="1217"/>
      <c r="AP257" s="1218"/>
      <c r="AT257" s="1090" t="s">
        <v>523</v>
      </c>
      <c r="AW257" s="1096"/>
      <c r="AX257" s="1096"/>
      <c r="AY257" s="1092" t="s">
        <v>1064</v>
      </c>
      <c r="AZ257" s="1093" t="s">
        <v>799</v>
      </c>
      <c r="BA257" s="1094" t="s">
        <v>828</v>
      </c>
      <c r="BB257" s="1094" t="s">
        <v>1231</v>
      </c>
      <c r="BC257" s="1094" t="s">
        <v>1234</v>
      </c>
      <c r="BD257" s="1095" t="s">
        <v>532</v>
      </c>
      <c r="BE257" s="1095" t="s">
        <v>528</v>
      </c>
      <c r="BF257" s="1094" t="s">
        <v>544</v>
      </c>
      <c r="BG257" s="1094" t="s">
        <v>536</v>
      </c>
      <c r="BH257" s="1094" t="s">
        <v>548</v>
      </c>
      <c r="BI257" s="1094" t="s">
        <v>571</v>
      </c>
      <c r="BJ257" s="1072" t="e">
        <v>#N/A</v>
      </c>
    </row>
    <row r="258" spans="1:62" hidden="1">
      <c r="A258" s="1596"/>
      <c r="B258" s="1237"/>
      <c r="C258" s="1238"/>
      <c r="D258" s="1243" t="s">
        <v>1657</v>
      </c>
      <c r="E258" s="1242" t="e">
        <v>#N/A</v>
      </c>
      <c r="F258" s="1242" t="e">
        <v>#N/A</v>
      </c>
      <c r="G258" s="1242" t="e">
        <v>#N/A</v>
      </c>
      <c r="H258" s="1242" t="e">
        <v>#N/A</v>
      </c>
      <c r="I258" s="1242" t="e">
        <v>#N/A</v>
      </c>
      <c r="J258" s="1242" t="e">
        <v>#N/A</v>
      </c>
      <c r="K258" s="1258"/>
      <c r="L258" s="1259"/>
      <c r="M258" s="1216"/>
      <c r="N258" s="1217">
        <v>0</v>
      </c>
      <c r="O258" s="1217"/>
      <c r="P258" s="1217"/>
      <c r="Q258" s="1217"/>
      <c r="R258" s="1217"/>
      <c r="S258" s="1217"/>
      <c r="T258" s="1217"/>
      <c r="U258" s="1217"/>
      <c r="V258" s="1217"/>
      <c r="W258" s="1217"/>
      <c r="X258" s="1217"/>
      <c r="Y258" s="1217"/>
      <c r="Z258" s="1217"/>
      <c r="AA258" s="1217"/>
      <c r="AB258" s="1217"/>
      <c r="AC258" s="1217"/>
      <c r="AD258" s="1217"/>
      <c r="AE258" s="1217"/>
      <c r="AF258" s="1217"/>
      <c r="AG258" s="1217"/>
      <c r="AH258" s="1217"/>
      <c r="AI258" s="1217"/>
      <c r="AJ258" s="1217"/>
      <c r="AK258" s="1217"/>
      <c r="AL258" s="1217"/>
      <c r="AM258" s="1217"/>
      <c r="AN258" s="1217"/>
      <c r="AO258" s="1217"/>
      <c r="AP258" s="1218"/>
      <c r="AT258" s="1090" t="s">
        <v>525</v>
      </c>
      <c r="AW258" s="1096"/>
      <c r="AX258" s="1096"/>
      <c r="AY258" s="1092" t="s">
        <v>1065</v>
      </c>
      <c r="AZ258" s="1093" t="s">
        <v>800</v>
      </c>
      <c r="BA258" s="1094" t="s">
        <v>832</v>
      </c>
      <c r="BB258" s="1094" t="s">
        <v>1234</v>
      </c>
      <c r="BC258" s="1094" t="s">
        <v>478</v>
      </c>
      <c r="BD258" s="1095" t="s">
        <v>534</v>
      </c>
      <c r="BE258" s="1095" t="s">
        <v>530</v>
      </c>
      <c r="BF258" s="1094" t="s">
        <v>545</v>
      </c>
      <c r="BG258" s="1094" t="s">
        <v>538</v>
      </c>
      <c r="BH258" s="1094" t="s">
        <v>549</v>
      </c>
      <c r="BI258" s="1094" t="s">
        <v>572</v>
      </c>
      <c r="BJ258" s="1072">
        <v>110</v>
      </c>
    </row>
    <row r="259" spans="1:62" hidden="1">
      <c r="A259" s="1596"/>
      <c r="B259" s="1260"/>
      <c r="C259" s="1261"/>
      <c r="D259" s="1262"/>
      <c r="E259" s="1263"/>
      <c r="F259" s="1263"/>
      <c r="G259" s="1263"/>
      <c r="H259" s="1263"/>
      <c r="I259" s="1263"/>
      <c r="J259" s="1264"/>
      <c r="K259" s="1265"/>
      <c r="L259" s="1266"/>
      <c r="M259" s="1225"/>
      <c r="N259" s="1217">
        <v>0</v>
      </c>
      <c r="O259" s="1226"/>
      <c r="P259" s="1226"/>
      <c r="Q259" s="1226"/>
      <c r="R259" s="1226"/>
      <c r="S259" s="1226"/>
      <c r="T259" s="1226"/>
      <c r="U259" s="1226"/>
      <c r="V259" s="1226"/>
      <c r="W259" s="1226"/>
      <c r="X259" s="1226"/>
      <c r="Y259" s="1226"/>
      <c r="Z259" s="1226"/>
      <c r="AA259" s="1226"/>
      <c r="AB259" s="1226"/>
      <c r="AC259" s="1226"/>
      <c r="AD259" s="1226"/>
      <c r="AE259" s="1226"/>
      <c r="AF259" s="1226"/>
      <c r="AG259" s="1226"/>
      <c r="AH259" s="1226"/>
      <c r="AI259" s="1226"/>
      <c r="AJ259" s="1226"/>
      <c r="AK259" s="1226"/>
      <c r="AL259" s="1226"/>
      <c r="AM259" s="1226"/>
      <c r="AN259" s="1226"/>
      <c r="AO259" s="1226"/>
      <c r="AP259" s="1227"/>
      <c r="AT259" s="1090" t="s">
        <v>527</v>
      </c>
      <c r="AW259" s="1096"/>
      <c r="AX259" s="1096"/>
      <c r="AY259" s="1092" t="s">
        <v>1066</v>
      </c>
      <c r="AZ259" s="1093" t="s">
        <v>801</v>
      </c>
      <c r="BA259" s="1094" t="s">
        <v>841</v>
      </c>
      <c r="BB259" s="1094" t="s">
        <v>478</v>
      </c>
      <c r="BC259" s="1094" t="s">
        <v>1235</v>
      </c>
      <c r="BD259" s="1095" t="s">
        <v>536</v>
      </c>
      <c r="BE259" s="1095" t="s">
        <v>532</v>
      </c>
      <c r="BF259" s="1094" t="s">
        <v>546</v>
      </c>
      <c r="BG259" s="1094" t="s">
        <v>163</v>
      </c>
      <c r="BH259" s="1094" t="s">
        <v>550</v>
      </c>
      <c r="BI259" s="1094" t="s">
        <v>573</v>
      </c>
      <c r="BJ259" s="1072">
        <v>111</v>
      </c>
    </row>
    <row r="260" spans="1:62" ht="27.6" hidden="1">
      <c r="A260" s="1596"/>
      <c r="B260" s="1237"/>
      <c r="C260" s="1238"/>
      <c r="D260" s="1252" t="s">
        <v>1935</v>
      </c>
      <c r="E260" s="1236"/>
      <c r="F260" s="1236"/>
      <c r="G260" s="1236"/>
      <c r="H260" s="1236"/>
      <c r="I260" s="1236"/>
      <c r="J260" s="1236"/>
      <c r="K260" s="1236"/>
      <c r="L260" s="1253"/>
      <c r="M260" s="1212"/>
      <c r="N260" s="1213"/>
      <c r="O260" s="1213"/>
      <c r="P260" s="1213"/>
      <c r="Q260" s="1213"/>
      <c r="R260" s="1213"/>
      <c r="S260" s="1213"/>
      <c r="T260" s="1213"/>
      <c r="U260" s="1213"/>
      <c r="V260" s="1213"/>
      <c r="W260" s="1213"/>
      <c r="X260" s="1213"/>
      <c r="Y260" s="1213"/>
      <c r="Z260" s="1213"/>
      <c r="AA260" s="1213"/>
      <c r="AB260" s="1213"/>
      <c r="AC260" s="1213"/>
      <c r="AD260" s="1213"/>
      <c r="AE260" s="1213"/>
      <c r="AF260" s="1213"/>
      <c r="AG260" s="1213"/>
      <c r="AH260" s="1213"/>
      <c r="AI260" s="1213"/>
      <c r="AJ260" s="1213"/>
      <c r="AK260" s="1213"/>
      <c r="AL260" s="1213"/>
      <c r="AM260" s="1213"/>
      <c r="AN260" s="1213"/>
      <c r="AO260" s="1213"/>
      <c r="AP260" s="1214"/>
      <c r="AT260" s="1090" t="s">
        <v>529</v>
      </c>
      <c r="AW260" s="1096"/>
      <c r="AX260" s="1096"/>
      <c r="AY260" s="1092" t="s">
        <v>1077</v>
      </c>
      <c r="AZ260" s="1093" t="s">
        <v>802</v>
      </c>
      <c r="BA260" s="1094" t="s">
        <v>333</v>
      </c>
      <c r="BB260" s="1094" t="s">
        <v>1235</v>
      </c>
      <c r="BC260" s="1094" t="s">
        <v>1236</v>
      </c>
      <c r="BD260" s="1095" t="s">
        <v>538</v>
      </c>
      <c r="BE260" s="1095" t="s">
        <v>534</v>
      </c>
      <c r="BF260" s="1094" t="s">
        <v>547</v>
      </c>
      <c r="BG260" s="1094" t="s">
        <v>1926</v>
      </c>
      <c r="BH260" s="1094" t="s">
        <v>551</v>
      </c>
      <c r="BI260" s="1094" t="s">
        <v>574</v>
      </c>
      <c r="BJ260" s="1072">
        <v>112</v>
      </c>
    </row>
    <row r="261" spans="1:62" ht="27.6" hidden="1">
      <c r="A261" s="1596"/>
      <c r="B261" s="1254"/>
      <c r="C261" s="1238"/>
      <c r="D261" s="1239"/>
      <c r="E261" s="1240">
        <v>0</v>
      </c>
      <c r="F261" s="1240">
        <v>1</v>
      </c>
      <c r="G261" s="1240">
        <v>2</v>
      </c>
      <c r="H261" s="1240">
        <v>3</v>
      </c>
      <c r="I261" s="1240">
        <v>4</v>
      </c>
      <c r="J261" s="1240">
        <v>5</v>
      </c>
      <c r="K261" s="1240"/>
      <c r="L261" s="1255"/>
      <c r="M261" s="1216"/>
      <c r="N261" s="1217"/>
      <c r="O261" s="1217"/>
      <c r="P261" s="1217"/>
      <c r="Q261" s="1217"/>
      <c r="R261" s="1217"/>
      <c r="S261" s="1217"/>
      <c r="T261" s="1217"/>
      <c r="U261" s="1217"/>
      <c r="V261" s="1217"/>
      <c r="W261" s="1217"/>
      <c r="X261" s="1217"/>
      <c r="Y261" s="1217"/>
      <c r="Z261" s="1217"/>
      <c r="AA261" s="1217"/>
      <c r="AB261" s="1217"/>
      <c r="AC261" s="1217"/>
      <c r="AD261" s="1217"/>
      <c r="AE261" s="1217"/>
      <c r="AF261" s="1217"/>
      <c r="AG261" s="1217"/>
      <c r="AH261" s="1217"/>
      <c r="AI261" s="1217"/>
      <c r="AJ261" s="1217"/>
      <c r="AK261" s="1217"/>
      <c r="AL261" s="1217"/>
      <c r="AM261" s="1217"/>
      <c r="AN261" s="1217"/>
      <c r="AO261" s="1217"/>
      <c r="AP261" s="1218"/>
      <c r="AT261" s="1090" t="s">
        <v>531</v>
      </c>
      <c r="AW261" s="1096"/>
      <c r="AX261" s="1096"/>
      <c r="AY261" s="1092" t="s">
        <v>1078</v>
      </c>
      <c r="AZ261" s="1093" t="s">
        <v>806</v>
      </c>
      <c r="BA261" s="1094" t="s">
        <v>844</v>
      </c>
      <c r="BB261" s="1094" t="s">
        <v>1236</v>
      </c>
      <c r="BC261" s="1094" t="s">
        <v>1237</v>
      </c>
      <c r="BD261" s="1095" t="s">
        <v>163</v>
      </c>
      <c r="BE261" s="1095" t="s">
        <v>536</v>
      </c>
      <c r="BF261" s="1094" t="s">
        <v>548</v>
      </c>
      <c r="BG261" s="1094" t="s">
        <v>541</v>
      </c>
      <c r="BH261" s="1094" t="s">
        <v>553</v>
      </c>
      <c r="BI261" s="1094" t="s">
        <v>575</v>
      </c>
      <c r="BJ261" s="1072" t="e">
        <v>#N/A</v>
      </c>
    </row>
    <row r="262" spans="1:62" hidden="1">
      <c r="A262" s="1596"/>
      <c r="B262" s="1237"/>
      <c r="C262" s="1238"/>
      <c r="D262" s="1241">
        <v>30</v>
      </c>
      <c r="E262" s="1242" t="e">
        <v>#N/A</v>
      </c>
      <c r="F262" s="1242" t="e">
        <v>#N/A</v>
      </c>
      <c r="G262" s="1242" t="e">
        <v>#N/A</v>
      </c>
      <c r="H262" s="1242" t="e">
        <v>#N/A</v>
      </c>
      <c r="I262" s="1242" t="e">
        <v>#N/A</v>
      </c>
      <c r="J262" s="1242" t="e">
        <v>#N/A</v>
      </c>
      <c r="K262" s="1256"/>
      <c r="L262" s="1257"/>
      <c r="M262" s="1216"/>
      <c r="N262" s="1217">
        <v>0</v>
      </c>
      <c r="O262" s="1217"/>
      <c r="P262" s="1217"/>
      <c r="Q262" s="1217"/>
      <c r="R262" s="1217"/>
      <c r="S262" s="1217"/>
      <c r="T262" s="1217"/>
      <c r="U262" s="1217"/>
      <c r="V262" s="1217"/>
      <c r="W262" s="1217"/>
      <c r="X262" s="1217"/>
      <c r="Y262" s="1217"/>
      <c r="Z262" s="1217"/>
      <c r="AA262" s="1217"/>
      <c r="AB262" s="1217"/>
      <c r="AC262" s="1217"/>
      <c r="AD262" s="1217"/>
      <c r="AE262" s="1217"/>
      <c r="AF262" s="1217"/>
      <c r="AG262" s="1217"/>
      <c r="AH262" s="1217"/>
      <c r="AI262" s="1217"/>
      <c r="AJ262" s="1217"/>
      <c r="AK262" s="1217"/>
      <c r="AL262" s="1217"/>
      <c r="AM262" s="1217"/>
      <c r="AN262" s="1217"/>
      <c r="AO262" s="1217"/>
      <c r="AP262" s="1218"/>
      <c r="AT262" s="1090" t="s">
        <v>533</v>
      </c>
      <c r="AW262" s="1096"/>
      <c r="AX262" s="1096"/>
      <c r="AY262" s="1092" t="s">
        <v>1083</v>
      </c>
      <c r="AZ262" s="1093" t="s">
        <v>1634</v>
      </c>
      <c r="BA262" s="1094" t="s">
        <v>845</v>
      </c>
      <c r="BB262" s="1094" t="s">
        <v>1237</v>
      </c>
      <c r="BC262" s="1094" t="s">
        <v>1239</v>
      </c>
      <c r="BD262" s="1095" t="s">
        <v>540</v>
      </c>
      <c r="BE262" s="1095" t="s">
        <v>538</v>
      </c>
      <c r="BF262" s="1094" t="s">
        <v>549</v>
      </c>
      <c r="BG262" s="1094" t="s">
        <v>542</v>
      </c>
      <c r="BH262" s="1094" t="s">
        <v>554</v>
      </c>
      <c r="BI262" s="1094" t="s">
        <v>576</v>
      </c>
      <c r="BJ262" s="1072">
        <v>113</v>
      </c>
    </row>
    <row r="263" spans="1:62" hidden="1">
      <c r="A263" s="1596"/>
      <c r="B263" s="1237"/>
      <c r="C263" s="1238"/>
      <c r="D263" s="1243">
        <v>40</v>
      </c>
      <c r="E263" s="1242" t="e">
        <v>#N/A</v>
      </c>
      <c r="F263" s="1242" t="e">
        <v>#N/A</v>
      </c>
      <c r="G263" s="1242" t="e">
        <v>#N/A</v>
      </c>
      <c r="H263" s="1242" t="e">
        <v>#N/A</v>
      </c>
      <c r="I263" s="1242" t="e">
        <v>#N/A</v>
      </c>
      <c r="J263" s="1242" t="e">
        <v>#N/A</v>
      </c>
      <c r="K263" s="1258"/>
      <c r="L263" s="1259"/>
      <c r="M263" s="1216"/>
      <c r="N263" s="1217">
        <v>0</v>
      </c>
      <c r="O263" s="1217"/>
      <c r="P263" s="1217"/>
      <c r="Q263" s="1217"/>
      <c r="R263" s="1217"/>
      <c r="S263" s="1217"/>
      <c r="T263" s="1217"/>
      <c r="U263" s="1217"/>
      <c r="V263" s="1217"/>
      <c r="W263" s="1217"/>
      <c r="X263" s="1217"/>
      <c r="Y263" s="1217"/>
      <c r="Z263" s="1217"/>
      <c r="AA263" s="1217"/>
      <c r="AB263" s="1217"/>
      <c r="AC263" s="1217"/>
      <c r="AD263" s="1217"/>
      <c r="AE263" s="1217"/>
      <c r="AF263" s="1217"/>
      <c r="AG263" s="1217"/>
      <c r="AH263" s="1217"/>
      <c r="AI263" s="1217"/>
      <c r="AJ263" s="1217"/>
      <c r="AK263" s="1217"/>
      <c r="AL263" s="1217"/>
      <c r="AM263" s="1217"/>
      <c r="AN263" s="1217"/>
      <c r="AO263" s="1217"/>
      <c r="AP263" s="1218"/>
      <c r="AT263" s="1090" t="s">
        <v>535</v>
      </c>
      <c r="AW263" s="1096"/>
      <c r="AX263" s="1096"/>
      <c r="AY263" s="1092" t="s">
        <v>1085</v>
      </c>
      <c r="AZ263" s="1093" t="s">
        <v>813</v>
      </c>
      <c r="BA263" s="1094" t="s">
        <v>851</v>
      </c>
      <c r="BB263" s="1094" t="s">
        <v>1239</v>
      </c>
      <c r="BC263" s="1094" t="s">
        <v>1241</v>
      </c>
      <c r="BD263" s="1095" t="s">
        <v>541</v>
      </c>
      <c r="BE263" s="1095" t="s">
        <v>163</v>
      </c>
      <c r="BF263" s="1094" t="s">
        <v>550</v>
      </c>
      <c r="BG263" s="1094" t="s">
        <v>543</v>
      </c>
      <c r="BH263" s="1094" t="s">
        <v>555</v>
      </c>
      <c r="BI263" s="1094" t="s">
        <v>577</v>
      </c>
      <c r="BJ263" s="1072">
        <v>114</v>
      </c>
    </row>
    <row r="264" spans="1:62" hidden="1">
      <c r="A264" s="1596"/>
      <c r="B264" s="1237"/>
      <c r="C264" s="1238"/>
      <c r="D264" s="1243" t="s">
        <v>1656</v>
      </c>
      <c r="E264" s="1242" t="e">
        <v>#N/A</v>
      </c>
      <c r="F264" s="1242" t="e">
        <v>#N/A</v>
      </c>
      <c r="G264" s="1242" t="e">
        <v>#N/A</v>
      </c>
      <c r="H264" s="1242" t="e">
        <v>#N/A</v>
      </c>
      <c r="I264" s="1242" t="e">
        <v>#N/A</v>
      </c>
      <c r="J264" s="1242" t="e">
        <v>#N/A</v>
      </c>
      <c r="K264" s="1258"/>
      <c r="L264" s="1259"/>
      <c r="M264" s="1216"/>
      <c r="N264" s="1217">
        <v>0</v>
      </c>
      <c r="O264" s="1217"/>
      <c r="P264" s="1217"/>
      <c r="Q264" s="1217"/>
      <c r="R264" s="1217"/>
      <c r="S264" s="1217"/>
      <c r="T264" s="1217"/>
      <c r="U264" s="1217"/>
      <c r="V264" s="1217"/>
      <c r="W264" s="1217"/>
      <c r="X264" s="1217"/>
      <c r="Y264" s="1217"/>
      <c r="Z264" s="1217"/>
      <c r="AA264" s="1217"/>
      <c r="AB264" s="1217"/>
      <c r="AC264" s="1217"/>
      <c r="AD264" s="1217"/>
      <c r="AE264" s="1217"/>
      <c r="AF264" s="1217"/>
      <c r="AG264" s="1217"/>
      <c r="AH264" s="1217"/>
      <c r="AI264" s="1217"/>
      <c r="AJ264" s="1217"/>
      <c r="AK264" s="1217"/>
      <c r="AL264" s="1217"/>
      <c r="AM264" s="1217"/>
      <c r="AN264" s="1217"/>
      <c r="AO264" s="1217"/>
      <c r="AP264" s="1218"/>
      <c r="AT264" s="1090" t="s">
        <v>537</v>
      </c>
      <c r="AW264" s="1096"/>
      <c r="AX264" s="1096"/>
      <c r="AY264" s="1092" t="s">
        <v>1086</v>
      </c>
      <c r="AZ264" s="1093" t="s">
        <v>815</v>
      </c>
      <c r="BA264" s="1094" t="s">
        <v>853</v>
      </c>
      <c r="BB264" s="1094" t="s">
        <v>1241</v>
      </c>
      <c r="BC264" s="1094" t="s">
        <v>1251</v>
      </c>
      <c r="BD264" s="1095" t="s">
        <v>542</v>
      </c>
      <c r="BE264" s="1095" t="s">
        <v>540</v>
      </c>
      <c r="BF264" s="1094" t="s">
        <v>551</v>
      </c>
      <c r="BG264" s="1094" t="s">
        <v>544</v>
      </c>
      <c r="BH264" s="1094" t="s">
        <v>1932</v>
      </c>
      <c r="BI264" s="1094" t="s">
        <v>578</v>
      </c>
      <c r="BJ264" s="1072" t="e">
        <v>#N/A</v>
      </c>
    </row>
    <row r="265" spans="1:62" hidden="1">
      <c r="A265" s="1596"/>
      <c r="B265" s="1237"/>
      <c r="C265" s="1238"/>
      <c r="D265" s="1243" t="s">
        <v>1657</v>
      </c>
      <c r="E265" s="1242" t="e">
        <v>#N/A</v>
      </c>
      <c r="F265" s="1242" t="e">
        <v>#N/A</v>
      </c>
      <c r="G265" s="1242" t="e">
        <v>#N/A</v>
      </c>
      <c r="H265" s="1242" t="e">
        <v>#N/A</v>
      </c>
      <c r="I265" s="1242" t="e">
        <v>#N/A</v>
      </c>
      <c r="J265" s="1242" t="e">
        <v>#N/A</v>
      </c>
      <c r="K265" s="1258"/>
      <c r="L265" s="1259"/>
      <c r="M265" s="1216"/>
      <c r="N265" s="1217">
        <v>0</v>
      </c>
      <c r="O265" s="1217"/>
      <c r="P265" s="1217"/>
      <c r="Q265" s="1217"/>
      <c r="R265" s="1217"/>
      <c r="S265" s="1217"/>
      <c r="T265" s="1217"/>
      <c r="U265" s="1217"/>
      <c r="V265" s="1217"/>
      <c r="W265" s="1217"/>
      <c r="X265" s="1217"/>
      <c r="Y265" s="1217"/>
      <c r="Z265" s="1217"/>
      <c r="AA265" s="1217"/>
      <c r="AB265" s="1217"/>
      <c r="AC265" s="1217"/>
      <c r="AD265" s="1217"/>
      <c r="AE265" s="1217"/>
      <c r="AF265" s="1217"/>
      <c r="AG265" s="1217"/>
      <c r="AH265" s="1217"/>
      <c r="AI265" s="1217"/>
      <c r="AJ265" s="1217"/>
      <c r="AK265" s="1217"/>
      <c r="AL265" s="1217"/>
      <c r="AM265" s="1217"/>
      <c r="AN265" s="1217"/>
      <c r="AO265" s="1217"/>
      <c r="AP265" s="1218"/>
      <c r="AT265" s="1090" t="s">
        <v>539</v>
      </c>
      <c r="AW265" s="1096"/>
      <c r="AX265" s="1096"/>
      <c r="AY265" s="1092" t="s">
        <v>1087</v>
      </c>
      <c r="AZ265" s="1093" t="s">
        <v>816</v>
      </c>
      <c r="BA265" s="1094" t="s">
        <v>857</v>
      </c>
      <c r="BB265" s="1094" t="s">
        <v>1251</v>
      </c>
      <c r="BC265" s="1094" t="s">
        <v>1259</v>
      </c>
      <c r="BD265" s="1095" t="s">
        <v>543</v>
      </c>
      <c r="BE265" s="1095" t="s">
        <v>541</v>
      </c>
      <c r="BF265" s="1094" t="s">
        <v>553</v>
      </c>
      <c r="BG265" s="1094" t="s">
        <v>545</v>
      </c>
      <c r="BH265" s="1094" t="s">
        <v>556</v>
      </c>
      <c r="BI265" s="1094" t="s">
        <v>580</v>
      </c>
      <c r="BJ265" s="1072">
        <v>115</v>
      </c>
    </row>
    <row r="266" spans="1:62" hidden="1">
      <c r="A266" s="1596"/>
      <c r="B266" s="1260"/>
      <c r="C266" s="1261"/>
      <c r="D266" s="1262"/>
      <c r="E266" s="1263"/>
      <c r="F266" s="1263"/>
      <c r="G266" s="1263"/>
      <c r="H266" s="1263"/>
      <c r="I266" s="1263"/>
      <c r="J266" s="1264"/>
      <c r="K266" s="1265"/>
      <c r="L266" s="1266"/>
      <c r="M266" s="1225"/>
      <c r="N266" s="1226">
        <v>0</v>
      </c>
      <c r="O266" s="1226"/>
      <c r="P266" s="1226"/>
      <c r="Q266" s="1226"/>
      <c r="R266" s="1226"/>
      <c r="S266" s="1226"/>
      <c r="T266" s="1226"/>
      <c r="U266" s="1226"/>
      <c r="V266" s="1226"/>
      <c r="W266" s="1226"/>
      <c r="X266" s="1226"/>
      <c r="Y266" s="1226"/>
      <c r="Z266" s="1226"/>
      <c r="AA266" s="1226"/>
      <c r="AB266" s="1226"/>
      <c r="AC266" s="1226"/>
      <c r="AD266" s="1226"/>
      <c r="AE266" s="1226"/>
      <c r="AF266" s="1226"/>
      <c r="AG266" s="1226"/>
      <c r="AH266" s="1226"/>
      <c r="AI266" s="1226"/>
      <c r="AJ266" s="1226"/>
      <c r="AK266" s="1226"/>
      <c r="AL266" s="1226"/>
      <c r="AM266" s="1226"/>
      <c r="AN266" s="1226"/>
      <c r="AO266" s="1226"/>
      <c r="AP266" s="1227"/>
      <c r="AT266" s="1090"/>
      <c r="AW266" s="1096"/>
      <c r="AX266" s="1096"/>
      <c r="AY266" s="1092" t="s">
        <v>1090</v>
      </c>
      <c r="AZ266" s="1093" t="s">
        <v>817</v>
      </c>
      <c r="BA266" s="1094" t="s">
        <v>858</v>
      </c>
      <c r="BB266" s="1094" t="s">
        <v>1259</v>
      </c>
      <c r="BC266" s="1094" t="s">
        <v>1263</v>
      </c>
      <c r="BD266" s="1095" t="s">
        <v>544</v>
      </c>
      <c r="BE266" s="1095" t="s">
        <v>542</v>
      </c>
      <c r="BF266" s="1094" t="s">
        <v>554</v>
      </c>
      <c r="BG266" s="1094" t="s">
        <v>546</v>
      </c>
      <c r="BH266" s="1094" t="s">
        <v>559</v>
      </c>
      <c r="BI266" s="1094" t="s">
        <v>581</v>
      </c>
      <c r="BJ266" s="1072" t="e">
        <v>#N/A</v>
      </c>
    </row>
    <row r="267" spans="1:62" hidden="1">
      <c r="AT267" s="1090"/>
      <c r="AW267" s="1096"/>
      <c r="AX267" s="1096"/>
      <c r="AY267" s="1092" t="s">
        <v>1091</v>
      </c>
      <c r="AZ267" s="1093" t="s">
        <v>818</v>
      </c>
      <c r="BA267" s="1093" t="s">
        <v>1936</v>
      </c>
      <c r="BB267" s="1094" t="s">
        <v>1263</v>
      </c>
      <c r="BC267" s="1094" t="s">
        <v>490</v>
      </c>
      <c r="BD267" s="1095" t="s">
        <v>545</v>
      </c>
      <c r="BE267" s="1095" t="s">
        <v>543</v>
      </c>
      <c r="BF267" s="1094" t="s">
        <v>555</v>
      </c>
      <c r="BG267" s="1094" t="s">
        <v>1928</v>
      </c>
      <c r="BH267" s="1094" t="s">
        <v>1937</v>
      </c>
      <c r="BI267" s="1094" t="s">
        <v>583</v>
      </c>
      <c r="BJ267" s="1072" t="e">
        <v>#N/A</v>
      </c>
    </row>
    <row r="268" spans="1:62" ht="14.25" hidden="1" customHeight="1">
      <c r="A268" s="1597" t="s">
        <v>1729</v>
      </c>
      <c r="B268" s="1267"/>
      <c r="C268" s="1268"/>
      <c r="D268" s="1269" t="s">
        <v>1931</v>
      </c>
      <c r="E268" s="1270"/>
      <c r="F268" s="1270"/>
      <c r="G268" s="1270"/>
      <c r="H268" s="1270"/>
      <c r="I268" s="1270"/>
      <c r="J268" s="1270"/>
      <c r="K268" s="1270"/>
      <c r="L268" s="1270"/>
      <c r="M268" s="1212"/>
      <c r="N268" s="1213"/>
      <c r="O268" s="1213"/>
      <c r="P268" s="1213"/>
      <c r="Q268" s="1213"/>
      <c r="R268" s="1213"/>
      <c r="S268" s="1213"/>
      <c r="T268" s="1213"/>
      <c r="U268" s="1213"/>
      <c r="V268" s="1213"/>
      <c r="W268" s="1213"/>
      <c r="X268" s="1213"/>
      <c r="Y268" s="1213"/>
      <c r="Z268" s="1213"/>
      <c r="AA268" s="1213"/>
      <c r="AB268" s="1213"/>
      <c r="AC268" s="1213"/>
      <c r="AD268" s="1213"/>
      <c r="AE268" s="1213"/>
      <c r="AF268" s="1213"/>
      <c r="AG268" s="1213"/>
      <c r="AH268" s="1213"/>
      <c r="AI268" s="1213"/>
      <c r="AJ268" s="1213"/>
      <c r="AK268" s="1213"/>
      <c r="AL268" s="1213"/>
      <c r="AM268" s="1213"/>
      <c r="AN268" s="1213"/>
      <c r="AO268" s="1213"/>
      <c r="AP268" s="1214"/>
      <c r="AT268" s="1090"/>
      <c r="AW268" s="1096"/>
      <c r="AX268" s="1096"/>
      <c r="AY268" s="1092" t="s">
        <v>1093</v>
      </c>
      <c r="AZ268" s="1093" t="s">
        <v>819</v>
      </c>
      <c r="BA268" s="1094" t="s">
        <v>860</v>
      </c>
      <c r="BB268" s="1094" t="s">
        <v>490</v>
      </c>
      <c r="BC268" s="1094" t="s">
        <v>1938</v>
      </c>
      <c r="BD268" s="1095" t="s">
        <v>546</v>
      </c>
      <c r="BE268" s="1095" t="s">
        <v>544</v>
      </c>
      <c r="BF268" s="1094" t="s">
        <v>556</v>
      </c>
      <c r="BG268" s="1094" t="s">
        <v>547</v>
      </c>
      <c r="BH268" s="1094" t="s">
        <v>560</v>
      </c>
      <c r="BI268" s="1094" t="s">
        <v>584</v>
      </c>
      <c r="BJ268" s="1072" t="e">
        <v>#N/A</v>
      </c>
    </row>
    <row r="269" spans="1:62" hidden="1">
      <c r="A269" s="1598"/>
      <c r="B269" s="1271"/>
      <c r="C269" s="1272"/>
      <c r="D269" s="1273"/>
      <c r="E269" s="1274">
        <v>1</v>
      </c>
      <c r="F269" s="1274">
        <v>2</v>
      </c>
      <c r="G269" s="1274">
        <v>3</v>
      </c>
      <c r="H269" s="1274">
        <v>4</v>
      </c>
      <c r="I269" s="1274">
        <v>5</v>
      </c>
      <c r="J269" s="1274">
        <v>6</v>
      </c>
      <c r="K269" s="1274">
        <v>7</v>
      </c>
      <c r="L269" s="1274">
        <v>8</v>
      </c>
      <c r="M269" s="1216"/>
      <c r="N269" s="1217"/>
      <c r="O269" s="1217"/>
      <c r="P269" s="1217"/>
      <c r="Q269" s="1217"/>
      <c r="R269" s="1217"/>
      <c r="S269" s="1217"/>
      <c r="T269" s="1217"/>
      <c r="U269" s="1217"/>
      <c r="V269" s="1217"/>
      <c r="W269" s="1217"/>
      <c r="X269" s="1217"/>
      <c r="Y269" s="1217"/>
      <c r="Z269" s="1217"/>
      <c r="AA269" s="1217"/>
      <c r="AB269" s="1217"/>
      <c r="AC269" s="1217"/>
      <c r="AD269" s="1217"/>
      <c r="AE269" s="1217"/>
      <c r="AF269" s="1217"/>
      <c r="AG269" s="1217"/>
      <c r="AH269" s="1217"/>
      <c r="AI269" s="1217"/>
      <c r="AJ269" s="1217"/>
      <c r="AK269" s="1217"/>
      <c r="AL269" s="1217"/>
      <c r="AM269" s="1217"/>
      <c r="AN269" s="1217"/>
      <c r="AO269" s="1217"/>
      <c r="AP269" s="1218"/>
      <c r="AT269" s="1090"/>
      <c r="AW269" s="1096"/>
      <c r="AX269" s="1096"/>
      <c r="AY269" s="1092" t="s">
        <v>1095</v>
      </c>
      <c r="AZ269" s="1093" t="s">
        <v>821</v>
      </c>
      <c r="BA269" s="1094" t="s">
        <v>861</v>
      </c>
      <c r="BB269" s="1094" t="s">
        <v>1271</v>
      </c>
      <c r="BC269" s="1094" t="s">
        <v>1272</v>
      </c>
      <c r="BD269" s="1095" t="s">
        <v>547</v>
      </c>
      <c r="BE269" s="1095" t="s">
        <v>545</v>
      </c>
      <c r="BF269" s="1094" t="s">
        <v>559</v>
      </c>
      <c r="BG269" s="1094" t="s">
        <v>548</v>
      </c>
      <c r="BH269" s="1094" t="s">
        <v>561</v>
      </c>
      <c r="BI269" s="1094" t="s">
        <v>585</v>
      </c>
      <c r="BJ269" s="1072">
        <v>116</v>
      </c>
    </row>
    <row r="270" spans="1:62" hidden="1">
      <c r="A270" s="1598"/>
      <c r="B270" s="1271"/>
      <c r="C270" s="1272"/>
      <c r="D270" s="1275">
        <v>30</v>
      </c>
      <c r="E270" s="1276" t="e">
        <v>#N/A</v>
      </c>
      <c r="F270" s="1276" t="e">
        <v>#N/A</v>
      </c>
      <c r="G270" s="1276" t="e">
        <v>#N/A</v>
      </c>
      <c r="H270" s="1276" t="e">
        <v>#N/A</v>
      </c>
      <c r="I270" s="1276" t="e">
        <v>#N/A</v>
      </c>
      <c r="J270" s="1276" t="e">
        <v>#N/A</v>
      </c>
      <c r="K270" s="1276" t="e">
        <v>#N/A</v>
      </c>
      <c r="L270" s="1276" t="e">
        <v>#N/A</v>
      </c>
      <c r="M270" s="1216"/>
      <c r="N270" s="1217"/>
      <c r="O270" s="1217"/>
      <c r="P270" s="1217"/>
      <c r="Q270" s="1217"/>
      <c r="R270" s="1217"/>
      <c r="S270" s="1217"/>
      <c r="T270" s="1217"/>
      <c r="U270" s="1217"/>
      <c r="V270" s="1217"/>
      <c r="W270" s="1217"/>
      <c r="X270" s="1217"/>
      <c r="Y270" s="1217"/>
      <c r="Z270" s="1217"/>
      <c r="AA270" s="1217"/>
      <c r="AB270" s="1217"/>
      <c r="AC270" s="1217"/>
      <c r="AD270" s="1217"/>
      <c r="AE270" s="1217"/>
      <c r="AF270" s="1217"/>
      <c r="AG270" s="1217"/>
      <c r="AH270" s="1217"/>
      <c r="AI270" s="1217"/>
      <c r="AJ270" s="1217"/>
      <c r="AK270" s="1217"/>
      <c r="AL270" s="1217"/>
      <c r="AM270" s="1217"/>
      <c r="AN270" s="1217"/>
      <c r="AO270" s="1217"/>
      <c r="AP270" s="1218"/>
      <c r="AT270" s="1090"/>
      <c r="AW270" s="1096"/>
      <c r="AX270" s="1096"/>
      <c r="AY270" s="1092" t="s">
        <v>1097</v>
      </c>
      <c r="AZ270" s="1093" t="s">
        <v>822</v>
      </c>
      <c r="BA270" s="1094" t="s">
        <v>862</v>
      </c>
      <c r="BB270" s="1094" t="s">
        <v>1272</v>
      </c>
      <c r="BC270" s="1094" t="s">
        <v>502</v>
      </c>
      <c r="BD270" s="1095" t="s">
        <v>548</v>
      </c>
      <c r="BE270" s="1095" t="s">
        <v>546</v>
      </c>
      <c r="BF270" s="1094" t="s">
        <v>561</v>
      </c>
      <c r="BG270" s="1094" t="s">
        <v>549</v>
      </c>
      <c r="BH270" s="1094" t="s">
        <v>562</v>
      </c>
      <c r="BI270" s="1094" t="s">
        <v>586</v>
      </c>
      <c r="BJ270" s="1072">
        <v>117</v>
      </c>
    </row>
    <row r="271" spans="1:62" hidden="1">
      <c r="A271" s="1598"/>
      <c r="B271" s="1271"/>
      <c r="C271" s="1272"/>
      <c r="D271" s="1277">
        <v>40</v>
      </c>
      <c r="E271" s="1276" t="e">
        <v>#N/A</v>
      </c>
      <c r="F271" s="1276" t="e">
        <v>#N/A</v>
      </c>
      <c r="G271" s="1276" t="e">
        <v>#N/A</v>
      </c>
      <c r="H271" s="1276" t="e">
        <v>#N/A</v>
      </c>
      <c r="I271" s="1276" t="e">
        <v>#N/A</v>
      </c>
      <c r="J271" s="1276" t="e">
        <v>#N/A</v>
      </c>
      <c r="K271" s="1276" t="e">
        <v>#N/A</v>
      </c>
      <c r="L271" s="1276" t="e">
        <v>#N/A</v>
      </c>
      <c r="M271" s="1216"/>
      <c r="N271" s="1217"/>
      <c r="O271" s="1217"/>
      <c r="P271" s="1217"/>
      <c r="Q271" s="1217"/>
      <c r="R271" s="1217"/>
      <c r="S271" s="1217"/>
      <c r="T271" s="1217"/>
      <c r="U271" s="1217"/>
      <c r="V271" s="1217"/>
      <c r="W271" s="1217"/>
      <c r="X271" s="1217"/>
      <c r="Y271" s="1217"/>
      <c r="Z271" s="1217"/>
      <c r="AA271" s="1217"/>
      <c r="AB271" s="1217"/>
      <c r="AC271" s="1217"/>
      <c r="AD271" s="1217"/>
      <c r="AE271" s="1217"/>
      <c r="AF271" s="1217"/>
      <c r="AG271" s="1217"/>
      <c r="AH271" s="1217"/>
      <c r="AI271" s="1217"/>
      <c r="AJ271" s="1217"/>
      <c r="AK271" s="1217"/>
      <c r="AL271" s="1217"/>
      <c r="AM271" s="1217"/>
      <c r="AN271" s="1217"/>
      <c r="AO271" s="1217"/>
      <c r="AP271" s="1218"/>
      <c r="AW271" s="1096"/>
      <c r="AX271" s="1096"/>
      <c r="AY271" s="1092" t="s">
        <v>1099</v>
      </c>
      <c r="AZ271" s="1093" t="s">
        <v>823</v>
      </c>
      <c r="BA271" s="1094" t="s">
        <v>339</v>
      </c>
      <c r="BB271" s="1094" t="s">
        <v>502</v>
      </c>
      <c r="BC271" s="1094" t="s">
        <v>1280</v>
      </c>
      <c r="BD271" s="1095" t="s">
        <v>549</v>
      </c>
      <c r="BE271" s="1095" t="s">
        <v>547</v>
      </c>
      <c r="BF271" s="1094" t="s">
        <v>563</v>
      </c>
      <c r="BG271" s="1094" t="s">
        <v>550</v>
      </c>
      <c r="BH271" s="1094" t="s">
        <v>176</v>
      </c>
      <c r="BI271" s="1094" t="s">
        <v>588</v>
      </c>
      <c r="BJ271" s="1072">
        <v>118</v>
      </c>
    </row>
    <row r="272" spans="1:62" hidden="1">
      <c r="A272" s="1598"/>
      <c r="B272" s="1271"/>
      <c r="C272" s="1272"/>
      <c r="D272" s="1277">
        <v>50</v>
      </c>
      <c r="E272" s="1276" t="e">
        <v>#N/A</v>
      </c>
      <c r="F272" s="1276" t="e">
        <v>#N/A</v>
      </c>
      <c r="G272" s="1276" t="e">
        <v>#N/A</v>
      </c>
      <c r="H272" s="1276" t="e">
        <v>#N/A</v>
      </c>
      <c r="I272" s="1276" t="e">
        <v>#N/A</v>
      </c>
      <c r="J272" s="1276" t="e">
        <v>#N/A</v>
      </c>
      <c r="K272" s="1276" t="e">
        <v>#N/A</v>
      </c>
      <c r="L272" s="1276" t="e">
        <v>#N/A</v>
      </c>
      <c r="M272" s="1216"/>
      <c r="N272" s="1217" t="s">
        <v>1655</v>
      </c>
      <c r="O272" s="1217"/>
      <c r="P272" s="1217"/>
      <c r="Q272" s="1217"/>
      <c r="R272" s="1217"/>
      <c r="S272" s="1217"/>
      <c r="T272" s="1217"/>
      <c r="U272" s="1217"/>
      <c r="V272" s="1217"/>
      <c r="W272" s="1217"/>
      <c r="X272" s="1217"/>
      <c r="Y272" s="1217"/>
      <c r="Z272" s="1217"/>
      <c r="AA272" s="1217"/>
      <c r="AB272" s="1217"/>
      <c r="AC272" s="1217"/>
      <c r="AD272" s="1217"/>
      <c r="AE272" s="1217"/>
      <c r="AF272" s="1217"/>
      <c r="AG272" s="1217"/>
      <c r="AH272" s="1217"/>
      <c r="AI272" s="1217"/>
      <c r="AJ272" s="1217"/>
      <c r="AK272" s="1217"/>
      <c r="AL272" s="1217"/>
      <c r="AM272" s="1217"/>
      <c r="AN272" s="1217"/>
      <c r="AO272" s="1217"/>
      <c r="AP272" s="1218"/>
      <c r="AW272" s="1096"/>
      <c r="AX272" s="1096"/>
      <c r="AY272" s="1092" t="s">
        <v>1101</v>
      </c>
      <c r="AZ272" s="1093" t="s">
        <v>825</v>
      </c>
      <c r="BA272" s="1094" t="s">
        <v>863</v>
      </c>
      <c r="BB272" s="1094" t="s">
        <v>1280</v>
      </c>
      <c r="BC272" s="1094" t="s">
        <v>1285</v>
      </c>
      <c r="BD272" s="1095" t="s">
        <v>550</v>
      </c>
      <c r="BE272" s="1095" t="s">
        <v>548</v>
      </c>
      <c r="BF272" s="1094" t="s">
        <v>564</v>
      </c>
      <c r="BG272" s="1094" t="s">
        <v>551</v>
      </c>
      <c r="BH272" s="1094" t="s">
        <v>564</v>
      </c>
      <c r="BI272" s="1094" t="s">
        <v>1939</v>
      </c>
      <c r="BJ272" s="1072">
        <v>119</v>
      </c>
    </row>
    <row r="273" spans="1:62" hidden="1">
      <c r="A273" s="1598"/>
      <c r="B273" s="1271"/>
      <c r="C273" s="1272"/>
      <c r="D273" s="1277">
        <v>60</v>
      </c>
      <c r="E273" s="1276" t="e">
        <v>#N/A</v>
      </c>
      <c r="F273" s="1276" t="e">
        <v>#N/A</v>
      </c>
      <c r="G273" s="1276" t="e">
        <v>#N/A</v>
      </c>
      <c r="H273" s="1276" t="e">
        <v>#N/A</v>
      </c>
      <c r="I273" s="1276" t="e">
        <v>#N/A</v>
      </c>
      <c r="J273" s="1276" t="e">
        <v>#N/A</v>
      </c>
      <c r="K273" s="1276" t="e">
        <v>#N/A</v>
      </c>
      <c r="L273" s="1276" t="e">
        <v>#N/A</v>
      </c>
      <c r="M273" s="1216"/>
      <c r="N273" s="1217"/>
      <c r="O273" s="1217"/>
      <c r="P273" s="1217"/>
      <c r="Q273" s="1217"/>
      <c r="R273" s="1217"/>
      <c r="S273" s="1217"/>
      <c r="T273" s="1217"/>
      <c r="U273" s="1217"/>
      <c r="V273" s="1217"/>
      <c r="W273" s="1217"/>
      <c r="X273" s="1217"/>
      <c r="Y273" s="1217"/>
      <c r="Z273" s="1217"/>
      <c r="AA273" s="1217"/>
      <c r="AB273" s="1217"/>
      <c r="AC273" s="1217"/>
      <c r="AD273" s="1217"/>
      <c r="AE273" s="1217"/>
      <c r="AF273" s="1217"/>
      <c r="AG273" s="1217"/>
      <c r="AH273" s="1217"/>
      <c r="AI273" s="1217"/>
      <c r="AJ273" s="1217"/>
      <c r="AK273" s="1217"/>
      <c r="AL273" s="1217"/>
      <c r="AM273" s="1217"/>
      <c r="AN273" s="1217"/>
      <c r="AO273" s="1217"/>
      <c r="AP273" s="1218"/>
      <c r="AW273" s="1096"/>
      <c r="AX273" s="1096"/>
      <c r="AY273" s="1092" t="s">
        <v>432</v>
      </c>
      <c r="AZ273" s="1093" t="s">
        <v>826</v>
      </c>
      <c r="BA273" s="1094" t="s">
        <v>865</v>
      </c>
      <c r="BB273" s="1094" t="s">
        <v>1285</v>
      </c>
      <c r="BC273" s="1094" t="s">
        <v>1286</v>
      </c>
      <c r="BD273" s="1095" t="s">
        <v>551</v>
      </c>
      <c r="BE273" s="1095" t="s">
        <v>549</v>
      </c>
      <c r="BF273" s="1094" t="s">
        <v>565</v>
      </c>
      <c r="BG273" s="1094" t="s">
        <v>553</v>
      </c>
      <c r="BH273" s="1094" t="s">
        <v>565</v>
      </c>
      <c r="BI273" s="1094" t="s">
        <v>589</v>
      </c>
      <c r="BJ273" s="1072">
        <v>120</v>
      </c>
    </row>
    <row r="274" spans="1:62" hidden="1">
      <c r="A274" s="1598"/>
      <c r="B274" s="1271"/>
      <c r="C274" s="1272"/>
      <c r="D274" s="1278">
        <v>80</v>
      </c>
      <c r="E274" s="1279" t="e">
        <v>#N/A</v>
      </c>
      <c r="F274" s="1279" t="e">
        <v>#N/A</v>
      </c>
      <c r="G274" s="1279" t="e">
        <v>#N/A</v>
      </c>
      <c r="H274" s="1279" t="e">
        <v>#N/A</v>
      </c>
      <c r="I274" s="1279" t="e">
        <v>#N/A</v>
      </c>
      <c r="J274" s="1279" t="e">
        <v>#N/A</v>
      </c>
      <c r="K274" s="1279" t="e">
        <v>#N/A</v>
      </c>
      <c r="L274" s="1279" t="e">
        <v>#N/A</v>
      </c>
      <c r="M274" s="1216"/>
      <c r="N274" s="1217"/>
      <c r="O274" s="1217"/>
      <c r="P274" s="1217"/>
      <c r="Q274" s="1217"/>
      <c r="R274" s="1217"/>
      <c r="S274" s="1217"/>
      <c r="T274" s="1217"/>
      <c r="U274" s="1217"/>
      <c r="V274" s="1217"/>
      <c r="W274" s="1217"/>
      <c r="X274" s="1217"/>
      <c r="Y274" s="1217"/>
      <c r="Z274" s="1217"/>
      <c r="AA274" s="1217"/>
      <c r="AB274" s="1217"/>
      <c r="AC274" s="1217"/>
      <c r="AD274" s="1217"/>
      <c r="AE274" s="1217"/>
      <c r="AF274" s="1217"/>
      <c r="AG274" s="1217"/>
      <c r="AH274" s="1217"/>
      <c r="AI274" s="1217"/>
      <c r="AJ274" s="1217"/>
      <c r="AK274" s="1217"/>
      <c r="AL274" s="1217"/>
      <c r="AM274" s="1217"/>
      <c r="AN274" s="1217"/>
      <c r="AO274" s="1217"/>
      <c r="AP274" s="1218"/>
      <c r="AW274" s="1096"/>
      <c r="AX274" s="1096"/>
      <c r="AY274" s="1092" t="s">
        <v>1105</v>
      </c>
      <c r="AZ274" s="1093" t="s">
        <v>828</v>
      </c>
      <c r="BA274" s="1094" t="s">
        <v>867</v>
      </c>
      <c r="BB274" s="1094" t="s">
        <v>1286</v>
      </c>
      <c r="BC274" s="1094" t="s">
        <v>1289</v>
      </c>
      <c r="BD274" s="1095" t="s">
        <v>552</v>
      </c>
      <c r="BE274" s="1095" t="s">
        <v>550</v>
      </c>
      <c r="BF274" s="1094" t="s">
        <v>566</v>
      </c>
      <c r="BG274" s="1094" t="s">
        <v>554</v>
      </c>
      <c r="BH274" s="1094" t="s">
        <v>1940</v>
      </c>
      <c r="BI274" s="1094" t="s">
        <v>590</v>
      </c>
      <c r="BJ274" s="1072">
        <v>121</v>
      </c>
    </row>
    <row r="275" spans="1:62" hidden="1">
      <c r="A275" s="1598"/>
      <c r="B275" s="1271"/>
      <c r="C275" s="1272"/>
      <c r="D275" s="1278">
        <v>120</v>
      </c>
      <c r="E275" s="1279" t="e">
        <v>#N/A</v>
      </c>
      <c r="F275" s="1279" t="e">
        <v>#N/A</v>
      </c>
      <c r="G275" s="1279" t="e">
        <v>#N/A</v>
      </c>
      <c r="H275" s="1279" t="e">
        <v>#N/A</v>
      </c>
      <c r="I275" s="1279" t="e">
        <v>#N/A</v>
      </c>
      <c r="J275" s="1279" t="e">
        <v>#N/A</v>
      </c>
      <c r="K275" s="1279" t="e">
        <v>#N/A</v>
      </c>
      <c r="L275" s="1279" t="e">
        <v>#N/A</v>
      </c>
      <c r="M275" s="1225"/>
      <c r="N275" s="1226" t="s">
        <v>1655</v>
      </c>
      <c r="O275" s="1226"/>
      <c r="P275" s="1226"/>
      <c r="Q275" s="1226"/>
      <c r="R275" s="1226"/>
      <c r="S275" s="1226"/>
      <c r="T275" s="1226"/>
      <c r="U275" s="1226"/>
      <c r="V275" s="1226"/>
      <c r="W275" s="1226"/>
      <c r="X275" s="1226"/>
      <c r="Y275" s="1226"/>
      <c r="Z275" s="1226"/>
      <c r="AA275" s="1226"/>
      <c r="AB275" s="1226"/>
      <c r="AC275" s="1226"/>
      <c r="AD275" s="1226"/>
      <c r="AE275" s="1226"/>
      <c r="AF275" s="1226"/>
      <c r="AG275" s="1226"/>
      <c r="AH275" s="1226"/>
      <c r="AI275" s="1226"/>
      <c r="AJ275" s="1226"/>
      <c r="AK275" s="1226"/>
      <c r="AL275" s="1226"/>
      <c r="AM275" s="1226"/>
      <c r="AN275" s="1226"/>
      <c r="AO275" s="1226"/>
      <c r="AP275" s="1227"/>
      <c r="AW275" s="1096"/>
      <c r="AX275" s="1096"/>
      <c r="AY275" s="1092" t="s">
        <v>1109</v>
      </c>
      <c r="AZ275" s="1093" t="s">
        <v>832</v>
      </c>
      <c r="BA275" s="1094" t="s">
        <v>873</v>
      </c>
      <c r="BB275" s="1094" t="s">
        <v>1289</v>
      </c>
      <c r="BC275" s="1094" t="s">
        <v>1290</v>
      </c>
      <c r="BD275" s="1095" t="s">
        <v>553</v>
      </c>
      <c r="BE275" s="1095" t="s">
        <v>551</v>
      </c>
      <c r="BF275" s="1094" t="s">
        <v>567</v>
      </c>
      <c r="BG275" s="1094" t="s">
        <v>555</v>
      </c>
      <c r="BH275" s="1094" t="s">
        <v>566</v>
      </c>
      <c r="BI275" s="1094" t="s">
        <v>591</v>
      </c>
      <c r="BJ275" s="1072">
        <v>122</v>
      </c>
    </row>
    <row r="276" spans="1:62" hidden="1">
      <c r="A276" s="1598"/>
      <c r="B276" s="1271"/>
      <c r="C276" s="1272"/>
      <c r="D276" s="1280"/>
      <c r="E276" s="1281"/>
      <c r="F276" s="1281"/>
      <c r="G276" s="1281"/>
      <c r="H276" s="1281"/>
      <c r="I276" s="1281"/>
      <c r="J276" s="1281"/>
      <c r="K276" s="1281"/>
      <c r="L276" s="1281"/>
      <c r="M276" s="1073"/>
      <c r="N276" s="1073"/>
      <c r="AW276" s="1096"/>
      <c r="AX276" s="1096"/>
      <c r="AY276" s="1092" t="s">
        <v>1110</v>
      </c>
      <c r="AZ276" s="1093" t="s">
        <v>834</v>
      </c>
      <c r="BA276" s="1094" t="s">
        <v>874</v>
      </c>
      <c r="BB276" s="1094" t="s">
        <v>1290</v>
      </c>
      <c r="BC276" s="1094" t="s">
        <v>1291</v>
      </c>
      <c r="BD276" s="1095" t="s">
        <v>554</v>
      </c>
      <c r="BE276" s="1095" t="s">
        <v>552</v>
      </c>
      <c r="BF276" s="1094" t="s">
        <v>568</v>
      </c>
      <c r="BG276" s="1094" t="s">
        <v>1932</v>
      </c>
      <c r="BH276" s="1094" t="s">
        <v>567</v>
      </c>
      <c r="BI276" s="1094" t="s">
        <v>592</v>
      </c>
      <c r="BJ276" s="1072">
        <v>123</v>
      </c>
    </row>
    <row r="277" spans="1:62" hidden="1">
      <c r="A277" s="1598"/>
      <c r="B277" s="1271"/>
      <c r="C277" s="1272"/>
      <c r="D277" s="1282"/>
      <c r="E277" s="1283"/>
      <c r="F277" s="1283"/>
      <c r="G277" s="1283"/>
      <c r="H277" s="1283"/>
      <c r="I277" s="1283"/>
      <c r="J277" s="1283"/>
      <c r="K277" s="1283"/>
      <c r="L277" s="1284"/>
      <c r="M277" s="1212"/>
      <c r="N277" s="1213"/>
      <c r="O277" s="1213"/>
      <c r="P277" s="1213"/>
      <c r="Q277" s="1213"/>
      <c r="R277" s="1213"/>
      <c r="S277" s="1213"/>
      <c r="T277" s="1213"/>
      <c r="U277" s="1213"/>
      <c r="V277" s="1213"/>
      <c r="W277" s="1213"/>
      <c r="X277" s="1213"/>
      <c r="Y277" s="1213"/>
      <c r="Z277" s="1213"/>
      <c r="AA277" s="1213"/>
      <c r="AB277" s="1213"/>
      <c r="AC277" s="1213"/>
      <c r="AD277" s="1213"/>
      <c r="AE277" s="1213"/>
      <c r="AF277" s="1213"/>
      <c r="AG277" s="1213"/>
      <c r="AH277" s="1213"/>
      <c r="AI277" s="1213"/>
      <c r="AJ277" s="1213"/>
      <c r="AK277" s="1213"/>
      <c r="AL277" s="1213"/>
      <c r="AM277" s="1213"/>
      <c r="AN277" s="1213"/>
      <c r="AO277" s="1213"/>
      <c r="AP277" s="1214"/>
      <c r="AW277" s="1096"/>
      <c r="AX277" s="1096"/>
      <c r="AY277" s="1092" t="s">
        <v>1115</v>
      </c>
      <c r="AZ277" s="1093" t="s">
        <v>836</v>
      </c>
      <c r="BA277" s="1094" t="s">
        <v>875</v>
      </c>
      <c r="BB277" s="1094" t="s">
        <v>1291</v>
      </c>
      <c r="BC277" s="1094" t="s">
        <v>1293</v>
      </c>
      <c r="BD277" s="1095" t="s">
        <v>555</v>
      </c>
      <c r="BE277" s="1095" t="s">
        <v>553</v>
      </c>
      <c r="BF277" s="1094" t="s">
        <v>569</v>
      </c>
      <c r="BG277" s="1094" t="s">
        <v>556</v>
      </c>
      <c r="BH277" s="1094" t="s">
        <v>1941</v>
      </c>
      <c r="BI277" s="1094" t="s">
        <v>593</v>
      </c>
      <c r="BJ277" s="1072" t="e">
        <v>#N/A</v>
      </c>
    </row>
    <row r="278" spans="1:62" hidden="1">
      <c r="A278" s="1598"/>
      <c r="B278" s="1285"/>
      <c r="C278" s="1272"/>
      <c r="D278" s="1286"/>
      <c r="E278" s="1287"/>
      <c r="F278" s="1287"/>
      <c r="G278" s="1287"/>
      <c r="H278" s="1287"/>
      <c r="I278" s="1287"/>
      <c r="J278" s="1287"/>
      <c r="K278" s="1287"/>
      <c r="L278" s="1288"/>
      <c r="M278" s="1216"/>
      <c r="N278" s="1217"/>
      <c r="O278" s="1217"/>
      <c r="P278" s="1217"/>
      <c r="Q278" s="1217"/>
      <c r="R278" s="1217"/>
      <c r="S278" s="1217"/>
      <c r="T278" s="1217"/>
      <c r="U278" s="1217"/>
      <c r="V278" s="1217"/>
      <c r="W278" s="1217"/>
      <c r="X278" s="1217"/>
      <c r="Y278" s="1217"/>
      <c r="Z278" s="1217"/>
      <c r="AA278" s="1217"/>
      <c r="AB278" s="1217"/>
      <c r="AC278" s="1217"/>
      <c r="AD278" s="1217"/>
      <c r="AE278" s="1217"/>
      <c r="AF278" s="1217"/>
      <c r="AG278" s="1217"/>
      <c r="AH278" s="1217"/>
      <c r="AI278" s="1217"/>
      <c r="AJ278" s="1217"/>
      <c r="AK278" s="1217"/>
      <c r="AL278" s="1217"/>
      <c r="AM278" s="1217"/>
      <c r="AN278" s="1217"/>
      <c r="AO278" s="1217"/>
      <c r="AP278" s="1218"/>
      <c r="AW278" s="1096"/>
      <c r="AX278" s="1096"/>
      <c r="AY278" s="1092" t="s">
        <v>1117</v>
      </c>
      <c r="AZ278" s="1093" t="s">
        <v>837</v>
      </c>
      <c r="BA278" s="1094" t="s">
        <v>876</v>
      </c>
      <c r="BB278" s="1094" t="s">
        <v>1293</v>
      </c>
      <c r="BC278" s="1094" t="s">
        <v>1296</v>
      </c>
      <c r="BD278" s="1095" t="s">
        <v>556</v>
      </c>
      <c r="BE278" s="1095" t="s">
        <v>554</v>
      </c>
      <c r="BF278" s="1094" t="s">
        <v>570</v>
      </c>
      <c r="BG278" s="1094" t="s">
        <v>557</v>
      </c>
      <c r="BH278" s="1094" t="s">
        <v>568</v>
      </c>
      <c r="BI278" s="1094" t="s">
        <v>594</v>
      </c>
      <c r="BJ278" s="1072" t="e">
        <v>#N/A</v>
      </c>
    </row>
    <row r="279" spans="1:62" ht="15" hidden="1" customHeight="1">
      <c r="A279" s="1598"/>
      <c r="B279" s="1271"/>
      <c r="C279" s="1272"/>
      <c r="D279" s="1289"/>
      <c r="E279" s="1287"/>
      <c r="F279" s="1287"/>
      <c r="G279" s="1287"/>
      <c r="H279" s="1287"/>
      <c r="I279" s="1287"/>
      <c r="J279" s="1287"/>
      <c r="K279" s="1287"/>
      <c r="L279" s="1288"/>
      <c r="M279" s="1216"/>
      <c r="N279" s="1217" t="s">
        <v>1731</v>
      </c>
      <c r="O279" s="1217"/>
      <c r="P279" s="1217"/>
      <c r="Q279" s="1217"/>
      <c r="R279" s="1217"/>
      <c r="S279" s="1217"/>
      <c r="T279" s="1217"/>
      <c r="U279" s="1217"/>
      <c r="V279" s="1217"/>
      <c r="W279" s="1217"/>
      <c r="X279" s="1217"/>
      <c r="Y279" s="1217"/>
      <c r="Z279" s="1217"/>
      <c r="AA279" s="1217"/>
      <c r="AB279" s="1217"/>
      <c r="AC279" s="1217"/>
      <c r="AD279" s="1217"/>
      <c r="AE279" s="1217"/>
      <c r="AF279" s="1217"/>
      <c r="AG279" s="1217"/>
      <c r="AH279" s="1217"/>
      <c r="AI279" s="1217"/>
      <c r="AJ279" s="1217"/>
      <c r="AK279" s="1217"/>
      <c r="AL279" s="1217"/>
      <c r="AM279" s="1217"/>
      <c r="AN279" s="1217"/>
      <c r="AO279" s="1217"/>
      <c r="AP279" s="1218"/>
      <c r="AW279" s="1096"/>
      <c r="AX279" s="1096"/>
      <c r="AY279" s="1092" t="s">
        <v>1121</v>
      </c>
      <c r="AZ279" s="1093" t="s">
        <v>839</v>
      </c>
      <c r="BA279" s="1094" t="s">
        <v>879</v>
      </c>
      <c r="BB279" s="1094" t="s">
        <v>1296</v>
      </c>
      <c r="BC279" s="1094" t="s">
        <v>1297</v>
      </c>
      <c r="BD279" s="1095" t="s">
        <v>557</v>
      </c>
      <c r="BE279" s="1095" t="s">
        <v>555</v>
      </c>
      <c r="BF279" s="1094" t="s">
        <v>180</v>
      </c>
      <c r="BG279" s="1094" t="s">
        <v>559</v>
      </c>
      <c r="BH279" s="1094" t="s">
        <v>569</v>
      </c>
      <c r="BI279" s="1094" t="s">
        <v>595</v>
      </c>
      <c r="BJ279" s="1072" t="e">
        <v>#N/A</v>
      </c>
    </row>
    <row r="280" spans="1:62" hidden="1">
      <c r="A280" s="1598"/>
      <c r="B280" s="1271"/>
      <c r="C280" s="1272"/>
      <c r="D280" s="1289"/>
      <c r="E280" s="1287"/>
      <c r="F280" s="1287"/>
      <c r="G280" s="1287"/>
      <c r="H280" s="1287"/>
      <c r="I280" s="1287"/>
      <c r="J280" s="1287"/>
      <c r="K280" s="1287"/>
      <c r="L280" s="1288"/>
      <c r="M280" s="1216"/>
      <c r="N280" s="1217"/>
      <c r="O280" s="1217"/>
      <c r="P280" s="1217"/>
      <c r="Q280" s="1217"/>
      <c r="R280" s="1217"/>
      <c r="S280" s="1217"/>
      <c r="T280" s="1217"/>
      <c r="U280" s="1217"/>
      <c r="V280" s="1217"/>
      <c r="W280" s="1217"/>
      <c r="X280" s="1217"/>
      <c r="Y280" s="1217"/>
      <c r="Z280" s="1217"/>
      <c r="AA280" s="1217"/>
      <c r="AB280" s="1217"/>
      <c r="AC280" s="1217"/>
      <c r="AD280" s="1217"/>
      <c r="AE280" s="1217"/>
      <c r="AF280" s="1217"/>
      <c r="AG280" s="1217"/>
      <c r="AH280" s="1217"/>
      <c r="AI280" s="1217"/>
      <c r="AJ280" s="1217"/>
      <c r="AK280" s="1217"/>
      <c r="AL280" s="1217"/>
      <c r="AM280" s="1217"/>
      <c r="AN280" s="1217"/>
      <c r="AO280" s="1217"/>
      <c r="AP280" s="1218"/>
      <c r="AW280" s="1096"/>
      <c r="AX280" s="1096"/>
      <c r="AY280" s="1092" t="s">
        <v>1123</v>
      </c>
      <c r="AZ280" s="1093" t="s">
        <v>841</v>
      </c>
      <c r="BA280" s="1094" t="s">
        <v>885</v>
      </c>
      <c r="BB280" s="1094" t="s">
        <v>1297</v>
      </c>
      <c r="BC280" s="1094" t="s">
        <v>1300</v>
      </c>
      <c r="BD280" s="1095" t="s">
        <v>559</v>
      </c>
      <c r="BE280" s="1095" t="s">
        <v>556</v>
      </c>
      <c r="BF280" s="1094" t="s">
        <v>1942</v>
      </c>
      <c r="BG280" s="1094" t="s">
        <v>560</v>
      </c>
      <c r="BH280" s="1094" t="s">
        <v>1943</v>
      </c>
      <c r="BI280" s="1094" t="s">
        <v>596</v>
      </c>
      <c r="BJ280" s="1072">
        <v>124</v>
      </c>
    </row>
    <row r="281" spans="1:62" hidden="1">
      <c r="A281" s="1598"/>
      <c r="B281" s="1271"/>
      <c r="C281" s="1272"/>
      <c r="D281" s="1289"/>
      <c r="E281" s="1287"/>
      <c r="F281" s="1287"/>
      <c r="G281" s="1287"/>
      <c r="H281" s="1287"/>
      <c r="I281" s="1287"/>
      <c r="J281" s="1287"/>
      <c r="K281" s="1287"/>
      <c r="L281" s="1288"/>
      <c r="M281" s="1216"/>
      <c r="N281" s="1217"/>
      <c r="O281" s="1217"/>
      <c r="P281" s="1217"/>
      <c r="Q281" s="1217"/>
      <c r="R281" s="1217"/>
      <c r="S281" s="1217"/>
      <c r="T281" s="1217"/>
      <c r="U281" s="1217"/>
      <c r="V281" s="1217"/>
      <c r="W281" s="1217"/>
      <c r="X281" s="1217"/>
      <c r="Y281" s="1217"/>
      <c r="Z281" s="1217"/>
      <c r="AA281" s="1217"/>
      <c r="AB281" s="1217"/>
      <c r="AC281" s="1217"/>
      <c r="AD281" s="1217"/>
      <c r="AE281" s="1217"/>
      <c r="AF281" s="1217"/>
      <c r="AG281" s="1217"/>
      <c r="AH281" s="1217"/>
      <c r="AI281" s="1217"/>
      <c r="AJ281" s="1217"/>
      <c r="AK281" s="1217"/>
      <c r="AL281" s="1217"/>
      <c r="AM281" s="1217"/>
      <c r="AN281" s="1217"/>
      <c r="AO281" s="1217"/>
      <c r="AP281" s="1218"/>
      <c r="AW281" s="1096"/>
      <c r="AX281" s="1096"/>
      <c r="AY281" s="1092" t="s">
        <v>1125</v>
      </c>
      <c r="AZ281" s="1093" t="s">
        <v>333</v>
      </c>
      <c r="BA281" s="1094" t="s">
        <v>888</v>
      </c>
      <c r="BB281" s="1094" t="s">
        <v>1300</v>
      </c>
      <c r="BC281" s="1094" t="s">
        <v>1301</v>
      </c>
      <c r="BD281" s="1095" t="s">
        <v>560</v>
      </c>
      <c r="BE281" s="1095" t="s">
        <v>557</v>
      </c>
      <c r="BF281" s="1094" t="s">
        <v>571</v>
      </c>
      <c r="BG281" s="1094" t="s">
        <v>561</v>
      </c>
      <c r="BH281" s="1094" t="s">
        <v>570</v>
      </c>
      <c r="BI281" s="1094" t="s">
        <v>597</v>
      </c>
      <c r="BJ281" s="1072" t="e">
        <v>#N/A</v>
      </c>
    </row>
    <row r="282" spans="1:62" hidden="1">
      <c r="A282" s="1598"/>
      <c r="B282" s="1271"/>
      <c r="C282" s="1272"/>
      <c r="D282" s="1289"/>
      <c r="E282" s="1287"/>
      <c r="F282" s="1287"/>
      <c r="G282" s="1287"/>
      <c r="H282" s="1287"/>
      <c r="I282" s="1287"/>
      <c r="J282" s="1287"/>
      <c r="K282" s="1287"/>
      <c r="L282" s="1288"/>
      <c r="M282" s="1216"/>
      <c r="N282" s="1217"/>
      <c r="O282" s="1217"/>
      <c r="P282" s="1217"/>
      <c r="Q282" s="1217"/>
      <c r="R282" s="1217"/>
      <c r="S282" s="1217"/>
      <c r="T282" s="1217"/>
      <c r="U282" s="1217"/>
      <c r="V282" s="1217"/>
      <c r="W282" s="1217"/>
      <c r="X282" s="1217"/>
      <c r="Y282" s="1217"/>
      <c r="Z282" s="1217"/>
      <c r="AA282" s="1217"/>
      <c r="AB282" s="1217"/>
      <c r="AC282" s="1217"/>
      <c r="AD282" s="1217"/>
      <c r="AE282" s="1217"/>
      <c r="AF282" s="1217"/>
      <c r="AG282" s="1217"/>
      <c r="AH282" s="1217"/>
      <c r="AI282" s="1217"/>
      <c r="AJ282" s="1217"/>
      <c r="AK282" s="1217"/>
      <c r="AL282" s="1217"/>
      <c r="AM282" s="1217"/>
      <c r="AN282" s="1217"/>
      <c r="AO282" s="1217"/>
      <c r="AP282" s="1218"/>
      <c r="AW282" s="1096"/>
      <c r="AX282" s="1096"/>
      <c r="AY282" s="1092" t="s">
        <v>1126</v>
      </c>
      <c r="AZ282" s="1093" t="s">
        <v>844</v>
      </c>
      <c r="BA282" s="1094" t="s">
        <v>889</v>
      </c>
      <c r="BB282" s="1094" t="s">
        <v>1301</v>
      </c>
      <c r="BC282" s="1094" t="s">
        <v>1305</v>
      </c>
      <c r="BD282" s="1095" t="s">
        <v>561</v>
      </c>
      <c r="BE282" s="1095" t="s">
        <v>558</v>
      </c>
      <c r="BF282" s="1094" t="s">
        <v>573</v>
      </c>
      <c r="BG282" s="1094" t="s">
        <v>562</v>
      </c>
      <c r="BH282" s="1094" t="s">
        <v>180</v>
      </c>
      <c r="BI282" s="1094" t="s">
        <v>598</v>
      </c>
      <c r="BJ282" s="1072" t="e">
        <v>#N/A</v>
      </c>
    </row>
    <row r="283" spans="1:62" hidden="1">
      <c r="A283" s="1599"/>
      <c r="B283" s="1290"/>
      <c r="C283" s="1291"/>
      <c r="D283" s="1292"/>
      <c r="E283" s="1293"/>
      <c r="F283" s="1293"/>
      <c r="G283" s="1293"/>
      <c r="H283" s="1293"/>
      <c r="I283" s="1293"/>
      <c r="J283" s="1293"/>
      <c r="K283" s="1293"/>
      <c r="L283" s="1294"/>
      <c r="M283" s="1225"/>
      <c r="N283" s="1226"/>
      <c r="O283" s="1226"/>
      <c r="P283" s="1226"/>
      <c r="Q283" s="1226"/>
      <c r="R283" s="1226"/>
      <c r="S283" s="1226"/>
      <c r="T283" s="1226"/>
      <c r="U283" s="1226"/>
      <c r="V283" s="1226"/>
      <c r="W283" s="1226"/>
      <c r="X283" s="1226"/>
      <c r="Y283" s="1226"/>
      <c r="Z283" s="1226"/>
      <c r="AA283" s="1226"/>
      <c r="AB283" s="1226"/>
      <c r="AC283" s="1226"/>
      <c r="AD283" s="1226"/>
      <c r="AE283" s="1226"/>
      <c r="AF283" s="1226"/>
      <c r="AG283" s="1226"/>
      <c r="AH283" s="1226"/>
      <c r="AI283" s="1226"/>
      <c r="AJ283" s="1226"/>
      <c r="AK283" s="1226"/>
      <c r="AL283" s="1226"/>
      <c r="AM283" s="1226"/>
      <c r="AN283" s="1226"/>
      <c r="AO283" s="1226"/>
      <c r="AP283" s="1227"/>
      <c r="AW283" s="1096"/>
      <c r="AX283" s="1096"/>
      <c r="AY283" s="1092" t="s">
        <v>1127</v>
      </c>
      <c r="AZ283" s="1093" t="s">
        <v>845</v>
      </c>
      <c r="BA283" s="1094" t="s">
        <v>894</v>
      </c>
      <c r="BB283" s="1094" t="s">
        <v>1305</v>
      </c>
      <c r="BC283" s="1094" t="s">
        <v>1316</v>
      </c>
      <c r="BD283" s="1095" t="s">
        <v>562</v>
      </c>
      <c r="BE283" s="1095" t="s">
        <v>559</v>
      </c>
      <c r="BF283" s="1094" t="s">
        <v>574</v>
      </c>
      <c r="BG283" s="1094" t="s">
        <v>176</v>
      </c>
      <c r="BH283" s="1094" t="s">
        <v>1942</v>
      </c>
      <c r="BI283" s="1094" t="s">
        <v>599</v>
      </c>
      <c r="BJ283" s="1072">
        <v>125</v>
      </c>
    </row>
    <row r="284" spans="1:62" ht="27.6" hidden="1">
      <c r="AW284" s="1096"/>
      <c r="AX284" s="1096"/>
      <c r="AY284" s="1092" t="s">
        <v>1132</v>
      </c>
      <c r="AZ284" s="1093" t="s">
        <v>851</v>
      </c>
      <c r="BA284" s="1094" t="s">
        <v>896</v>
      </c>
      <c r="BB284" s="1094" t="s">
        <v>1316</v>
      </c>
      <c r="BC284" s="1094" t="s">
        <v>1317</v>
      </c>
      <c r="BD284" s="1095" t="s">
        <v>563</v>
      </c>
      <c r="BE284" s="1095" t="s">
        <v>560</v>
      </c>
      <c r="BF284" s="1094" t="s">
        <v>575</v>
      </c>
      <c r="BG284" s="1094" t="s">
        <v>563</v>
      </c>
      <c r="BH284" s="1094" t="s">
        <v>571</v>
      </c>
      <c r="BI284" s="1094" t="s">
        <v>600</v>
      </c>
      <c r="BJ284" s="1072" t="e">
        <v>#N/A</v>
      </c>
    </row>
    <row r="285" spans="1:62" hidden="1">
      <c r="A285" s="1600" t="s">
        <v>1944</v>
      </c>
      <c r="B285" s="1295"/>
      <c r="C285" s="1296"/>
      <c r="D285" s="1297" t="s">
        <v>1931</v>
      </c>
      <c r="E285" s="1298"/>
      <c r="F285" s="1298"/>
      <c r="G285" s="1298"/>
      <c r="H285" s="1298"/>
      <c r="I285" s="1298"/>
      <c r="J285" s="1298"/>
      <c r="K285" s="1298"/>
      <c r="L285" s="1298"/>
      <c r="M285" s="1074"/>
      <c r="N285" s="1074"/>
      <c r="O285" s="1074"/>
      <c r="P285" s="1074"/>
      <c r="Q285" s="1074"/>
      <c r="R285" s="1074"/>
      <c r="S285" s="1074"/>
      <c r="T285" s="1074"/>
      <c r="U285" s="1074"/>
      <c r="V285" s="1074"/>
      <c r="W285" s="1074"/>
      <c r="X285" s="1074"/>
      <c r="Y285" s="1074"/>
      <c r="Z285" s="1074"/>
      <c r="AA285" s="1074"/>
      <c r="AB285" s="1074"/>
      <c r="AC285" s="1074"/>
      <c r="AD285" s="1074"/>
      <c r="AE285" s="1074"/>
      <c r="AF285" s="1074"/>
      <c r="AG285" s="1074"/>
      <c r="AH285" s="1074"/>
      <c r="AI285" s="1074"/>
      <c r="AJ285" s="1074"/>
      <c r="AK285" s="1074"/>
      <c r="AL285" s="1074"/>
      <c r="AM285" s="1074"/>
      <c r="AN285" s="1074"/>
      <c r="AO285" s="1074"/>
      <c r="AP285" s="1074"/>
      <c r="AQ285" s="1074"/>
      <c r="AW285" s="1096"/>
      <c r="AX285" s="1096"/>
      <c r="AY285" s="1092" t="s">
        <v>1133</v>
      </c>
      <c r="AZ285" s="1093" t="s">
        <v>853</v>
      </c>
      <c r="BA285" s="1094" t="s">
        <v>898</v>
      </c>
      <c r="BB285" s="1094" t="s">
        <v>1317</v>
      </c>
      <c r="BC285" s="1094" t="s">
        <v>1321</v>
      </c>
      <c r="BD285" s="1095" t="s">
        <v>564</v>
      </c>
      <c r="BE285" s="1095" t="s">
        <v>561</v>
      </c>
      <c r="BF285" s="1094" t="s">
        <v>576</v>
      </c>
      <c r="BG285" s="1094" t="s">
        <v>564</v>
      </c>
      <c r="BH285" s="1094" t="s">
        <v>572</v>
      </c>
      <c r="BI285" s="1094" t="s">
        <v>601</v>
      </c>
      <c r="BJ285" s="1072" t="e">
        <v>#N/A</v>
      </c>
    </row>
    <row r="286" spans="1:62" hidden="1">
      <c r="A286" s="1601"/>
      <c r="B286" s="1299"/>
      <c r="C286" s="1300"/>
      <c r="D286" s="1301"/>
      <c r="E286" s="1302">
        <v>1</v>
      </c>
      <c r="F286" s="1302">
        <v>2</v>
      </c>
      <c r="G286" s="1302">
        <v>3</v>
      </c>
      <c r="H286" s="1302">
        <v>4</v>
      </c>
      <c r="I286" s="1302">
        <v>5</v>
      </c>
      <c r="J286" s="1302">
        <v>6</v>
      </c>
      <c r="K286" s="1302">
        <v>7</v>
      </c>
      <c r="L286" s="1302">
        <v>8</v>
      </c>
      <c r="AW286" s="1096"/>
      <c r="AX286" s="1096"/>
      <c r="AY286" s="1092" t="s">
        <v>1135</v>
      </c>
      <c r="AZ286" s="1093" t="s">
        <v>857</v>
      </c>
      <c r="BA286" s="1093" t="s">
        <v>901</v>
      </c>
      <c r="BB286" s="1094" t="s">
        <v>1321</v>
      </c>
      <c r="BC286" s="1094" t="s">
        <v>1329</v>
      </c>
      <c r="BD286" s="1095" t="s">
        <v>565</v>
      </c>
      <c r="BE286" s="1095" t="s">
        <v>562</v>
      </c>
      <c r="BF286" s="1094" t="s">
        <v>577</v>
      </c>
      <c r="BG286" s="1094" t="s">
        <v>565</v>
      </c>
      <c r="BH286" s="1094" t="s">
        <v>573</v>
      </c>
      <c r="BI286" s="1094" t="s">
        <v>602</v>
      </c>
      <c r="BJ286" s="1072" t="e">
        <v>#N/A</v>
      </c>
    </row>
    <row r="287" spans="1:62" hidden="1">
      <c r="A287" s="1601"/>
      <c r="B287" s="1299"/>
      <c r="C287" s="1300"/>
      <c r="D287" s="1303">
        <v>15</v>
      </c>
      <c r="E287" s="1304" t="e">
        <v>#N/A</v>
      </c>
      <c r="F287" s="1304" t="e">
        <v>#N/A</v>
      </c>
      <c r="G287" s="1304" t="e">
        <v>#N/A</v>
      </c>
      <c r="H287" s="1304" t="e">
        <v>#N/A</v>
      </c>
      <c r="I287" s="1304" t="e">
        <v>#N/A</v>
      </c>
      <c r="J287" s="1304" t="e">
        <v>#N/A</v>
      </c>
      <c r="K287" s="1304" t="e">
        <v>#N/A</v>
      </c>
      <c r="L287" s="1304" t="e">
        <v>#N/A</v>
      </c>
      <c r="AW287" s="1096"/>
      <c r="AX287" s="1096"/>
      <c r="AY287" s="1092" t="s">
        <v>1136</v>
      </c>
      <c r="AZ287" s="1093" t="s">
        <v>858</v>
      </c>
      <c r="BA287" s="1094" t="s">
        <v>365</v>
      </c>
      <c r="BB287" s="1094" t="s">
        <v>1329</v>
      </c>
      <c r="BC287" s="1094" t="s">
        <v>1341</v>
      </c>
      <c r="BD287" s="1095" t="s">
        <v>566</v>
      </c>
      <c r="BE287" s="1095" t="s">
        <v>563</v>
      </c>
      <c r="BF287" s="1094" t="s">
        <v>578</v>
      </c>
      <c r="BG287" s="1094" t="s">
        <v>1940</v>
      </c>
      <c r="BH287" s="1094" t="s">
        <v>574</v>
      </c>
      <c r="BI287" s="1094" t="s">
        <v>603</v>
      </c>
      <c r="BJ287" s="1072" t="e">
        <v>#N/A</v>
      </c>
    </row>
    <row r="288" spans="1:62" hidden="1">
      <c r="A288" s="1601"/>
      <c r="B288" s="1299"/>
      <c r="C288" s="1300"/>
      <c r="D288" s="1303">
        <v>30</v>
      </c>
      <c r="E288" s="1305" t="e">
        <v>#N/A</v>
      </c>
      <c r="F288" s="1305" t="e">
        <v>#N/A</v>
      </c>
      <c r="G288" s="1305" t="e">
        <v>#N/A</v>
      </c>
      <c r="H288" s="1305" t="e">
        <v>#N/A</v>
      </c>
      <c r="I288" s="1305" t="e">
        <v>#N/A</v>
      </c>
      <c r="J288" s="1305" t="e">
        <v>#N/A</v>
      </c>
      <c r="K288" s="1305" t="e">
        <v>#N/A</v>
      </c>
      <c r="L288" s="1305" t="e">
        <v>#N/A</v>
      </c>
      <c r="N288" s="1072" t="s">
        <v>1655</v>
      </c>
      <c r="AW288" s="1096"/>
      <c r="AX288" s="1096"/>
      <c r="AY288" s="1092" t="s">
        <v>1144</v>
      </c>
      <c r="AZ288" s="1093" t="s">
        <v>1936</v>
      </c>
      <c r="BA288" s="1094" t="s">
        <v>903</v>
      </c>
      <c r="BB288" s="1094" t="s">
        <v>1337</v>
      </c>
      <c r="BC288" s="1094" t="s">
        <v>1344</v>
      </c>
      <c r="BD288" s="1095" t="s">
        <v>567</v>
      </c>
      <c r="BE288" s="1095" t="s">
        <v>564</v>
      </c>
      <c r="BF288" s="1094" t="s">
        <v>580</v>
      </c>
      <c r="BG288" s="1094" t="s">
        <v>566</v>
      </c>
      <c r="BH288" s="1094" t="s">
        <v>575</v>
      </c>
      <c r="BI288" s="1094" t="s">
        <v>604</v>
      </c>
      <c r="BJ288" s="1072">
        <v>126</v>
      </c>
    </row>
    <row r="289" spans="1:62" hidden="1">
      <c r="A289" s="1601"/>
      <c r="B289" s="1299"/>
      <c r="C289" s="1300"/>
      <c r="AW289" s="1096"/>
      <c r="AX289" s="1096"/>
      <c r="AY289" s="1092" t="s">
        <v>1146</v>
      </c>
      <c r="AZ289" s="1093" t="s">
        <v>860</v>
      </c>
      <c r="BA289" s="1094" t="s">
        <v>904</v>
      </c>
      <c r="BB289" s="1094" t="s">
        <v>1341</v>
      </c>
      <c r="BC289" s="1094"/>
      <c r="BD289" s="1095" t="s">
        <v>568</v>
      </c>
      <c r="BE289" s="1095" t="s">
        <v>565</v>
      </c>
      <c r="BF289" s="1094" t="s">
        <v>581</v>
      </c>
      <c r="BG289" s="1094" t="s">
        <v>567</v>
      </c>
      <c r="BH289" s="1094" t="s">
        <v>576</v>
      </c>
      <c r="BI289" s="1094" t="s">
        <v>606</v>
      </c>
      <c r="BJ289" s="1072" t="e">
        <v>#N/A</v>
      </c>
    </row>
    <row r="290" spans="1:62" hidden="1">
      <c r="A290" s="1601"/>
      <c r="B290" s="1299"/>
      <c r="C290" s="1300"/>
      <c r="D290" s="1306" t="s">
        <v>1945</v>
      </c>
      <c r="E290" s="1298"/>
      <c r="F290" s="1298"/>
      <c r="G290" s="1298"/>
      <c r="H290" s="1298"/>
      <c r="I290" s="1298"/>
      <c r="J290" s="1298"/>
      <c r="K290" s="1298"/>
      <c r="L290" s="1307"/>
      <c r="AW290" s="1096"/>
      <c r="AX290" s="1096"/>
      <c r="AY290" s="1092" t="s">
        <v>1149</v>
      </c>
      <c r="AZ290" s="1093" t="s">
        <v>861</v>
      </c>
      <c r="BA290" s="1094" t="s">
        <v>905</v>
      </c>
      <c r="BB290" s="1094" t="s">
        <v>1344</v>
      </c>
      <c r="BC290" s="1094"/>
      <c r="BD290" s="1095" t="s">
        <v>569</v>
      </c>
      <c r="BE290" s="1095" t="s">
        <v>566</v>
      </c>
      <c r="BF290" s="1094" t="s">
        <v>1946</v>
      </c>
      <c r="BG290" s="1094" t="s">
        <v>1941</v>
      </c>
      <c r="BH290" s="1094" t="s">
        <v>577</v>
      </c>
      <c r="BI290" s="1094" t="s">
        <v>608</v>
      </c>
      <c r="BJ290" s="1072">
        <v>127</v>
      </c>
    </row>
    <row r="291" spans="1:62" hidden="1">
      <c r="A291" s="1601"/>
      <c r="B291" s="1299"/>
      <c r="C291" s="1300"/>
      <c r="D291" s="1301"/>
      <c r="E291" s="1302">
        <v>0</v>
      </c>
      <c r="F291" s="1302">
        <v>1</v>
      </c>
      <c r="G291" s="1302">
        <v>2</v>
      </c>
      <c r="H291" s="1302">
        <v>3</v>
      </c>
      <c r="I291" s="1302">
        <v>4</v>
      </c>
      <c r="J291" s="1302">
        <v>5</v>
      </c>
      <c r="K291" s="1302"/>
      <c r="L291" s="1308"/>
      <c r="AW291" s="1096"/>
      <c r="AX291" s="1096"/>
      <c r="AY291" s="1092" t="s">
        <v>1150</v>
      </c>
      <c r="AZ291" s="1093" t="s">
        <v>862</v>
      </c>
      <c r="BA291" s="1094" t="s">
        <v>906</v>
      </c>
      <c r="BB291" s="1094"/>
      <c r="BC291" s="1094"/>
      <c r="BD291" s="1095" t="s">
        <v>570</v>
      </c>
      <c r="BE291" s="1095" t="s">
        <v>567</v>
      </c>
      <c r="BF291" s="1094" t="s">
        <v>583</v>
      </c>
      <c r="BG291" s="1094" t="s">
        <v>568</v>
      </c>
      <c r="BH291" s="1094" t="s">
        <v>578</v>
      </c>
      <c r="BI291" s="1094" t="s">
        <v>610</v>
      </c>
      <c r="BJ291" s="1072" t="e">
        <v>#N/A</v>
      </c>
    </row>
    <row r="292" spans="1:62" hidden="1">
      <c r="A292" s="1601"/>
      <c r="B292" s="1299"/>
      <c r="C292" s="1300"/>
      <c r="D292" s="1303">
        <v>15</v>
      </c>
      <c r="E292" s="1304" t="e">
        <v>#N/A</v>
      </c>
      <c r="F292" s="1304" t="e">
        <v>#N/A</v>
      </c>
      <c r="G292" s="1304" t="e">
        <v>#N/A</v>
      </c>
      <c r="H292" s="1304" t="e">
        <v>#N/A</v>
      </c>
      <c r="I292" s="1304" t="e">
        <v>#N/A</v>
      </c>
      <c r="J292" s="1304" t="e">
        <v>#N/A</v>
      </c>
      <c r="K292" s="1298"/>
      <c r="L292" s="1307"/>
      <c r="AW292" s="1096"/>
      <c r="AX292" s="1096"/>
      <c r="AY292" s="1092" t="s">
        <v>1154</v>
      </c>
      <c r="AZ292" s="1093" t="s">
        <v>339</v>
      </c>
      <c r="BA292" s="1094" t="s">
        <v>910</v>
      </c>
      <c r="BB292" s="1094"/>
      <c r="BC292" s="1094"/>
      <c r="BD292" s="1095" t="s">
        <v>180</v>
      </c>
      <c r="BE292" s="1095" t="s">
        <v>568</v>
      </c>
      <c r="BF292" s="1094" t="s">
        <v>584</v>
      </c>
      <c r="BG292" s="1094" t="s">
        <v>569</v>
      </c>
      <c r="BH292" s="1094" t="s">
        <v>580</v>
      </c>
      <c r="BI292" s="1094" t="s">
        <v>611</v>
      </c>
      <c r="BJ292" s="1072" t="e">
        <v>#N/A</v>
      </c>
    </row>
    <row r="293" spans="1:62" hidden="1">
      <c r="A293" s="1601"/>
      <c r="B293" s="1299"/>
      <c r="C293" s="1300"/>
      <c r="D293" s="1303">
        <v>30</v>
      </c>
      <c r="E293" s="1305" t="e">
        <v>#N/A</v>
      </c>
      <c r="F293" s="1305" t="e">
        <v>#N/A</v>
      </c>
      <c r="G293" s="1305" t="e">
        <v>#N/A</v>
      </c>
      <c r="H293" s="1305" t="e">
        <v>#N/A</v>
      </c>
      <c r="I293" s="1305" t="e">
        <v>#N/A</v>
      </c>
      <c r="J293" s="1305" t="e">
        <v>#N/A</v>
      </c>
      <c r="K293" s="1297"/>
      <c r="L293" s="1307"/>
      <c r="N293" s="1217" t="s">
        <v>1655</v>
      </c>
      <c r="AW293" s="1096"/>
      <c r="AX293" s="1096"/>
      <c r="AY293" s="1092" t="s">
        <v>1156</v>
      </c>
      <c r="AZ293" s="1093" t="s">
        <v>863</v>
      </c>
      <c r="BA293" s="1094" t="s">
        <v>911</v>
      </c>
      <c r="BB293" s="1094"/>
      <c r="BC293" s="1094"/>
      <c r="BD293" s="1095" t="s">
        <v>571</v>
      </c>
      <c r="BE293" s="1095" t="s">
        <v>569</v>
      </c>
      <c r="BF293" s="1094" t="s">
        <v>585</v>
      </c>
      <c r="BG293" s="1094" t="s">
        <v>570</v>
      </c>
      <c r="BH293" s="1094" t="s">
        <v>581</v>
      </c>
      <c r="BI293" s="1094" t="s">
        <v>200</v>
      </c>
      <c r="BJ293" s="1072">
        <v>128</v>
      </c>
    </row>
    <row r="294" spans="1:62" hidden="1">
      <c r="A294" s="1601"/>
      <c r="B294" s="1299"/>
      <c r="C294" s="1300"/>
      <c r="AW294" s="1096"/>
      <c r="AX294" s="1096"/>
      <c r="AY294" s="1092" t="s">
        <v>1159</v>
      </c>
      <c r="AZ294" s="1093" t="s">
        <v>865</v>
      </c>
      <c r="BA294" s="1094" t="s">
        <v>912</v>
      </c>
      <c r="BB294" s="1094"/>
      <c r="BC294" s="1094"/>
      <c r="BD294" s="1095" t="s">
        <v>572</v>
      </c>
      <c r="BE294" s="1095" t="s">
        <v>570</v>
      </c>
      <c r="BF294" s="1094" t="s">
        <v>586</v>
      </c>
      <c r="BG294" s="1094" t="s">
        <v>180</v>
      </c>
      <c r="BH294" s="1094" t="s">
        <v>1946</v>
      </c>
      <c r="BI294" s="1094" t="s">
        <v>612</v>
      </c>
      <c r="BJ294" s="1072">
        <v>129</v>
      </c>
    </row>
    <row r="295" spans="1:62" hidden="1">
      <c r="A295" s="1601"/>
      <c r="B295" s="1299"/>
      <c r="C295" s="1300"/>
      <c r="AW295" s="1096"/>
      <c r="AX295" s="1096"/>
      <c r="AY295" s="1092" t="s">
        <v>1160</v>
      </c>
      <c r="AZ295" s="1093" t="s">
        <v>867</v>
      </c>
      <c r="BA295" s="1094" t="s">
        <v>913</v>
      </c>
      <c r="BB295" s="1094"/>
      <c r="BC295" s="1094"/>
      <c r="BD295" s="1095" t="s">
        <v>573</v>
      </c>
      <c r="BE295" s="1095" t="s">
        <v>180</v>
      </c>
      <c r="BF295" s="1094" t="s">
        <v>588</v>
      </c>
      <c r="BG295" s="1094" t="s">
        <v>571</v>
      </c>
      <c r="BH295" s="1094" t="s">
        <v>583</v>
      </c>
      <c r="BI295" s="1094" t="s">
        <v>613</v>
      </c>
      <c r="BJ295" s="1072">
        <v>130</v>
      </c>
    </row>
    <row r="296" spans="1:62" hidden="1">
      <c r="A296" s="1601"/>
      <c r="B296" s="1299"/>
      <c r="C296" s="1300"/>
      <c r="AW296" s="1096"/>
      <c r="AX296" s="1096"/>
      <c r="AY296" s="1092" t="s">
        <v>1162</v>
      </c>
      <c r="AZ296" s="1093" t="s">
        <v>873</v>
      </c>
      <c r="BA296" s="1094" t="s">
        <v>918</v>
      </c>
      <c r="BB296" s="1094"/>
      <c r="BC296" s="1094"/>
      <c r="BD296" s="1095" t="s">
        <v>574</v>
      </c>
      <c r="BE296" s="1095" t="s">
        <v>571</v>
      </c>
      <c r="BF296" s="1094" t="s">
        <v>1939</v>
      </c>
      <c r="BG296" s="1094" t="s">
        <v>572</v>
      </c>
      <c r="BH296" s="1094" t="s">
        <v>584</v>
      </c>
      <c r="BI296" s="1094" t="s">
        <v>614</v>
      </c>
      <c r="BJ296" s="1072" t="e">
        <v>#N/A</v>
      </c>
    </row>
    <row r="297" spans="1:62" hidden="1">
      <c r="A297" s="1601"/>
      <c r="B297" s="1309"/>
      <c r="C297" s="1300"/>
      <c r="AW297" s="1096"/>
      <c r="AX297" s="1096"/>
      <c r="AY297" s="1092" t="s">
        <v>1165</v>
      </c>
      <c r="AZ297" s="1093" t="s">
        <v>874</v>
      </c>
      <c r="BA297" s="1094" t="s">
        <v>923</v>
      </c>
      <c r="BB297" s="1094"/>
      <c r="BC297" s="1094"/>
      <c r="BD297" s="1095" t="s">
        <v>575</v>
      </c>
      <c r="BE297" s="1095" t="s">
        <v>572</v>
      </c>
      <c r="BF297" s="1094" t="s">
        <v>589</v>
      </c>
      <c r="BG297" s="1094" t="s">
        <v>573</v>
      </c>
      <c r="BH297" s="1094" t="s">
        <v>585</v>
      </c>
      <c r="BI297" s="1094" t="s">
        <v>615</v>
      </c>
      <c r="BJ297" s="1072" t="e">
        <v>#N/A</v>
      </c>
    </row>
    <row r="298" spans="1:62" hidden="1">
      <c r="A298" s="1601"/>
      <c r="B298" s="1299"/>
      <c r="C298" s="1300"/>
      <c r="AW298" s="1096"/>
      <c r="AX298" s="1096"/>
      <c r="AY298" s="1092" t="s">
        <v>1166</v>
      </c>
      <c r="AZ298" s="1093" t="s">
        <v>875</v>
      </c>
      <c r="BA298" s="1094" t="s">
        <v>924</v>
      </c>
      <c r="BB298" s="1094"/>
      <c r="BC298" s="1094"/>
      <c r="BD298" s="1095" t="s">
        <v>576</v>
      </c>
      <c r="BE298" s="1095" t="s">
        <v>573</v>
      </c>
      <c r="BF298" s="1094" t="s">
        <v>590</v>
      </c>
      <c r="BG298" s="1094" t="s">
        <v>574</v>
      </c>
      <c r="BH298" s="1094" t="s">
        <v>586</v>
      </c>
      <c r="BI298" s="1094" t="s">
        <v>616</v>
      </c>
      <c r="BJ298" s="1072" t="e">
        <v>#N/A</v>
      </c>
    </row>
    <row r="299" spans="1:62" hidden="1">
      <c r="A299" s="1601"/>
      <c r="B299" s="1299"/>
      <c r="C299" s="1300"/>
      <c r="AW299" s="1096"/>
      <c r="AX299" s="1096"/>
      <c r="AY299" s="1092" t="s">
        <v>1169</v>
      </c>
      <c r="AZ299" s="1093" t="s">
        <v>876</v>
      </c>
      <c r="BA299" s="1094" t="s">
        <v>925</v>
      </c>
      <c r="BB299" s="1094"/>
      <c r="BC299" s="1094"/>
      <c r="BD299" s="1095" t="s">
        <v>577</v>
      </c>
      <c r="BE299" s="1095" t="s">
        <v>574</v>
      </c>
      <c r="BF299" s="1094" t="s">
        <v>591</v>
      </c>
      <c r="BG299" s="1094" t="s">
        <v>575</v>
      </c>
      <c r="BH299" s="1094" t="s">
        <v>588</v>
      </c>
      <c r="BI299" s="1094" t="s">
        <v>617</v>
      </c>
      <c r="BJ299" s="1072" t="e">
        <v>#N/A</v>
      </c>
    </row>
    <row r="300" spans="1:62" hidden="1">
      <c r="A300" s="1601"/>
      <c r="B300" s="1299"/>
      <c r="C300" s="1300"/>
      <c r="AW300" s="1096"/>
      <c r="AX300" s="1096"/>
      <c r="AY300" s="1092" t="s">
        <v>1171</v>
      </c>
      <c r="AZ300" s="1093" t="s">
        <v>879</v>
      </c>
      <c r="BA300" s="1094" t="s">
        <v>1947</v>
      </c>
      <c r="BB300" s="1094"/>
      <c r="BC300" s="1094"/>
      <c r="BD300" s="1095" t="s">
        <v>578</v>
      </c>
      <c r="BE300" s="1095" t="s">
        <v>575</v>
      </c>
      <c r="BF300" s="1094" t="s">
        <v>592</v>
      </c>
      <c r="BG300" s="1094" t="s">
        <v>576</v>
      </c>
      <c r="BH300" s="1094" t="s">
        <v>1939</v>
      </c>
      <c r="BI300" s="1094" t="s">
        <v>618</v>
      </c>
      <c r="BJ300" s="1072" t="e">
        <v>#N/A</v>
      </c>
    </row>
    <row r="301" spans="1:62" hidden="1">
      <c r="A301" s="1601"/>
      <c r="B301" s="1299"/>
      <c r="C301" s="1300"/>
      <c r="AW301" s="1096"/>
      <c r="AX301" s="1096"/>
      <c r="AY301" s="1092" t="s">
        <v>456</v>
      </c>
      <c r="AZ301" s="1093" t="s">
        <v>885</v>
      </c>
      <c r="BA301" s="1094" t="s">
        <v>931</v>
      </c>
      <c r="BB301" s="1094"/>
      <c r="BC301" s="1094"/>
      <c r="BD301" s="1095" t="s">
        <v>579</v>
      </c>
      <c r="BE301" s="1095" t="s">
        <v>576</v>
      </c>
      <c r="BF301" s="1094" t="s">
        <v>593</v>
      </c>
      <c r="BG301" s="1094" t="s">
        <v>577</v>
      </c>
      <c r="BH301" s="1094" t="s">
        <v>589</v>
      </c>
      <c r="BI301" s="1094" t="s">
        <v>619</v>
      </c>
      <c r="BJ301" s="1072" t="e">
        <v>#N/A</v>
      </c>
    </row>
    <row r="302" spans="1:62" hidden="1">
      <c r="A302" s="1602"/>
      <c r="B302" s="1310"/>
      <c r="C302" s="1311"/>
      <c r="AW302" s="1096"/>
      <c r="AX302" s="1096"/>
      <c r="AY302" s="1092" t="s">
        <v>1175</v>
      </c>
      <c r="AZ302" s="1093" t="s">
        <v>888</v>
      </c>
      <c r="BA302" s="1094" t="s">
        <v>932</v>
      </c>
      <c r="BB302" s="1094"/>
      <c r="BC302" s="1094"/>
      <c r="BD302" s="1095" t="s">
        <v>580</v>
      </c>
      <c r="BE302" s="1095" t="s">
        <v>577</v>
      </c>
      <c r="BF302" s="1094" t="s">
        <v>594</v>
      </c>
      <c r="BG302" s="1094" t="s">
        <v>578</v>
      </c>
      <c r="BH302" s="1094" t="s">
        <v>590</v>
      </c>
      <c r="BI302" s="1094" t="s">
        <v>620</v>
      </c>
      <c r="BJ302" s="1072" t="e">
        <v>#N/A</v>
      </c>
    </row>
    <row r="303" spans="1:62" hidden="1">
      <c r="AW303" s="1096"/>
      <c r="AX303" s="1096"/>
      <c r="AY303" s="1092" t="s">
        <v>1176</v>
      </c>
      <c r="AZ303" s="1093" t="s">
        <v>889</v>
      </c>
      <c r="BA303" s="1094" t="s">
        <v>382</v>
      </c>
      <c r="BB303" s="1094"/>
      <c r="BC303" s="1094"/>
      <c r="BD303" s="1095" t="s">
        <v>581</v>
      </c>
      <c r="BE303" s="1095" t="s">
        <v>578</v>
      </c>
      <c r="BF303" s="1094" t="s">
        <v>595</v>
      </c>
      <c r="BG303" s="1094" t="s">
        <v>580</v>
      </c>
      <c r="BH303" s="1094" t="s">
        <v>591</v>
      </c>
      <c r="BI303" s="1094" t="s">
        <v>621</v>
      </c>
      <c r="BJ303" s="1072" t="e">
        <v>#N/A</v>
      </c>
    </row>
    <row r="304" spans="1:62" hidden="1">
      <c r="AW304" s="1096"/>
      <c r="AX304" s="1096"/>
      <c r="AY304" s="1092" t="s">
        <v>1186</v>
      </c>
      <c r="AZ304" s="1093" t="s">
        <v>891</v>
      </c>
      <c r="BA304" s="1094" t="s">
        <v>934</v>
      </c>
      <c r="BB304" s="1094"/>
      <c r="BC304" s="1094"/>
      <c r="BD304" s="1095" t="s">
        <v>582</v>
      </c>
      <c r="BE304" s="1095" t="s">
        <v>579</v>
      </c>
      <c r="BF304" s="1094" t="s">
        <v>596</v>
      </c>
      <c r="BG304" s="1094" t="s">
        <v>581</v>
      </c>
      <c r="BH304" s="1094" t="s">
        <v>592</v>
      </c>
      <c r="BI304" s="1094" t="s">
        <v>208</v>
      </c>
      <c r="BJ304" s="1072" t="e">
        <v>#N/A</v>
      </c>
    </row>
    <row r="305" spans="49:62" hidden="1">
      <c r="AW305" s="1096"/>
      <c r="AX305" s="1096"/>
      <c r="AY305" s="1092" t="s">
        <v>1193</v>
      </c>
      <c r="AZ305" s="1093" t="s">
        <v>892</v>
      </c>
      <c r="BA305" s="1094" t="s">
        <v>935</v>
      </c>
      <c r="BB305" s="1094"/>
      <c r="BC305" s="1094"/>
      <c r="BD305" s="1095" t="s">
        <v>583</v>
      </c>
      <c r="BE305" s="1095" t="s">
        <v>580</v>
      </c>
      <c r="BF305" s="1094" t="s">
        <v>597</v>
      </c>
      <c r="BG305" s="1094" t="s">
        <v>583</v>
      </c>
      <c r="BH305" s="1094" t="s">
        <v>593</v>
      </c>
      <c r="BI305" s="1094" t="s">
        <v>622</v>
      </c>
      <c r="BJ305" s="1072">
        <v>131</v>
      </c>
    </row>
    <row r="306" spans="49:62" hidden="1">
      <c r="AW306" s="1096"/>
      <c r="AX306" s="1096"/>
      <c r="AY306" s="1092" t="s">
        <v>1195</v>
      </c>
      <c r="AZ306" s="1093" t="s">
        <v>894</v>
      </c>
      <c r="BA306" s="1094" t="s">
        <v>938</v>
      </c>
      <c r="BB306" s="1094"/>
      <c r="BC306" s="1094"/>
      <c r="BD306" s="1095" t="s">
        <v>584</v>
      </c>
      <c r="BE306" s="1095" t="s">
        <v>581</v>
      </c>
      <c r="BF306" s="1094" t="s">
        <v>598</v>
      </c>
      <c r="BG306" s="1094" t="s">
        <v>584</v>
      </c>
      <c r="BH306" s="1094" t="s">
        <v>594</v>
      </c>
      <c r="BI306" s="1094" t="s">
        <v>1948</v>
      </c>
      <c r="BJ306" s="1072">
        <v>132</v>
      </c>
    </row>
    <row r="307" spans="49:62" hidden="1">
      <c r="AW307" s="1096"/>
      <c r="AX307" s="1096"/>
      <c r="AY307" s="1092" t="s">
        <v>1197</v>
      </c>
      <c r="AZ307" s="1093" t="s">
        <v>896</v>
      </c>
      <c r="BA307" s="1094" t="s">
        <v>940</v>
      </c>
      <c r="BB307" s="1094"/>
      <c r="BC307" s="1094"/>
      <c r="BD307" s="1095" t="s">
        <v>585</v>
      </c>
      <c r="BE307" s="1095" t="s">
        <v>582</v>
      </c>
      <c r="BF307" s="1094" t="s">
        <v>599</v>
      </c>
      <c r="BG307" s="1094" t="s">
        <v>585</v>
      </c>
      <c r="BH307" s="1094" t="s">
        <v>595</v>
      </c>
      <c r="BI307" s="1094" t="s">
        <v>624</v>
      </c>
      <c r="BJ307" s="1072" t="e">
        <v>#N/A</v>
      </c>
    </row>
    <row r="308" spans="49:62" hidden="1">
      <c r="AW308" s="1096"/>
      <c r="AX308" s="1096"/>
      <c r="AY308" s="1092" t="s">
        <v>1200</v>
      </c>
      <c r="AZ308" s="1093" t="s">
        <v>898</v>
      </c>
      <c r="BA308" s="1094" t="s">
        <v>942</v>
      </c>
      <c r="BB308" s="1094"/>
      <c r="BC308" s="1094"/>
      <c r="BD308" s="1095" t="s">
        <v>586</v>
      </c>
      <c r="BE308" s="1095" t="s">
        <v>583</v>
      </c>
      <c r="BF308" s="1094" t="s">
        <v>600</v>
      </c>
      <c r="BG308" s="1094" t="s">
        <v>586</v>
      </c>
      <c r="BH308" s="1094" t="s">
        <v>596</v>
      </c>
      <c r="BI308" s="1094" t="s">
        <v>625</v>
      </c>
      <c r="BJ308" s="1072" t="e">
        <v>#N/A</v>
      </c>
    </row>
    <row r="309" spans="49:62" ht="27.6" hidden="1">
      <c r="AW309" s="1096"/>
      <c r="AX309" s="1096"/>
      <c r="AY309" s="1092" t="s">
        <v>1202</v>
      </c>
      <c r="AZ309" s="1093" t="s">
        <v>901</v>
      </c>
      <c r="BA309" s="1094" t="s">
        <v>947</v>
      </c>
      <c r="BB309" s="1094"/>
      <c r="BC309" s="1094"/>
      <c r="BD309" s="1095" t="s">
        <v>587</v>
      </c>
      <c r="BE309" s="1095" t="s">
        <v>584</v>
      </c>
      <c r="BF309" s="1094" t="s">
        <v>601</v>
      </c>
      <c r="BG309" s="1094" t="s">
        <v>588</v>
      </c>
      <c r="BH309" s="1094" t="s">
        <v>597</v>
      </c>
      <c r="BI309" s="1094" t="s">
        <v>626</v>
      </c>
      <c r="BJ309" s="1072">
        <v>133</v>
      </c>
    </row>
    <row r="310" spans="49:62">
      <c r="AW310" s="1096"/>
      <c r="AX310" s="1096"/>
      <c r="AY310" s="1092" t="s">
        <v>1207</v>
      </c>
      <c r="AZ310" s="1093" t="s">
        <v>365</v>
      </c>
      <c r="BA310" s="1094" t="s">
        <v>949</v>
      </c>
      <c r="BB310" s="1094"/>
      <c r="BC310" s="1094"/>
      <c r="BD310" s="1095" t="s">
        <v>588</v>
      </c>
      <c r="BE310" s="1095" t="s">
        <v>585</v>
      </c>
      <c r="BF310" s="1094" t="s">
        <v>602</v>
      </c>
      <c r="BG310" s="1094" t="s">
        <v>1939</v>
      </c>
      <c r="BH310" s="1094" t="s">
        <v>598</v>
      </c>
      <c r="BI310" s="1094" t="s">
        <v>627</v>
      </c>
      <c r="BJ310" s="1072">
        <v>134</v>
      </c>
    </row>
    <row r="311" spans="49:62">
      <c r="AW311" s="1096"/>
      <c r="AX311" s="1096"/>
      <c r="AY311" s="1092" t="s">
        <v>1218</v>
      </c>
      <c r="AZ311" s="1093" t="s">
        <v>903</v>
      </c>
      <c r="BA311" s="1094" t="s">
        <v>954</v>
      </c>
      <c r="BB311" s="1094"/>
      <c r="BC311" s="1094"/>
      <c r="BD311" s="1095" t="s">
        <v>186</v>
      </c>
      <c r="BE311" s="1095" t="s">
        <v>586</v>
      </c>
      <c r="BF311" s="1094" t="s">
        <v>603</v>
      </c>
      <c r="BG311" s="1094" t="s">
        <v>589</v>
      </c>
      <c r="BH311" s="1094" t="s">
        <v>599</v>
      </c>
      <c r="BI311" s="1094" t="s">
        <v>628</v>
      </c>
      <c r="BJ311" s="1072" t="e">
        <v>#N/A</v>
      </c>
    </row>
    <row r="312" spans="49:62">
      <c r="AW312" s="1096"/>
      <c r="AX312" s="1096"/>
      <c r="AY312" s="1092" t="s">
        <v>1220</v>
      </c>
      <c r="AZ312" s="1093" t="s">
        <v>904</v>
      </c>
      <c r="BA312" s="1094" t="s">
        <v>959</v>
      </c>
      <c r="BB312" s="1094"/>
      <c r="BC312" s="1094"/>
      <c r="BD312" s="1095" t="s">
        <v>589</v>
      </c>
      <c r="BE312" s="1095" t="s">
        <v>587</v>
      </c>
      <c r="BF312" s="1094" t="s">
        <v>604</v>
      </c>
      <c r="BG312" s="1094" t="s">
        <v>590</v>
      </c>
      <c r="BH312" s="1094" t="s">
        <v>600</v>
      </c>
      <c r="BI312" s="1094" t="s">
        <v>630</v>
      </c>
      <c r="BJ312" s="1072" t="e">
        <v>#N/A</v>
      </c>
    </row>
    <row r="313" spans="49:62">
      <c r="AW313" s="1096"/>
      <c r="AX313" s="1096"/>
      <c r="AY313" s="1092" t="s">
        <v>1222</v>
      </c>
      <c r="AZ313" s="1093" t="s">
        <v>905</v>
      </c>
      <c r="BA313" s="1094" t="s">
        <v>961</v>
      </c>
      <c r="BB313" s="1094"/>
      <c r="BC313" s="1094"/>
      <c r="BD313" s="1095" t="s">
        <v>590</v>
      </c>
      <c r="BE313" s="1095" t="s">
        <v>588</v>
      </c>
      <c r="BF313" s="1094" t="s">
        <v>605</v>
      </c>
      <c r="BG313" s="1094" t="s">
        <v>591</v>
      </c>
      <c r="BH313" s="1094" t="s">
        <v>601</v>
      </c>
      <c r="BI313" s="1094" t="s">
        <v>1949</v>
      </c>
      <c r="BJ313" s="1072">
        <v>135</v>
      </c>
    </row>
    <row r="314" spans="49:62">
      <c r="AW314" s="1096"/>
      <c r="AX314" s="1096"/>
      <c r="AY314" s="1092" t="s">
        <v>1231</v>
      </c>
      <c r="AZ314" s="1093" t="s">
        <v>906</v>
      </c>
      <c r="BA314" s="1094" t="s">
        <v>963</v>
      </c>
      <c r="BB314" s="1094"/>
      <c r="BC314" s="1094"/>
      <c r="BD314" s="1095" t="s">
        <v>591</v>
      </c>
      <c r="BE314" s="1095" t="s">
        <v>186</v>
      </c>
      <c r="BF314" s="1094" t="s">
        <v>606</v>
      </c>
      <c r="BG314" s="1094" t="s">
        <v>592</v>
      </c>
      <c r="BH314" s="1094" t="s">
        <v>602</v>
      </c>
      <c r="BI314" s="1094" t="s">
        <v>632</v>
      </c>
      <c r="BJ314" s="1072" t="e">
        <v>#N/A</v>
      </c>
    </row>
    <row r="315" spans="49:62">
      <c r="AW315" s="1096"/>
      <c r="AX315" s="1096"/>
      <c r="AY315" s="1092" t="s">
        <v>1234</v>
      </c>
      <c r="AZ315" s="1093" t="s">
        <v>911</v>
      </c>
      <c r="BA315" s="1094" t="s">
        <v>967</v>
      </c>
      <c r="BB315" s="1094"/>
      <c r="BC315" s="1094"/>
      <c r="BD315" s="1095" t="s">
        <v>592</v>
      </c>
      <c r="BE315" s="1095" t="s">
        <v>589</v>
      </c>
      <c r="BF315" s="1094" t="s">
        <v>607</v>
      </c>
      <c r="BG315" s="1094" t="s">
        <v>593</v>
      </c>
      <c r="BH315" s="1094" t="s">
        <v>603</v>
      </c>
      <c r="BI315" s="1094" t="s">
        <v>633</v>
      </c>
      <c r="BJ315" s="1072">
        <v>136</v>
      </c>
    </row>
    <row r="316" spans="49:62">
      <c r="AW316" s="1096"/>
      <c r="AX316" s="1096"/>
      <c r="AY316" s="1092" t="s">
        <v>1235</v>
      </c>
      <c r="AZ316" s="1093" t="s">
        <v>912</v>
      </c>
      <c r="BA316" s="1094" t="s">
        <v>971</v>
      </c>
      <c r="BB316" s="1094"/>
      <c r="BC316" s="1094"/>
      <c r="BD316" s="1095" t="s">
        <v>593</v>
      </c>
      <c r="BE316" s="1095" t="s">
        <v>590</v>
      </c>
      <c r="BF316" s="1094" t="s">
        <v>608</v>
      </c>
      <c r="BG316" s="1094" t="s">
        <v>594</v>
      </c>
      <c r="BH316" s="1094" t="s">
        <v>604</v>
      </c>
      <c r="BI316" s="1094" t="s">
        <v>637</v>
      </c>
      <c r="BJ316" s="1072" t="e">
        <v>#N/A</v>
      </c>
    </row>
    <row r="317" spans="49:62">
      <c r="AW317" s="1096"/>
      <c r="AX317" s="1096"/>
      <c r="AY317" s="1092" t="s">
        <v>1236</v>
      </c>
      <c r="AZ317" s="1093" t="s">
        <v>913</v>
      </c>
      <c r="BA317" s="1094" t="s">
        <v>976</v>
      </c>
      <c r="BB317" s="1094"/>
      <c r="BC317" s="1094"/>
      <c r="BD317" s="1095" t="s">
        <v>594</v>
      </c>
      <c r="BE317" s="1095" t="s">
        <v>591</v>
      </c>
      <c r="BF317" s="1094" t="s">
        <v>609</v>
      </c>
      <c r="BG317" s="1094" t="s">
        <v>595</v>
      </c>
      <c r="BH317" s="1094" t="s">
        <v>605</v>
      </c>
      <c r="BI317" s="1094" t="s">
        <v>638</v>
      </c>
      <c r="BJ317" s="1072">
        <v>137</v>
      </c>
    </row>
    <row r="318" spans="49:62">
      <c r="AW318" s="1096"/>
      <c r="AX318" s="1096"/>
      <c r="AY318" s="1092" t="s">
        <v>1237</v>
      </c>
      <c r="AZ318" s="1093" t="s">
        <v>916</v>
      </c>
      <c r="BA318" s="1094" t="s">
        <v>978</v>
      </c>
      <c r="BB318" s="1094"/>
      <c r="BC318" s="1094"/>
      <c r="BD318" s="1095" t="s">
        <v>595</v>
      </c>
      <c r="BE318" s="1095" t="s">
        <v>592</v>
      </c>
      <c r="BF318" s="1094" t="s">
        <v>610</v>
      </c>
      <c r="BG318" s="1094" t="s">
        <v>596</v>
      </c>
      <c r="BH318" s="1094" t="s">
        <v>606</v>
      </c>
      <c r="BI318" s="1094" t="s">
        <v>640</v>
      </c>
      <c r="BJ318" s="1072" t="e">
        <v>#N/A</v>
      </c>
    </row>
    <row r="319" spans="49:62">
      <c r="AW319" s="1096"/>
      <c r="AX319" s="1096"/>
      <c r="AY319" s="1092" t="s">
        <v>1239</v>
      </c>
      <c r="AZ319" s="1093" t="s">
        <v>918</v>
      </c>
      <c r="BA319" s="1094" t="s">
        <v>979</v>
      </c>
      <c r="BB319" s="1094"/>
      <c r="BC319" s="1094"/>
      <c r="BD319" s="1095" t="s">
        <v>596</v>
      </c>
      <c r="BE319" s="1095" t="s">
        <v>593</v>
      </c>
      <c r="BF319" s="1094" t="s">
        <v>611</v>
      </c>
      <c r="BG319" s="1094" t="s">
        <v>597</v>
      </c>
      <c r="BH319" s="1094" t="s">
        <v>607</v>
      </c>
      <c r="BI319" s="1094" t="s">
        <v>642</v>
      </c>
      <c r="BJ319" s="1072">
        <v>138</v>
      </c>
    </row>
    <row r="320" spans="49:62">
      <c r="AW320" s="1096"/>
      <c r="AX320" s="1096"/>
      <c r="AY320" s="1092" t="s">
        <v>1241</v>
      </c>
      <c r="AZ320" s="1093" t="s">
        <v>923</v>
      </c>
      <c r="BA320" s="1094" t="s">
        <v>980</v>
      </c>
      <c r="BB320" s="1094"/>
      <c r="BC320" s="1094"/>
      <c r="BD320" s="1095" t="s">
        <v>597</v>
      </c>
      <c r="BE320" s="1095" t="s">
        <v>594</v>
      </c>
      <c r="BF320" s="1094" t="s">
        <v>200</v>
      </c>
      <c r="BG320" s="1094" t="s">
        <v>598</v>
      </c>
      <c r="BH320" s="1094" t="s">
        <v>608</v>
      </c>
      <c r="BI320" s="1094" t="s">
        <v>643</v>
      </c>
      <c r="BJ320" s="1072" t="e">
        <v>#N/A</v>
      </c>
    </row>
    <row r="321" spans="49:62">
      <c r="AW321" s="1096"/>
      <c r="AX321" s="1096"/>
      <c r="AY321" s="1092" t="s">
        <v>1242</v>
      </c>
      <c r="AZ321" s="1093" t="s">
        <v>924</v>
      </c>
      <c r="BA321" s="1094" t="s">
        <v>981</v>
      </c>
      <c r="BB321" s="1094"/>
      <c r="BC321" s="1094"/>
      <c r="BD321" s="1095" t="s">
        <v>598</v>
      </c>
      <c r="BE321" s="1095" t="s">
        <v>595</v>
      </c>
      <c r="BF321" s="1094" t="s">
        <v>612</v>
      </c>
      <c r="BG321" s="1094" t="s">
        <v>599</v>
      </c>
      <c r="BH321" s="1094" t="s">
        <v>609</v>
      </c>
      <c r="BI321" s="1094" t="s">
        <v>216</v>
      </c>
      <c r="BJ321" s="1072">
        <v>139</v>
      </c>
    </row>
    <row r="322" spans="49:62">
      <c r="AW322" s="1096"/>
      <c r="AX322" s="1096"/>
      <c r="AY322" s="1092" t="s">
        <v>1248</v>
      </c>
      <c r="AZ322" s="1093" t="s">
        <v>925</v>
      </c>
      <c r="BA322" s="1094" t="s">
        <v>396</v>
      </c>
      <c r="BB322" s="1094"/>
      <c r="BC322" s="1094"/>
      <c r="BD322" s="1095" t="s">
        <v>599</v>
      </c>
      <c r="BE322" s="1095" t="s">
        <v>596</v>
      </c>
      <c r="BF322" s="1094" t="s">
        <v>613</v>
      </c>
      <c r="BG322" s="1094" t="s">
        <v>600</v>
      </c>
      <c r="BH322" s="1094" t="s">
        <v>610</v>
      </c>
      <c r="BI322" s="1094" t="s">
        <v>646</v>
      </c>
      <c r="BJ322" s="1072">
        <v>140</v>
      </c>
    </row>
    <row r="323" spans="49:62">
      <c r="AW323" s="1096"/>
      <c r="AX323" s="1096"/>
      <c r="AY323" s="1092" t="s">
        <v>1251</v>
      </c>
      <c r="AZ323" s="1093" t="s">
        <v>1947</v>
      </c>
      <c r="BA323" s="1094" t="s">
        <v>985</v>
      </c>
      <c r="BB323" s="1094"/>
      <c r="BC323" s="1094"/>
      <c r="BD323" s="1095" t="s">
        <v>600</v>
      </c>
      <c r="BE323" s="1095" t="s">
        <v>597</v>
      </c>
      <c r="BF323" s="1094" t="s">
        <v>614</v>
      </c>
      <c r="BG323" s="1094" t="s">
        <v>601</v>
      </c>
      <c r="BH323" s="1094" t="s">
        <v>611</v>
      </c>
      <c r="BI323" s="1094" t="s">
        <v>647</v>
      </c>
      <c r="BJ323" s="1072">
        <v>141</v>
      </c>
    </row>
    <row r="324" spans="49:62">
      <c r="AW324" s="1096"/>
      <c r="AX324" s="1096"/>
      <c r="AY324" s="1092" t="s">
        <v>1267</v>
      </c>
      <c r="AZ324" s="1093" t="s">
        <v>929</v>
      </c>
      <c r="BA324" s="1094" t="s">
        <v>989</v>
      </c>
      <c r="BB324" s="1094"/>
      <c r="BC324" s="1094"/>
      <c r="BD324" s="1095" t="s">
        <v>601</v>
      </c>
      <c r="BE324" s="1095" t="s">
        <v>598</v>
      </c>
      <c r="BF324" s="1094" t="s">
        <v>615</v>
      </c>
      <c r="BG324" s="1094" t="s">
        <v>602</v>
      </c>
      <c r="BH324" s="1094" t="s">
        <v>200</v>
      </c>
      <c r="BI324" s="1094" t="s">
        <v>648</v>
      </c>
      <c r="BJ324" s="1072" t="e">
        <v>#N/A</v>
      </c>
    </row>
    <row r="325" spans="49:62">
      <c r="AW325" s="1096"/>
      <c r="AX325" s="1096"/>
      <c r="AY325" s="1092" t="s">
        <v>490</v>
      </c>
      <c r="AZ325" s="1093" t="s">
        <v>931</v>
      </c>
      <c r="BA325" s="1094" t="s">
        <v>990</v>
      </c>
      <c r="BB325" s="1094"/>
      <c r="BC325" s="1094"/>
      <c r="BD325" s="1095" t="s">
        <v>602</v>
      </c>
      <c r="BE325" s="1095" t="s">
        <v>599</v>
      </c>
      <c r="BF325" s="1094" t="s">
        <v>616</v>
      </c>
      <c r="BG325" s="1094" t="s">
        <v>603</v>
      </c>
      <c r="BH325" s="1094" t="s">
        <v>612</v>
      </c>
      <c r="BI325" s="1094" t="s">
        <v>649</v>
      </c>
      <c r="BJ325" s="1072" t="e">
        <v>#N/A</v>
      </c>
    </row>
    <row r="326" spans="49:62">
      <c r="AW326" s="1096"/>
      <c r="AX326" s="1096"/>
      <c r="AY326" s="1092" t="s">
        <v>1272</v>
      </c>
      <c r="AZ326" s="1093" t="s">
        <v>932</v>
      </c>
      <c r="BA326" s="1094" t="s">
        <v>995</v>
      </c>
      <c r="BB326" s="1094"/>
      <c r="BC326" s="1094"/>
      <c r="BD326" s="1095" t="s">
        <v>603</v>
      </c>
      <c r="BE326" s="1095" t="s">
        <v>600</v>
      </c>
      <c r="BF326" s="1094" t="s">
        <v>617</v>
      </c>
      <c r="BG326" s="1094" t="s">
        <v>604</v>
      </c>
      <c r="BH326" s="1094" t="s">
        <v>613</v>
      </c>
      <c r="BI326" s="1094" t="s">
        <v>650</v>
      </c>
      <c r="BJ326" s="1072" t="e">
        <v>#N/A</v>
      </c>
    </row>
    <row r="327" spans="49:62">
      <c r="AW327" s="1096"/>
      <c r="AX327" s="1096"/>
      <c r="AY327" s="1092" t="s">
        <v>502</v>
      </c>
      <c r="AZ327" s="1093" t="s">
        <v>382</v>
      </c>
      <c r="BA327" s="1094" t="s">
        <v>997</v>
      </c>
      <c r="BB327" s="1094"/>
      <c r="BC327" s="1094"/>
      <c r="BD327" s="1095" t="s">
        <v>604</v>
      </c>
      <c r="BE327" s="1095" t="s">
        <v>601</v>
      </c>
      <c r="BF327" s="1094" t="s">
        <v>618</v>
      </c>
      <c r="BG327" s="1094" t="s">
        <v>605</v>
      </c>
      <c r="BH327" s="1094" t="s">
        <v>614</v>
      </c>
      <c r="BI327" s="1094" t="s">
        <v>651</v>
      </c>
      <c r="BJ327" s="1072">
        <v>143</v>
      </c>
    </row>
    <row r="328" spans="49:62">
      <c r="AW328" s="1096"/>
      <c r="AX328" s="1096"/>
      <c r="AY328" s="1092" t="s">
        <v>1281</v>
      </c>
      <c r="AZ328" s="1093" t="s">
        <v>934</v>
      </c>
      <c r="BA328" s="1094" t="s">
        <v>999</v>
      </c>
      <c r="BB328" s="1094"/>
      <c r="BC328" s="1094"/>
      <c r="BD328" s="1095" t="s">
        <v>605</v>
      </c>
      <c r="BE328" s="1095" t="s">
        <v>602</v>
      </c>
      <c r="BF328" s="1094" t="s">
        <v>619</v>
      </c>
      <c r="BG328" s="1094" t="s">
        <v>606</v>
      </c>
      <c r="BH328" s="1094" t="s">
        <v>615</v>
      </c>
      <c r="BI328" s="1094" t="s">
        <v>652</v>
      </c>
      <c r="BJ328" s="1072" t="e">
        <v>#N/A</v>
      </c>
    </row>
    <row r="329" spans="49:62">
      <c r="AW329" s="1096"/>
      <c r="AX329" s="1096"/>
      <c r="AY329" s="1092" t="s">
        <v>1282</v>
      </c>
      <c r="AZ329" s="1093" t="s">
        <v>935</v>
      </c>
      <c r="BA329" s="1094" t="s">
        <v>1000</v>
      </c>
      <c r="BB329" s="1094"/>
      <c r="BC329" s="1094"/>
      <c r="BD329" s="1095" t="s">
        <v>606</v>
      </c>
      <c r="BE329" s="1095" t="s">
        <v>603</v>
      </c>
      <c r="BF329" s="1094" t="s">
        <v>620</v>
      </c>
      <c r="BG329" s="1094" t="s">
        <v>607</v>
      </c>
      <c r="BH329" s="1094" t="s">
        <v>616</v>
      </c>
      <c r="BI329" s="1094" t="s">
        <v>653</v>
      </c>
      <c r="BJ329" s="1072">
        <v>145</v>
      </c>
    </row>
    <row r="330" spans="49:62">
      <c r="AW330" s="1096"/>
      <c r="AX330" s="1096"/>
      <c r="AY330" s="1092" t="s">
        <v>1285</v>
      </c>
      <c r="AZ330" s="1093" t="s">
        <v>938</v>
      </c>
      <c r="BA330" s="1094" t="s">
        <v>1001</v>
      </c>
      <c r="BB330" s="1094"/>
      <c r="BC330" s="1094"/>
      <c r="BD330" s="1095" t="s">
        <v>607</v>
      </c>
      <c r="BE330" s="1095" t="s">
        <v>604</v>
      </c>
      <c r="BF330" s="1094" t="s">
        <v>621</v>
      </c>
      <c r="BG330" s="1094" t="s">
        <v>608</v>
      </c>
      <c r="BH330" s="1094" t="s">
        <v>617</v>
      </c>
      <c r="BI330" s="1094" t="s">
        <v>654</v>
      </c>
      <c r="BJ330" s="1072">
        <v>147</v>
      </c>
    </row>
    <row r="331" spans="49:62">
      <c r="AW331" s="1096"/>
      <c r="AX331" s="1096"/>
      <c r="AY331" s="1092" t="s">
        <v>1286</v>
      </c>
      <c r="AZ331" s="1093" t="s">
        <v>940</v>
      </c>
      <c r="BA331" s="1094" t="s">
        <v>1002</v>
      </c>
      <c r="BB331" s="1094"/>
      <c r="BC331" s="1094"/>
      <c r="BD331" s="1095" t="s">
        <v>608</v>
      </c>
      <c r="BE331" s="1095" t="s">
        <v>605</v>
      </c>
      <c r="BF331" s="1094" t="s">
        <v>208</v>
      </c>
      <c r="BG331" s="1094" t="s">
        <v>609</v>
      </c>
      <c r="BH331" s="1094" t="s">
        <v>1950</v>
      </c>
      <c r="BI331" s="1094" t="s">
        <v>1951</v>
      </c>
      <c r="BJ331" s="1072" t="e">
        <v>#N/A</v>
      </c>
    </row>
    <row r="332" spans="49:62">
      <c r="AW332" s="1096"/>
      <c r="AX332" s="1096"/>
      <c r="AY332" s="1092" t="s">
        <v>1289</v>
      </c>
      <c r="AZ332" s="1093" t="s">
        <v>942</v>
      </c>
      <c r="BA332" s="1094" t="s">
        <v>1004</v>
      </c>
      <c r="BB332" s="1094"/>
      <c r="BC332" s="1094"/>
      <c r="BD332" s="1095" t="s">
        <v>609</v>
      </c>
      <c r="BE332" s="1095" t="s">
        <v>606</v>
      </c>
      <c r="BF332" s="1094" t="s">
        <v>622</v>
      </c>
      <c r="BG332" s="1094" t="s">
        <v>610</v>
      </c>
      <c r="BH332" s="1094" t="s">
        <v>618</v>
      </c>
      <c r="BI332" s="1094" t="s">
        <v>657</v>
      </c>
      <c r="BJ332" s="1072">
        <v>149</v>
      </c>
    </row>
    <row r="333" spans="49:62">
      <c r="AW333" s="1096"/>
      <c r="AX333" s="1096"/>
      <c r="AY333" s="1092" t="s">
        <v>1290</v>
      </c>
      <c r="AZ333" s="1093" t="s">
        <v>945</v>
      </c>
      <c r="BA333" s="1094" t="s">
        <v>1005</v>
      </c>
      <c r="BB333" s="1094"/>
      <c r="BC333" s="1094"/>
      <c r="BD333" s="1095" t="s">
        <v>610</v>
      </c>
      <c r="BE333" s="1095" t="s">
        <v>607</v>
      </c>
      <c r="BF333" s="1094" t="s">
        <v>1948</v>
      </c>
      <c r="BG333" s="1094" t="s">
        <v>611</v>
      </c>
      <c r="BH333" s="1094" t="s">
        <v>619</v>
      </c>
      <c r="BI333" s="1094" t="s">
        <v>658</v>
      </c>
      <c r="BJ333" s="1072" t="e">
        <v>#N/A</v>
      </c>
    </row>
    <row r="334" spans="49:62">
      <c r="AW334" s="1096"/>
      <c r="AX334" s="1096"/>
      <c r="AY334" s="1092" t="s">
        <v>1291</v>
      </c>
      <c r="AZ334" s="1093" t="s">
        <v>947</v>
      </c>
      <c r="BA334" s="1094" t="s">
        <v>1007</v>
      </c>
      <c r="BB334" s="1094"/>
      <c r="BC334" s="1094"/>
      <c r="BD334" s="1095" t="s">
        <v>611</v>
      </c>
      <c r="BE334" s="1095" t="s">
        <v>608</v>
      </c>
      <c r="BF334" s="1094" t="s">
        <v>624</v>
      </c>
      <c r="BG334" s="1094" t="s">
        <v>200</v>
      </c>
      <c r="BH334" s="1094" t="s">
        <v>620</v>
      </c>
      <c r="BI334" s="1094" t="s">
        <v>659</v>
      </c>
      <c r="BJ334" s="1072">
        <v>151</v>
      </c>
    </row>
    <row r="335" spans="49:62">
      <c r="AW335" s="1096"/>
      <c r="AX335" s="1096"/>
      <c r="AY335" s="1092" t="s">
        <v>1293</v>
      </c>
      <c r="AZ335" s="1093" t="s">
        <v>949</v>
      </c>
      <c r="BA335" s="1094" t="s">
        <v>402</v>
      </c>
      <c r="BB335" s="1094"/>
      <c r="BC335" s="1094"/>
      <c r="BD335" s="1095" t="s">
        <v>200</v>
      </c>
      <c r="BE335" s="1095" t="s">
        <v>609</v>
      </c>
      <c r="BF335" s="1094" t="s">
        <v>625</v>
      </c>
      <c r="BG335" s="1094" t="s">
        <v>612</v>
      </c>
      <c r="BH335" s="1094" t="s">
        <v>621</v>
      </c>
      <c r="BI335" s="1094" t="s">
        <v>660</v>
      </c>
      <c r="BJ335" s="1072" t="e">
        <v>#N/A</v>
      </c>
    </row>
    <row r="336" spans="49:62">
      <c r="AW336" s="1096"/>
      <c r="AX336" s="1096"/>
      <c r="AY336" s="1092" t="s">
        <v>1296</v>
      </c>
      <c r="AZ336" s="1093" t="s">
        <v>954</v>
      </c>
      <c r="BA336" s="1094" t="s">
        <v>1008</v>
      </c>
      <c r="BB336" s="1094"/>
      <c r="BC336" s="1094"/>
      <c r="BD336" s="1095" t="s">
        <v>612</v>
      </c>
      <c r="BE336" s="1095" t="s">
        <v>610</v>
      </c>
      <c r="BF336" s="1094" t="s">
        <v>626</v>
      </c>
      <c r="BG336" s="1094" t="s">
        <v>613</v>
      </c>
      <c r="BH336" s="1094" t="s">
        <v>208</v>
      </c>
      <c r="BI336" s="1094" t="s">
        <v>661</v>
      </c>
      <c r="BJ336" s="1072">
        <v>153</v>
      </c>
    </row>
    <row r="337" spans="49:62">
      <c r="AW337" s="1096"/>
      <c r="AX337" s="1096"/>
      <c r="AY337" s="1092" t="s">
        <v>1297</v>
      </c>
      <c r="AZ337" s="1093" t="s">
        <v>959</v>
      </c>
      <c r="BA337" s="1094" t="s">
        <v>1012</v>
      </c>
      <c r="BB337" s="1094"/>
      <c r="BC337" s="1094"/>
      <c r="BD337" s="1095" t="s">
        <v>613</v>
      </c>
      <c r="BE337" s="1095" t="s">
        <v>611</v>
      </c>
      <c r="BF337" s="1094" t="s">
        <v>627</v>
      </c>
      <c r="BG337" s="1094" t="s">
        <v>614</v>
      </c>
      <c r="BH337" s="1094" t="s">
        <v>622</v>
      </c>
      <c r="BI337" s="1094" t="s">
        <v>663</v>
      </c>
      <c r="BJ337" s="1072">
        <v>155</v>
      </c>
    </row>
    <row r="338" spans="49:62">
      <c r="AW338" s="1096"/>
      <c r="AX338" s="1096"/>
      <c r="AY338" s="1092" t="s">
        <v>1300</v>
      </c>
      <c r="AZ338" s="1093" t="s">
        <v>961</v>
      </c>
      <c r="BA338" s="1094" t="s">
        <v>1013</v>
      </c>
      <c r="BB338" s="1094"/>
      <c r="BC338" s="1094"/>
      <c r="BD338" s="1095" t="s">
        <v>614</v>
      </c>
      <c r="BE338" s="1095" t="s">
        <v>200</v>
      </c>
      <c r="BF338" s="1094" t="s">
        <v>628</v>
      </c>
      <c r="BG338" s="1094" t="s">
        <v>615</v>
      </c>
      <c r="BH338" s="1094" t="s">
        <v>1948</v>
      </c>
      <c r="BI338" s="1094" t="s">
        <v>664</v>
      </c>
      <c r="BJ338" s="1072" t="e">
        <v>#N/A</v>
      </c>
    </row>
    <row r="339" spans="49:62">
      <c r="AW339" s="1096"/>
      <c r="AX339" s="1096"/>
      <c r="AY339" s="1092" t="s">
        <v>1301</v>
      </c>
      <c r="AZ339" s="1093" t="s">
        <v>963</v>
      </c>
      <c r="BA339" s="1094" t="s">
        <v>1015</v>
      </c>
      <c r="BB339" s="1094"/>
      <c r="BC339" s="1094"/>
      <c r="BD339" s="1095" t="s">
        <v>615</v>
      </c>
      <c r="BE339" s="1095" t="s">
        <v>612</v>
      </c>
      <c r="BF339" s="1094" t="s">
        <v>1952</v>
      </c>
      <c r="BG339" s="1094" t="s">
        <v>616</v>
      </c>
      <c r="BH339" s="1094" t="s">
        <v>624</v>
      </c>
      <c r="BI339" s="1094" t="s">
        <v>665</v>
      </c>
      <c r="BJ339" s="1072" t="e">
        <v>#N/A</v>
      </c>
    </row>
    <row r="340" spans="49:62" ht="27.6">
      <c r="AW340" s="1096"/>
      <c r="AX340" s="1096"/>
      <c r="AY340" s="1092" t="s">
        <v>1305</v>
      </c>
      <c r="AZ340" s="1093" t="s">
        <v>967</v>
      </c>
      <c r="BA340" s="1094" t="s">
        <v>1016</v>
      </c>
      <c r="BB340" s="1094"/>
      <c r="BC340" s="1094"/>
      <c r="BD340" s="1095" t="s">
        <v>616</v>
      </c>
      <c r="BE340" s="1095" t="s">
        <v>613</v>
      </c>
      <c r="BF340" s="1094" t="s">
        <v>630</v>
      </c>
      <c r="BG340" s="1094" t="s">
        <v>617</v>
      </c>
      <c r="BH340" s="1094" t="s">
        <v>625</v>
      </c>
      <c r="BI340" s="1094" t="s">
        <v>666</v>
      </c>
      <c r="BJ340" s="1072">
        <v>156</v>
      </c>
    </row>
    <row r="341" spans="49:62">
      <c r="AW341" s="1096"/>
      <c r="AX341" s="1096"/>
      <c r="AY341" s="1092" t="s">
        <v>1308</v>
      </c>
      <c r="AZ341" s="1093" t="s">
        <v>968</v>
      </c>
      <c r="BA341" s="1094" t="s">
        <v>1018</v>
      </c>
      <c r="BB341" s="1094"/>
      <c r="BC341" s="1094"/>
      <c r="BD341" s="1095" t="s">
        <v>617</v>
      </c>
      <c r="BE341" s="1095" t="s">
        <v>614</v>
      </c>
      <c r="BF341" s="1094" t="s">
        <v>632</v>
      </c>
      <c r="BG341" s="1094" t="s">
        <v>1950</v>
      </c>
      <c r="BH341" s="1094" t="s">
        <v>626</v>
      </c>
      <c r="BI341" s="1094" t="s">
        <v>1953</v>
      </c>
      <c r="BJ341" s="1072">
        <v>157</v>
      </c>
    </row>
    <row r="342" spans="49:62">
      <c r="AW342" s="1096"/>
      <c r="AX342" s="1096"/>
      <c r="AY342" s="1092" t="s">
        <v>1310</v>
      </c>
      <c r="AZ342" s="1093" t="s">
        <v>969</v>
      </c>
      <c r="BA342" s="1094" t="s">
        <v>1019</v>
      </c>
      <c r="BB342" s="1094"/>
      <c r="BC342" s="1094"/>
      <c r="BD342" s="1095" t="s">
        <v>618</v>
      </c>
      <c r="BE342" s="1095" t="s">
        <v>615</v>
      </c>
      <c r="BF342" s="1094" t="s">
        <v>633</v>
      </c>
      <c r="BG342" s="1094" t="s">
        <v>618</v>
      </c>
      <c r="BH342" s="1094" t="s">
        <v>627</v>
      </c>
      <c r="BI342" s="1094" t="s">
        <v>668</v>
      </c>
      <c r="BJ342" s="1072">
        <v>158</v>
      </c>
    </row>
    <row r="343" spans="49:62">
      <c r="AW343" s="1096"/>
      <c r="AX343" s="1096"/>
      <c r="AY343" s="1092" t="s">
        <v>1312</v>
      </c>
      <c r="AZ343" s="1093" t="s">
        <v>971</v>
      </c>
      <c r="BA343" s="1094" t="s">
        <v>1020</v>
      </c>
      <c r="BB343" s="1094"/>
      <c r="BC343" s="1094"/>
      <c r="BD343" s="1095" t="s">
        <v>619</v>
      </c>
      <c r="BE343" s="1095" t="s">
        <v>616</v>
      </c>
      <c r="BF343" s="1094" t="s">
        <v>634</v>
      </c>
      <c r="BG343" s="1094" t="s">
        <v>619</v>
      </c>
      <c r="BH343" s="1094" t="s">
        <v>1954</v>
      </c>
      <c r="BI343" s="1094" t="s">
        <v>233</v>
      </c>
      <c r="BJ343" s="1072">
        <v>159</v>
      </c>
    </row>
    <row r="344" spans="49:62">
      <c r="AW344" s="1096"/>
      <c r="AX344" s="1096"/>
      <c r="AY344" s="1092" t="s">
        <v>1313</v>
      </c>
      <c r="AZ344" s="1093" t="s">
        <v>976</v>
      </c>
      <c r="BA344" s="1094" t="s">
        <v>1025</v>
      </c>
      <c r="BB344" s="1094"/>
      <c r="BC344" s="1094"/>
      <c r="BD344" s="1095" t="s">
        <v>620</v>
      </c>
      <c r="BE344" s="1095" t="s">
        <v>617</v>
      </c>
      <c r="BF344" s="1094" t="s">
        <v>635</v>
      </c>
      <c r="BG344" s="1094" t="s">
        <v>620</v>
      </c>
      <c r="BH344" s="1094" t="s">
        <v>630</v>
      </c>
      <c r="BI344" s="1094" t="s">
        <v>239</v>
      </c>
      <c r="BJ344" s="1072" t="e">
        <v>#N/A</v>
      </c>
    </row>
    <row r="345" spans="49:62">
      <c r="AW345" s="1096"/>
      <c r="AX345" s="1096"/>
      <c r="AY345" s="1092" t="s">
        <v>1314</v>
      </c>
      <c r="AZ345" s="1093" t="s">
        <v>978</v>
      </c>
      <c r="BA345" s="1094" t="s">
        <v>1026</v>
      </c>
      <c r="BB345" s="1094"/>
      <c r="BC345" s="1094"/>
      <c r="BD345" s="1095" t="s">
        <v>621</v>
      </c>
      <c r="BE345" s="1095" t="s">
        <v>618</v>
      </c>
      <c r="BF345" s="1094" t="s">
        <v>637</v>
      </c>
      <c r="BG345" s="1094" t="s">
        <v>621</v>
      </c>
      <c r="BH345" s="1094" t="s">
        <v>1949</v>
      </c>
      <c r="BI345" s="1094" t="s">
        <v>670</v>
      </c>
      <c r="BJ345" s="1072" t="e">
        <v>#N/A</v>
      </c>
    </row>
    <row r="346" spans="49:62">
      <c r="AW346" s="1096"/>
      <c r="AX346" s="1096"/>
      <c r="AY346" s="1092" t="s">
        <v>1316</v>
      </c>
      <c r="AZ346" s="1093" t="s">
        <v>979</v>
      </c>
      <c r="BA346" s="1094" t="s">
        <v>1027</v>
      </c>
      <c r="BB346" s="1094"/>
      <c r="BC346" s="1094"/>
      <c r="BD346" s="1095" t="s">
        <v>208</v>
      </c>
      <c r="BE346" s="1095" t="s">
        <v>619</v>
      </c>
      <c r="BF346" s="1094" t="s">
        <v>638</v>
      </c>
      <c r="BG346" s="1094" t="s">
        <v>208</v>
      </c>
      <c r="BH346" s="1094" t="s">
        <v>632</v>
      </c>
      <c r="BI346" s="1094" t="s">
        <v>671</v>
      </c>
      <c r="BJ346" s="1072" t="e">
        <v>#N/A</v>
      </c>
    </row>
    <row r="347" spans="49:62">
      <c r="AW347" s="1096"/>
      <c r="AX347" s="1096"/>
      <c r="AY347" s="1092" t="s">
        <v>1317</v>
      </c>
      <c r="AZ347" s="1093" t="s">
        <v>980</v>
      </c>
      <c r="BA347" s="1094" t="s">
        <v>1033</v>
      </c>
      <c r="BB347" s="1094"/>
      <c r="BC347" s="1094"/>
      <c r="BD347" s="1095" t="s">
        <v>622</v>
      </c>
      <c r="BE347" s="1095" t="s">
        <v>620</v>
      </c>
      <c r="BF347" s="1094" t="s">
        <v>639</v>
      </c>
      <c r="BG347" s="1094" t="s">
        <v>622</v>
      </c>
      <c r="BH347" s="1094" t="s">
        <v>633</v>
      </c>
      <c r="BI347" s="1094" t="s">
        <v>672</v>
      </c>
      <c r="BJ347" s="1072">
        <v>160</v>
      </c>
    </row>
    <row r="348" spans="49:62">
      <c r="AW348" s="1096"/>
      <c r="AX348" s="1096"/>
      <c r="AY348" s="1092" t="s">
        <v>1321</v>
      </c>
      <c r="AZ348" s="1093" t="s">
        <v>981</v>
      </c>
      <c r="BA348" s="1094" t="s">
        <v>1036</v>
      </c>
      <c r="BB348" s="1094"/>
      <c r="BC348" s="1094"/>
      <c r="BD348" s="1095" t="s">
        <v>623</v>
      </c>
      <c r="BE348" s="1095" t="s">
        <v>621</v>
      </c>
      <c r="BF348" s="1094" t="s">
        <v>640</v>
      </c>
      <c r="BG348" s="1094" t="s">
        <v>1948</v>
      </c>
      <c r="BH348" s="1094" t="s">
        <v>635</v>
      </c>
      <c r="BI348" s="1094" t="s">
        <v>245</v>
      </c>
      <c r="BJ348" s="1072">
        <v>161</v>
      </c>
    </row>
    <row r="349" spans="49:62">
      <c r="AW349" s="1096"/>
      <c r="AX349" s="1096"/>
      <c r="AY349" s="1092" t="s">
        <v>1329</v>
      </c>
      <c r="AZ349" s="1093" t="s">
        <v>396</v>
      </c>
      <c r="BA349" s="1094" t="s">
        <v>1037</v>
      </c>
      <c r="BB349" s="1094"/>
      <c r="BC349" s="1094"/>
      <c r="BD349" s="1095" t="s">
        <v>624</v>
      </c>
      <c r="BE349" s="1095" t="s">
        <v>208</v>
      </c>
      <c r="BF349" s="1094" t="s">
        <v>642</v>
      </c>
      <c r="BG349" s="1094" t="s">
        <v>624</v>
      </c>
      <c r="BH349" s="1094" t="s">
        <v>636</v>
      </c>
      <c r="BI349" s="1094" t="s">
        <v>673</v>
      </c>
      <c r="BJ349" s="1072">
        <v>162</v>
      </c>
    </row>
    <row r="350" spans="49:62">
      <c r="AW350" s="1096"/>
      <c r="AX350" s="1096"/>
      <c r="AY350" s="1092" t="s">
        <v>1330</v>
      </c>
      <c r="AZ350" s="1093" t="s">
        <v>985</v>
      </c>
      <c r="BA350" s="1094" t="s">
        <v>1039</v>
      </c>
      <c r="BB350" s="1094"/>
      <c r="BC350" s="1094"/>
      <c r="BD350" s="1095" t="s">
        <v>625</v>
      </c>
      <c r="BE350" s="1095" t="s">
        <v>622</v>
      </c>
      <c r="BF350" s="1094" t="s">
        <v>643</v>
      </c>
      <c r="BG350" s="1094" t="s">
        <v>625</v>
      </c>
      <c r="BH350" s="1094" t="s">
        <v>637</v>
      </c>
      <c r="BI350" s="1094" t="s">
        <v>674</v>
      </c>
      <c r="BJ350" s="1072" t="e">
        <v>#N/A</v>
      </c>
    </row>
    <row r="351" spans="49:62">
      <c r="AW351" s="1096"/>
      <c r="AX351" s="1096"/>
      <c r="AY351" s="1092" t="s">
        <v>1341</v>
      </c>
      <c r="AZ351" s="1093" t="s">
        <v>989</v>
      </c>
      <c r="BA351" s="1094" t="s">
        <v>1047</v>
      </c>
      <c r="BB351" s="1094"/>
      <c r="BC351" s="1094"/>
      <c r="BD351" s="1095" t="s">
        <v>626</v>
      </c>
      <c r="BE351" s="1095" t="s">
        <v>623</v>
      </c>
      <c r="BF351" s="1094" t="s">
        <v>216</v>
      </c>
      <c r="BG351" s="1094" t="s">
        <v>626</v>
      </c>
      <c r="BH351" s="1094" t="s">
        <v>638</v>
      </c>
      <c r="BI351" s="1094" t="s">
        <v>249</v>
      </c>
      <c r="BJ351" s="1072" t="e">
        <v>#N/A</v>
      </c>
    </row>
    <row r="352" spans="49:62">
      <c r="AW352" s="1096"/>
      <c r="AX352" s="1096"/>
      <c r="AY352" s="1092" t="s">
        <v>1344</v>
      </c>
      <c r="AZ352" s="1093" t="s">
        <v>990</v>
      </c>
      <c r="BA352" s="1094" t="s">
        <v>1048</v>
      </c>
      <c r="BB352" s="1094"/>
      <c r="BC352" s="1094"/>
      <c r="BD352" s="1095" t="s">
        <v>627</v>
      </c>
      <c r="BE352" s="1095" t="s">
        <v>624</v>
      </c>
      <c r="BF352" s="1094" t="s">
        <v>644</v>
      </c>
      <c r="BG352" s="1094" t="s">
        <v>627</v>
      </c>
      <c r="BH352" s="1094" t="s">
        <v>640</v>
      </c>
      <c r="BI352" s="1094" t="s">
        <v>676</v>
      </c>
      <c r="BJ352" s="1072">
        <v>163</v>
      </c>
    </row>
    <row r="353" spans="49:62">
      <c r="AW353" s="1096"/>
      <c r="AX353" s="1096"/>
      <c r="AY353" s="1092"/>
      <c r="AZ353" s="1093" t="s">
        <v>995</v>
      </c>
      <c r="BA353" s="1094" t="s">
        <v>1049</v>
      </c>
      <c r="BB353" s="1094"/>
      <c r="BC353" s="1094"/>
      <c r="BD353" s="1095" t="s">
        <v>628</v>
      </c>
      <c r="BE353" s="1095" t="s">
        <v>625</v>
      </c>
      <c r="BF353" s="1094" t="s">
        <v>645</v>
      </c>
      <c r="BG353" s="1094" t="s">
        <v>628</v>
      </c>
      <c r="BH353" s="1094" t="s">
        <v>642</v>
      </c>
      <c r="BI353" s="1094" t="s">
        <v>677</v>
      </c>
      <c r="BJ353" s="1072" t="e">
        <v>#N/A</v>
      </c>
    </row>
    <row r="354" spans="49:62">
      <c r="AW354" s="1096"/>
      <c r="AX354" s="1096"/>
      <c r="AY354" s="1092"/>
      <c r="AZ354" s="1093" t="s">
        <v>997</v>
      </c>
      <c r="BA354" s="1094" t="s">
        <v>1051</v>
      </c>
      <c r="BB354" s="1094"/>
      <c r="BC354" s="1094"/>
      <c r="BD354" s="1095" t="s">
        <v>629</v>
      </c>
      <c r="BE354" s="1095" t="s">
        <v>626</v>
      </c>
      <c r="BF354" s="1094" t="s">
        <v>646</v>
      </c>
      <c r="BG354" s="1094" t="s">
        <v>1954</v>
      </c>
      <c r="BH354" s="1094" t="s">
        <v>643</v>
      </c>
      <c r="BI354" s="1094" t="s">
        <v>678</v>
      </c>
      <c r="BJ354" s="1072">
        <v>164</v>
      </c>
    </row>
    <row r="355" spans="49:62">
      <c r="AW355" s="1096"/>
      <c r="AX355" s="1096"/>
      <c r="AY355" s="1092"/>
      <c r="AZ355" s="1093" t="s">
        <v>999</v>
      </c>
      <c r="BA355" s="1094" t="s">
        <v>1054</v>
      </c>
      <c r="BB355" s="1094"/>
      <c r="BC355" s="1094"/>
      <c r="BD355" s="1095" t="s">
        <v>630</v>
      </c>
      <c r="BE355" s="1095" t="s">
        <v>627</v>
      </c>
      <c r="BF355" s="1094" t="s">
        <v>647</v>
      </c>
      <c r="BG355" s="1094" t="s">
        <v>630</v>
      </c>
      <c r="BH355" s="1094" t="s">
        <v>216</v>
      </c>
      <c r="BI355" s="1094" t="s">
        <v>679</v>
      </c>
      <c r="BJ355" s="1072">
        <v>165</v>
      </c>
    </row>
    <row r="356" spans="49:62">
      <c r="AW356" s="1096"/>
      <c r="AX356" s="1096"/>
      <c r="AY356" s="1092"/>
      <c r="AZ356" s="1093" t="s">
        <v>1000</v>
      </c>
      <c r="BA356" s="1094" t="s">
        <v>1058</v>
      </c>
      <c r="BB356" s="1094"/>
      <c r="BC356" s="1094"/>
      <c r="BD356" s="1095" t="s">
        <v>632</v>
      </c>
      <c r="BE356" s="1095" t="s">
        <v>628</v>
      </c>
      <c r="BF356" s="1094" t="s">
        <v>648</v>
      </c>
      <c r="BG356" s="1094" t="s">
        <v>1949</v>
      </c>
      <c r="BH356" s="1094" t="s">
        <v>218</v>
      </c>
      <c r="BI356" s="1094" t="s">
        <v>680</v>
      </c>
      <c r="BJ356" s="1072" t="e">
        <v>#N/A</v>
      </c>
    </row>
    <row r="357" spans="49:62">
      <c r="AW357" s="1096"/>
      <c r="AX357" s="1096"/>
      <c r="AY357" s="1092"/>
      <c r="AZ357" s="1093" t="s">
        <v>1001</v>
      </c>
      <c r="BA357" s="1094" t="s">
        <v>1061</v>
      </c>
      <c r="BB357" s="1094"/>
      <c r="BC357" s="1094"/>
      <c r="BD357" s="1095" t="s">
        <v>633</v>
      </c>
      <c r="BE357" s="1095" t="s">
        <v>629</v>
      </c>
      <c r="BF357" s="1094" t="s">
        <v>649</v>
      </c>
      <c r="BG357" s="1094" t="s">
        <v>632</v>
      </c>
      <c r="BH357" s="1094" t="s">
        <v>646</v>
      </c>
      <c r="BI357" s="1094" t="s">
        <v>681</v>
      </c>
      <c r="BJ357" s="1072" t="e">
        <v>#N/A</v>
      </c>
    </row>
    <row r="358" spans="49:62">
      <c r="AW358" s="1096"/>
      <c r="AX358" s="1096"/>
      <c r="AY358" s="1092"/>
      <c r="AZ358" s="1093" t="s">
        <v>1002</v>
      </c>
      <c r="BA358" s="1094" t="s">
        <v>1064</v>
      </c>
      <c r="BB358" s="1094"/>
      <c r="BC358" s="1094"/>
      <c r="BD358" s="1095" t="s">
        <v>634</v>
      </c>
      <c r="BE358" s="1095" t="s">
        <v>630</v>
      </c>
      <c r="BF358" s="1094" t="s">
        <v>650</v>
      </c>
      <c r="BG358" s="1094" t="s">
        <v>633</v>
      </c>
      <c r="BH358" s="1094" t="s">
        <v>647</v>
      </c>
      <c r="BI358" s="1094" t="s">
        <v>682</v>
      </c>
      <c r="BJ358" s="1072">
        <v>166</v>
      </c>
    </row>
    <row r="359" spans="49:62">
      <c r="AW359" s="1096"/>
      <c r="AX359" s="1096"/>
      <c r="AY359" s="1092"/>
      <c r="AZ359" s="1093" t="s">
        <v>1004</v>
      </c>
      <c r="BA359" s="1094" t="s">
        <v>1065</v>
      </c>
      <c r="BB359" s="1094"/>
      <c r="BC359" s="1094"/>
      <c r="BD359" s="1095" t="s">
        <v>635</v>
      </c>
      <c r="BE359" s="1095" t="s">
        <v>631</v>
      </c>
      <c r="BF359" s="1094" t="s">
        <v>651</v>
      </c>
      <c r="BG359" s="1094" t="s">
        <v>634</v>
      </c>
      <c r="BH359" s="1094" t="s">
        <v>1955</v>
      </c>
      <c r="BI359" s="1094" t="s">
        <v>683</v>
      </c>
      <c r="BJ359" s="1072" t="e">
        <v>#N/A</v>
      </c>
    </row>
    <row r="360" spans="49:62">
      <c r="AW360" s="1096"/>
      <c r="AX360" s="1096"/>
      <c r="AY360" s="1092"/>
      <c r="AZ360" s="1093" t="s">
        <v>1005</v>
      </c>
      <c r="BA360" s="1094" t="s">
        <v>1066</v>
      </c>
      <c r="BB360" s="1094"/>
      <c r="BC360" s="1094"/>
      <c r="BD360" s="1095" t="s">
        <v>636</v>
      </c>
      <c r="BE360" s="1095" t="s">
        <v>632</v>
      </c>
      <c r="BF360" s="1094" t="s">
        <v>652</v>
      </c>
      <c r="BG360" s="1094" t="s">
        <v>635</v>
      </c>
      <c r="BH360" s="1094" t="s">
        <v>648</v>
      </c>
      <c r="BI360" s="1094" t="s">
        <v>684</v>
      </c>
      <c r="BJ360" s="1072">
        <v>167</v>
      </c>
    </row>
    <row r="361" spans="49:62">
      <c r="AW361" s="1096"/>
      <c r="AX361" s="1096"/>
      <c r="AY361" s="1092"/>
      <c r="AZ361" s="1093" t="s">
        <v>1007</v>
      </c>
      <c r="BA361" s="1094" t="s">
        <v>1067</v>
      </c>
      <c r="BB361" s="1094"/>
      <c r="BC361" s="1094"/>
      <c r="BD361" s="1095" t="s">
        <v>637</v>
      </c>
      <c r="BE361" s="1095" t="s">
        <v>633</v>
      </c>
      <c r="BF361" s="1094" t="s">
        <v>653</v>
      </c>
      <c r="BG361" s="1094" t="s">
        <v>636</v>
      </c>
      <c r="BH361" s="1094" t="s">
        <v>649</v>
      </c>
      <c r="BI361" s="1094" t="s">
        <v>685</v>
      </c>
      <c r="BJ361" s="1072">
        <v>168</v>
      </c>
    </row>
    <row r="362" spans="49:62">
      <c r="AW362" s="1096"/>
      <c r="AX362" s="1096"/>
      <c r="AY362" s="1092"/>
      <c r="AZ362" s="1093" t="s">
        <v>402</v>
      </c>
      <c r="BA362" s="1094" t="s">
        <v>1072</v>
      </c>
      <c r="BB362" s="1094"/>
      <c r="BC362" s="1094"/>
      <c r="BD362" s="1095" t="s">
        <v>638</v>
      </c>
      <c r="BE362" s="1095" t="s">
        <v>634</v>
      </c>
      <c r="BF362" s="1094" t="s">
        <v>654</v>
      </c>
      <c r="BG362" s="1094" t="s">
        <v>637</v>
      </c>
      <c r="BH362" s="1094" t="s">
        <v>650</v>
      </c>
      <c r="BI362" s="1094" t="s">
        <v>686</v>
      </c>
      <c r="BJ362" s="1072" t="e">
        <v>#N/A</v>
      </c>
    </row>
    <row r="363" spans="49:62">
      <c r="AW363" s="1096"/>
      <c r="AX363" s="1096"/>
      <c r="AY363" s="1092"/>
      <c r="AZ363" s="1093" t="s">
        <v>1008</v>
      </c>
      <c r="BA363" s="1094" t="s">
        <v>1074</v>
      </c>
      <c r="BB363" s="1094"/>
      <c r="BC363" s="1094"/>
      <c r="BD363" s="1095" t="s">
        <v>639</v>
      </c>
      <c r="BE363" s="1095" t="s">
        <v>635</v>
      </c>
      <c r="BF363" s="1094" t="s">
        <v>1951</v>
      </c>
      <c r="BG363" s="1094" t="s">
        <v>638</v>
      </c>
      <c r="BH363" s="1094" t="s">
        <v>651</v>
      </c>
      <c r="BI363" s="1094" t="s">
        <v>687</v>
      </c>
      <c r="BJ363" s="1072" t="e">
        <v>#N/A</v>
      </c>
    </row>
    <row r="364" spans="49:62">
      <c r="AW364" s="1096"/>
      <c r="AX364" s="1096"/>
      <c r="AY364" s="1092"/>
      <c r="AZ364" s="1093" t="s">
        <v>1012</v>
      </c>
      <c r="BA364" s="1093" t="s">
        <v>1077</v>
      </c>
      <c r="BB364" s="1094"/>
      <c r="BC364" s="1094"/>
      <c r="BD364" s="1095" t="s">
        <v>640</v>
      </c>
      <c r="BE364" s="1095" t="s">
        <v>636</v>
      </c>
      <c r="BF364" s="1094" t="s">
        <v>656</v>
      </c>
      <c r="BG364" s="1094" t="s">
        <v>639</v>
      </c>
      <c r="BH364" s="1094" t="s">
        <v>652</v>
      </c>
      <c r="BI364" s="1094" t="s">
        <v>688</v>
      </c>
      <c r="BJ364" s="1072" t="e">
        <v>#N/A</v>
      </c>
    </row>
    <row r="365" spans="49:62">
      <c r="AW365" s="1096"/>
      <c r="AX365" s="1096"/>
      <c r="AY365" s="1092"/>
      <c r="AZ365" s="1093" t="s">
        <v>1013</v>
      </c>
      <c r="BA365" s="1094" t="s">
        <v>1078</v>
      </c>
      <c r="BB365" s="1094"/>
      <c r="BC365" s="1094"/>
      <c r="BD365" s="1095" t="s">
        <v>641</v>
      </c>
      <c r="BE365" s="1095" t="s">
        <v>637</v>
      </c>
      <c r="BF365" s="1094" t="s">
        <v>657</v>
      </c>
      <c r="BG365" s="1094" t="s">
        <v>640</v>
      </c>
      <c r="BH365" s="1094" t="s">
        <v>653</v>
      </c>
      <c r="BI365" s="1094" t="s">
        <v>689</v>
      </c>
      <c r="BJ365" s="1072" t="e">
        <v>#N/A</v>
      </c>
    </row>
    <row r="366" spans="49:62">
      <c r="AW366" s="1096"/>
      <c r="AX366" s="1096"/>
      <c r="AY366" s="1092"/>
      <c r="AZ366" s="1093" t="s">
        <v>1015</v>
      </c>
      <c r="BA366" s="1094" t="s">
        <v>1079</v>
      </c>
      <c r="BB366" s="1094"/>
      <c r="BC366" s="1094"/>
      <c r="BD366" s="1095" t="s">
        <v>642</v>
      </c>
      <c r="BE366" s="1095" t="s">
        <v>638</v>
      </c>
      <c r="BF366" s="1094" t="s">
        <v>658</v>
      </c>
      <c r="BG366" s="1094" t="s">
        <v>641</v>
      </c>
      <c r="BH366" s="1094" t="s">
        <v>654</v>
      </c>
      <c r="BI366" s="1094" t="s">
        <v>690</v>
      </c>
      <c r="BJ366" s="1072">
        <v>169</v>
      </c>
    </row>
    <row r="367" spans="49:62">
      <c r="AW367" s="1096"/>
      <c r="AX367" s="1096"/>
      <c r="AY367" s="1092"/>
      <c r="AZ367" s="1093" t="s">
        <v>1016</v>
      </c>
      <c r="BA367" s="1094" t="s">
        <v>1082</v>
      </c>
      <c r="BB367" s="1094"/>
      <c r="BC367" s="1094"/>
      <c r="BD367" s="1095" t="s">
        <v>643</v>
      </c>
      <c r="BE367" s="1095" t="s">
        <v>639</v>
      </c>
      <c r="BF367" s="1094" t="s">
        <v>659</v>
      </c>
      <c r="BG367" s="1094" t="s">
        <v>642</v>
      </c>
      <c r="BH367" s="1094" t="s">
        <v>1951</v>
      </c>
      <c r="BI367" s="1094" t="s">
        <v>691</v>
      </c>
      <c r="BJ367" s="1072" t="e">
        <v>#N/A</v>
      </c>
    </row>
    <row r="368" spans="49:62">
      <c r="AW368" s="1096"/>
      <c r="AX368" s="1096"/>
      <c r="AY368" s="1092"/>
      <c r="AZ368" s="1093" t="s">
        <v>1018</v>
      </c>
      <c r="BA368" s="1094" t="s">
        <v>1083</v>
      </c>
      <c r="BB368" s="1094"/>
      <c r="BC368" s="1094"/>
      <c r="BD368" s="1095" t="s">
        <v>216</v>
      </c>
      <c r="BE368" s="1095" t="s">
        <v>640</v>
      </c>
      <c r="BF368" s="1094" t="s">
        <v>660</v>
      </c>
      <c r="BG368" s="1094" t="s">
        <v>643</v>
      </c>
      <c r="BH368" s="1094" t="s">
        <v>657</v>
      </c>
      <c r="BI368" s="1094" t="s">
        <v>692</v>
      </c>
      <c r="BJ368" s="1072">
        <v>170</v>
      </c>
    </row>
    <row r="369" spans="49:62">
      <c r="AW369" s="1096"/>
      <c r="AX369" s="1096"/>
      <c r="AY369" s="1092"/>
      <c r="AZ369" s="1093" t="s">
        <v>1019</v>
      </c>
      <c r="BA369" s="1094" t="s">
        <v>1084</v>
      </c>
      <c r="BB369" s="1094"/>
      <c r="BC369" s="1094"/>
      <c r="BD369" s="1095" t="s">
        <v>644</v>
      </c>
      <c r="BE369" s="1095" t="s">
        <v>641</v>
      </c>
      <c r="BF369" s="1094" t="s">
        <v>661</v>
      </c>
      <c r="BG369" s="1094" t="s">
        <v>1956</v>
      </c>
      <c r="BH369" s="1094" t="s">
        <v>658</v>
      </c>
      <c r="BI369" s="1094" t="s">
        <v>693</v>
      </c>
      <c r="BJ369" s="1072" t="e">
        <v>#N/A</v>
      </c>
    </row>
    <row r="370" spans="49:62">
      <c r="AW370" s="1096"/>
      <c r="AX370" s="1096"/>
      <c r="AY370" s="1092"/>
      <c r="AZ370" s="1093" t="s">
        <v>1020</v>
      </c>
      <c r="BA370" s="1094" t="s">
        <v>1086</v>
      </c>
      <c r="BB370" s="1094"/>
      <c r="BC370" s="1094"/>
      <c r="BD370" s="1095" t="s">
        <v>645</v>
      </c>
      <c r="BE370" s="1095" t="s">
        <v>642</v>
      </c>
      <c r="BF370" s="1094" t="s">
        <v>663</v>
      </c>
      <c r="BG370" s="1094" t="s">
        <v>216</v>
      </c>
      <c r="BH370" s="1094" t="s">
        <v>659</v>
      </c>
      <c r="BI370" s="1094" t="s">
        <v>694</v>
      </c>
      <c r="BJ370" s="1072" t="e">
        <v>#N/A</v>
      </c>
    </row>
    <row r="371" spans="49:62">
      <c r="AW371" s="1096"/>
      <c r="AX371" s="1096"/>
      <c r="AY371" s="1092"/>
      <c r="AZ371" s="1093" t="s">
        <v>1025</v>
      </c>
      <c r="BA371" s="1094" t="s">
        <v>1087</v>
      </c>
      <c r="BB371" s="1094"/>
      <c r="BC371" s="1094"/>
      <c r="BD371" s="1095" t="s">
        <v>646</v>
      </c>
      <c r="BE371" s="1095" t="s">
        <v>643</v>
      </c>
      <c r="BF371" s="1094" t="s">
        <v>664</v>
      </c>
      <c r="BG371" s="1094" t="s">
        <v>644</v>
      </c>
      <c r="BH371" s="1094" t="s">
        <v>660</v>
      </c>
      <c r="BI371" s="1094" t="s">
        <v>695</v>
      </c>
      <c r="BJ371" s="1072" t="e">
        <v>#N/A</v>
      </c>
    </row>
    <row r="372" spans="49:62">
      <c r="AW372" s="1096"/>
      <c r="AX372" s="1096"/>
      <c r="AY372" s="1092"/>
      <c r="AZ372" s="1093" t="s">
        <v>1026</v>
      </c>
      <c r="BA372" s="1094" t="s">
        <v>1088</v>
      </c>
      <c r="BB372" s="1094"/>
      <c r="BC372" s="1094"/>
      <c r="BD372" s="1095" t="s">
        <v>647</v>
      </c>
      <c r="BE372" s="1095" t="s">
        <v>216</v>
      </c>
      <c r="BF372" s="1094" t="s">
        <v>665</v>
      </c>
      <c r="BG372" s="1094" t="s">
        <v>646</v>
      </c>
      <c r="BH372" s="1094" t="s">
        <v>661</v>
      </c>
      <c r="BI372" s="1094" t="s">
        <v>697</v>
      </c>
      <c r="BJ372" s="1072" t="e">
        <v>#N/A</v>
      </c>
    </row>
    <row r="373" spans="49:62">
      <c r="AW373" s="1096"/>
      <c r="AX373" s="1096"/>
      <c r="AY373" s="1092"/>
      <c r="AZ373" s="1093" t="s">
        <v>1027</v>
      </c>
      <c r="BA373" s="1094" t="s">
        <v>1089</v>
      </c>
      <c r="BB373" s="1094"/>
      <c r="BC373" s="1094"/>
      <c r="BD373" s="1095" t="s">
        <v>648</v>
      </c>
      <c r="BE373" s="1095" t="s">
        <v>644</v>
      </c>
      <c r="BF373" s="1094" t="s">
        <v>667</v>
      </c>
      <c r="BG373" s="1094" t="s">
        <v>647</v>
      </c>
      <c r="BH373" s="1094" t="s">
        <v>663</v>
      </c>
      <c r="BI373" s="1094" t="s">
        <v>698</v>
      </c>
      <c r="BJ373" s="1072" t="e">
        <v>#N/A</v>
      </c>
    </row>
    <row r="374" spans="49:62">
      <c r="AW374" s="1096"/>
      <c r="AX374" s="1096"/>
      <c r="AY374" s="1092"/>
      <c r="AZ374" s="1093" t="s">
        <v>1033</v>
      </c>
      <c r="BA374" s="1094" t="s">
        <v>1090</v>
      </c>
      <c r="BB374" s="1094"/>
      <c r="BC374" s="1094"/>
      <c r="BD374" s="1095" t="s">
        <v>649</v>
      </c>
      <c r="BE374" s="1095" t="s">
        <v>645</v>
      </c>
      <c r="BF374" s="1094" t="s">
        <v>668</v>
      </c>
      <c r="BG374" s="1094" t="s">
        <v>1955</v>
      </c>
      <c r="BH374" s="1094" t="s">
        <v>664</v>
      </c>
      <c r="BI374" s="1094" t="s">
        <v>699</v>
      </c>
      <c r="BJ374" s="1072" t="e">
        <v>#N/A</v>
      </c>
    </row>
    <row r="375" spans="49:62">
      <c r="AW375" s="1096"/>
      <c r="AX375" s="1096"/>
      <c r="AY375" s="1092"/>
      <c r="AZ375" s="1093" t="s">
        <v>1036</v>
      </c>
      <c r="BA375" s="1094" t="s">
        <v>1091</v>
      </c>
      <c r="BB375" s="1094"/>
      <c r="BC375" s="1094"/>
      <c r="BD375" s="1095" t="s">
        <v>650</v>
      </c>
      <c r="BE375" s="1095" t="s">
        <v>646</v>
      </c>
      <c r="BF375" s="1094" t="s">
        <v>233</v>
      </c>
      <c r="BG375" s="1094" t="s">
        <v>648</v>
      </c>
      <c r="BH375" s="1094" t="s">
        <v>665</v>
      </c>
      <c r="BI375" s="1094" t="s">
        <v>700</v>
      </c>
      <c r="BJ375" s="1072" t="e">
        <v>#N/A</v>
      </c>
    </row>
    <row r="376" spans="49:62">
      <c r="AW376" s="1096"/>
      <c r="AX376" s="1096"/>
      <c r="AY376" s="1092"/>
      <c r="AZ376" s="1093" t="s">
        <v>1037</v>
      </c>
      <c r="BA376" s="1094" t="s">
        <v>1092</v>
      </c>
      <c r="BB376" s="1094"/>
      <c r="BC376" s="1094"/>
      <c r="BD376" s="1095" t="s">
        <v>651</v>
      </c>
      <c r="BE376" s="1095" t="s">
        <v>647</v>
      </c>
      <c r="BF376" s="1094" t="s">
        <v>669</v>
      </c>
      <c r="BG376" s="1094" t="s">
        <v>649</v>
      </c>
      <c r="BH376" s="1094" t="s">
        <v>666</v>
      </c>
      <c r="BI376" s="1094" t="s">
        <v>701</v>
      </c>
      <c r="BJ376" s="1072">
        <v>171</v>
      </c>
    </row>
    <row r="377" spans="49:62">
      <c r="AW377" s="1096"/>
      <c r="AX377" s="1096"/>
      <c r="AY377" s="1092"/>
      <c r="AZ377" s="1093" t="s">
        <v>1039</v>
      </c>
      <c r="BA377" s="1094" t="s">
        <v>1093</v>
      </c>
      <c r="BB377" s="1094"/>
      <c r="BC377" s="1094"/>
      <c r="BD377" s="1095" t="s">
        <v>652</v>
      </c>
      <c r="BE377" s="1095" t="s">
        <v>648</v>
      </c>
      <c r="BF377" s="1094" t="s">
        <v>239</v>
      </c>
      <c r="BG377" s="1094" t="s">
        <v>650</v>
      </c>
      <c r="BH377" s="1094" t="s">
        <v>1953</v>
      </c>
      <c r="BI377" s="1094" t="s">
        <v>702</v>
      </c>
      <c r="BJ377" s="1072" t="e">
        <v>#N/A</v>
      </c>
    </row>
    <row r="378" spans="49:62">
      <c r="AW378" s="1096"/>
      <c r="AX378" s="1096"/>
      <c r="AY378" s="1092"/>
      <c r="AZ378" s="1093" t="s">
        <v>1047</v>
      </c>
      <c r="BA378" s="1094" t="s">
        <v>1095</v>
      </c>
      <c r="BB378" s="1094"/>
      <c r="BC378" s="1094"/>
      <c r="BD378" s="1095" t="s">
        <v>653</v>
      </c>
      <c r="BE378" s="1095" t="s">
        <v>649</v>
      </c>
      <c r="BF378" s="1094" t="s">
        <v>670</v>
      </c>
      <c r="BG378" s="1094" t="s">
        <v>651</v>
      </c>
      <c r="BH378" s="1094" t="s">
        <v>668</v>
      </c>
      <c r="BI378" s="1094" t="s">
        <v>703</v>
      </c>
      <c r="BJ378" s="1072" t="e">
        <v>#N/A</v>
      </c>
    </row>
    <row r="379" spans="49:62">
      <c r="AW379" s="1096"/>
      <c r="AX379" s="1096"/>
      <c r="AY379" s="1092"/>
      <c r="AZ379" s="1093" t="s">
        <v>1048</v>
      </c>
      <c r="BA379" s="1094" t="s">
        <v>1097</v>
      </c>
      <c r="BB379" s="1094"/>
      <c r="BC379" s="1094"/>
      <c r="BD379" s="1095" t="s">
        <v>654</v>
      </c>
      <c r="BE379" s="1095" t="s">
        <v>650</v>
      </c>
      <c r="BF379" s="1094" t="s">
        <v>671</v>
      </c>
      <c r="BG379" s="1094" t="s">
        <v>652</v>
      </c>
      <c r="BH379" s="1094" t="s">
        <v>233</v>
      </c>
      <c r="BI379" s="1094" t="s">
        <v>1957</v>
      </c>
      <c r="BJ379" s="1072" t="e">
        <v>#N/A</v>
      </c>
    </row>
    <row r="380" spans="49:62">
      <c r="AW380" s="1096"/>
      <c r="AX380" s="1096"/>
      <c r="AY380" s="1092"/>
      <c r="AZ380" s="1093" t="s">
        <v>1050</v>
      </c>
      <c r="BA380" s="1094" t="s">
        <v>1099</v>
      </c>
      <c r="BB380" s="1094"/>
      <c r="BC380" s="1094"/>
      <c r="BD380" s="1095" t="s">
        <v>655</v>
      </c>
      <c r="BE380" s="1095" t="s">
        <v>651</v>
      </c>
      <c r="BF380" s="1094" t="s">
        <v>672</v>
      </c>
      <c r="BG380" s="1094" t="s">
        <v>653</v>
      </c>
      <c r="BH380" s="1094" t="s">
        <v>669</v>
      </c>
      <c r="BI380" s="1094" t="s">
        <v>704</v>
      </c>
      <c r="BJ380" s="1072" t="e">
        <v>#N/A</v>
      </c>
    </row>
    <row r="381" spans="49:62">
      <c r="AW381" s="1096"/>
      <c r="AX381" s="1096"/>
      <c r="AY381" s="1092"/>
      <c r="AZ381" s="1093" t="s">
        <v>1051</v>
      </c>
      <c r="BA381" s="1094" t="s">
        <v>1101</v>
      </c>
      <c r="BB381" s="1094"/>
      <c r="BC381" s="1094"/>
      <c r="BD381" s="1095" t="s">
        <v>656</v>
      </c>
      <c r="BE381" s="1095" t="s">
        <v>652</v>
      </c>
      <c r="BF381" s="1094" t="s">
        <v>245</v>
      </c>
      <c r="BG381" s="1094" t="s">
        <v>654</v>
      </c>
      <c r="BH381" s="1094" t="s">
        <v>239</v>
      </c>
      <c r="BI381" s="1094" t="s">
        <v>705</v>
      </c>
      <c r="BJ381" s="1072">
        <v>172</v>
      </c>
    </row>
    <row r="382" spans="49:62">
      <c r="AW382" s="1096"/>
      <c r="AX382" s="1096"/>
      <c r="AY382" s="1092"/>
      <c r="AZ382" s="1093" t="s">
        <v>1054</v>
      </c>
      <c r="BA382" s="1094" t="s">
        <v>1102</v>
      </c>
      <c r="BB382" s="1094"/>
      <c r="BC382" s="1094"/>
      <c r="BD382" s="1095" t="s">
        <v>657</v>
      </c>
      <c r="BE382" s="1095" t="s">
        <v>653</v>
      </c>
      <c r="BF382" s="1094" t="s">
        <v>673</v>
      </c>
      <c r="BG382" s="1094" t="s">
        <v>1951</v>
      </c>
      <c r="BH382" s="1094" t="s">
        <v>670</v>
      </c>
      <c r="BI382" s="1094" t="s">
        <v>1958</v>
      </c>
      <c r="BJ382" s="1072" t="e">
        <v>#N/A</v>
      </c>
    </row>
    <row r="383" spans="49:62">
      <c r="AW383" s="1096"/>
      <c r="AX383" s="1096"/>
      <c r="AY383" s="1092"/>
      <c r="AZ383" s="1093" t="s">
        <v>1058</v>
      </c>
      <c r="BA383" s="1094" t="s">
        <v>432</v>
      </c>
      <c r="BB383" s="1094"/>
      <c r="BC383" s="1094"/>
      <c r="BD383" s="1095" t="s">
        <v>658</v>
      </c>
      <c r="BE383" s="1095" t="s">
        <v>654</v>
      </c>
      <c r="BF383" s="1094" t="s">
        <v>674</v>
      </c>
      <c r="BG383" s="1094" t="s">
        <v>656</v>
      </c>
      <c r="BH383" s="1094" t="s">
        <v>671</v>
      </c>
      <c r="BI383" s="1094" t="s">
        <v>707</v>
      </c>
      <c r="BJ383" s="1072">
        <v>173</v>
      </c>
    </row>
    <row r="384" spans="49:62">
      <c r="AW384" s="1096"/>
      <c r="AX384" s="1096"/>
      <c r="AY384" s="1092"/>
      <c r="AZ384" s="1093" t="s">
        <v>1059</v>
      </c>
      <c r="BA384" s="1094" t="s">
        <v>1105</v>
      </c>
      <c r="BB384" s="1094"/>
      <c r="BC384" s="1094"/>
      <c r="BD384" s="1095" t="s">
        <v>659</v>
      </c>
      <c r="BE384" s="1095" t="s">
        <v>655</v>
      </c>
      <c r="BF384" s="1094" t="s">
        <v>675</v>
      </c>
      <c r="BG384" s="1094" t="s">
        <v>657</v>
      </c>
      <c r="BH384" s="1094" t="s">
        <v>672</v>
      </c>
      <c r="BI384" s="1094" t="s">
        <v>264</v>
      </c>
    </row>
    <row r="385" spans="49:61">
      <c r="AW385" s="1096"/>
      <c r="AX385" s="1096"/>
      <c r="AY385" s="1096"/>
      <c r="AZ385" s="1093" t="s">
        <v>1061</v>
      </c>
      <c r="BA385" s="1094" t="s">
        <v>1109</v>
      </c>
      <c r="BB385" s="1094"/>
      <c r="BC385" s="1094"/>
      <c r="BD385" s="1095" t="s">
        <v>660</v>
      </c>
      <c r="BE385" s="1095" t="s">
        <v>656</v>
      </c>
      <c r="BF385" s="1094" t="s">
        <v>249</v>
      </c>
      <c r="BG385" s="1094" t="s">
        <v>658</v>
      </c>
      <c r="BH385" s="1094" t="s">
        <v>245</v>
      </c>
      <c r="BI385" s="1094" t="s">
        <v>708</v>
      </c>
    </row>
    <row r="386" spans="49:61">
      <c r="AW386" s="1096"/>
      <c r="AX386" s="1096"/>
      <c r="AY386" s="1096"/>
      <c r="AZ386" s="1093" t="s">
        <v>1064</v>
      </c>
      <c r="BA386" s="1094" t="s">
        <v>1110</v>
      </c>
      <c r="BB386" s="1094"/>
      <c r="BC386" s="1094"/>
      <c r="BD386" s="1095" t="s">
        <v>661</v>
      </c>
      <c r="BE386" s="1095" t="s">
        <v>657</v>
      </c>
      <c r="BF386" s="1094" t="s">
        <v>676</v>
      </c>
      <c r="BG386" s="1094" t="s">
        <v>659</v>
      </c>
      <c r="BH386" s="1094" t="s">
        <v>673</v>
      </c>
      <c r="BI386" s="1094" t="s">
        <v>709</v>
      </c>
    </row>
    <row r="387" spans="49:61">
      <c r="AW387" s="1096"/>
      <c r="AX387" s="1096"/>
      <c r="AY387" s="1096"/>
      <c r="AZ387" s="1093" t="s">
        <v>1065</v>
      </c>
      <c r="BA387" s="1094" t="s">
        <v>1111</v>
      </c>
      <c r="BB387" s="1094"/>
      <c r="BC387" s="1094"/>
      <c r="BD387" s="1095" t="s">
        <v>662</v>
      </c>
      <c r="BE387" s="1095" t="s">
        <v>658</v>
      </c>
      <c r="BF387" s="1094" t="s">
        <v>677</v>
      </c>
      <c r="BG387" s="1094" t="s">
        <v>660</v>
      </c>
      <c r="BH387" s="1094" t="s">
        <v>674</v>
      </c>
      <c r="BI387" s="1094" t="s">
        <v>710</v>
      </c>
    </row>
    <row r="388" spans="49:61">
      <c r="AW388" s="1096"/>
      <c r="AX388" s="1096"/>
      <c r="AY388" s="1096"/>
      <c r="AZ388" s="1093" t="s">
        <v>1066</v>
      </c>
      <c r="BA388" s="1094" t="s">
        <v>1115</v>
      </c>
      <c r="BB388" s="1094"/>
      <c r="BC388" s="1094"/>
      <c r="BD388" s="1095" t="s">
        <v>663</v>
      </c>
      <c r="BE388" s="1095" t="s">
        <v>659</v>
      </c>
      <c r="BF388" s="1094" t="s">
        <v>678</v>
      </c>
      <c r="BG388" s="1094" t="s">
        <v>661</v>
      </c>
      <c r="BH388" s="1094" t="s">
        <v>675</v>
      </c>
      <c r="BI388" s="1094" t="s">
        <v>711</v>
      </c>
    </row>
    <row r="389" spans="49:61">
      <c r="AW389" s="1312"/>
      <c r="AX389" s="1312"/>
      <c r="AY389" s="1312"/>
      <c r="AZ389" s="1093" t="s">
        <v>1067</v>
      </c>
      <c r="BA389" s="1094" t="s">
        <v>1117</v>
      </c>
      <c r="BB389" s="1094"/>
      <c r="BC389" s="1094"/>
      <c r="BD389" s="1095" t="s">
        <v>664</v>
      </c>
      <c r="BE389" s="1095" t="s">
        <v>660</v>
      </c>
      <c r="BF389" s="1094" t="s">
        <v>679</v>
      </c>
      <c r="BG389" s="1094" t="s">
        <v>663</v>
      </c>
      <c r="BH389" s="1094" t="s">
        <v>249</v>
      </c>
      <c r="BI389" s="1094" t="s">
        <v>712</v>
      </c>
    </row>
    <row r="390" spans="49:61">
      <c r="AW390" s="1312"/>
      <c r="AX390" s="1312"/>
      <c r="AY390" s="1312"/>
      <c r="AZ390" s="1093" t="s">
        <v>1072</v>
      </c>
      <c r="BA390" s="1094" t="s">
        <v>1118</v>
      </c>
      <c r="BB390" s="1094"/>
      <c r="BC390" s="1094"/>
      <c r="BD390" s="1095" t="s">
        <v>665</v>
      </c>
      <c r="BE390" s="1095" t="s">
        <v>661</v>
      </c>
      <c r="BF390" s="1094" t="s">
        <v>680</v>
      </c>
      <c r="BG390" s="1094" t="s">
        <v>664</v>
      </c>
      <c r="BH390" s="1094" t="s">
        <v>676</v>
      </c>
      <c r="BI390" s="1094" t="s">
        <v>713</v>
      </c>
    </row>
    <row r="391" spans="49:61">
      <c r="AW391" s="1312"/>
      <c r="AX391" s="1312"/>
      <c r="AY391" s="1312"/>
      <c r="AZ391" s="1093" t="s">
        <v>1074</v>
      </c>
      <c r="BA391" s="1094" t="s">
        <v>1121</v>
      </c>
      <c r="BB391" s="1094"/>
      <c r="BC391" s="1094"/>
      <c r="BD391" s="1095" t="s">
        <v>666</v>
      </c>
      <c r="BE391" s="1095" t="s">
        <v>662</v>
      </c>
      <c r="BF391" s="1094" t="s">
        <v>681</v>
      </c>
      <c r="BG391" s="1094" t="s">
        <v>665</v>
      </c>
      <c r="BH391" s="1094" t="s">
        <v>677</v>
      </c>
      <c r="BI391" s="1094" t="s">
        <v>714</v>
      </c>
    </row>
    <row r="392" spans="49:61">
      <c r="AW392" s="1312"/>
      <c r="AX392" s="1312"/>
      <c r="AY392" s="1312"/>
      <c r="AZ392" s="1093" t="s">
        <v>1077</v>
      </c>
      <c r="BA392" s="1094" t="s">
        <v>1123</v>
      </c>
      <c r="BB392" s="1094"/>
      <c r="BC392" s="1094"/>
      <c r="BD392" s="1095" t="s">
        <v>667</v>
      </c>
      <c r="BE392" s="1095" t="s">
        <v>663</v>
      </c>
      <c r="BF392" s="1094" t="s">
        <v>682</v>
      </c>
      <c r="BG392" s="1094" t="s">
        <v>666</v>
      </c>
      <c r="BH392" s="1094" t="s">
        <v>678</v>
      </c>
      <c r="BI392" s="1094" t="s">
        <v>715</v>
      </c>
    </row>
    <row r="393" spans="49:61">
      <c r="AW393" s="1312"/>
      <c r="AX393" s="1312"/>
      <c r="AY393" s="1312"/>
      <c r="AZ393" s="1093" t="s">
        <v>1078</v>
      </c>
      <c r="BA393" s="1094" t="s">
        <v>1125</v>
      </c>
      <c r="BB393" s="1094"/>
      <c r="BC393" s="1094"/>
      <c r="BD393" s="1095" t="s">
        <v>668</v>
      </c>
      <c r="BE393" s="1095" t="s">
        <v>664</v>
      </c>
      <c r="BF393" s="1094" t="s">
        <v>684</v>
      </c>
      <c r="BG393" s="1094" t="s">
        <v>667</v>
      </c>
      <c r="BH393" s="1094" t="s">
        <v>679</v>
      </c>
      <c r="BI393" s="1094" t="s">
        <v>716</v>
      </c>
    </row>
    <row r="394" spans="49:61">
      <c r="AW394" s="1312"/>
      <c r="AX394" s="1312"/>
      <c r="AY394" s="1312"/>
      <c r="AZ394" s="1093" t="s">
        <v>1079</v>
      </c>
      <c r="BA394" s="1094" t="s">
        <v>1126</v>
      </c>
      <c r="BB394" s="1094"/>
      <c r="BC394" s="1094"/>
      <c r="BD394" s="1095" t="s">
        <v>233</v>
      </c>
      <c r="BE394" s="1095" t="s">
        <v>665</v>
      </c>
      <c r="BF394" s="1094" t="s">
        <v>685</v>
      </c>
      <c r="BG394" s="1094" t="s">
        <v>1953</v>
      </c>
      <c r="BH394" s="1094" t="s">
        <v>680</v>
      </c>
      <c r="BI394" s="1094" t="s">
        <v>717</v>
      </c>
    </row>
    <row r="395" spans="49:61">
      <c r="AW395" s="1312"/>
      <c r="AX395" s="1312"/>
      <c r="AY395" s="1312"/>
      <c r="AZ395" s="1093" t="s">
        <v>1082</v>
      </c>
      <c r="BA395" s="1094" t="s">
        <v>1127</v>
      </c>
      <c r="BB395" s="1094"/>
      <c r="BC395" s="1094"/>
      <c r="BD395" s="1095" t="s">
        <v>669</v>
      </c>
      <c r="BE395" s="1095" t="s">
        <v>666</v>
      </c>
      <c r="BF395" s="1094" t="s">
        <v>686</v>
      </c>
      <c r="BG395" s="1094" t="s">
        <v>668</v>
      </c>
      <c r="BH395" s="1094" t="s">
        <v>681</v>
      </c>
      <c r="BI395" s="1094" t="s">
        <v>718</v>
      </c>
    </row>
    <row r="396" spans="49:61">
      <c r="AW396" s="1312"/>
      <c r="AX396" s="1312"/>
      <c r="AY396" s="1312"/>
      <c r="AZ396" s="1093" t="s">
        <v>1083</v>
      </c>
      <c r="BA396" s="1094" t="s">
        <v>1128</v>
      </c>
      <c r="BB396" s="1094"/>
      <c r="BC396" s="1094"/>
      <c r="BD396" s="1095" t="s">
        <v>239</v>
      </c>
      <c r="BE396" s="1095" t="s">
        <v>667</v>
      </c>
      <c r="BF396" s="1094" t="s">
        <v>687</v>
      </c>
      <c r="BG396" s="1094" t="s">
        <v>233</v>
      </c>
      <c r="BH396" s="1094" t="s">
        <v>682</v>
      </c>
      <c r="BI396" s="1094" t="s">
        <v>719</v>
      </c>
    </row>
    <row r="397" spans="49:61">
      <c r="AW397" s="1312"/>
      <c r="AX397" s="1312"/>
      <c r="AY397" s="1312"/>
      <c r="AZ397" s="1093" t="s">
        <v>1084</v>
      </c>
      <c r="BA397" s="1094" t="s">
        <v>1129</v>
      </c>
      <c r="BB397" s="1094"/>
      <c r="BC397" s="1094"/>
      <c r="BD397" s="1095" t="s">
        <v>670</v>
      </c>
      <c r="BE397" s="1095" t="s">
        <v>668</v>
      </c>
      <c r="BF397" s="1094" t="s">
        <v>254</v>
      </c>
      <c r="BG397" s="1094" t="s">
        <v>669</v>
      </c>
      <c r="BH397" s="1094" t="s">
        <v>683</v>
      </c>
      <c r="BI397" s="1094" t="s">
        <v>720</v>
      </c>
    </row>
    <row r="398" spans="49:61">
      <c r="AW398" s="1094"/>
      <c r="AX398" s="1094"/>
      <c r="AY398" s="1094"/>
      <c r="AZ398" s="1093" t="s">
        <v>1086</v>
      </c>
      <c r="BA398" s="1094" t="s">
        <v>1130</v>
      </c>
      <c r="BB398" s="1094"/>
      <c r="BC398" s="1094"/>
      <c r="BD398" s="1095" t="s">
        <v>671</v>
      </c>
      <c r="BE398" s="1095" t="s">
        <v>233</v>
      </c>
      <c r="BF398" s="1094" t="s">
        <v>688</v>
      </c>
      <c r="BG398" s="1094" t="s">
        <v>239</v>
      </c>
      <c r="BH398" s="1094" t="s">
        <v>1959</v>
      </c>
      <c r="BI398" s="1094" t="s">
        <v>722</v>
      </c>
    </row>
    <row r="399" spans="49:61">
      <c r="AW399" s="1094"/>
      <c r="AX399" s="1094"/>
      <c r="AY399" s="1094"/>
      <c r="AZ399" s="1093" t="s">
        <v>1087</v>
      </c>
      <c r="BA399" s="1093" t="s">
        <v>1132</v>
      </c>
      <c r="BB399" s="1094"/>
      <c r="BC399" s="1094"/>
      <c r="BD399" s="1095" t="s">
        <v>672</v>
      </c>
      <c r="BE399" s="1095" t="s">
        <v>669</v>
      </c>
      <c r="BF399" s="1094" t="s">
        <v>689</v>
      </c>
      <c r="BG399" s="1094" t="s">
        <v>670</v>
      </c>
      <c r="BH399" s="1094" t="s">
        <v>684</v>
      </c>
      <c r="BI399" s="1094" t="s">
        <v>723</v>
      </c>
    </row>
    <row r="400" spans="49:61">
      <c r="AW400" s="1094"/>
      <c r="AX400" s="1094"/>
      <c r="AY400" s="1094"/>
      <c r="AZ400" s="1093" t="s">
        <v>1089</v>
      </c>
      <c r="BA400" s="1094" t="s">
        <v>1134</v>
      </c>
      <c r="BB400" s="1094"/>
      <c r="BC400" s="1094"/>
      <c r="BD400" s="1095" t="s">
        <v>245</v>
      </c>
      <c r="BE400" s="1095" t="s">
        <v>239</v>
      </c>
      <c r="BF400" s="1094" t="s">
        <v>690</v>
      </c>
      <c r="BG400" s="1094" t="s">
        <v>671</v>
      </c>
      <c r="BH400" s="1094" t="s">
        <v>685</v>
      </c>
      <c r="BI400" s="1094" t="s">
        <v>724</v>
      </c>
    </row>
    <row r="401" spans="49:61">
      <c r="AW401" s="1094"/>
      <c r="AX401" s="1094"/>
      <c r="AY401" s="1094"/>
      <c r="AZ401" s="1093" t="s">
        <v>1090</v>
      </c>
      <c r="BA401" s="1094" t="s">
        <v>1135</v>
      </c>
      <c r="BB401" s="1094"/>
      <c r="BC401" s="1094"/>
      <c r="BD401" s="1095" t="s">
        <v>673</v>
      </c>
      <c r="BE401" s="1095" t="s">
        <v>670</v>
      </c>
      <c r="BF401" s="1094" t="s">
        <v>691</v>
      </c>
      <c r="BG401" s="1094" t="s">
        <v>672</v>
      </c>
      <c r="BH401" s="1094" t="s">
        <v>686</v>
      </c>
      <c r="BI401" s="1094" t="s">
        <v>725</v>
      </c>
    </row>
    <row r="402" spans="49:61">
      <c r="AW402" s="1094"/>
      <c r="AX402" s="1094"/>
      <c r="AY402" s="1094"/>
      <c r="AZ402" s="1093" t="s">
        <v>1091</v>
      </c>
      <c r="BA402" s="1094" t="s">
        <v>1136</v>
      </c>
      <c r="BB402" s="1094"/>
      <c r="BC402" s="1094"/>
      <c r="BD402" s="1095" t="s">
        <v>674</v>
      </c>
      <c r="BE402" s="1095" t="s">
        <v>671</v>
      </c>
      <c r="BF402" s="1094" t="s">
        <v>692</v>
      </c>
      <c r="BG402" s="1094" t="s">
        <v>245</v>
      </c>
      <c r="BH402" s="1094" t="s">
        <v>687</v>
      </c>
      <c r="BI402" s="1094" t="s">
        <v>726</v>
      </c>
    </row>
    <row r="403" spans="49:61">
      <c r="AW403" s="1094"/>
      <c r="AX403" s="1094"/>
      <c r="AY403" s="1094"/>
      <c r="AZ403" s="1093" t="s">
        <v>1092</v>
      </c>
      <c r="BA403" s="1094" t="s">
        <v>1137</v>
      </c>
      <c r="BB403" s="1094"/>
      <c r="BC403" s="1094"/>
      <c r="BD403" s="1095" t="s">
        <v>675</v>
      </c>
      <c r="BE403" s="1095" t="s">
        <v>672</v>
      </c>
      <c r="BF403" s="1094" t="s">
        <v>693</v>
      </c>
      <c r="BG403" s="1094" t="s">
        <v>673</v>
      </c>
      <c r="BH403" s="1094" t="s">
        <v>254</v>
      </c>
      <c r="BI403" s="1094" t="s">
        <v>1960</v>
      </c>
    </row>
    <row r="404" spans="49:61">
      <c r="AW404" s="1094"/>
      <c r="AX404" s="1094"/>
      <c r="AY404" s="1094"/>
      <c r="AZ404" s="1093" t="s">
        <v>1093</v>
      </c>
      <c r="BA404" s="1094" t="s">
        <v>1138</v>
      </c>
      <c r="BB404" s="1094"/>
      <c r="BC404" s="1094"/>
      <c r="BD404" s="1095" t="s">
        <v>249</v>
      </c>
      <c r="BE404" s="1095" t="s">
        <v>245</v>
      </c>
      <c r="BF404" s="1094" t="s">
        <v>694</v>
      </c>
      <c r="BG404" s="1094" t="s">
        <v>674</v>
      </c>
      <c r="BH404" s="1094" t="s">
        <v>688</v>
      </c>
      <c r="BI404" s="1094" t="s">
        <v>729</v>
      </c>
    </row>
    <row r="405" spans="49:61">
      <c r="AW405" s="1094"/>
      <c r="AX405" s="1094"/>
      <c r="AY405" s="1094"/>
      <c r="AZ405" s="1093" t="s">
        <v>1095</v>
      </c>
      <c r="BA405" s="1094" t="s">
        <v>1144</v>
      </c>
      <c r="BB405" s="1094"/>
      <c r="BC405" s="1094"/>
      <c r="BD405" s="1095" t="s">
        <v>676</v>
      </c>
      <c r="BE405" s="1095" t="s">
        <v>673</v>
      </c>
      <c r="BF405" s="1094" t="s">
        <v>695</v>
      </c>
      <c r="BG405" s="1094" t="s">
        <v>675</v>
      </c>
      <c r="BH405" s="1094" t="s">
        <v>689</v>
      </c>
      <c r="BI405" s="1094" t="s">
        <v>731</v>
      </c>
    </row>
    <row r="406" spans="49:61">
      <c r="AW406" s="1094"/>
      <c r="AX406" s="1094"/>
      <c r="AY406" s="1094"/>
      <c r="AZ406" s="1093" t="s">
        <v>1097</v>
      </c>
      <c r="BA406" s="1094" t="s">
        <v>1146</v>
      </c>
      <c r="BB406" s="1094"/>
      <c r="BC406" s="1094"/>
      <c r="BD406" s="1095" t="s">
        <v>677</v>
      </c>
      <c r="BE406" s="1095" t="s">
        <v>674</v>
      </c>
      <c r="BF406" s="1094" t="s">
        <v>697</v>
      </c>
      <c r="BG406" s="1094" t="s">
        <v>249</v>
      </c>
      <c r="BH406" s="1094" t="s">
        <v>690</v>
      </c>
      <c r="BI406" s="1094" t="s">
        <v>732</v>
      </c>
    </row>
    <row r="407" spans="49:61">
      <c r="AW407" s="1094"/>
      <c r="AX407" s="1094"/>
      <c r="AY407" s="1094"/>
      <c r="AZ407" s="1093" t="s">
        <v>1099</v>
      </c>
      <c r="BA407" s="1094" t="s">
        <v>1147</v>
      </c>
      <c r="BB407" s="1094"/>
      <c r="BC407" s="1094"/>
      <c r="BD407" s="1095" t="s">
        <v>678</v>
      </c>
      <c r="BE407" s="1095" t="s">
        <v>675</v>
      </c>
      <c r="BF407" s="1094" t="s">
        <v>698</v>
      </c>
      <c r="BG407" s="1094" t="s">
        <v>676</v>
      </c>
      <c r="BH407" s="1094" t="s">
        <v>691</v>
      </c>
      <c r="BI407" s="1094" t="s">
        <v>1961</v>
      </c>
    </row>
    <row r="408" spans="49:61">
      <c r="AW408" s="1094"/>
      <c r="AX408" s="1094"/>
      <c r="AY408" s="1094"/>
      <c r="AZ408" s="1093" t="s">
        <v>1101</v>
      </c>
      <c r="BA408" s="1094" t="s">
        <v>1148</v>
      </c>
      <c r="BB408" s="1094"/>
      <c r="BC408" s="1094"/>
      <c r="BD408" s="1095" t="s">
        <v>679</v>
      </c>
      <c r="BE408" s="1095" t="s">
        <v>249</v>
      </c>
      <c r="BF408" s="1094" t="s">
        <v>699</v>
      </c>
      <c r="BG408" s="1094" t="s">
        <v>677</v>
      </c>
      <c r="BH408" s="1094" t="s">
        <v>692</v>
      </c>
      <c r="BI408" s="1094" t="s">
        <v>733</v>
      </c>
    </row>
    <row r="409" spans="49:61">
      <c r="AW409" s="1094"/>
      <c r="AX409" s="1094"/>
      <c r="AY409" s="1094"/>
      <c r="AZ409" s="1093" t="s">
        <v>1102</v>
      </c>
      <c r="BA409" s="1094" t="s">
        <v>1149</v>
      </c>
      <c r="BB409" s="1094"/>
      <c r="BC409" s="1094"/>
      <c r="BD409" s="1095" t="s">
        <v>680</v>
      </c>
      <c r="BE409" s="1095" t="s">
        <v>676</v>
      </c>
      <c r="BF409" s="1094" t="s">
        <v>700</v>
      </c>
      <c r="BG409" s="1094" t="s">
        <v>678</v>
      </c>
      <c r="BH409" s="1094" t="s">
        <v>693</v>
      </c>
      <c r="BI409" s="1094" t="s">
        <v>735</v>
      </c>
    </row>
    <row r="410" spans="49:61">
      <c r="AW410" s="1094"/>
      <c r="AX410" s="1094"/>
      <c r="AY410" s="1094"/>
      <c r="AZ410" s="1093" t="s">
        <v>432</v>
      </c>
      <c r="BA410" s="1094" t="s">
        <v>1150</v>
      </c>
      <c r="BB410" s="1094"/>
      <c r="BC410" s="1094"/>
      <c r="BD410" s="1095" t="s">
        <v>681</v>
      </c>
      <c r="BE410" s="1095" t="s">
        <v>677</v>
      </c>
      <c r="BF410" s="1094" t="s">
        <v>702</v>
      </c>
      <c r="BG410" s="1094" t="s">
        <v>679</v>
      </c>
      <c r="BH410" s="1094" t="s">
        <v>694</v>
      </c>
      <c r="BI410" s="1094" t="s">
        <v>736</v>
      </c>
    </row>
    <row r="411" spans="49:61">
      <c r="AW411" s="1094"/>
      <c r="AX411" s="1094"/>
      <c r="AY411" s="1094"/>
      <c r="AZ411" s="1093" t="s">
        <v>1105</v>
      </c>
      <c r="BA411" s="1094" t="s">
        <v>1152</v>
      </c>
      <c r="BB411" s="1094"/>
      <c r="BC411" s="1094"/>
      <c r="BD411" s="1095" t="s">
        <v>682</v>
      </c>
      <c r="BE411" s="1095" t="s">
        <v>678</v>
      </c>
      <c r="BF411" s="1094" t="s">
        <v>703</v>
      </c>
      <c r="BG411" s="1094" t="s">
        <v>680</v>
      </c>
      <c r="BH411" s="1094" t="s">
        <v>695</v>
      </c>
      <c r="BI411" s="1094" t="s">
        <v>737</v>
      </c>
    </row>
    <row r="412" spans="49:61">
      <c r="AW412" s="1094"/>
      <c r="AX412" s="1094"/>
      <c r="AY412" s="1094"/>
      <c r="AZ412" s="1093" t="s">
        <v>1109</v>
      </c>
      <c r="BA412" s="1094" t="s">
        <v>1154</v>
      </c>
      <c r="BB412" s="1094"/>
      <c r="BC412" s="1094"/>
      <c r="BD412" s="1095" t="s">
        <v>252</v>
      </c>
      <c r="BE412" s="1095" t="s">
        <v>679</v>
      </c>
      <c r="BF412" s="1094" t="s">
        <v>704</v>
      </c>
      <c r="BG412" s="1094" t="s">
        <v>681</v>
      </c>
      <c r="BH412" s="1094" t="s">
        <v>697</v>
      </c>
      <c r="BI412" s="1094" t="s">
        <v>738</v>
      </c>
    </row>
    <row r="413" spans="49:61">
      <c r="AW413" s="1094"/>
      <c r="AX413" s="1094"/>
      <c r="AY413" s="1094"/>
      <c r="AZ413" s="1093" t="s">
        <v>1110</v>
      </c>
      <c r="BA413" s="1094" t="s">
        <v>1156</v>
      </c>
      <c r="BB413" s="1094"/>
      <c r="BC413" s="1094"/>
      <c r="BD413" s="1095" t="s">
        <v>683</v>
      </c>
      <c r="BE413" s="1095" t="s">
        <v>680</v>
      </c>
      <c r="BF413" s="1094" t="s">
        <v>705</v>
      </c>
      <c r="BG413" s="1094" t="s">
        <v>682</v>
      </c>
      <c r="BH413" s="1094" t="s">
        <v>698</v>
      </c>
      <c r="BI413" s="1094" t="s">
        <v>1962</v>
      </c>
    </row>
    <row r="414" spans="49:61">
      <c r="AW414" s="1094"/>
      <c r="AX414" s="1094"/>
      <c r="AY414" s="1094"/>
      <c r="AZ414" s="1093" t="s">
        <v>1111</v>
      </c>
      <c r="BA414" s="1094" t="s">
        <v>1159</v>
      </c>
      <c r="BB414" s="1094"/>
      <c r="BC414" s="1094"/>
      <c r="BD414" s="1095" t="s">
        <v>684</v>
      </c>
      <c r="BE414" s="1095" t="s">
        <v>681</v>
      </c>
      <c r="BF414" s="1094" t="s">
        <v>1958</v>
      </c>
      <c r="BG414" s="1094" t="s">
        <v>683</v>
      </c>
      <c r="BH414" s="1094" t="s">
        <v>699</v>
      </c>
      <c r="BI414" s="1094" t="s">
        <v>740</v>
      </c>
    </row>
    <row r="415" spans="49:61">
      <c r="AW415" s="1094"/>
      <c r="AX415" s="1094"/>
      <c r="AY415" s="1094"/>
      <c r="AZ415" s="1093" t="s">
        <v>1115</v>
      </c>
      <c r="BA415" s="1094" t="s">
        <v>1160</v>
      </c>
      <c r="BB415" s="1094"/>
      <c r="BC415" s="1094"/>
      <c r="BD415" s="1095" t="s">
        <v>685</v>
      </c>
      <c r="BE415" s="1095" t="s">
        <v>682</v>
      </c>
      <c r="BF415" s="1094" t="s">
        <v>1963</v>
      </c>
      <c r="BG415" s="1094" t="s">
        <v>1959</v>
      </c>
      <c r="BH415" s="1094" t="s">
        <v>700</v>
      </c>
      <c r="BI415" s="1094" t="s">
        <v>1964</v>
      </c>
    </row>
    <row r="416" spans="49:61">
      <c r="AW416" s="1094"/>
      <c r="AX416" s="1094"/>
      <c r="AY416" s="1094"/>
      <c r="AZ416" s="1093" t="s">
        <v>1117</v>
      </c>
      <c r="BA416" s="1094" t="s">
        <v>1162</v>
      </c>
      <c r="BB416" s="1094"/>
      <c r="BC416" s="1094"/>
      <c r="BD416" s="1095" t="s">
        <v>686</v>
      </c>
      <c r="BE416" s="1095" t="s">
        <v>252</v>
      </c>
      <c r="BF416" s="1094" t="s">
        <v>707</v>
      </c>
      <c r="BG416" s="1094" t="s">
        <v>684</v>
      </c>
      <c r="BH416" s="1094" t="s">
        <v>701</v>
      </c>
      <c r="BI416" s="1094" t="s">
        <v>743</v>
      </c>
    </row>
    <row r="417" spans="49:61">
      <c r="AW417" s="1094"/>
      <c r="AX417" s="1094"/>
      <c r="AY417" s="1094"/>
      <c r="AZ417" s="1093" t="s">
        <v>1118</v>
      </c>
      <c r="BA417" s="1094" t="s">
        <v>1165</v>
      </c>
      <c r="BB417" s="1094"/>
      <c r="BC417" s="1094"/>
      <c r="BD417" s="1095" t="s">
        <v>687</v>
      </c>
      <c r="BE417" s="1095" t="s">
        <v>683</v>
      </c>
      <c r="BF417" s="1094" t="s">
        <v>264</v>
      </c>
      <c r="BG417" s="1094" t="s">
        <v>685</v>
      </c>
      <c r="BH417" s="1094" t="s">
        <v>702</v>
      </c>
      <c r="BI417" s="1094" t="s">
        <v>744</v>
      </c>
    </row>
    <row r="418" spans="49:61">
      <c r="AW418" s="1094"/>
      <c r="AX418" s="1094"/>
      <c r="AY418" s="1094"/>
      <c r="AZ418" s="1093" t="s">
        <v>1121</v>
      </c>
      <c r="BA418" s="1094" t="s">
        <v>1166</v>
      </c>
      <c r="BB418" s="1094"/>
      <c r="BC418" s="1094"/>
      <c r="BD418" s="1095" t="s">
        <v>254</v>
      </c>
      <c r="BE418" s="1095" t="s">
        <v>684</v>
      </c>
      <c r="BF418" s="1094" t="s">
        <v>708</v>
      </c>
      <c r="BG418" s="1094" t="s">
        <v>686</v>
      </c>
      <c r="BH418" s="1094" t="s">
        <v>703</v>
      </c>
      <c r="BI418" s="1094" t="s">
        <v>745</v>
      </c>
    </row>
    <row r="419" spans="49:61">
      <c r="AW419" s="1094"/>
      <c r="AX419" s="1094"/>
      <c r="AY419" s="1094"/>
      <c r="AZ419" s="1093" t="s">
        <v>1123</v>
      </c>
      <c r="BA419" s="1094" t="s">
        <v>1169</v>
      </c>
      <c r="BB419" s="1094"/>
      <c r="BC419" s="1094"/>
      <c r="BD419" s="1095" t="s">
        <v>688</v>
      </c>
      <c r="BE419" s="1095" t="s">
        <v>685</v>
      </c>
      <c r="BF419" s="1094" t="s">
        <v>709</v>
      </c>
      <c r="BG419" s="1094" t="s">
        <v>687</v>
      </c>
      <c r="BH419" s="1094" t="s">
        <v>1957</v>
      </c>
      <c r="BI419" s="1094" t="s">
        <v>747</v>
      </c>
    </row>
    <row r="420" spans="49:61">
      <c r="AW420" s="1094"/>
      <c r="AX420" s="1094"/>
      <c r="AY420" s="1094"/>
      <c r="AZ420" s="1093" t="s">
        <v>1125</v>
      </c>
      <c r="BA420" s="1094" t="s">
        <v>1171</v>
      </c>
      <c r="BB420" s="1094"/>
      <c r="BC420" s="1094"/>
      <c r="BD420" s="1095" t="s">
        <v>689</v>
      </c>
      <c r="BE420" s="1095" t="s">
        <v>686</v>
      </c>
      <c r="BF420" s="1094" t="s">
        <v>710</v>
      </c>
      <c r="BG420" s="1094" t="s">
        <v>254</v>
      </c>
      <c r="BH420" s="1094" t="s">
        <v>704</v>
      </c>
      <c r="BI420" s="1094" t="s">
        <v>748</v>
      </c>
    </row>
    <row r="421" spans="49:61">
      <c r="AW421" s="1094"/>
      <c r="AX421" s="1094"/>
      <c r="AY421" s="1094"/>
      <c r="AZ421" s="1093" t="s">
        <v>1126</v>
      </c>
      <c r="BA421" s="1094" t="s">
        <v>456</v>
      </c>
      <c r="BB421" s="1094"/>
      <c r="BC421" s="1094"/>
      <c r="BD421" s="1095" t="s">
        <v>690</v>
      </c>
      <c r="BE421" s="1095" t="s">
        <v>687</v>
      </c>
      <c r="BF421" s="1094" t="s">
        <v>711</v>
      </c>
      <c r="BG421" s="1094" t="s">
        <v>688</v>
      </c>
      <c r="BH421" s="1094" t="s">
        <v>705</v>
      </c>
      <c r="BI421" s="1094" t="s">
        <v>749</v>
      </c>
    </row>
    <row r="422" spans="49:61">
      <c r="AW422" s="1094"/>
      <c r="AX422" s="1094"/>
      <c r="AY422" s="1094"/>
      <c r="AZ422" s="1093" t="s">
        <v>1127</v>
      </c>
      <c r="BA422" s="1094" t="s">
        <v>1175</v>
      </c>
      <c r="BB422" s="1094"/>
      <c r="BC422" s="1094"/>
      <c r="BD422" s="1095" t="s">
        <v>691</v>
      </c>
      <c r="BE422" s="1095" t="s">
        <v>254</v>
      </c>
      <c r="BF422" s="1094" t="s">
        <v>712</v>
      </c>
      <c r="BG422" s="1094" t="s">
        <v>689</v>
      </c>
      <c r="BH422" s="1094" t="s">
        <v>1958</v>
      </c>
      <c r="BI422" s="1094" t="s">
        <v>750</v>
      </c>
    </row>
    <row r="423" spans="49:61">
      <c r="AW423" s="1094"/>
      <c r="AX423" s="1094"/>
      <c r="AY423" s="1094"/>
      <c r="AZ423" s="1093" t="s">
        <v>1128</v>
      </c>
      <c r="BA423" s="1094" t="s">
        <v>1176</v>
      </c>
      <c r="BB423" s="1094"/>
      <c r="BC423" s="1094"/>
      <c r="BD423" s="1095" t="s">
        <v>692</v>
      </c>
      <c r="BE423" s="1095" t="s">
        <v>688</v>
      </c>
      <c r="BF423" s="1094" t="s">
        <v>713</v>
      </c>
      <c r="BG423" s="1094" t="s">
        <v>690</v>
      </c>
      <c r="BH423" s="1094" t="s">
        <v>1963</v>
      </c>
      <c r="BI423" s="1094" t="s">
        <v>296</v>
      </c>
    </row>
    <row r="424" spans="49:61">
      <c r="AW424" s="1094"/>
      <c r="AX424" s="1094"/>
      <c r="AY424" s="1094"/>
      <c r="AZ424" s="1093" t="s">
        <v>1129</v>
      </c>
      <c r="BA424" s="1094" t="s">
        <v>1186</v>
      </c>
      <c r="BB424" s="1094"/>
      <c r="BC424" s="1094"/>
      <c r="BD424" s="1095" t="s">
        <v>693</v>
      </c>
      <c r="BE424" s="1095" t="s">
        <v>689</v>
      </c>
      <c r="BF424" s="1094" t="s">
        <v>714</v>
      </c>
      <c r="BG424" s="1094" t="s">
        <v>691</v>
      </c>
      <c r="BH424" s="1094" t="s">
        <v>707</v>
      </c>
      <c r="BI424" s="1094" t="s">
        <v>751</v>
      </c>
    </row>
    <row r="425" spans="49:61">
      <c r="AW425" s="1094"/>
      <c r="AX425" s="1094"/>
      <c r="AY425" s="1094"/>
      <c r="AZ425" s="1093" t="s">
        <v>1130</v>
      </c>
      <c r="BA425" s="1094" t="s">
        <v>1187</v>
      </c>
      <c r="BB425" s="1094"/>
      <c r="BC425" s="1094"/>
      <c r="BD425" s="1095" t="s">
        <v>694</v>
      </c>
      <c r="BE425" s="1095" t="s">
        <v>690</v>
      </c>
      <c r="BF425" s="1094" t="s">
        <v>715</v>
      </c>
      <c r="BG425" s="1094" t="s">
        <v>692</v>
      </c>
      <c r="BH425" s="1094" t="s">
        <v>264</v>
      </c>
      <c r="BI425" s="1094" t="s">
        <v>752</v>
      </c>
    </row>
    <row r="426" spans="49:61">
      <c r="AW426" s="1094"/>
      <c r="AX426" s="1094"/>
      <c r="AY426" s="1094"/>
      <c r="AZ426" s="1093" t="s">
        <v>1132</v>
      </c>
      <c r="BA426" s="1094" t="s">
        <v>1192</v>
      </c>
      <c r="BB426" s="1094"/>
      <c r="BC426" s="1094"/>
      <c r="BD426" s="1095" t="s">
        <v>695</v>
      </c>
      <c r="BE426" s="1095" t="s">
        <v>691</v>
      </c>
      <c r="BF426" s="1094" t="s">
        <v>716</v>
      </c>
      <c r="BG426" s="1094" t="s">
        <v>693</v>
      </c>
      <c r="BH426" s="1094" t="s">
        <v>708</v>
      </c>
      <c r="BI426" s="1094" t="s">
        <v>753</v>
      </c>
    </row>
    <row r="427" spans="49:61">
      <c r="AW427" s="1094"/>
      <c r="AX427" s="1094"/>
      <c r="AY427" s="1094"/>
      <c r="AZ427" s="1093" t="s">
        <v>1133</v>
      </c>
      <c r="BA427" s="1094" t="s">
        <v>1193</v>
      </c>
      <c r="BB427" s="1094"/>
      <c r="BC427" s="1094"/>
      <c r="BD427" s="1095" t="s">
        <v>696</v>
      </c>
      <c r="BE427" s="1095" t="s">
        <v>692</v>
      </c>
      <c r="BF427" s="1094" t="s">
        <v>717</v>
      </c>
      <c r="BG427" s="1094" t="s">
        <v>694</v>
      </c>
      <c r="BH427" s="1094" t="s">
        <v>709</v>
      </c>
      <c r="BI427" s="1094" t="s">
        <v>754</v>
      </c>
    </row>
    <row r="428" spans="49:61">
      <c r="AW428" s="1094"/>
      <c r="AX428" s="1094"/>
      <c r="AY428" s="1094"/>
      <c r="AZ428" s="1093" t="s">
        <v>1135</v>
      </c>
      <c r="BA428" s="1094" t="s">
        <v>1195</v>
      </c>
      <c r="BB428" s="1094"/>
      <c r="BC428" s="1094"/>
      <c r="BD428" s="1095" t="s">
        <v>697</v>
      </c>
      <c r="BE428" s="1095" t="s">
        <v>693</v>
      </c>
      <c r="BF428" s="1094" t="s">
        <v>718</v>
      </c>
      <c r="BG428" s="1094" t="s">
        <v>695</v>
      </c>
      <c r="BH428" s="1094" t="s">
        <v>710</v>
      </c>
      <c r="BI428" s="1094" t="s">
        <v>755</v>
      </c>
    </row>
    <row r="429" spans="49:61">
      <c r="AW429" s="1094"/>
      <c r="AX429" s="1094"/>
      <c r="AY429" s="1094"/>
      <c r="AZ429" s="1093" t="s">
        <v>1136</v>
      </c>
      <c r="BA429" s="1094" t="s">
        <v>1197</v>
      </c>
      <c r="BB429" s="1094"/>
      <c r="BC429" s="1094"/>
      <c r="BD429" s="1095" t="s">
        <v>698</v>
      </c>
      <c r="BE429" s="1095" t="s">
        <v>694</v>
      </c>
      <c r="BF429" s="1094" t="s">
        <v>719</v>
      </c>
      <c r="BG429" s="1094" t="s">
        <v>697</v>
      </c>
      <c r="BH429" s="1094" t="s">
        <v>711</v>
      </c>
      <c r="BI429" s="1094" t="s">
        <v>756</v>
      </c>
    </row>
    <row r="430" spans="49:61">
      <c r="AW430" s="1094"/>
      <c r="AX430" s="1094"/>
      <c r="AY430" s="1094"/>
      <c r="AZ430" s="1093" t="s">
        <v>444</v>
      </c>
      <c r="BA430" s="1094" t="s">
        <v>1198</v>
      </c>
      <c r="BB430" s="1094"/>
      <c r="BC430" s="1094"/>
      <c r="BD430" s="1095" t="s">
        <v>699</v>
      </c>
      <c r="BE430" s="1095" t="s">
        <v>695</v>
      </c>
      <c r="BF430" s="1094" t="s">
        <v>720</v>
      </c>
      <c r="BG430" s="1094" t="s">
        <v>698</v>
      </c>
      <c r="BH430" s="1094" t="s">
        <v>712</v>
      </c>
      <c r="BI430" s="1094" t="s">
        <v>300</v>
      </c>
    </row>
    <row r="431" spans="49:61">
      <c r="AW431" s="1094"/>
      <c r="AX431" s="1094"/>
      <c r="AY431" s="1094"/>
      <c r="AZ431" s="1093" t="s">
        <v>1137</v>
      </c>
      <c r="BA431" s="1093" t="s">
        <v>1200</v>
      </c>
      <c r="BB431" s="1094"/>
      <c r="BC431" s="1094"/>
      <c r="BD431" s="1095" t="s">
        <v>700</v>
      </c>
      <c r="BE431" s="1095" t="s">
        <v>696</v>
      </c>
      <c r="BF431" s="1094" t="s">
        <v>721</v>
      </c>
      <c r="BG431" s="1094" t="s">
        <v>699</v>
      </c>
      <c r="BH431" s="1094" t="s">
        <v>1965</v>
      </c>
      <c r="BI431" s="1094" t="s">
        <v>757</v>
      </c>
    </row>
    <row r="432" spans="49:61">
      <c r="AW432" s="1094"/>
      <c r="AX432" s="1094"/>
      <c r="AY432" s="1094"/>
      <c r="AZ432" s="1093" t="s">
        <v>1140</v>
      </c>
      <c r="BA432" s="1094" t="s">
        <v>1202</v>
      </c>
      <c r="BB432" s="1094"/>
      <c r="BC432" s="1094"/>
      <c r="BD432" s="1095" t="s">
        <v>701</v>
      </c>
      <c r="BE432" s="1095" t="s">
        <v>697</v>
      </c>
      <c r="BF432" s="1094" t="s">
        <v>722</v>
      </c>
      <c r="BG432" s="1094" t="s">
        <v>700</v>
      </c>
      <c r="BH432" s="1094" t="s">
        <v>713</v>
      </c>
      <c r="BI432" s="1094" t="s">
        <v>758</v>
      </c>
    </row>
    <row r="433" spans="49:61">
      <c r="AW433" s="1094"/>
      <c r="AX433" s="1094"/>
      <c r="AY433" s="1094"/>
      <c r="AZ433" s="1093" t="s">
        <v>1144</v>
      </c>
      <c r="BA433" s="1093" t="s">
        <v>1205</v>
      </c>
      <c r="BB433" s="1094"/>
      <c r="BC433" s="1094"/>
      <c r="BD433" s="1095" t="s">
        <v>702</v>
      </c>
      <c r="BE433" s="1095" t="s">
        <v>698</v>
      </c>
      <c r="BF433" s="1094" t="s">
        <v>723</v>
      </c>
      <c r="BG433" s="1094" t="s">
        <v>701</v>
      </c>
      <c r="BH433" s="1094" t="s">
        <v>714</v>
      </c>
      <c r="BI433" s="1094" t="s">
        <v>760</v>
      </c>
    </row>
    <row r="434" spans="49:61">
      <c r="AW434" s="1094"/>
      <c r="AX434" s="1094"/>
      <c r="AY434" s="1094"/>
      <c r="AZ434" s="1093" t="s">
        <v>1146</v>
      </c>
      <c r="BA434" s="1094" t="s">
        <v>1207</v>
      </c>
      <c r="BB434" s="1094"/>
      <c r="BC434" s="1094"/>
      <c r="BD434" s="1095" t="s">
        <v>703</v>
      </c>
      <c r="BE434" s="1095" t="s">
        <v>699</v>
      </c>
      <c r="BF434" s="1094" t="s">
        <v>724</v>
      </c>
      <c r="BG434" s="1094" t="s">
        <v>702</v>
      </c>
      <c r="BH434" s="1094" t="s">
        <v>715</v>
      </c>
      <c r="BI434" s="1094" t="s">
        <v>761</v>
      </c>
    </row>
    <row r="435" spans="49:61">
      <c r="AW435" s="1094"/>
      <c r="AX435" s="1094"/>
      <c r="AY435" s="1094"/>
      <c r="AZ435" s="1093" t="s">
        <v>1147</v>
      </c>
      <c r="BA435" s="1094" t="s">
        <v>1218</v>
      </c>
      <c r="BB435" s="1094"/>
      <c r="BC435" s="1094"/>
      <c r="BD435" s="1095" t="s">
        <v>704</v>
      </c>
      <c r="BE435" s="1095" t="s">
        <v>700</v>
      </c>
      <c r="BF435" s="1094" t="s">
        <v>725</v>
      </c>
      <c r="BG435" s="1094" t="s">
        <v>703</v>
      </c>
      <c r="BH435" s="1094" t="s">
        <v>716</v>
      </c>
      <c r="BI435" s="1094" t="s">
        <v>762</v>
      </c>
    </row>
    <row r="436" spans="49:61">
      <c r="AW436" s="1094"/>
      <c r="AX436" s="1094"/>
      <c r="AY436" s="1094"/>
      <c r="AZ436" s="1093" t="s">
        <v>1148</v>
      </c>
      <c r="BA436" s="1094" t="s">
        <v>1220</v>
      </c>
      <c r="BB436" s="1094"/>
      <c r="BC436" s="1094"/>
      <c r="BD436" s="1095" t="s">
        <v>705</v>
      </c>
      <c r="BE436" s="1095" t="s">
        <v>701</v>
      </c>
      <c r="BF436" s="1094" t="s">
        <v>727</v>
      </c>
      <c r="BG436" s="1094" t="s">
        <v>1957</v>
      </c>
      <c r="BH436" s="1094" t="s">
        <v>717</v>
      </c>
      <c r="BI436" s="1094" t="s">
        <v>763</v>
      </c>
    </row>
    <row r="437" spans="49:61">
      <c r="AW437" s="1094"/>
      <c r="AX437" s="1094"/>
      <c r="AY437" s="1094"/>
      <c r="AZ437" s="1093" t="s">
        <v>1149</v>
      </c>
      <c r="BA437" s="1094" t="s">
        <v>1222</v>
      </c>
      <c r="BB437" s="1094"/>
      <c r="BC437" s="1094"/>
      <c r="BD437" s="1095" t="s">
        <v>706</v>
      </c>
      <c r="BE437" s="1095" t="s">
        <v>702</v>
      </c>
      <c r="BF437" s="1094" t="s">
        <v>1960</v>
      </c>
      <c r="BG437" s="1094" t="s">
        <v>1966</v>
      </c>
      <c r="BH437" s="1094" t="s">
        <v>1967</v>
      </c>
      <c r="BI437" s="1094" t="s">
        <v>765</v>
      </c>
    </row>
    <row r="438" spans="49:61">
      <c r="AW438" s="1094"/>
      <c r="AX438" s="1094"/>
      <c r="AY438" s="1094"/>
      <c r="AZ438" s="1093" t="s">
        <v>1150</v>
      </c>
      <c r="BA438" s="1094" t="s">
        <v>1223</v>
      </c>
      <c r="BB438" s="1094"/>
      <c r="BC438" s="1094"/>
      <c r="BD438" s="1095" t="s">
        <v>707</v>
      </c>
      <c r="BE438" s="1095" t="s">
        <v>703</v>
      </c>
      <c r="BF438" s="1094" t="s">
        <v>730</v>
      </c>
      <c r="BG438" s="1094" t="s">
        <v>704</v>
      </c>
      <c r="BH438" s="1094" t="s">
        <v>718</v>
      </c>
      <c r="BI438" s="1094" t="s">
        <v>766</v>
      </c>
    </row>
    <row r="439" spans="49:61">
      <c r="AW439" s="1094"/>
      <c r="AX439" s="1094"/>
      <c r="AY439" s="1094"/>
      <c r="AZ439" s="1093" t="s">
        <v>1152</v>
      </c>
      <c r="BA439" s="1094" t="s">
        <v>1228</v>
      </c>
      <c r="BB439" s="1094"/>
      <c r="BC439" s="1094"/>
      <c r="BD439" s="1095" t="s">
        <v>264</v>
      </c>
      <c r="BE439" s="1095" t="s">
        <v>704</v>
      </c>
      <c r="BF439" s="1094" t="s">
        <v>731</v>
      </c>
      <c r="BG439" s="1094" t="s">
        <v>705</v>
      </c>
      <c r="BH439" s="1094" t="s">
        <v>719</v>
      </c>
      <c r="BI439" s="1094" t="s">
        <v>768</v>
      </c>
    </row>
    <row r="440" spans="49:61">
      <c r="AW440" s="1094"/>
      <c r="AX440" s="1094"/>
      <c r="AY440" s="1094"/>
      <c r="AZ440" s="1093" t="s">
        <v>1154</v>
      </c>
      <c r="BA440" s="1094" t="s">
        <v>1228</v>
      </c>
      <c r="BB440" s="1094"/>
      <c r="BC440" s="1094"/>
      <c r="BD440" s="1095" t="s">
        <v>708</v>
      </c>
      <c r="BE440" s="1095" t="s">
        <v>705</v>
      </c>
      <c r="BF440" s="1094" t="s">
        <v>732</v>
      </c>
      <c r="BG440" s="1094" t="s">
        <v>1958</v>
      </c>
      <c r="BH440" s="1094" t="s">
        <v>720</v>
      </c>
      <c r="BI440" s="1094" t="s">
        <v>769</v>
      </c>
    </row>
    <row r="441" spans="49:61">
      <c r="AW441" s="1094"/>
      <c r="AX441" s="1094"/>
      <c r="AY441" s="1094"/>
      <c r="AZ441" s="1093" t="s">
        <v>1156</v>
      </c>
      <c r="BA441" s="1094" t="s">
        <v>476</v>
      </c>
      <c r="BB441" s="1094"/>
      <c r="BC441" s="1094"/>
      <c r="BD441" s="1095" t="s">
        <v>709</v>
      </c>
      <c r="BE441" s="1095" t="s">
        <v>706</v>
      </c>
      <c r="BF441" s="1094" t="s">
        <v>733</v>
      </c>
      <c r="BG441" s="1094" t="s">
        <v>1963</v>
      </c>
      <c r="BH441" s="1094" t="s">
        <v>721</v>
      </c>
      <c r="BI441" s="1094" t="s">
        <v>770</v>
      </c>
    </row>
    <row r="442" spans="49:61">
      <c r="AW442" s="1094"/>
      <c r="AX442" s="1094"/>
      <c r="AY442" s="1094"/>
      <c r="AZ442" s="1093" t="s">
        <v>1159</v>
      </c>
      <c r="BA442" s="1094" t="s">
        <v>1231</v>
      </c>
      <c r="BB442" s="1094"/>
      <c r="BC442" s="1094"/>
      <c r="BD442" s="1095" t="s">
        <v>710</v>
      </c>
      <c r="BE442" s="1095" t="s">
        <v>707</v>
      </c>
      <c r="BF442" s="1094" t="s">
        <v>734</v>
      </c>
      <c r="BG442" s="1094" t="s">
        <v>707</v>
      </c>
      <c r="BH442" s="1094" t="s">
        <v>722</v>
      </c>
      <c r="BI442" s="1094" t="s">
        <v>771</v>
      </c>
    </row>
    <row r="443" spans="49:61">
      <c r="AW443" s="1094"/>
      <c r="AX443" s="1094"/>
      <c r="AY443" s="1094"/>
      <c r="AZ443" s="1093" t="s">
        <v>1160</v>
      </c>
      <c r="BA443" s="1094" t="s">
        <v>1234</v>
      </c>
      <c r="BB443" s="1094"/>
      <c r="BC443" s="1094"/>
      <c r="BD443" s="1095" t="s">
        <v>711</v>
      </c>
      <c r="BE443" s="1095" t="s">
        <v>264</v>
      </c>
      <c r="BF443" s="1094" t="s">
        <v>735</v>
      </c>
      <c r="BG443" s="1094" t="s">
        <v>264</v>
      </c>
      <c r="BH443" s="1094" t="s">
        <v>723</v>
      </c>
      <c r="BI443" s="1094" t="s">
        <v>772</v>
      </c>
    </row>
    <row r="444" spans="49:61">
      <c r="AW444" s="1094"/>
      <c r="AX444" s="1094"/>
      <c r="AY444" s="1094"/>
      <c r="AZ444" s="1093" t="s">
        <v>1162</v>
      </c>
      <c r="BA444" s="1094" t="s">
        <v>478</v>
      </c>
      <c r="BB444" s="1094"/>
      <c r="BC444" s="1094"/>
      <c r="BD444" s="1095" t="s">
        <v>712</v>
      </c>
      <c r="BE444" s="1095" t="s">
        <v>708</v>
      </c>
      <c r="BF444" s="1094" t="s">
        <v>736</v>
      </c>
      <c r="BG444" s="1094" t="s">
        <v>708</v>
      </c>
      <c r="BH444" s="1094" t="s">
        <v>724</v>
      </c>
      <c r="BI444" s="1094" t="s">
        <v>773</v>
      </c>
    </row>
    <row r="445" spans="49:61">
      <c r="AW445" s="1094"/>
      <c r="AX445" s="1094"/>
      <c r="AY445" s="1094"/>
      <c r="AZ445" s="1093" t="s">
        <v>1165</v>
      </c>
      <c r="BA445" s="1094" t="s">
        <v>1235</v>
      </c>
      <c r="BB445" s="1094"/>
      <c r="BC445" s="1094"/>
      <c r="BD445" s="1095" t="s">
        <v>713</v>
      </c>
      <c r="BE445" s="1095" t="s">
        <v>709</v>
      </c>
      <c r="BF445" s="1094" t="s">
        <v>280</v>
      </c>
      <c r="BG445" s="1094" t="s">
        <v>709</v>
      </c>
      <c r="BH445" s="1094" t="s">
        <v>725</v>
      </c>
      <c r="BI445" s="1094" t="s">
        <v>774</v>
      </c>
    </row>
    <row r="446" spans="49:61">
      <c r="AW446" s="1094"/>
      <c r="AX446" s="1094"/>
      <c r="AY446" s="1094"/>
      <c r="AZ446" s="1093" t="s">
        <v>1166</v>
      </c>
      <c r="BA446" s="1094" t="s">
        <v>1236</v>
      </c>
      <c r="BB446" s="1094"/>
      <c r="BC446" s="1094"/>
      <c r="BD446" s="1095" t="s">
        <v>714</v>
      </c>
      <c r="BE446" s="1095" t="s">
        <v>710</v>
      </c>
      <c r="BF446" s="1094" t="s">
        <v>737</v>
      </c>
      <c r="BG446" s="1094" t="s">
        <v>710</v>
      </c>
      <c r="BH446" s="1094" t="s">
        <v>726</v>
      </c>
      <c r="BI446" s="1094" t="s">
        <v>775</v>
      </c>
    </row>
    <row r="447" spans="49:61">
      <c r="AW447" s="1094"/>
      <c r="AX447" s="1094"/>
      <c r="AY447" s="1094"/>
      <c r="AZ447" s="1093" t="s">
        <v>1169</v>
      </c>
      <c r="BA447" s="1094" t="s">
        <v>1237</v>
      </c>
      <c r="BB447" s="1094"/>
      <c r="BC447" s="1094"/>
      <c r="BD447" s="1095" t="s">
        <v>715</v>
      </c>
      <c r="BE447" s="1095" t="s">
        <v>711</v>
      </c>
      <c r="BF447" s="1094" t="s">
        <v>738</v>
      </c>
      <c r="BG447" s="1094" t="s">
        <v>711</v>
      </c>
      <c r="BH447" s="1094" t="s">
        <v>1960</v>
      </c>
      <c r="BI447" s="1094" t="s">
        <v>776</v>
      </c>
    </row>
    <row r="448" spans="49:61">
      <c r="AW448" s="1094"/>
      <c r="AX448" s="1094"/>
      <c r="AY448" s="1094"/>
      <c r="AZ448" s="1093" t="s">
        <v>1171</v>
      </c>
      <c r="BA448" s="1094" t="s">
        <v>1239</v>
      </c>
      <c r="BB448" s="1094"/>
      <c r="BC448" s="1094"/>
      <c r="BD448" s="1095" t="s">
        <v>716</v>
      </c>
      <c r="BE448" s="1095" t="s">
        <v>712</v>
      </c>
      <c r="BF448" s="1094" t="s">
        <v>739</v>
      </c>
      <c r="BG448" s="1094" t="s">
        <v>712</v>
      </c>
      <c r="BH448" s="1094" t="s">
        <v>729</v>
      </c>
      <c r="BI448" s="1094" t="s">
        <v>777</v>
      </c>
    </row>
    <row r="449" spans="49:61">
      <c r="AW449" s="1094"/>
      <c r="AX449" s="1094"/>
      <c r="AY449" s="1094"/>
      <c r="AZ449" s="1093" t="s">
        <v>456</v>
      </c>
      <c r="BA449" s="1094" t="s">
        <v>1241</v>
      </c>
      <c r="BB449" s="1094"/>
      <c r="BC449" s="1094"/>
      <c r="BD449" s="1095" t="s">
        <v>717</v>
      </c>
      <c r="BE449" s="1095" t="s">
        <v>713</v>
      </c>
      <c r="BF449" s="1094" t="s">
        <v>1962</v>
      </c>
      <c r="BG449" s="1094" t="s">
        <v>713</v>
      </c>
      <c r="BH449" s="1094" t="s">
        <v>730</v>
      </c>
      <c r="BI449" s="1094" t="s">
        <v>778</v>
      </c>
    </row>
    <row r="450" spans="49:61">
      <c r="AW450" s="1094"/>
      <c r="AX450" s="1094"/>
      <c r="AY450" s="1094"/>
      <c r="AZ450" s="1093" t="s">
        <v>1175</v>
      </c>
      <c r="BA450" s="1094" t="s">
        <v>1649</v>
      </c>
      <c r="BB450" s="1094"/>
      <c r="BC450" s="1094"/>
      <c r="BD450" s="1095" t="s">
        <v>718</v>
      </c>
      <c r="BE450" s="1095" t="s">
        <v>714</v>
      </c>
      <c r="BF450" s="1094" t="s">
        <v>1964</v>
      </c>
      <c r="BG450" s="1094" t="s">
        <v>714</v>
      </c>
      <c r="BH450" s="1094" t="s">
        <v>731</v>
      </c>
      <c r="BI450" s="1094" t="s">
        <v>779</v>
      </c>
    </row>
    <row r="451" spans="49:61">
      <c r="AW451" s="1094"/>
      <c r="AX451" s="1094"/>
      <c r="AY451" s="1094"/>
      <c r="AZ451" s="1093" t="s">
        <v>1176</v>
      </c>
      <c r="BA451" s="1094" t="s">
        <v>1251</v>
      </c>
      <c r="BB451" s="1094"/>
      <c r="BC451" s="1094"/>
      <c r="BD451" s="1095" t="s">
        <v>719</v>
      </c>
      <c r="BE451" s="1095" t="s">
        <v>715</v>
      </c>
      <c r="BF451" s="1094" t="s">
        <v>743</v>
      </c>
      <c r="BG451" s="1094" t="s">
        <v>715</v>
      </c>
      <c r="BH451" s="1094" t="s">
        <v>1961</v>
      </c>
      <c r="BI451" s="1094" t="s">
        <v>780</v>
      </c>
    </row>
    <row r="452" spans="49:61">
      <c r="AW452" s="1094"/>
      <c r="AX452" s="1094"/>
      <c r="AY452" s="1094"/>
      <c r="AZ452" s="1093" t="s">
        <v>1186</v>
      </c>
      <c r="BA452" s="1094" t="s">
        <v>1256</v>
      </c>
      <c r="BB452" s="1094"/>
      <c r="BC452" s="1094"/>
      <c r="BD452" s="1095" t="s">
        <v>720</v>
      </c>
      <c r="BE452" s="1095" t="s">
        <v>716</v>
      </c>
      <c r="BF452" s="1094" t="s">
        <v>744</v>
      </c>
      <c r="BG452" s="1094" t="s">
        <v>716</v>
      </c>
      <c r="BH452" s="1094" t="s">
        <v>733</v>
      </c>
      <c r="BI452" s="1094" t="s">
        <v>1968</v>
      </c>
    </row>
    <row r="453" spans="49:61">
      <c r="AW453" s="1094"/>
      <c r="AX453" s="1094"/>
      <c r="AY453" s="1094"/>
      <c r="AZ453" s="1093" t="s">
        <v>1187</v>
      </c>
      <c r="BA453" s="1094" t="s">
        <v>1259</v>
      </c>
      <c r="BB453" s="1094"/>
      <c r="BC453" s="1094"/>
      <c r="BD453" s="1095" t="s">
        <v>721</v>
      </c>
      <c r="BE453" s="1095" t="s">
        <v>717</v>
      </c>
      <c r="BF453" s="1094" t="s">
        <v>745</v>
      </c>
      <c r="BG453" s="1094" t="s">
        <v>717</v>
      </c>
      <c r="BH453" s="1094" t="s">
        <v>734</v>
      </c>
      <c r="BI453" s="1094" t="s">
        <v>1969</v>
      </c>
    </row>
    <row r="454" spans="49:61">
      <c r="AW454" s="1094"/>
      <c r="AX454" s="1094"/>
      <c r="AY454" s="1094"/>
      <c r="AZ454" s="1093" t="s">
        <v>1192</v>
      </c>
      <c r="BA454" s="1094" t="s">
        <v>1263</v>
      </c>
      <c r="BB454" s="1094"/>
      <c r="BC454" s="1094"/>
      <c r="BD454" s="1095" t="s">
        <v>722</v>
      </c>
      <c r="BE454" s="1095" t="s">
        <v>718</v>
      </c>
      <c r="BF454" s="1094" t="s">
        <v>746</v>
      </c>
      <c r="BG454" s="1094" t="s">
        <v>718</v>
      </c>
      <c r="BH454" s="1094" t="s">
        <v>735</v>
      </c>
      <c r="BI454" s="1094" t="s">
        <v>784</v>
      </c>
    </row>
    <row r="455" spans="49:61">
      <c r="AW455" s="1094"/>
      <c r="AX455" s="1094"/>
      <c r="AY455" s="1094"/>
      <c r="AZ455" s="1093" t="s">
        <v>1193</v>
      </c>
      <c r="BA455" s="1094" t="s">
        <v>1267</v>
      </c>
      <c r="BB455" s="1094"/>
      <c r="BC455" s="1094"/>
      <c r="BD455" s="1095" t="s">
        <v>723</v>
      </c>
      <c r="BE455" s="1095" t="s">
        <v>719</v>
      </c>
      <c r="BF455" s="1094" t="s">
        <v>747</v>
      </c>
      <c r="BG455" s="1094" t="s">
        <v>719</v>
      </c>
      <c r="BH455" s="1094" t="s">
        <v>736</v>
      </c>
      <c r="BI455" s="1094" t="s">
        <v>785</v>
      </c>
    </row>
    <row r="456" spans="49:61">
      <c r="AW456" s="1094"/>
      <c r="AX456" s="1094"/>
      <c r="AY456" s="1094"/>
      <c r="AZ456" s="1093" t="s">
        <v>1195</v>
      </c>
      <c r="BA456" s="1094" t="s">
        <v>490</v>
      </c>
      <c r="BB456" s="1094"/>
      <c r="BC456" s="1094"/>
      <c r="BD456" s="1095" t="s">
        <v>724</v>
      </c>
      <c r="BE456" s="1095" t="s">
        <v>720</v>
      </c>
      <c r="BF456" s="1094" t="s">
        <v>748</v>
      </c>
      <c r="BG456" s="1094" t="s">
        <v>720</v>
      </c>
      <c r="BH456" s="1094" t="s">
        <v>280</v>
      </c>
      <c r="BI456" s="1094" t="s">
        <v>786</v>
      </c>
    </row>
    <row r="457" spans="49:61">
      <c r="AW457" s="1094"/>
      <c r="AX457" s="1094"/>
      <c r="AY457" s="1094"/>
      <c r="AZ457" s="1093" t="s">
        <v>1197</v>
      </c>
      <c r="BA457" s="1094" t="s">
        <v>1938</v>
      </c>
      <c r="BB457" s="1094"/>
      <c r="BC457" s="1094"/>
      <c r="BD457" s="1095" t="s">
        <v>725</v>
      </c>
      <c r="BE457" s="1095" t="s">
        <v>721</v>
      </c>
      <c r="BF457" s="1094" t="s">
        <v>749</v>
      </c>
      <c r="BG457" s="1094" t="s">
        <v>721</v>
      </c>
      <c r="BH457" s="1094" t="s">
        <v>737</v>
      </c>
      <c r="BI457" s="1094" t="s">
        <v>787</v>
      </c>
    </row>
    <row r="458" spans="49:61">
      <c r="AW458" s="1094"/>
      <c r="AX458" s="1094"/>
      <c r="AY458" s="1094"/>
      <c r="AZ458" s="1093" t="s">
        <v>1198</v>
      </c>
      <c r="BA458" s="1094" t="s">
        <v>1272</v>
      </c>
      <c r="BB458" s="1094"/>
      <c r="BC458" s="1094"/>
      <c r="BD458" s="1095" t="s">
        <v>726</v>
      </c>
      <c r="BE458" s="1095" t="s">
        <v>722</v>
      </c>
      <c r="BF458" s="1094" t="s">
        <v>750</v>
      </c>
      <c r="BG458" s="1094" t="s">
        <v>1970</v>
      </c>
      <c r="BH458" s="1094" t="s">
        <v>738</v>
      </c>
      <c r="BI458" s="1094" t="s">
        <v>788</v>
      </c>
    </row>
    <row r="459" spans="49:61">
      <c r="AW459" s="1094"/>
      <c r="AX459" s="1094"/>
      <c r="AY459" s="1094"/>
      <c r="AZ459" s="1093" t="s">
        <v>1200</v>
      </c>
      <c r="BA459" s="1094" t="s">
        <v>1276</v>
      </c>
      <c r="BB459" s="1094"/>
      <c r="BC459" s="1094"/>
      <c r="BD459" s="1095" t="s">
        <v>727</v>
      </c>
      <c r="BE459" s="1095" t="s">
        <v>723</v>
      </c>
      <c r="BF459" s="1094" t="s">
        <v>296</v>
      </c>
      <c r="BG459" s="1094" t="s">
        <v>722</v>
      </c>
      <c r="BH459" s="1094" t="s">
        <v>1962</v>
      </c>
      <c r="BI459" s="1094" t="s">
        <v>789</v>
      </c>
    </row>
    <row r="460" spans="49:61">
      <c r="AW460" s="1094"/>
      <c r="AX460" s="1094"/>
      <c r="AY460" s="1094"/>
      <c r="AZ460" s="1093" t="s">
        <v>1202</v>
      </c>
      <c r="BA460" s="1094" t="s">
        <v>1279</v>
      </c>
      <c r="BB460" s="1094"/>
      <c r="BC460" s="1094"/>
      <c r="BD460" s="1095" t="s">
        <v>728</v>
      </c>
      <c r="BE460" s="1095" t="s">
        <v>724</v>
      </c>
      <c r="BF460" s="1094" t="s">
        <v>751</v>
      </c>
      <c r="BG460" s="1094" t="s">
        <v>723</v>
      </c>
      <c r="BH460" s="1094" t="s">
        <v>740</v>
      </c>
      <c r="BI460" s="1094" t="s">
        <v>790</v>
      </c>
    </row>
    <row r="461" spans="49:61">
      <c r="AW461" s="1094"/>
      <c r="AX461" s="1094"/>
      <c r="AY461" s="1094"/>
      <c r="AZ461" s="1093" t="s">
        <v>1205</v>
      </c>
      <c r="BA461" s="1094" t="s">
        <v>502</v>
      </c>
      <c r="BB461" s="1094"/>
      <c r="BC461" s="1094"/>
      <c r="BD461" s="1095" t="s">
        <v>729</v>
      </c>
      <c r="BE461" s="1095" t="s">
        <v>725</v>
      </c>
      <c r="BF461" s="1094" t="s">
        <v>752</v>
      </c>
      <c r="BG461" s="1094" t="s">
        <v>724</v>
      </c>
      <c r="BH461" s="1094" t="s">
        <v>1964</v>
      </c>
      <c r="BI461" s="1094" t="s">
        <v>1971</v>
      </c>
    </row>
    <row r="462" spans="49:61">
      <c r="AW462" s="1094"/>
      <c r="AX462" s="1094"/>
      <c r="AY462" s="1094"/>
      <c r="AZ462" s="1093" t="s">
        <v>1207</v>
      </c>
      <c r="BA462" s="1094" t="s">
        <v>1280</v>
      </c>
      <c r="BB462" s="1094"/>
      <c r="BC462" s="1094"/>
      <c r="BD462" s="1095" t="s">
        <v>730</v>
      </c>
      <c r="BE462" s="1095" t="s">
        <v>726</v>
      </c>
      <c r="BF462" s="1094" t="s">
        <v>753</v>
      </c>
      <c r="BG462" s="1094" t="s">
        <v>725</v>
      </c>
      <c r="BH462" s="1094" t="s">
        <v>743</v>
      </c>
      <c r="BI462" s="1094" t="s">
        <v>1972</v>
      </c>
    </row>
    <row r="463" spans="49:61">
      <c r="AW463" s="1094"/>
      <c r="AX463" s="1094"/>
      <c r="AY463" s="1094"/>
      <c r="AZ463" s="1093" t="s">
        <v>1218</v>
      </c>
      <c r="BA463" s="1094" t="s">
        <v>1281</v>
      </c>
      <c r="BB463" s="1094"/>
      <c r="BC463" s="1094"/>
      <c r="BD463" s="1095" t="s">
        <v>731</v>
      </c>
      <c r="BE463" s="1095" t="s">
        <v>727</v>
      </c>
      <c r="BF463" s="1094" t="s">
        <v>754</v>
      </c>
      <c r="BG463" s="1094" t="s">
        <v>726</v>
      </c>
      <c r="BH463" s="1094" t="s">
        <v>744</v>
      </c>
      <c r="BI463" s="1094" t="s">
        <v>792</v>
      </c>
    </row>
    <row r="464" spans="49:61">
      <c r="AW464" s="1094"/>
      <c r="AX464" s="1094"/>
      <c r="AY464" s="1094"/>
      <c r="AZ464" s="1093" t="s">
        <v>1220</v>
      </c>
      <c r="BA464" s="1094" t="s">
        <v>1282</v>
      </c>
      <c r="BB464" s="1094"/>
      <c r="BC464" s="1094"/>
      <c r="BD464" s="1095" t="s">
        <v>732</v>
      </c>
      <c r="BE464" s="1095" t="s">
        <v>728</v>
      </c>
      <c r="BF464" s="1094" t="s">
        <v>755</v>
      </c>
      <c r="BG464" s="1094" t="s">
        <v>1960</v>
      </c>
      <c r="BH464" s="1094" t="s">
        <v>745</v>
      </c>
      <c r="BI464" s="1094" t="s">
        <v>793</v>
      </c>
    </row>
    <row r="465" spans="49:61">
      <c r="AW465" s="1094"/>
      <c r="AX465" s="1094"/>
      <c r="AY465" s="1094"/>
      <c r="AZ465" s="1093" t="s">
        <v>1222</v>
      </c>
      <c r="BA465" s="1094" t="s">
        <v>1651</v>
      </c>
      <c r="BB465" s="1094"/>
      <c r="BC465" s="1094"/>
      <c r="BD465" s="1095" t="s">
        <v>733</v>
      </c>
      <c r="BE465" s="1095" t="s">
        <v>729</v>
      </c>
      <c r="BF465" s="1094" t="s">
        <v>756</v>
      </c>
      <c r="BG465" s="1094" t="s">
        <v>729</v>
      </c>
      <c r="BH465" s="1094" t="s">
        <v>747</v>
      </c>
      <c r="BI465" s="1094" t="s">
        <v>795</v>
      </c>
    </row>
    <row r="466" spans="49:61">
      <c r="AW466" s="1094"/>
      <c r="AX466" s="1094"/>
      <c r="AY466" s="1094"/>
      <c r="AZ466" s="1093" t="s">
        <v>1223</v>
      </c>
      <c r="BA466" s="1094" t="s">
        <v>1284</v>
      </c>
      <c r="BB466" s="1094"/>
      <c r="BC466" s="1094"/>
      <c r="BD466" s="1095" t="s">
        <v>734</v>
      </c>
      <c r="BE466" s="1095" t="s">
        <v>730</v>
      </c>
      <c r="BF466" s="1094" t="s">
        <v>300</v>
      </c>
      <c r="BG466" s="1094" t="s">
        <v>730</v>
      </c>
      <c r="BH466" s="1094" t="s">
        <v>748</v>
      </c>
      <c r="BI466" s="1094" t="s">
        <v>796</v>
      </c>
    </row>
    <row r="467" spans="49:61">
      <c r="AW467" s="1094"/>
      <c r="AX467" s="1094"/>
      <c r="AY467" s="1094"/>
      <c r="AZ467" s="1093" t="s">
        <v>1228</v>
      </c>
      <c r="BA467" s="1094" t="s">
        <v>1285</v>
      </c>
      <c r="BB467" s="1094"/>
      <c r="BC467" s="1094"/>
      <c r="BD467" s="1095" t="s">
        <v>735</v>
      </c>
      <c r="BE467" s="1095" t="s">
        <v>731</v>
      </c>
      <c r="BF467" s="1094" t="s">
        <v>757</v>
      </c>
      <c r="BG467" s="1094" t="s">
        <v>731</v>
      </c>
      <c r="BH467" s="1094" t="s">
        <v>749</v>
      </c>
      <c r="BI467" s="1094" t="s">
        <v>1973</v>
      </c>
    </row>
    <row r="468" spans="49:61">
      <c r="AW468" s="1094"/>
      <c r="AX468" s="1094"/>
      <c r="AY468" s="1094"/>
      <c r="AZ468" s="1093" t="s">
        <v>1229</v>
      </c>
      <c r="BA468" s="1094" t="s">
        <v>1286</v>
      </c>
      <c r="BB468" s="1094"/>
      <c r="BC468" s="1094"/>
      <c r="BD468" s="1095" t="s">
        <v>736</v>
      </c>
      <c r="BE468" s="1095" t="s">
        <v>732</v>
      </c>
      <c r="BF468" s="1094" t="s">
        <v>758</v>
      </c>
      <c r="BG468" s="1094" t="s">
        <v>732</v>
      </c>
      <c r="BH468" s="1094" t="s">
        <v>750</v>
      </c>
      <c r="BI468" s="1094" t="s">
        <v>1974</v>
      </c>
    </row>
    <row r="469" spans="49:61">
      <c r="AW469" s="1094"/>
      <c r="AX469" s="1094"/>
      <c r="AY469" s="1094"/>
      <c r="AZ469" s="1093" t="s">
        <v>476</v>
      </c>
      <c r="BA469" s="1094" t="s">
        <v>1288</v>
      </c>
      <c r="BB469" s="1094"/>
      <c r="BC469" s="1094"/>
      <c r="BD469" s="1095" t="s">
        <v>737</v>
      </c>
      <c r="BE469" s="1095" t="s">
        <v>733</v>
      </c>
      <c r="BF469" s="1094" t="s">
        <v>759</v>
      </c>
      <c r="BG469" s="1094" t="s">
        <v>1961</v>
      </c>
      <c r="BH469" s="1094" t="s">
        <v>296</v>
      </c>
      <c r="BI469" s="1094" t="s">
        <v>799</v>
      </c>
    </row>
    <row r="470" spans="49:61">
      <c r="AW470" s="1094"/>
      <c r="AX470" s="1094"/>
      <c r="AY470" s="1094"/>
      <c r="AZ470" s="1093" t="s">
        <v>1231</v>
      </c>
      <c r="BA470" s="1094" t="s">
        <v>1289</v>
      </c>
      <c r="BB470" s="1094"/>
      <c r="BC470" s="1094"/>
      <c r="BD470" s="1095" t="s">
        <v>738</v>
      </c>
      <c r="BE470" s="1095" t="s">
        <v>734</v>
      </c>
      <c r="BF470" s="1094" t="s">
        <v>761</v>
      </c>
      <c r="BG470" s="1094" t="s">
        <v>733</v>
      </c>
      <c r="BH470" s="1094" t="s">
        <v>751</v>
      </c>
      <c r="BI470" s="1094" t="s">
        <v>800</v>
      </c>
    </row>
    <row r="471" spans="49:61">
      <c r="AW471" s="1094"/>
      <c r="AX471" s="1094"/>
      <c r="AY471" s="1094"/>
      <c r="AZ471" s="1093" t="s">
        <v>1234</v>
      </c>
      <c r="BA471" s="1094" t="s">
        <v>1290</v>
      </c>
      <c r="BB471" s="1094"/>
      <c r="BC471" s="1094"/>
      <c r="BD471" s="1095" t="s">
        <v>739</v>
      </c>
      <c r="BE471" s="1095" t="s">
        <v>735</v>
      </c>
      <c r="BF471" s="1094" t="s">
        <v>762</v>
      </c>
      <c r="BG471" s="1094" t="s">
        <v>734</v>
      </c>
      <c r="BH471" s="1094" t="s">
        <v>752</v>
      </c>
      <c r="BI471" s="1094" t="s">
        <v>801</v>
      </c>
    </row>
    <row r="472" spans="49:61">
      <c r="AW472" s="1094"/>
      <c r="AX472" s="1094"/>
      <c r="AY472" s="1094"/>
      <c r="AZ472" s="1093" t="s">
        <v>478</v>
      </c>
      <c r="BA472" s="1094" t="s">
        <v>1291</v>
      </c>
      <c r="BB472" s="1094"/>
      <c r="BC472" s="1094"/>
      <c r="BD472" s="1095" t="s">
        <v>290</v>
      </c>
      <c r="BE472" s="1095" t="s">
        <v>736</v>
      </c>
      <c r="BF472" s="1094" t="s">
        <v>763</v>
      </c>
      <c r="BG472" s="1094" t="s">
        <v>735</v>
      </c>
      <c r="BH472" s="1094" t="s">
        <v>753</v>
      </c>
      <c r="BI472" s="1094" t="s">
        <v>802</v>
      </c>
    </row>
    <row r="473" spans="49:61">
      <c r="AW473" s="1094"/>
      <c r="AX473" s="1094"/>
      <c r="AY473" s="1094"/>
      <c r="AZ473" s="1093" t="s">
        <v>1235</v>
      </c>
      <c r="BA473" s="1094" t="s">
        <v>1293</v>
      </c>
      <c r="BB473" s="1094"/>
      <c r="BC473" s="1094"/>
      <c r="BD473" s="1095" t="s">
        <v>740</v>
      </c>
      <c r="BE473" s="1095" t="s">
        <v>737</v>
      </c>
      <c r="BF473" s="1094" t="s">
        <v>764</v>
      </c>
      <c r="BG473" s="1094" t="s">
        <v>736</v>
      </c>
      <c r="BH473" s="1094" t="s">
        <v>754</v>
      </c>
      <c r="BI473" s="1094" t="s">
        <v>1975</v>
      </c>
    </row>
    <row r="474" spans="49:61">
      <c r="AW474" s="1094"/>
      <c r="AX474" s="1094"/>
      <c r="AY474" s="1094"/>
      <c r="AZ474" s="1093" t="s">
        <v>1236</v>
      </c>
      <c r="BA474" s="1094" t="s">
        <v>1296</v>
      </c>
      <c r="BB474" s="1094"/>
      <c r="BC474" s="1094"/>
      <c r="BD474" s="1095" t="s">
        <v>1976</v>
      </c>
      <c r="BE474" s="1095" t="s">
        <v>738</v>
      </c>
      <c r="BF474" s="1094" t="s">
        <v>765</v>
      </c>
      <c r="BG474" s="1094" t="s">
        <v>737</v>
      </c>
      <c r="BH474" s="1094" t="s">
        <v>755</v>
      </c>
      <c r="BI474" s="1094" t="s">
        <v>1977</v>
      </c>
    </row>
    <row r="475" spans="49:61">
      <c r="AW475" s="1094"/>
      <c r="AX475" s="1094"/>
      <c r="AY475" s="1094"/>
      <c r="AZ475" s="1093" t="s">
        <v>1237</v>
      </c>
      <c r="BA475" s="1094" t="s">
        <v>1297</v>
      </c>
      <c r="BB475" s="1094"/>
      <c r="BC475" s="1094"/>
      <c r="BD475" s="1095" t="s">
        <v>743</v>
      </c>
      <c r="BE475" s="1095" t="s">
        <v>739</v>
      </c>
      <c r="BF475" s="1094" t="s">
        <v>766</v>
      </c>
      <c r="BG475" s="1094" t="s">
        <v>738</v>
      </c>
      <c r="BH475" s="1094" t="s">
        <v>756</v>
      </c>
      <c r="BI475" s="1094" t="s">
        <v>1978</v>
      </c>
    </row>
    <row r="476" spans="49:61">
      <c r="AW476" s="1094"/>
      <c r="AX476" s="1094"/>
      <c r="AY476" s="1094"/>
      <c r="AZ476" s="1093" t="s">
        <v>1239</v>
      </c>
      <c r="BA476" s="1094" t="s">
        <v>1300</v>
      </c>
      <c r="BB476" s="1094"/>
      <c r="BC476" s="1094"/>
      <c r="BD476" s="1095" t="s">
        <v>744</v>
      </c>
      <c r="BE476" s="1095" t="s">
        <v>290</v>
      </c>
      <c r="BF476" s="1094" t="s">
        <v>1979</v>
      </c>
      <c r="BG476" s="1094" t="s">
        <v>1962</v>
      </c>
      <c r="BH476" s="1094" t="s">
        <v>300</v>
      </c>
      <c r="BI476" s="1094" t="s">
        <v>806</v>
      </c>
    </row>
    <row r="477" spans="49:61">
      <c r="AW477" s="1094"/>
      <c r="AX477" s="1094"/>
      <c r="AY477" s="1094"/>
      <c r="AZ477" s="1093" t="s">
        <v>1241</v>
      </c>
      <c r="BA477" s="1094" t="s">
        <v>1301</v>
      </c>
      <c r="BB477" s="1094"/>
      <c r="BC477" s="1094"/>
      <c r="BD477" s="1095" t="s">
        <v>745</v>
      </c>
      <c r="BE477" s="1095" t="s">
        <v>740</v>
      </c>
      <c r="BF477" s="1094" t="s">
        <v>768</v>
      </c>
      <c r="BG477" s="1094" t="s">
        <v>740</v>
      </c>
      <c r="BH477" s="1094" t="s">
        <v>757</v>
      </c>
      <c r="BI477" s="1094" t="s">
        <v>807</v>
      </c>
    </row>
    <row r="478" spans="49:61">
      <c r="AW478" s="1094"/>
      <c r="AX478" s="1094"/>
      <c r="AY478" s="1094"/>
      <c r="AZ478" s="1093" t="s">
        <v>1242</v>
      </c>
      <c r="BA478" s="1094" t="s">
        <v>1303</v>
      </c>
      <c r="BB478" s="1094"/>
      <c r="BC478" s="1094"/>
      <c r="BD478" s="1095" t="s">
        <v>746</v>
      </c>
      <c r="BE478" s="1095" t="s">
        <v>741</v>
      </c>
      <c r="BF478" s="1094" t="s">
        <v>769</v>
      </c>
      <c r="BG478" s="1094" t="s">
        <v>1964</v>
      </c>
      <c r="BH478" s="1094" t="s">
        <v>758</v>
      </c>
      <c r="BI478" s="1094" t="s">
        <v>809</v>
      </c>
    </row>
    <row r="479" spans="49:61">
      <c r="AW479" s="1094"/>
      <c r="AX479" s="1094"/>
      <c r="AY479" s="1094"/>
      <c r="AZ479" s="1093" t="s">
        <v>1248</v>
      </c>
      <c r="BA479" s="1094" t="s">
        <v>1305</v>
      </c>
      <c r="BB479" s="1094"/>
      <c r="BC479" s="1094"/>
      <c r="BD479" s="1095" t="s">
        <v>747</v>
      </c>
      <c r="BE479" s="1095" t="s">
        <v>742</v>
      </c>
      <c r="BF479" s="1094" t="s">
        <v>770</v>
      </c>
      <c r="BG479" s="1094" t="s">
        <v>743</v>
      </c>
      <c r="BH479" s="1094" t="s">
        <v>759</v>
      </c>
      <c r="BI479" s="1094" t="s">
        <v>811</v>
      </c>
    </row>
    <row r="480" spans="49:61">
      <c r="AW480" s="1094"/>
      <c r="AX480" s="1094"/>
      <c r="AY480" s="1094"/>
      <c r="AZ480" s="1093" t="s">
        <v>1251</v>
      </c>
      <c r="BA480" s="1094" t="s">
        <v>1308</v>
      </c>
      <c r="BB480" s="1094"/>
      <c r="BC480" s="1094"/>
      <c r="BD480" s="1095" t="s">
        <v>748</v>
      </c>
      <c r="BE480" s="1095" t="s">
        <v>743</v>
      </c>
      <c r="BF480" s="1094" t="s">
        <v>771</v>
      </c>
      <c r="BG480" s="1094" t="s">
        <v>744</v>
      </c>
      <c r="BH480" s="1094" t="s">
        <v>760</v>
      </c>
      <c r="BI480" s="1094" t="s">
        <v>812</v>
      </c>
    </row>
    <row r="481" spans="49:61">
      <c r="AW481" s="1094"/>
      <c r="AX481" s="1094"/>
      <c r="AY481" s="1094"/>
      <c r="AZ481" s="1093" t="s">
        <v>1256</v>
      </c>
      <c r="BA481" s="1094" t="s">
        <v>1309</v>
      </c>
      <c r="BB481" s="1094"/>
      <c r="BC481" s="1094"/>
      <c r="BD481" s="1095" t="s">
        <v>749</v>
      </c>
      <c r="BE481" s="1095" t="s">
        <v>744</v>
      </c>
      <c r="BF481" s="1094" t="s">
        <v>772</v>
      </c>
      <c r="BG481" s="1094" t="s">
        <v>745</v>
      </c>
      <c r="BH481" s="1094" t="s">
        <v>761</v>
      </c>
      <c r="BI481" s="1094" t="s">
        <v>1635</v>
      </c>
    </row>
    <row r="482" spans="49:61">
      <c r="AW482" s="1094"/>
      <c r="AX482" s="1094"/>
      <c r="AY482" s="1094"/>
      <c r="AZ482" s="1093" t="s">
        <v>1259</v>
      </c>
      <c r="BA482" s="1094" t="s">
        <v>1310</v>
      </c>
      <c r="BB482" s="1094"/>
      <c r="BC482" s="1094"/>
      <c r="BD482" s="1095" t="s">
        <v>750</v>
      </c>
      <c r="BE482" s="1095" t="s">
        <v>745</v>
      </c>
      <c r="BF482" s="1094" t="s">
        <v>773</v>
      </c>
      <c r="BG482" s="1094" t="s">
        <v>746</v>
      </c>
      <c r="BH482" s="1094" t="s">
        <v>762</v>
      </c>
      <c r="BI482" s="1094" t="s">
        <v>813</v>
      </c>
    </row>
    <row r="483" spans="49:61">
      <c r="AW483" s="1094"/>
      <c r="AX483" s="1094"/>
      <c r="AY483" s="1094"/>
      <c r="AZ483" s="1093" t="s">
        <v>1263</v>
      </c>
      <c r="BA483" s="1094" t="s">
        <v>1312</v>
      </c>
      <c r="BB483" s="1094"/>
      <c r="BC483" s="1094"/>
      <c r="BD483" s="1095" t="s">
        <v>296</v>
      </c>
      <c r="BE483" s="1095" t="s">
        <v>746</v>
      </c>
      <c r="BF483" s="1094" t="s">
        <v>774</v>
      </c>
      <c r="BG483" s="1094" t="s">
        <v>747</v>
      </c>
      <c r="BH483" s="1094" t="s">
        <v>763</v>
      </c>
      <c r="BI483" s="1094" t="s">
        <v>814</v>
      </c>
    </row>
    <row r="484" spans="49:61">
      <c r="AW484" s="1094"/>
      <c r="AX484" s="1094"/>
      <c r="AY484" s="1094"/>
      <c r="AZ484" s="1093" t="s">
        <v>1267</v>
      </c>
      <c r="BA484" s="1094" t="s">
        <v>1313</v>
      </c>
      <c r="BB484" s="1094"/>
      <c r="BC484" s="1094"/>
      <c r="BD484" s="1095" t="s">
        <v>751</v>
      </c>
      <c r="BE484" s="1095" t="s">
        <v>747</v>
      </c>
      <c r="BF484" s="1094" t="s">
        <v>775</v>
      </c>
      <c r="BG484" s="1094" t="s">
        <v>748</v>
      </c>
      <c r="BH484" s="1094" t="s">
        <v>764</v>
      </c>
      <c r="BI484" s="1094" t="s">
        <v>319</v>
      </c>
    </row>
    <row r="485" spans="49:61">
      <c r="AW485" s="1094"/>
      <c r="AX485" s="1094"/>
      <c r="AY485" s="1094"/>
      <c r="AZ485" s="1093" t="s">
        <v>490</v>
      </c>
      <c r="BA485" s="1094" t="s">
        <v>1314</v>
      </c>
      <c r="BB485" s="1094"/>
      <c r="BC485" s="1094"/>
      <c r="BD485" s="1095" t="s">
        <v>752</v>
      </c>
      <c r="BE485" s="1095" t="s">
        <v>748</v>
      </c>
      <c r="BF485" s="1094" t="s">
        <v>776</v>
      </c>
      <c r="BG485" s="1094" t="s">
        <v>749</v>
      </c>
      <c r="BH485" s="1094" t="s">
        <v>765</v>
      </c>
      <c r="BI485" s="1094" t="s">
        <v>815</v>
      </c>
    </row>
    <row r="486" spans="49:61">
      <c r="AW486" s="1094"/>
      <c r="AX486" s="1094"/>
      <c r="AY486" s="1094"/>
      <c r="AZ486" s="1093" t="s">
        <v>1271</v>
      </c>
      <c r="BA486" s="1094" t="s">
        <v>1316</v>
      </c>
      <c r="BB486" s="1094"/>
      <c r="BC486" s="1094"/>
      <c r="BD486" s="1095" t="s">
        <v>753</v>
      </c>
      <c r="BE486" s="1095" t="s">
        <v>749</v>
      </c>
      <c r="BF486" s="1094" t="s">
        <v>777</v>
      </c>
      <c r="BG486" s="1094" t="s">
        <v>750</v>
      </c>
      <c r="BH486" s="1094" t="s">
        <v>766</v>
      </c>
      <c r="BI486" s="1094" t="s">
        <v>816</v>
      </c>
    </row>
    <row r="487" spans="49:61">
      <c r="AW487" s="1094"/>
      <c r="AX487" s="1094"/>
      <c r="AY487" s="1094"/>
      <c r="AZ487" s="1093" t="s">
        <v>1272</v>
      </c>
      <c r="BA487" s="1094" t="s">
        <v>1317</v>
      </c>
      <c r="BB487" s="1094"/>
      <c r="BC487" s="1094"/>
      <c r="BD487" s="1095" t="s">
        <v>754</v>
      </c>
      <c r="BE487" s="1095" t="s">
        <v>750</v>
      </c>
      <c r="BF487" s="1094" t="s">
        <v>778</v>
      </c>
      <c r="BG487" s="1094" t="s">
        <v>296</v>
      </c>
      <c r="BH487" s="1094" t="s">
        <v>1979</v>
      </c>
      <c r="BI487" s="1094" t="s">
        <v>817</v>
      </c>
    </row>
    <row r="488" spans="49:61">
      <c r="AW488" s="1094"/>
      <c r="AX488" s="1094"/>
      <c r="AY488" s="1094"/>
      <c r="AZ488" s="1093" t="s">
        <v>1275</v>
      </c>
      <c r="BA488" s="1094" t="s">
        <v>1321</v>
      </c>
      <c r="BB488" s="1094"/>
      <c r="BC488" s="1094"/>
      <c r="BD488" s="1095" t="s">
        <v>755</v>
      </c>
      <c r="BE488" s="1095" t="s">
        <v>296</v>
      </c>
      <c r="BF488" s="1094" t="s">
        <v>779</v>
      </c>
      <c r="BG488" s="1094" t="s">
        <v>751</v>
      </c>
      <c r="BH488" s="1094" t="s">
        <v>768</v>
      </c>
      <c r="BI488" s="1094" t="s">
        <v>818</v>
      </c>
    </row>
    <row r="489" spans="49:61">
      <c r="AW489" s="1094"/>
      <c r="AX489" s="1094"/>
      <c r="AY489" s="1094"/>
      <c r="AZ489" s="1093" t="s">
        <v>1276</v>
      </c>
      <c r="BA489" s="1094" t="s">
        <v>1327</v>
      </c>
      <c r="BB489" s="1094"/>
      <c r="BC489" s="1094"/>
      <c r="BD489" s="1095" t="s">
        <v>756</v>
      </c>
      <c r="BE489" s="1095" t="s">
        <v>751</v>
      </c>
      <c r="BF489" s="1094" t="s">
        <v>780</v>
      </c>
      <c r="BG489" s="1094" t="s">
        <v>752</v>
      </c>
      <c r="BH489" s="1094" t="s">
        <v>769</v>
      </c>
      <c r="BI489" s="1094" t="s">
        <v>819</v>
      </c>
    </row>
    <row r="490" spans="49:61">
      <c r="AW490" s="1094"/>
      <c r="AX490" s="1094"/>
      <c r="AY490" s="1094"/>
      <c r="AZ490" s="1093" t="s">
        <v>1279</v>
      </c>
      <c r="BA490" s="1094" t="s">
        <v>1329</v>
      </c>
      <c r="BB490" s="1094"/>
      <c r="BC490" s="1094"/>
      <c r="BD490" s="1095" t="s">
        <v>300</v>
      </c>
      <c r="BE490" s="1095" t="s">
        <v>752</v>
      </c>
      <c r="BF490" s="1094" t="s">
        <v>1968</v>
      </c>
      <c r="BG490" s="1094" t="s">
        <v>753</v>
      </c>
      <c r="BH490" s="1094" t="s">
        <v>770</v>
      </c>
      <c r="BI490" s="1094" t="s">
        <v>821</v>
      </c>
    </row>
    <row r="491" spans="49:61">
      <c r="AW491" s="1094"/>
      <c r="AX491" s="1094"/>
      <c r="AY491" s="1094"/>
      <c r="AZ491" s="1093" t="s">
        <v>502</v>
      </c>
      <c r="BA491" s="1094" t="s">
        <v>1330</v>
      </c>
      <c r="BB491" s="1094"/>
      <c r="BC491" s="1094"/>
      <c r="BD491" s="1095" t="s">
        <v>757</v>
      </c>
      <c r="BE491" s="1095" t="s">
        <v>753</v>
      </c>
      <c r="BF491" s="1094" t="s">
        <v>1969</v>
      </c>
      <c r="BG491" s="1094" t="s">
        <v>754</v>
      </c>
      <c r="BH491" s="1094" t="s">
        <v>771</v>
      </c>
      <c r="BI491" s="1094" t="s">
        <v>822</v>
      </c>
    </row>
    <row r="492" spans="49:61">
      <c r="AW492" s="1094"/>
      <c r="AX492" s="1094"/>
      <c r="AY492" s="1094"/>
      <c r="AZ492" s="1093" t="s">
        <v>1280</v>
      </c>
      <c r="BA492" s="1094" t="s">
        <v>1337</v>
      </c>
      <c r="BB492" s="1094"/>
      <c r="BC492" s="1094"/>
      <c r="BD492" s="1095" t="s">
        <v>758</v>
      </c>
      <c r="BE492" s="1095" t="s">
        <v>754</v>
      </c>
      <c r="BF492" s="1094" t="s">
        <v>784</v>
      </c>
      <c r="BG492" s="1094" t="s">
        <v>755</v>
      </c>
      <c r="BH492" s="1094" t="s">
        <v>772</v>
      </c>
      <c r="BI492" s="1094" t="s">
        <v>823</v>
      </c>
    </row>
    <row r="493" spans="49:61">
      <c r="AW493" s="1094"/>
      <c r="AX493" s="1094"/>
      <c r="AY493" s="1094"/>
      <c r="AZ493" s="1093" t="s">
        <v>1281</v>
      </c>
      <c r="BA493" s="1094" t="s">
        <v>1341</v>
      </c>
      <c r="BB493" s="1094"/>
      <c r="BC493" s="1094"/>
      <c r="BD493" s="1095" t="s">
        <v>759</v>
      </c>
      <c r="BE493" s="1095" t="s">
        <v>755</v>
      </c>
      <c r="BF493" s="1094" t="s">
        <v>785</v>
      </c>
      <c r="BG493" s="1094" t="s">
        <v>756</v>
      </c>
      <c r="BH493" s="1094" t="s">
        <v>773</v>
      </c>
      <c r="BI493" s="1094" t="s">
        <v>825</v>
      </c>
    </row>
    <row r="494" spans="49:61">
      <c r="AW494" s="1094"/>
      <c r="AX494" s="1094"/>
      <c r="AY494" s="1094"/>
      <c r="AZ494" s="1093" t="s">
        <v>1282</v>
      </c>
      <c r="BA494" s="1094" t="s">
        <v>1344</v>
      </c>
      <c r="BB494" s="1094"/>
      <c r="BC494" s="1094"/>
      <c r="BD494" s="1095" t="s">
        <v>760</v>
      </c>
      <c r="BE494" s="1095" t="s">
        <v>756</v>
      </c>
      <c r="BF494" s="1094" t="s">
        <v>786</v>
      </c>
      <c r="BG494" s="1094" t="s">
        <v>300</v>
      </c>
      <c r="BH494" s="1094" t="s">
        <v>774</v>
      </c>
      <c r="BI494" s="1094" t="s">
        <v>826</v>
      </c>
    </row>
    <row r="495" spans="49:61">
      <c r="AW495" s="1094"/>
      <c r="AX495" s="1094"/>
      <c r="AY495" s="1094"/>
      <c r="AZ495" s="1093" t="s">
        <v>1651</v>
      </c>
      <c r="BA495" s="1094"/>
      <c r="BB495" s="1094"/>
      <c r="BC495" s="1094"/>
      <c r="BD495" s="1095" t="s">
        <v>761</v>
      </c>
      <c r="BE495" s="1095" t="s">
        <v>300</v>
      </c>
      <c r="BF495" s="1094" t="s">
        <v>787</v>
      </c>
      <c r="BG495" s="1094" t="s">
        <v>757</v>
      </c>
      <c r="BH495" s="1094" t="s">
        <v>775</v>
      </c>
      <c r="BI495" s="1094" t="s">
        <v>828</v>
      </c>
    </row>
    <row r="496" spans="49:61">
      <c r="AW496" s="1094"/>
      <c r="AX496" s="1094"/>
      <c r="AY496" s="1094"/>
      <c r="AZ496" s="1093" t="s">
        <v>1284</v>
      </c>
      <c r="BA496" s="1094"/>
      <c r="BB496" s="1094"/>
      <c r="BC496" s="1094"/>
      <c r="BD496" s="1095" t="s">
        <v>762</v>
      </c>
      <c r="BE496" s="1095" t="s">
        <v>757</v>
      </c>
      <c r="BF496" s="1094" t="s">
        <v>788</v>
      </c>
      <c r="BG496" s="1094" t="s">
        <v>758</v>
      </c>
      <c r="BH496" s="1094" t="s">
        <v>776</v>
      </c>
      <c r="BI496" s="1094" t="s">
        <v>1980</v>
      </c>
    </row>
    <row r="497" spans="49:61">
      <c r="AW497" s="1094"/>
      <c r="AX497" s="1094"/>
      <c r="AY497" s="1094"/>
      <c r="AZ497" s="1093" t="s">
        <v>1285</v>
      </c>
      <c r="BA497" s="1094"/>
      <c r="BB497" s="1094"/>
      <c r="BC497" s="1094"/>
      <c r="BD497" s="1095" t="s">
        <v>763</v>
      </c>
      <c r="BE497" s="1095" t="s">
        <v>758</v>
      </c>
      <c r="BF497" s="1094" t="s">
        <v>789</v>
      </c>
      <c r="BG497" s="1094" t="s">
        <v>759</v>
      </c>
      <c r="BH497" s="1094" t="s">
        <v>777</v>
      </c>
      <c r="BI497" s="1094" t="s">
        <v>832</v>
      </c>
    </row>
    <row r="498" spans="49:61">
      <c r="AW498" s="1094"/>
      <c r="AX498" s="1094"/>
      <c r="AY498" s="1094"/>
      <c r="AZ498" s="1093" t="s">
        <v>1286</v>
      </c>
      <c r="BA498" s="1094"/>
      <c r="BB498" s="1094"/>
      <c r="BC498" s="1094"/>
      <c r="BD498" s="1095" t="s">
        <v>764</v>
      </c>
      <c r="BE498" s="1095" t="s">
        <v>759</v>
      </c>
      <c r="BF498" s="1094" t="s">
        <v>790</v>
      </c>
      <c r="BG498" s="1094" t="s">
        <v>760</v>
      </c>
      <c r="BH498" s="1094" t="s">
        <v>778</v>
      </c>
      <c r="BI498" s="1094" t="s">
        <v>835</v>
      </c>
    </row>
    <row r="499" spans="49:61">
      <c r="AW499" s="1094"/>
      <c r="AX499" s="1094"/>
      <c r="AY499" s="1094"/>
      <c r="AZ499" s="1093" t="s">
        <v>1288</v>
      </c>
      <c r="BA499" s="1094"/>
      <c r="BB499" s="1094"/>
      <c r="BC499" s="1094"/>
      <c r="BD499" s="1095" t="s">
        <v>765</v>
      </c>
      <c r="BE499" s="1095" t="s">
        <v>760</v>
      </c>
      <c r="BF499" s="1094" t="s">
        <v>1972</v>
      </c>
      <c r="BG499" s="1094" t="s">
        <v>761</v>
      </c>
      <c r="BH499" s="1094" t="s">
        <v>779</v>
      </c>
      <c r="BI499" s="1094" t="s">
        <v>836</v>
      </c>
    </row>
    <row r="500" spans="49:61">
      <c r="AW500" s="1094"/>
      <c r="AX500" s="1094"/>
      <c r="AY500" s="1094"/>
      <c r="AZ500" s="1093" t="s">
        <v>1289</v>
      </c>
      <c r="BA500" s="1094"/>
      <c r="BB500" s="1094"/>
      <c r="BC500" s="1094"/>
      <c r="BD500" s="1095" t="s">
        <v>766</v>
      </c>
      <c r="BE500" s="1095" t="s">
        <v>761</v>
      </c>
      <c r="BF500" s="1094" t="s">
        <v>792</v>
      </c>
      <c r="BG500" s="1094" t="s">
        <v>762</v>
      </c>
      <c r="BH500" s="1094" t="s">
        <v>780</v>
      </c>
      <c r="BI500" s="1094" t="s">
        <v>837</v>
      </c>
    </row>
    <row r="501" spans="49:61">
      <c r="AW501" s="1094"/>
      <c r="AX501" s="1094"/>
      <c r="AY501" s="1094"/>
      <c r="AZ501" s="1093" t="s">
        <v>1290</v>
      </c>
      <c r="BA501" s="1094"/>
      <c r="BB501" s="1094"/>
      <c r="BC501" s="1094"/>
      <c r="BD501" s="1095" t="s">
        <v>767</v>
      </c>
      <c r="BE501" s="1095" t="s">
        <v>762</v>
      </c>
      <c r="BF501" s="1094" t="s">
        <v>793</v>
      </c>
      <c r="BG501" s="1094" t="s">
        <v>763</v>
      </c>
      <c r="BH501" s="1094" t="s">
        <v>1968</v>
      </c>
      <c r="BI501" s="1094" t="s">
        <v>838</v>
      </c>
    </row>
    <row r="502" spans="49:61">
      <c r="AW502" s="1094"/>
      <c r="AX502" s="1094"/>
      <c r="AY502" s="1094"/>
      <c r="AZ502" s="1093" t="s">
        <v>1291</v>
      </c>
      <c r="BA502" s="1094"/>
      <c r="BB502" s="1094"/>
      <c r="BC502" s="1094"/>
      <c r="BD502" s="1095" t="s">
        <v>768</v>
      </c>
      <c r="BE502" s="1095" t="s">
        <v>763</v>
      </c>
      <c r="BF502" s="1094" t="s">
        <v>795</v>
      </c>
      <c r="BG502" s="1094" t="s">
        <v>764</v>
      </c>
      <c r="BH502" s="1094" t="s">
        <v>1969</v>
      </c>
      <c r="BI502" s="1094" t="s">
        <v>1981</v>
      </c>
    </row>
    <row r="503" spans="49:61">
      <c r="AW503" s="1094"/>
      <c r="AX503" s="1094"/>
      <c r="AY503" s="1094"/>
      <c r="AZ503" s="1093" t="s">
        <v>1982</v>
      </c>
      <c r="BA503" s="1094"/>
      <c r="BB503" s="1094"/>
      <c r="BC503" s="1094"/>
      <c r="BD503" s="1095" t="s">
        <v>769</v>
      </c>
      <c r="BE503" s="1095" t="s">
        <v>764</v>
      </c>
      <c r="BF503" s="1094" t="s">
        <v>796</v>
      </c>
      <c r="BG503" s="1094" t="s">
        <v>765</v>
      </c>
      <c r="BH503" s="1094" t="s">
        <v>784</v>
      </c>
      <c r="BI503" s="1094" t="s">
        <v>840</v>
      </c>
    </row>
    <row r="504" spans="49:61">
      <c r="AW504" s="1094"/>
      <c r="AX504" s="1094"/>
      <c r="AY504" s="1094"/>
      <c r="AZ504" s="1093" t="s">
        <v>1293</v>
      </c>
      <c r="BA504" s="1094"/>
      <c r="BB504" s="1094"/>
      <c r="BC504" s="1094"/>
      <c r="BD504" s="1095" t="s">
        <v>770</v>
      </c>
      <c r="BE504" s="1095" t="s">
        <v>765</v>
      </c>
      <c r="BF504" s="1094" t="s">
        <v>1973</v>
      </c>
      <c r="BG504" s="1094" t="s">
        <v>766</v>
      </c>
      <c r="BH504" s="1094" t="s">
        <v>785</v>
      </c>
      <c r="BI504" s="1094" t="s">
        <v>331</v>
      </c>
    </row>
    <row r="505" spans="49:61">
      <c r="AW505" s="1094"/>
      <c r="AX505" s="1094"/>
      <c r="AY505" s="1094"/>
      <c r="AZ505" s="1093" t="s">
        <v>1295</v>
      </c>
      <c r="BA505" s="1094"/>
      <c r="BB505" s="1094"/>
      <c r="BC505" s="1094"/>
      <c r="BD505" s="1095" t="s">
        <v>771</v>
      </c>
      <c r="BE505" s="1095" t="s">
        <v>766</v>
      </c>
      <c r="BF505" s="1094" t="s">
        <v>1974</v>
      </c>
      <c r="BG505" s="1094" t="s">
        <v>768</v>
      </c>
      <c r="BH505" s="1094" t="s">
        <v>786</v>
      </c>
      <c r="BI505" s="1094" t="s">
        <v>841</v>
      </c>
    </row>
    <row r="506" spans="49:61">
      <c r="AW506" s="1094"/>
      <c r="AX506" s="1094"/>
      <c r="AY506" s="1094"/>
      <c r="AZ506" s="1093" t="s">
        <v>1296</v>
      </c>
      <c r="BA506" s="1094"/>
      <c r="BB506" s="1094"/>
      <c r="BC506" s="1094"/>
      <c r="BD506" s="1095" t="s">
        <v>772</v>
      </c>
      <c r="BE506" s="1095" t="s">
        <v>767</v>
      </c>
      <c r="BF506" s="1094" t="s">
        <v>799</v>
      </c>
      <c r="BG506" s="1094" t="s">
        <v>769</v>
      </c>
      <c r="BH506" s="1094" t="s">
        <v>787</v>
      </c>
      <c r="BI506" s="1094" t="s">
        <v>842</v>
      </c>
    </row>
    <row r="507" spans="49:61">
      <c r="AW507" s="1094"/>
      <c r="AX507" s="1094"/>
      <c r="AY507" s="1094"/>
      <c r="AZ507" s="1093" t="s">
        <v>1297</v>
      </c>
      <c r="BA507" s="1094"/>
      <c r="BB507" s="1094"/>
      <c r="BC507" s="1094"/>
      <c r="BD507" s="1095" t="s">
        <v>773</v>
      </c>
      <c r="BE507" s="1095" t="s">
        <v>768</v>
      </c>
      <c r="BF507" s="1094" t="s">
        <v>800</v>
      </c>
      <c r="BG507" s="1094" t="s">
        <v>770</v>
      </c>
      <c r="BH507" s="1094" t="s">
        <v>788</v>
      </c>
      <c r="BI507" s="1094" t="s">
        <v>333</v>
      </c>
    </row>
    <row r="508" spans="49:61">
      <c r="AW508" s="1094"/>
      <c r="AX508" s="1094"/>
      <c r="AY508" s="1094"/>
      <c r="AZ508" s="1093" t="s">
        <v>1300</v>
      </c>
      <c r="BA508" s="1094"/>
      <c r="BB508" s="1094"/>
      <c r="BC508" s="1094"/>
      <c r="BD508" s="1095" t="s">
        <v>774</v>
      </c>
      <c r="BE508" s="1095" t="s">
        <v>769</v>
      </c>
      <c r="BF508" s="1094" t="s">
        <v>801</v>
      </c>
      <c r="BG508" s="1094" t="s">
        <v>771</v>
      </c>
      <c r="BH508" s="1094" t="s">
        <v>789</v>
      </c>
      <c r="BI508" s="1094" t="s">
        <v>843</v>
      </c>
    </row>
    <row r="509" spans="49:61">
      <c r="AW509" s="1094"/>
      <c r="AX509" s="1094"/>
      <c r="AY509" s="1094"/>
      <c r="AZ509" s="1093" t="s">
        <v>1301</v>
      </c>
      <c r="BA509" s="1094"/>
      <c r="BB509" s="1094"/>
      <c r="BC509" s="1094"/>
      <c r="BD509" s="1095" t="s">
        <v>775</v>
      </c>
      <c r="BE509" s="1095" t="s">
        <v>770</v>
      </c>
      <c r="BF509" s="1094" t="s">
        <v>802</v>
      </c>
      <c r="BG509" s="1094" t="s">
        <v>772</v>
      </c>
      <c r="BH509" s="1094" t="s">
        <v>790</v>
      </c>
      <c r="BI509" s="1094" t="s">
        <v>844</v>
      </c>
    </row>
    <row r="510" spans="49:61">
      <c r="AW510" s="1094"/>
      <c r="AX510" s="1094"/>
      <c r="AY510" s="1094"/>
      <c r="AZ510" s="1093" t="s">
        <v>1303</v>
      </c>
      <c r="BA510" s="1094"/>
      <c r="BB510" s="1094"/>
      <c r="BC510" s="1094"/>
      <c r="BD510" s="1095" t="s">
        <v>776</v>
      </c>
      <c r="BE510" s="1095" t="s">
        <v>771</v>
      </c>
      <c r="BF510" s="1094" t="s">
        <v>1975</v>
      </c>
      <c r="BG510" s="1094" t="s">
        <v>773</v>
      </c>
      <c r="BH510" s="1094" t="s">
        <v>1971</v>
      </c>
      <c r="BI510" s="1094" t="s">
        <v>845</v>
      </c>
    </row>
    <row r="511" spans="49:61">
      <c r="AW511" s="1094"/>
      <c r="AX511" s="1094"/>
      <c r="AY511" s="1094"/>
      <c r="AZ511" s="1093" t="s">
        <v>1305</v>
      </c>
      <c r="BA511" s="1094"/>
      <c r="BB511" s="1094"/>
      <c r="BC511" s="1094"/>
      <c r="BD511" s="1095" t="s">
        <v>777</v>
      </c>
      <c r="BE511" s="1095" t="s">
        <v>772</v>
      </c>
      <c r="BF511" s="1094" t="s">
        <v>1977</v>
      </c>
      <c r="BG511" s="1094" t="s">
        <v>774</v>
      </c>
      <c r="BH511" s="1094" t="s">
        <v>1972</v>
      </c>
      <c r="BI511" s="1094" t="s">
        <v>847</v>
      </c>
    </row>
    <row r="512" spans="49:61">
      <c r="AW512" s="1094"/>
      <c r="AX512" s="1094"/>
      <c r="AY512" s="1094"/>
      <c r="AZ512" s="1093" t="s">
        <v>1308</v>
      </c>
      <c r="BA512" s="1094"/>
      <c r="BB512" s="1094"/>
      <c r="BC512" s="1094"/>
      <c r="BD512" s="1095" t="s">
        <v>778</v>
      </c>
      <c r="BE512" s="1095" t="s">
        <v>773</v>
      </c>
      <c r="BF512" s="1094" t="s">
        <v>804</v>
      </c>
      <c r="BG512" s="1094" t="s">
        <v>775</v>
      </c>
      <c r="BH512" s="1094" t="s">
        <v>792</v>
      </c>
      <c r="BI512" s="1094" t="s">
        <v>848</v>
      </c>
    </row>
    <row r="513" spans="49:61">
      <c r="AW513" s="1094"/>
      <c r="AX513" s="1094"/>
      <c r="AY513" s="1094"/>
      <c r="AZ513" s="1093" t="s">
        <v>1309</v>
      </c>
      <c r="BA513" s="1094"/>
      <c r="BB513" s="1094"/>
      <c r="BC513" s="1094"/>
      <c r="BD513" s="1095" t="s">
        <v>779</v>
      </c>
      <c r="BE513" s="1095" t="s">
        <v>774</v>
      </c>
      <c r="BF513" s="1094" t="s">
        <v>1978</v>
      </c>
      <c r="BG513" s="1094" t="s">
        <v>776</v>
      </c>
      <c r="BH513" s="1094" t="s">
        <v>793</v>
      </c>
      <c r="BI513" s="1094" t="s">
        <v>849</v>
      </c>
    </row>
    <row r="514" spans="49:61">
      <c r="AW514" s="1094"/>
      <c r="AX514" s="1094"/>
      <c r="AY514" s="1094"/>
      <c r="AZ514" s="1093" t="s">
        <v>1310</v>
      </c>
      <c r="BA514" s="1094"/>
      <c r="BB514" s="1094"/>
      <c r="BC514" s="1094"/>
      <c r="BD514" s="1095" t="s">
        <v>781</v>
      </c>
      <c r="BE514" s="1095" t="s">
        <v>775</v>
      </c>
      <c r="BF514" s="1094" t="s">
        <v>806</v>
      </c>
      <c r="BG514" s="1094" t="s">
        <v>777</v>
      </c>
      <c r="BH514" s="1094" t="s">
        <v>795</v>
      </c>
      <c r="BI514" s="1094" t="s">
        <v>850</v>
      </c>
    </row>
    <row r="515" spans="49:61">
      <c r="AW515" s="1094"/>
      <c r="AX515" s="1094"/>
      <c r="AY515" s="1094"/>
      <c r="AZ515" s="1093" t="s">
        <v>1312</v>
      </c>
      <c r="BA515" s="1094"/>
      <c r="BB515" s="1094"/>
      <c r="BC515" s="1094"/>
      <c r="BD515" s="1095" t="s">
        <v>782</v>
      </c>
      <c r="BE515" s="1095" t="s">
        <v>776</v>
      </c>
      <c r="BF515" s="1094" t="s">
        <v>807</v>
      </c>
      <c r="BG515" s="1094" t="s">
        <v>778</v>
      </c>
      <c r="BH515" s="1094" t="s">
        <v>796</v>
      </c>
      <c r="BI515" s="1094" t="s">
        <v>851</v>
      </c>
    </row>
    <row r="516" spans="49:61">
      <c r="AW516" s="1094"/>
      <c r="AX516" s="1094"/>
      <c r="AY516" s="1094"/>
      <c r="AZ516" s="1093" t="s">
        <v>1313</v>
      </c>
      <c r="BA516" s="1094"/>
      <c r="BB516" s="1093"/>
      <c r="BC516" s="1093"/>
      <c r="BD516" s="1095" t="s">
        <v>783</v>
      </c>
      <c r="BE516" s="1095" t="s">
        <v>777</v>
      </c>
      <c r="BF516" s="1094" t="s">
        <v>809</v>
      </c>
      <c r="BG516" s="1094" t="s">
        <v>779</v>
      </c>
      <c r="BH516" s="1094" t="s">
        <v>797</v>
      </c>
      <c r="BI516" s="1094" t="s">
        <v>852</v>
      </c>
    </row>
    <row r="517" spans="49:61">
      <c r="AW517" s="1094"/>
      <c r="AX517" s="1094"/>
      <c r="AY517" s="1094"/>
      <c r="AZ517" s="1093" t="s">
        <v>1314</v>
      </c>
      <c r="BA517" s="1094"/>
      <c r="BB517" s="1093"/>
      <c r="BC517" s="1093"/>
      <c r="BD517" s="1095" t="s">
        <v>784</v>
      </c>
      <c r="BE517" s="1095" t="s">
        <v>778</v>
      </c>
      <c r="BF517" s="1094" t="s">
        <v>811</v>
      </c>
      <c r="BG517" s="1094" t="s">
        <v>780</v>
      </c>
      <c r="BH517" s="1094" t="s">
        <v>1973</v>
      </c>
      <c r="BI517" s="1094" t="s">
        <v>853</v>
      </c>
    </row>
    <row r="518" spans="49:61">
      <c r="AW518" s="1094"/>
      <c r="AX518" s="1094"/>
      <c r="AY518" s="1094"/>
      <c r="AZ518" s="1093" t="s">
        <v>1316</v>
      </c>
      <c r="BA518" s="1094"/>
      <c r="BB518" s="1093"/>
      <c r="BC518" s="1093"/>
      <c r="BD518" s="1095" t="s">
        <v>785</v>
      </c>
      <c r="BE518" s="1095" t="s">
        <v>779</v>
      </c>
      <c r="BF518" s="1094" t="s">
        <v>812</v>
      </c>
      <c r="BG518" s="1094" t="s">
        <v>1968</v>
      </c>
      <c r="BH518" s="1094" t="s">
        <v>1974</v>
      </c>
      <c r="BI518" s="1094" t="s">
        <v>854</v>
      </c>
    </row>
    <row r="519" spans="49:61">
      <c r="AW519" s="1094"/>
      <c r="AX519" s="1094"/>
      <c r="AY519" s="1094"/>
      <c r="AZ519" s="1093" t="s">
        <v>1317</v>
      </c>
      <c r="BA519" s="1094"/>
      <c r="BB519" s="1093"/>
      <c r="BC519" s="1093"/>
      <c r="BD519" s="1095" t="s">
        <v>786</v>
      </c>
      <c r="BE519" s="1095" t="s">
        <v>780</v>
      </c>
      <c r="BF519" s="1094" t="s">
        <v>813</v>
      </c>
      <c r="BG519" s="1094" t="s">
        <v>1969</v>
      </c>
      <c r="BH519" s="1094" t="s">
        <v>799</v>
      </c>
      <c r="BI519" s="1094" t="s">
        <v>856</v>
      </c>
    </row>
    <row r="520" spans="49:61">
      <c r="AW520" s="1094"/>
      <c r="AX520" s="1094"/>
      <c r="AY520" s="1094"/>
      <c r="AZ520" s="1093" t="s">
        <v>1321</v>
      </c>
      <c r="BA520" s="1094"/>
      <c r="BB520" s="1093"/>
      <c r="BC520" s="1093"/>
      <c r="BD520" s="1095" t="s">
        <v>787</v>
      </c>
      <c r="BE520" s="1095" t="s">
        <v>781</v>
      </c>
      <c r="BF520" s="1094" t="s">
        <v>814</v>
      </c>
      <c r="BG520" s="1094" t="s">
        <v>784</v>
      </c>
      <c r="BH520" s="1094" t="s">
        <v>800</v>
      </c>
      <c r="BI520" s="1094" t="s">
        <v>857</v>
      </c>
    </row>
    <row r="521" spans="49:61">
      <c r="AW521" s="1094"/>
      <c r="AX521" s="1094"/>
      <c r="AY521" s="1094"/>
      <c r="AZ521" s="1093" t="s">
        <v>1327</v>
      </c>
      <c r="BA521" s="1094"/>
      <c r="BB521" s="1093"/>
      <c r="BC521" s="1093"/>
      <c r="BD521" s="1095" t="s">
        <v>788</v>
      </c>
      <c r="BE521" s="1095" t="s">
        <v>782</v>
      </c>
      <c r="BF521" s="1094" t="s">
        <v>319</v>
      </c>
      <c r="BG521" s="1094" t="s">
        <v>785</v>
      </c>
      <c r="BH521" s="1094" t="s">
        <v>801</v>
      </c>
      <c r="BI521" s="1094" t="s">
        <v>858</v>
      </c>
    </row>
    <row r="522" spans="49:61">
      <c r="AW522" s="1094"/>
      <c r="AX522" s="1094"/>
      <c r="AY522" s="1094"/>
      <c r="AZ522" s="1093" t="s">
        <v>1329</v>
      </c>
      <c r="BA522" s="1094"/>
      <c r="BB522" s="1093"/>
      <c r="BC522" s="1093"/>
      <c r="BD522" s="1095" t="s">
        <v>789</v>
      </c>
      <c r="BE522" s="1095" t="s">
        <v>783</v>
      </c>
      <c r="BF522" s="1094" t="s">
        <v>815</v>
      </c>
      <c r="BG522" s="1094" t="s">
        <v>786</v>
      </c>
      <c r="BH522" s="1094" t="s">
        <v>802</v>
      </c>
      <c r="BI522" s="1094" t="s">
        <v>1936</v>
      </c>
    </row>
    <row r="523" spans="49:61">
      <c r="AW523" s="1094"/>
      <c r="AX523" s="1094"/>
      <c r="AY523" s="1094"/>
      <c r="AZ523" s="1093" t="s">
        <v>1330</v>
      </c>
      <c r="BA523" s="1093"/>
      <c r="BB523" s="1093"/>
      <c r="BC523" s="1093"/>
      <c r="BD523" s="1095" t="s">
        <v>790</v>
      </c>
      <c r="BE523" s="1095" t="s">
        <v>784</v>
      </c>
      <c r="BF523" s="1094" t="s">
        <v>816</v>
      </c>
      <c r="BG523" s="1094" t="s">
        <v>787</v>
      </c>
      <c r="BH523" s="1094" t="s">
        <v>1975</v>
      </c>
      <c r="BI523" s="1094" t="s">
        <v>860</v>
      </c>
    </row>
    <row r="524" spans="49:61">
      <c r="AW524" s="1094"/>
      <c r="AX524" s="1094"/>
      <c r="AY524" s="1094"/>
      <c r="AZ524" s="1093" t="s">
        <v>1337</v>
      </c>
      <c r="BA524" s="1093"/>
      <c r="BB524" s="1093"/>
      <c r="BC524" s="1093"/>
      <c r="BD524" s="1095" t="s">
        <v>791</v>
      </c>
      <c r="BE524" s="1095" t="s">
        <v>785</v>
      </c>
      <c r="BF524" s="1094" t="s">
        <v>817</v>
      </c>
      <c r="BG524" s="1094" t="s">
        <v>788</v>
      </c>
      <c r="BH524" s="1094" t="s">
        <v>1977</v>
      </c>
      <c r="BI524" s="1094" t="s">
        <v>861</v>
      </c>
    </row>
    <row r="525" spans="49:61">
      <c r="AW525" s="1094"/>
      <c r="AX525" s="1094"/>
      <c r="AY525" s="1094"/>
      <c r="AZ525" s="1093" t="s">
        <v>1341</v>
      </c>
      <c r="BA525" s="1093"/>
      <c r="BB525" s="1093"/>
      <c r="BC525" s="1093"/>
      <c r="BD525" s="1095" t="s">
        <v>792</v>
      </c>
      <c r="BE525" s="1095" t="s">
        <v>786</v>
      </c>
      <c r="BF525" s="1094" t="s">
        <v>818</v>
      </c>
      <c r="BG525" s="1094" t="s">
        <v>789</v>
      </c>
      <c r="BH525" s="1094" t="s">
        <v>804</v>
      </c>
      <c r="BI525" s="1094" t="s">
        <v>862</v>
      </c>
    </row>
    <row r="526" spans="49:61">
      <c r="AW526" s="1094"/>
      <c r="AX526" s="1094"/>
      <c r="AY526" s="1094"/>
      <c r="AZ526" s="1093" t="s">
        <v>1344</v>
      </c>
      <c r="BA526" s="1093"/>
      <c r="BB526" s="1093"/>
      <c r="BC526" s="1093"/>
      <c r="BD526" s="1095" t="s">
        <v>793</v>
      </c>
      <c r="BE526" s="1095" t="s">
        <v>787</v>
      </c>
      <c r="BF526" s="1094" t="s">
        <v>819</v>
      </c>
      <c r="BG526" s="1094" t="s">
        <v>790</v>
      </c>
      <c r="BH526" s="1094" t="s">
        <v>1978</v>
      </c>
      <c r="BI526" s="1094" t="s">
        <v>339</v>
      </c>
    </row>
    <row r="527" spans="49:61">
      <c r="AW527" s="1094"/>
      <c r="AX527" s="1094"/>
      <c r="AY527" s="1094"/>
      <c r="AZ527" s="1093"/>
      <c r="BA527" s="1093"/>
      <c r="BB527" s="1093"/>
      <c r="BC527" s="1093"/>
      <c r="BD527" s="1095" t="s">
        <v>794</v>
      </c>
      <c r="BE527" s="1095" t="s">
        <v>788</v>
      </c>
      <c r="BF527" s="1094" t="s">
        <v>821</v>
      </c>
      <c r="BG527" s="1094" t="s">
        <v>1971</v>
      </c>
      <c r="BH527" s="1094" t="s">
        <v>806</v>
      </c>
      <c r="BI527" s="1094" t="s">
        <v>863</v>
      </c>
    </row>
    <row r="528" spans="49:61">
      <c r="AW528" s="1094"/>
      <c r="AX528" s="1094"/>
      <c r="AY528" s="1094"/>
      <c r="AZ528" s="1093"/>
      <c r="BA528" s="1093"/>
      <c r="BB528" s="1093"/>
      <c r="BC528" s="1093"/>
      <c r="BD528" s="1095" t="s">
        <v>795</v>
      </c>
      <c r="BE528" s="1095" t="s">
        <v>789</v>
      </c>
      <c r="BF528" s="1094" t="s">
        <v>822</v>
      </c>
      <c r="BG528" s="1094" t="s">
        <v>1972</v>
      </c>
      <c r="BH528" s="1094" t="s">
        <v>807</v>
      </c>
      <c r="BI528" s="1094" t="s">
        <v>865</v>
      </c>
    </row>
    <row r="529" spans="49:61">
      <c r="AW529" s="1094"/>
      <c r="AX529" s="1094"/>
      <c r="AY529" s="1094"/>
      <c r="AZ529" s="1093"/>
      <c r="BA529" s="1093"/>
      <c r="BB529" s="1093"/>
      <c r="BC529" s="1093"/>
      <c r="BD529" s="1095" t="s">
        <v>796</v>
      </c>
      <c r="BE529" s="1095" t="s">
        <v>790</v>
      </c>
      <c r="BF529" s="1094" t="s">
        <v>823</v>
      </c>
      <c r="BG529" s="1094" t="s">
        <v>792</v>
      </c>
      <c r="BH529" s="1094" t="s">
        <v>808</v>
      </c>
      <c r="BI529" s="1094" t="s">
        <v>866</v>
      </c>
    </row>
    <row r="530" spans="49:61">
      <c r="AW530" s="1094"/>
      <c r="AX530" s="1094"/>
      <c r="AY530" s="1094"/>
      <c r="AZ530" s="1093"/>
      <c r="BA530" s="1093"/>
      <c r="BB530" s="1093"/>
      <c r="BC530" s="1093"/>
      <c r="BD530" s="1095" t="s">
        <v>797</v>
      </c>
      <c r="BE530" s="1095" t="s">
        <v>791</v>
      </c>
      <c r="BF530" s="1094" t="s">
        <v>824</v>
      </c>
      <c r="BG530" s="1094" t="s">
        <v>793</v>
      </c>
      <c r="BH530" s="1094" t="s">
        <v>809</v>
      </c>
      <c r="BI530" s="1094" t="s">
        <v>867</v>
      </c>
    </row>
    <row r="531" spans="49:61">
      <c r="AW531" s="1094"/>
      <c r="AX531" s="1094"/>
      <c r="AY531" s="1094"/>
      <c r="AZ531" s="1093"/>
      <c r="BA531" s="1093"/>
      <c r="BB531" s="1093"/>
      <c r="BC531" s="1093"/>
      <c r="BD531" s="1095" t="s">
        <v>798</v>
      </c>
      <c r="BE531" s="1095" t="s">
        <v>792</v>
      </c>
      <c r="BF531" s="1094" t="s">
        <v>825</v>
      </c>
      <c r="BG531" s="1094" t="s">
        <v>795</v>
      </c>
      <c r="BH531" s="1094" t="s">
        <v>811</v>
      </c>
      <c r="BI531" s="1094" t="s">
        <v>869</v>
      </c>
    </row>
    <row r="532" spans="49:61">
      <c r="AW532" s="1094"/>
      <c r="AX532" s="1094"/>
      <c r="AY532" s="1094"/>
      <c r="AZ532" s="1093"/>
      <c r="BA532" s="1093"/>
      <c r="BB532" s="1093"/>
      <c r="BC532" s="1093"/>
      <c r="BD532" s="1095" t="s">
        <v>799</v>
      </c>
      <c r="BE532" s="1095" t="s">
        <v>793</v>
      </c>
      <c r="BF532" s="1094" t="s">
        <v>826</v>
      </c>
      <c r="BG532" s="1094" t="s">
        <v>796</v>
      </c>
      <c r="BH532" s="1094" t="s">
        <v>812</v>
      </c>
      <c r="BI532" s="1094" t="s">
        <v>870</v>
      </c>
    </row>
    <row r="533" spans="49:61">
      <c r="AW533" s="1094"/>
      <c r="AX533" s="1094"/>
      <c r="AY533" s="1094"/>
      <c r="AZ533" s="1093"/>
      <c r="BA533" s="1093"/>
      <c r="BB533" s="1093"/>
      <c r="BC533" s="1093"/>
      <c r="BD533" s="1095" t="s">
        <v>800</v>
      </c>
      <c r="BE533" s="1095" t="s">
        <v>794</v>
      </c>
      <c r="BF533" s="1094" t="s">
        <v>1983</v>
      </c>
      <c r="BG533" s="1094" t="s">
        <v>797</v>
      </c>
      <c r="BH533" s="1094" t="s">
        <v>1635</v>
      </c>
      <c r="BI533" s="1094" t="s">
        <v>871</v>
      </c>
    </row>
    <row r="534" spans="49:61">
      <c r="AW534" s="1094"/>
      <c r="AX534" s="1094"/>
      <c r="AY534" s="1094"/>
      <c r="AZ534" s="1093"/>
      <c r="BA534" s="1093"/>
      <c r="BB534" s="1093"/>
      <c r="BC534" s="1093"/>
      <c r="BD534" s="1095" t="s">
        <v>801</v>
      </c>
      <c r="BE534" s="1095" t="s">
        <v>795</v>
      </c>
      <c r="BF534" s="1094" t="s">
        <v>827</v>
      </c>
      <c r="BG534" s="1094" t="s">
        <v>1973</v>
      </c>
      <c r="BH534" s="1094" t="s">
        <v>813</v>
      </c>
      <c r="BI534" s="1094" t="s">
        <v>873</v>
      </c>
    </row>
    <row r="535" spans="49:61">
      <c r="AW535" s="1094"/>
      <c r="AX535" s="1094"/>
      <c r="AY535" s="1094"/>
      <c r="AZ535" s="1093"/>
      <c r="BA535" s="1093"/>
      <c r="BB535" s="1093"/>
      <c r="BC535" s="1093"/>
      <c r="BD535" s="1095" t="s">
        <v>802</v>
      </c>
      <c r="BE535" s="1095" t="s">
        <v>796</v>
      </c>
      <c r="BF535" s="1094" t="s">
        <v>828</v>
      </c>
      <c r="BG535" s="1094" t="s">
        <v>1974</v>
      </c>
      <c r="BH535" s="1094" t="s">
        <v>814</v>
      </c>
      <c r="BI535" s="1094" t="s">
        <v>874</v>
      </c>
    </row>
    <row r="536" spans="49:61">
      <c r="AW536" s="1094"/>
      <c r="AX536" s="1094"/>
      <c r="AY536" s="1094"/>
      <c r="AZ536" s="1093"/>
      <c r="BA536" s="1093"/>
      <c r="BB536" s="1093"/>
      <c r="BC536" s="1093"/>
      <c r="BD536" s="1095" t="s">
        <v>803</v>
      </c>
      <c r="BE536" s="1095" t="s">
        <v>797</v>
      </c>
      <c r="BF536" s="1094" t="s">
        <v>829</v>
      </c>
      <c r="BG536" s="1094" t="s">
        <v>799</v>
      </c>
      <c r="BH536" s="1094" t="s">
        <v>319</v>
      </c>
      <c r="BI536" s="1094" t="s">
        <v>875</v>
      </c>
    </row>
    <row r="537" spans="49:61">
      <c r="AW537" s="1094"/>
      <c r="AX537" s="1094"/>
      <c r="AY537" s="1094"/>
      <c r="AZ537" s="1093"/>
      <c r="BA537" s="1093"/>
      <c r="BB537" s="1093"/>
      <c r="BC537" s="1093"/>
      <c r="BD537" s="1095" t="s">
        <v>804</v>
      </c>
      <c r="BE537" s="1095" t="s">
        <v>798</v>
      </c>
      <c r="BF537" s="1094" t="s">
        <v>830</v>
      </c>
      <c r="BG537" s="1094" t="s">
        <v>800</v>
      </c>
      <c r="BH537" s="1094" t="s">
        <v>815</v>
      </c>
      <c r="BI537" s="1094" t="s">
        <v>876</v>
      </c>
    </row>
    <row r="538" spans="49:61">
      <c r="AW538" s="1094"/>
      <c r="AX538" s="1094"/>
      <c r="AY538" s="1094"/>
      <c r="AZ538" s="1093"/>
      <c r="BA538" s="1093"/>
      <c r="BB538" s="1093"/>
      <c r="BC538" s="1093"/>
      <c r="BD538" s="1095" t="s">
        <v>805</v>
      </c>
      <c r="BE538" s="1095" t="s">
        <v>799</v>
      </c>
      <c r="BF538" s="1094" t="s">
        <v>831</v>
      </c>
      <c r="BG538" s="1094" t="s">
        <v>801</v>
      </c>
      <c r="BH538" s="1094" t="s">
        <v>816</v>
      </c>
      <c r="BI538" s="1094" t="s">
        <v>877</v>
      </c>
    </row>
    <row r="539" spans="49:61">
      <c r="AW539" s="1094"/>
      <c r="AX539" s="1094"/>
      <c r="AY539" s="1094"/>
      <c r="AZ539" s="1093"/>
      <c r="BA539" s="1093"/>
      <c r="BB539" s="1093"/>
      <c r="BC539" s="1093"/>
      <c r="BD539" s="1095" t="s">
        <v>806</v>
      </c>
      <c r="BE539" s="1095" t="s">
        <v>800</v>
      </c>
      <c r="BF539" s="1094" t="s">
        <v>832</v>
      </c>
      <c r="BG539" s="1094" t="s">
        <v>802</v>
      </c>
      <c r="BH539" s="1094" t="s">
        <v>817</v>
      </c>
      <c r="BI539" s="1094" t="s">
        <v>345</v>
      </c>
    </row>
    <row r="540" spans="49:61">
      <c r="AW540" s="1094"/>
      <c r="AX540" s="1094"/>
      <c r="AY540" s="1094"/>
      <c r="AZ540" s="1093"/>
      <c r="BA540" s="1093"/>
      <c r="BB540" s="1093"/>
      <c r="BC540" s="1093"/>
      <c r="BD540" s="1095" t="s">
        <v>807</v>
      </c>
      <c r="BE540" s="1095" t="s">
        <v>801</v>
      </c>
      <c r="BF540" s="1094" t="s">
        <v>833</v>
      </c>
      <c r="BG540" s="1094" t="s">
        <v>1975</v>
      </c>
      <c r="BH540" s="1094" t="s">
        <v>818</v>
      </c>
      <c r="BI540" s="1094" t="s">
        <v>879</v>
      </c>
    </row>
    <row r="541" spans="49:61">
      <c r="AW541" s="1094"/>
      <c r="AX541" s="1094"/>
      <c r="AY541" s="1094"/>
      <c r="AZ541" s="1093"/>
      <c r="BA541" s="1093"/>
      <c r="BB541" s="1093"/>
      <c r="BC541" s="1093"/>
      <c r="BD541" s="1095" t="s">
        <v>808</v>
      </c>
      <c r="BE541" s="1095" t="s">
        <v>802</v>
      </c>
      <c r="BF541" s="1094" t="s">
        <v>835</v>
      </c>
      <c r="BG541" s="1094" t="s">
        <v>1977</v>
      </c>
      <c r="BH541" s="1094" t="s">
        <v>819</v>
      </c>
      <c r="BI541" s="1094" t="s">
        <v>881</v>
      </c>
    </row>
    <row r="542" spans="49:61">
      <c r="AW542" s="1094"/>
      <c r="AX542" s="1094"/>
      <c r="AY542" s="1094"/>
      <c r="AZ542" s="1093"/>
      <c r="BA542" s="1093"/>
      <c r="BB542" s="1093"/>
      <c r="BC542" s="1093"/>
      <c r="BD542" s="1095" t="s">
        <v>809</v>
      </c>
      <c r="BE542" s="1095" t="s">
        <v>803</v>
      </c>
      <c r="BF542" s="1094" t="s">
        <v>836</v>
      </c>
      <c r="BG542" s="1094" t="s">
        <v>804</v>
      </c>
      <c r="BH542" s="1094" t="s">
        <v>821</v>
      </c>
      <c r="BI542" s="1094" t="s">
        <v>1984</v>
      </c>
    </row>
    <row r="543" spans="49:61">
      <c r="AW543" s="1094"/>
      <c r="AX543" s="1094"/>
      <c r="AY543" s="1094"/>
      <c r="AZ543" s="1093"/>
      <c r="BA543" s="1093"/>
      <c r="BB543" s="1093"/>
      <c r="BC543" s="1093"/>
      <c r="BD543" s="1095" t="s">
        <v>810</v>
      </c>
      <c r="BE543" s="1095" t="s">
        <v>804</v>
      </c>
      <c r="BF543" s="1094" t="s">
        <v>837</v>
      </c>
      <c r="BG543" s="1094" t="s">
        <v>1978</v>
      </c>
      <c r="BH543" s="1094" t="s">
        <v>822</v>
      </c>
      <c r="BI543" s="1094" t="s">
        <v>882</v>
      </c>
    </row>
    <row r="544" spans="49:61">
      <c r="AW544" s="1094"/>
      <c r="AX544" s="1094"/>
      <c r="AY544" s="1094"/>
      <c r="AZ544" s="1093"/>
      <c r="BA544" s="1093"/>
      <c r="BB544" s="1093"/>
      <c r="BC544" s="1093"/>
      <c r="BD544" s="1095" t="s">
        <v>811</v>
      </c>
      <c r="BE544" s="1095" t="s">
        <v>805</v>
      </c>
      <c r="BF544" s="1094" t="s">
        <v>838</v>
      </c>
      <c r="BG544" s="1094" t="s">
        <v>806</v>
      </c>
      <c r="BH544" s="1094" t="s">
        <v>823</v>
      </c>
      <c r="BI544" s="1094" t="s">
        <v>883</v>
      </c>
    </row>
    <row r="545" spans="49:61">
      <c r="AW545" s="1094"/>
      <c r="AX545" s="1094"/>
      <c r="AY545" s="1094"/>
      <c r="AZ545" s="1093"/>
      <c r="BA545" s="1093"/>
      <c r="BB545" s="1093"/>
      <c r="BC545" s="1093"/>
      <c r="BD545" s="1095" t="s">
        <v>812</v>
      </c>
      <c r="BE545" s="1095" t="s">
        <v>806</v>
      </c>
      <c r="BF545" s="1094" t="s">
        <v>1636</v>
      </c>
      <c r="BG545" s="1094" t="s">
        <v>807</v>
      </c>
      <c r="BH545" s="1094" t="s">
        <v>824</v>
      </c>
      <c r="BI545" s="1094" t="s">
        <v>884</v>
      </c>
    </row>
    <row r="546" spans="49:61">
      <c r="AW546" s="1094"/>
      <c r="AX546" s="1094"/>
      <c r="AY546" s="1094"/>
      <c r="AZ546" s="1093"/>
      <c r="BA546" s="1093"/>
      <c r="BB546" s="1093"/>
      <c r="BC546" s="1093"/>
      <c r="BD546" s="1095" t="s">
        <v>813</v>
      </c>
      <c r="BE546" s="1095" t="s">
        <v>807</v>
      </c>
      <c r="BF546" s="1094" t="s">
        <v>1985</v>
      </c>
      <c r="BG546" s="1094" t="s">
        <v>808</v>
      </c>
      <c r="BH546" s="1094" t="s">
        <v>825</v>
      </c>
      <c r="BI546" s="1094" t="s">
        <v>885</v>
      </c>
    </row>
    <row r="547" spans="49:61">
      <c r="AW547" s="1094"/>
      <c r="AX547" s="1094"/>
      <c r="AY547" s="1094"/>
      <c r="AZ547" s="1093"/>
      <c r="BA547" s="1093"/>
      <c r="BB547" s="1093"/>
      <c r="BC547" s="1093"/>
      <c r="BD547" s="1095" t="s">
        <v>814</v>
      </c>
      <c r="BE547" s="1095" t="s">
        <v>808</v>
      </c>
      <c r="BF547" s="1094" t="s">
        <v>840</v>
      </c>
      <c r="BG547" s="1094" t="s">
        <v>809</v>
      </c>
      <c r="BH547" s="1094" t="s">
        <v>826</v>
      </c>
      <c r="BI547" s="1094" t="s">
        <v>886</v>
      </c>
    </row>
    <row r="548" spans="49:61">
      <c r="AW548" s="1094"/>
      <c r="AX548" s="1094"/>
      <c r="AY548" s="1094"/>
      <c r="AZ548" s="1093"/>
      <c r="BA548" s="1093"/>
      <c r="BB548" s="1093"/>
      <c r="BC548" s="1093"/>
      <c r="BD548" s="1095" t="s">
        <v>319</v>
      </c>
      <c r="BE548" s="1095" t="s">
        <v>809</v>
      </c>
      <c r="BF548" s="1094" t="s">
        <v>331</v>
      </c>
      <c r="BG548" s="1094" t="s">
        <v>811</v>
      </c>
      <c r="BH548" s="1094" t="s">
        <v>1983</v>
      </c>
      <c r="BI548" s="1094" t="s">
        <v>887</v>
      </c>
    </row>
    <row r="549" spans="49:61">
      <c r="AW549" s="1094"/>
      <c r="AX549" s="1094"/>
      <c r="AY549" s="1094"/>
      <c r="AZ549" s="1093"/>
      <c r="BA549" s="1093"/>
      <c r="BB549" s="1093"/>
      <c r="BC549" s="1093"/>
      <c r="BD549" s="1095" t="s">
        <v>815</v>
      </c>
      <c r="BE549" s="1095" t="s">
        <v>810</v>
      </c>
      <c r="BF549" s="1094" t="s">
        <v>841</v>
      </c>
      <c r="BG549" s="1094" t="s">
        <v>812</v>
      </c>
      <c r="BH549" s="1094" t="s">
        <v>828</v>
      </c>
      <c r="BI549" s="1094" t="s">
        <v>889</v>
      </c>
    </row>
    <row r="550" spans="49:61">
      <c r="AW550" s="1094"/>
      <c r="AX550" s="1094"/>
      <c r="AY550" s="1094"/>
      <c r="AZ550" s="1093"/>
      <c r="BA550" s="1093"/>
      <c r="BB550" s="1093"/>
      <c r="BC550" s="1093"/>
      <c r="BD550" s="1095" t="s">
        <v>816</v>
      </c>
      <c r="BE550" s="1095" t="s">
        <v>811</v>
      </c>
      <c r="BF550" s="1094" t="s">
        <v>842</v>
      </c>
      <c r="BG550" s="1094" t="s">
        <v>1635</v>
      </c>
      <c r="BH550" s="1094" t="s">
        <v>1980</v>
      </c>
      <c r="BI550" s="1094" t="s">
        <v>890</v>
      </c>
    </row>
    <row r="551" spans="49:61">
      <c r="AW551" s="1094"/>
      <c r="AX551" s="1094"/>
      <c r="AY551" s="1094"/>
      <c r="AZ551" s="1093"/>
      <c r="BA551" s="1093"/>
      <c r="BB551" s="1093"/>
      <c r="BC551" s="1093"/>
      <c r="BD551" s="1095" t="s">
        <v>817</v>
      </c>
      <c r="BE551" s="1095" t="s">
        <v>812</v>
      </c>
      <c r="BF551" s="1094" t="s">
        <v>333</v>
      </c>
      <c r="BG551" s="1094" t="s">
        <v>813</v>
      </c>
      <c r="BH551" s="1094" t="s">
        <v>832</v>
      </c>
      <c r="BI551" s="1094" t="s">
        <v>891</v>
      </c>
    </row>
    <row r="552" spans="49:61">
      <c r="AW552" s="1094"/>
      <c r="AX552" s="1094"/>
      <c r="AY552" s="1094"/>
      <c r="AZ552" s="1093"/>
      <c r="BA552" s="1093"/>
      <c r="BB552" s="1093"/>
      <c r="BC552" s="1093"/>
      <c r="BD552" s="1095" t="s">
        <v>818</v>
      </c>
      <c r="BE552" s="1095" t="s">
        <v>813</v>
      </c>
      <c r="BF552" s="1094" t="s">
        <v>843</v>
      </c>
      <c r="BG552" s="1094" t="s">
        <v>814</v>
      </c>
      <c r="BH552" s="1094" t="s">
        <v>833</v>
      </c>
      <c r="BI552" s="1094" t="s">
        <v>892</v>
      </c>
    </row>
    <row r="553" spans="49:61">
      <c r="AW553" s="1094"/>
      <c r="AX553" s="1094"/>
      <c r="AY553" s="1094"/>
      <c r="AZ553" s="1093"/>
      <c r="BA553" s="1093"/>
      <c r="BB553" s="1093"/>
      <c r="BC553" s="1093"/>
      <c r="BD553" s="1095" t="s">
        <v>819</v>
      </c>
      <c r="BE553" s="1095" t="s">
        <v>814</v>
      </c>
      <c r="BF553" s="1094" t="s">
        <v>335</v>
      </c>
      <c r="BG553" s="1094" t="s">
        <v>319</v>
      </c>
      <c r="BH553" s="1094" t="s">
        <v>835</v>
      </c>
      <c r="BI553" s="1094" t="s">
        <v>893</v>
      </c>
    </row>
    <row r="554" spans="49:61">
      <c r="AW554" s="1094"/>
      <c r="AX554" s="1094"/>
      <c r="AY554" s="1094"/>
      <c r="AZ554" s="1093"/>
      <c r="BA554" s="1093"/>
      <c r="BB554" s="1093"/>
      <c r="BC554" s="1093"/>
      <c r="BD554" s="1095" t="s">
        <v>821</v>
      </c>
      <c r="BE554" s="1095" t="s">
        <v>319</v>
      </c>
      <c r="BF554" s="1094" t="s">
        <v>844</v>
      </c>
      <c r="BG554" s="1094" t="s">
        <v>815</v>
      </c>
      <c r="BH554" s="1094" t="s">
        <v>1986</v>
      </c>
      <c r="BI554" s="1094" t="s">
        <v>894</v>
      </c>
    </row>
    <row r="555" spans="49:61">
      <c r="AW555" s="1094"/>
      <c r="AX555" s="1094"/>
      <c r="AY555" s="1094"/>
      <c r="AZ555" s="1093"/>
      <c r="BA555" s="1093"/>
      <c r="BB555" s="1093"/>
      <c r="BC555" s="1093"/>
      <c r="BD555" s="1095" t="s">
        <v>822</v>
      </c>
      <c r="BE555" s="1095" t="s">
        <v>815</v>
      </c>
      <c r="BF555" s="1094" t="s">
        <v>845</v>
      </c>
      <c r="BG555" s="1094" t="s">
        <v>816</v>
      </c>
      <c r="BH555" s="1094" t="s">
        <v>836</v>
      </c>
      <c r="BI555" s="1094" t="s">
        <v>361</v>
      </c>
    </row>
    <row r="556" spans="49:61">
      <c r="AW556" s="1094"/>
      <c r="AX556" s="1094"/>
      <c r="AY556" s="1094"/>
      <c r="AZ556" s="1093"/>
      <c r="BA556" s="1093"/>
      <c r="BB556" s="1093"/>
      <c r="BC556" s="1093"/>
      <c r="BD556" s="1095" t="s">
        <v>823</v>
      </c>
      <c r="BE556" s="1095" t="s">
        <v>816</v>
      </c>
      <c r="BF556" s="1094" t="s">
        <v>847</v>
      </c>
      <c r="BG556" s="1094" t="s">
        <v>817</v>
      </c>
      <c r="BH556" s="1094" t="s">
        <v>837</v>
      </c>
      <c r="BI556" s="1094" t="s">
        <v>895</v>
      </c>
    </row>
    <row r="557" spans="49:61">
      <c r="AW557" s="1094"/>
      <c r="AX557" s="1094"/>
      <c r="AY557" s="1094"/>
      <c r="AZ557" s="1093"/>
      <c r="BA557" s="1093"/>
      <c r="BB557" s="1093"/>
      <c r="BC557" s="1093"/>
      <c r="BD557" s="1095" t="s">
        <v>824</v>
      </c>
      <c r="BE557" s="1095" t="s">
        <v>817</v>
      </c>
      <c r="BF557" s="1094" t="s">
        <v>848</v>
      </c>
      <c r="BG557" s="1094" t="s">
        <v>818</v>
      </c>
      <c r="BH557" s="1094" t="s">
        <v>838</v>
      </c>
      <c r="BI557" s="1094" t="s">
        <v>896</v>
      </c>
    </row>
    <row r="558" spans="49:61">
      <c r="AW558" s="1094"/>
      <c r="AX558" s="1094"/>
      <c r="AY558" s="1094"/>
      <c r="AZ558" s="1093"/>
      <c r="BA558" s="1093"/>
      <c r="BB558" s="1093"/>
      <c r="BC558" s="1093"/>
      <c r="BD558" s="1095" t="s">
        <v>825</v>
      </c>
      <c r="BE558" s="1095" t="s">
        <v>818</v>
      </c>
      <c r="BF558" s="1094" t="s">
        <v>849</v>
      </c>
      <c r="BG558" s="1094" t="s">
        <v>819</v>
      </c>
      <c r="BH558" s="1094" t="s">
        <v>1981</v>
      </c>
      <c r="BI558" s="1094" t="s">
        <v>897</v>
      </c>
    </row>
    <row r="559" spans="49:61">
      <c r="AW559" s="1094"/>
      <c r="AX559" s="1094"/>
      <c r="AY559" s="1094"/>
      <c r="AZ559" s="1312"/>
      <c r="BA559" s="1312"/>
      <c r="BB559" s="1312"/>
      <c r="BC559" s="1312"/>
      <c r="BD559" s="1095" t="s">
        <v>826</v>
      </c>
      <c r="BE559" s="1095" t="s">
        <v>819</v>
      </c>
      <c r="BF559" s="1094" t="s">
        <v>850</v>
      </c>
      <c r="BG559" s="1094" t="s">
        <v>821</v>
      </c>
      <c r="BH559" s="1094" t="s">
        <v>1987</v>
      </c>
      <c r="BI559" s="1094" t="s">
        <v>898</v>
      </c>
    </row>
    <row r="560" spans="49:61">
      <c r="AW560" s="1094"/>
      <c r="AX560" s="1094"/>
      <c r="AY560" s="1094"/>
      <c r="AZ560" s="1312"/>
      <c r="BA560" s="1312"/>
      <c r="BB560" s="1312"/>
      <c r="BC560" s="1312"/>
      <c r="BD560" s="1095" t="s">
        <v>827</v>
      </c>
      <c r="BE560" s="1095" t="s">
        <v>820</v>
      </c>
      <c r="BF560" s="1094" t="s">
        <v>851</v>
      </c>
      <c r="BG560" s="1094" t="s">
        <v>822</v>
      </c>
      <c r="BH560" s="1094" t="s">
        <v>840</v>
      </c>
      <c r="BI560" s="1094" t="s">
        <v>900</v>
      </c>
    </row>
    <row r="561" spans="49:61">
      <c r="AW561" s="1094"/>
      <c r="AX561" s="1094"/>
      <c r="AY561" s="1094"/>
      <c r="AZ561" s="1312"/>
      <c r="BA561" s="1312"/>
      <c r="BB561" s="1312"/>
      <c r="BC561" s="1312"/>
      <c r="BD561" s="1095" t="s">
        <v>828</v>
      </c>
      <c r="BE561" s="1095" t="s">
        <v>821</v>
      </c>
      <c r="BF561" s="1094" t="s">
        <v>852</v>
      </c>
      <c r="BG561" s="1094" t="s">
        <v>823</v>
      </c>
      <c r="BH561" s="1094" t="s">
        <v>331</v>
      </c>
      <c r="BI561" s="1094" t="s">
        <v>901</v>
      </c>
    </row>
    <row r="562" spans="49:61">
      <c r="AW562" s="1094"/>
      <c r="AX562" s="1094"/>
      <c r="AY562" s="1094"/>
      <c r="AZ562" s="1312"/>
      <c r="BA562" s="1312"/>
      <c r="BB562" s="1312"/>
      <c r="BC562" s="1312"/>
      <c r="BD562" s="1095" t="s">
        <v>829</v>
      </c>
      <c r="BE562" s="1095" t="s">
        <v>822</v>
      </c>
      <c r="BF562" s="1094" t="s">
        <v>853</v>
      </c>
      <c r="BG562" s="1094" t="s">
        <v>824</v>
      </c>
      <c r="BH562" s="1094" t="s">
        <v>841</v>
      </c>
      <c r="BI562" s="1094" t="s">
        <v>902</v>
      </c>
    </row>
    <row r="563" spans="49:61">
      <c r="AW563" s="1094"/>
      <c r="AX563" s="1094"/>
      <c r="AY563" s="1094"/>
      <c r="AZ563" s="1094"/>
      <c r="BA563" s="1094"/>
      <c r="BB563" s="1094"/>
      <c r="BC563" s="1094"/>
      <c r="BD563" s="1095" t="s">
        <v>830</v>
      </c>
      <c r="BE563" s="1095" t="s">
        <v>823</v>
      </c>
      <c r="BF563" s="1094" t="s">
        <v>854</v>
      </c>
      <c r="BG563" s="1094" t="s">
        <v>825</v>
      </c>
      <c r="BH563" s="1094" t="s">
        <v>842</v>
      </c>
      <c r="BI563" s="1094" t="s">
        <v>365</v>
      </c>
    </row>
    <row r="564" spans="49:61">
      <c r="AW564" s="1094"/>
      <c r="AX564" s="1094"/>
      <c r="AY564" s="1094"/>
      <c r="AZ564" s="1094"/>
      <c r="BA564" s="1094"/>
      <c r="BB564" s="1094"/>
      <c r="BC564" s="1094"/>
      <c r="BD564" s="1095" t="s">
        <v>831</v>
      </c>
      <c r="BE564" s="1095" t="s">
        <v>824</v>
      </c>
      <c r="BF564" s="1094" t="s">
        <v>855</v>
      </c>
      <c r="BG564" s="1094" t="s">
        <v>826</v>
      </c>
      <c r="BH564" s="1094" t="s">
        <v>333</v>
      </c>
      <c r="BI564" s="1094" t="s">
        <v>903</v>
      </c>
    </row>
    <row r="565" spans="49:61">
      <c r="AW565" s="1094"/>
      <c r="AX565" s="1094"/>
      <c r="AY565" s="1094"/>
      <c r="AZ565" s="1094"/>
      <c r="BA565" s="1094"/>
      <c r="BB565" s="1094"/>
      <c r="BC565" s="1094"/>
      <c r="BD565" s="1095" t="s">
        <v>832</v>
      </c>
      <c r="BE565" s="1095" t="s">
        <v>825</v>
      </c>
      <c r="BF565" s="1094" t="s">
        <v>856</v>
      </c>
      <c r="BG565" s="1094" t="s">
        <v>1988</v>
      </c>
      <c r="BH565" s="1094" t="s">
        <v>843</v>
      </c>
      <c r="BI565" s="1094" t="s">
        <v>904</v>
      </c>
    </row>
    <row r="566" spans="49:61">
      <c r="AW566" s="1094"/>
      <c r="AX566" s="1094"/>
      <c r="AY566" s="1094"/>
      <c r="AZ566" s="1094"/>
      <c r="BA566" s="1094"/>
      <c r="BB566" s="1094"/>
      <c r="BC566" s="1094"/>
      <c r="BD566" s="1095" t="s">
        <v>833</v>
      </c>
      <c r="BE566" s="1095" t="s">
        <v>826</v>
      </c>
      <c r="BF566" s="1094" t="s">
        <v>857</v>
      </c>
      <c r="BG566" s="1094" t="s">
        <v>1983</v>
      </c>
      <c r="BH566" s="1094" t="s">
        <v>335</v>
      </c>
      <c r="BI566" s="1094" t="s">
        <v>905</v>
      </c>
    </row>
    <row r="567" spans="49:61">
      <c r="AW567" s="1094"/>
      <c r="AX567" s="1094"/>
      <c r="AY567" s="1094"/>
      <c r="AZ567" s="1094"/>
      <c r="BA567" s="1094"/>
      <c r="BB567" s="1094"/>
      <c r="BC567" s="1094"/>
      <c r="BD567" s="1095" t="s">
        <v>834</v>
      </c>
      <c r="BE567" s="1095" t="s">
        <v>827</v>
      </c>
      <c r="BF567" s="1094" t="s">
        <v>858</v>
      </c>
      <c r="BG567" s="1094" t="s">
        <v>827</v>
      </c>
      <c r="BH567" s="1094" t="s">
        <v>844</v>
      </c>
      <c r="BI567" s="1094" t="s">
        <v>906</v>
      </c>
    </row>
    <row r="568" spans="49:61">
      <c r="AW568" s="1094"/>
      <c r="AX568" s="1094"/>
      <c r="AY568" s="1094"/>
      <c r="AZ568" s="1094"/>
      <c r="BA568" s="1094"/>
      <c r="BB568" s="1094"/>
      <c r="BC568" s="1094"/>
      <c r="BD568" s="1095" t="s">
        <v>835</v>
      </c>
      <c r="BE568" s="1095" t="s">
        <v>828</v>
      </c>
      <c r="BF568" s="1094" t="s">
        <v>1936</v>
      </c>
      <c r="BG568" s="1094" t="s">
        <v>828</v>
      </c>
      <c r="BH568" s="1094" t="s">
        <v>845</v>
      </c>
      <c r="BI568" s="1094" t="s">
        <v>907</v>
      </c>
    </row>
    <row r="569" spans="49:61">
      <c r="AW569" s="1094"/>
      <c r="AX569" s="1094"/>
      <c r="AY569" s="1094"/>
      <c r="AZ569" s="1094"/>
      <c r="BA569" s="1094"/>
      <c r="BB569" s="1094"/>
      <c r="BC569" s="1094"/>
      <c r="BD569" s="1095" t="s">
        <v>836</v>
      </c>
      <c r="BE569" s="1095" t="s">
        <v>829</v>
      </c>
      <c r="BF569" s="1094" t="s">
        <v>860</v>
      </c>
      <c r="BG569" s="1094" t="s">
        <v>1980</v>
      </c>
      <c r="BH569" s="1094" t="s">
        <v>847</v>
      </c>
      <c r="BI569" s="1094" t="s">
        <v>908</v>
      </c>
    </row>
    <row r="570" spans="49:61">
      <c r="AW570" s="1094"/>
      <c r="AX570" s="1094"/>
      <c r="AY570" s="1094"/>
      <c r="AZ570" s="1094"/>
      <c r="BA570" s="1094"/>
      <c r="BB570" s="1094"/>
      <c r="BC570" s="1094"/>
      <c r="BD570" s="1095" t="s">
        <v>837</v>
      </c>
      <c r="BE570" s="1095" t="s">
        <v>830</v>
      </c>
      <c r="BF570" s="1094" t="s">
        <v>861</v>
      </c>
      <c r="BG570" s="1094" t="s">
        <v>830</v>
      </c>
      <c r="BH570" s="1094" t="s">
        <v>848</v>
      </c>
      <c r="BI570" s="1094" t="s">
        <v>909</v>
      </c>
    </row>
    <row r="571" spans="49:61">
      <c r="AW571" s="1094"/>
      <c r="AX571" s="1094"/>
      <c r="AY571" s="1094"/>
      <c r="AZ571" s="1094"/>
      <c r="BA571" s="1094"/>
      <c r="BB571" s="1094"/>
      <c r="BC571" s="1094"/>
      <c r="BD571" s="1095" t="s">
        <v>838</v>
      </c>
      <c r="BE571" s="1095" t="s">
        <v>831</v>
      </c>
      <c r="BF571" s="1094" t="s">
        <v>862</v>
      </c>
      <c r="BG571" s="1094" t="s">
        <v>831</v>
      </c>
      <c r="BH571" s="1094" t="s">
        <v>849</v>
      </c>
      <c r="BI571" s="1094" t="s">
        <v>911</v>
      </c>
    </row>
    <row r="572" spans="49:61">
      <c r="AW572" s="1094"/>
      <c r="AX572" s="1094"/>
      <c r="AY572" s="1094"/>
      <c r="AZ572" s="1094"/>
      <c r="BA572" s="1094"/>
      <c r="BB572" s="1094"/>
      <c r="BC572" s="1094"/>
      <c r="BD572" s="1095" t="s">
        <v>1981</v>
      </c>
      <c r="BE572" s="1095" t="s">
        <v>832</v>
      </c>
      <c r="BF572" s="1094" t="s">
        <v>339</v>
      </c>
      <c r="BG572" s="1094" t="s">
        <v>832</v>
      </c>
      <c r="BH572" s="1094" t="s">
        <v>850</v>
      </c>
      <c r="BI572" s="1094" t="s">
        <v>1989</v>
      </c>
    </row>
    <row r="573" spans="49:61">
      <c r="AW573" s="1094"/>
      <c r="AX573" s="1094"/>
      <c r="AY573" s="1094"/>
      <c r="AZ573" s="1094"/>
      <c r="BA573" s="1094"/>
      <c r="BB573" s="1094"/>
      <c r="BC573" s="1094"/>
      <c r="BD573" s="1095" t="s">
        <v>840</v>
      </c>
      <c r="BE573" s="1095" t="s">
        <v>833</v>
      </c>
      <c r="BF573" s="1094" t="s">
        <v>863</v>
      </c>
      <c r="BG573" s="1094" t="s">
        <v>833</v>
      </c>
      <c r="BH573" s="1094" t="s">
        <v>851</v>
      </c>
      <c r="BI573" s="1094" t="s">
        <v>1990</v>
      </c>
    </row>
    <row r="574" spans="49:61">
      <c r="AW574" s="1094"/>
      <c r="AX574" s="1094"/>
      <c r="AY574" s="1094"/>
      <c r="AZ574" s="1094"/>
      <c r="BA574" s="1094"/>
      <c r="BB574" s="1094"/>
      <c r="BC574" s="1094"/>
      <c r="BD574" s="1095" t="s">
        <v>331</v>
      </c>
      <c r="BE574" s="1095" t="s">
        <v>834</v>
      </c>
      <c r="BF574" s="1094" t="s">
        <v>864</v>
      </c>
      <c r="BG574" s="1094" t="s">
        <v>835</v>
      </c>
      <c r="BH574" s="1094" t="s">
        <v>852</v>
      </c>
      <c r="BI574" s="1094" t="s">
        <v>913</v>
      </c>
    </row>
    <row r="575" spans="49:61">
      <c r="AW575" s="1094"/>
      <c r="AX575" s="1094"/>
      <c r="AY575" s="1094"/>
      <c r="AZ575" s="1094"/>
      <c r="BA575" s="1094"/>
      <c r="BB575" s="1094"/>
      <c r="BC575" s="1094"/>
      <c r="BD575" s="1095" t="s">
        <v>841</v>
      </c>
      <c r="BE575" s="1095" t="s">
        <v>835</v>
      </c>
      <c r="BF575" s="1094" t="s">
        <v>865</v>
      </c>
      <c r="BG575" s="1094" t="s">
        <v>1986</v>
      </c>
      <c r="BH575" s="1094" t="s">
        <v>853</v>
      </c>
      <c r="BI575" s="1094" t="s">
        <v>916</v>
      </c>
    </row>
    <row r="576" spans="49:61">
      <c r="AW576" s="1094"/>
      <c r="AX576" s="1094"/>
      <c r="AY576" s="1094"/>
      <c r="AZ576" s="1094"/>
      <c r="BA576" s="1094"/>
      <c r="BB576" s="1094"/>
      <c r="BC576" s="1094"/>
      <c r="BD576" s="1095" t="s">
        <v>842</v>
      </c>
      <c r="BE576" s="1095" t="s">
        <v>836</v>
      </c>
      <c r="BF576" s="1094" t="s">
        <v>866</v>
      </c>
      <c r="BG576" s="1094" t="s">
        <v>836</v>
      </c>
      <c r="BH576" s="1094" t="s">
        <v>854</v>
      </c>
      <c r="BI576" s="1094" t="s">
        <v>917</v>
      </c>
    </row>
    <row r="577" spans="49:61">
      <c r="AW577" s="1094"/>
      <c r="AX577" s="1094"/>
      <c r="AY577" s="1094"/>
      <c r="AZ577" s="1094"/>
      <c r="BA577" s="1094"/>
      <c r="BB577" s="1094"/>
      <c r="BC577" s="1094"/>
      <c r="BD577" s="1095" t="s">
        <v>333</v>
      </c>
      <c r="BE577" s="1095" t="s">
        <v>837</v>
      </c>
      <c r="BF577" s="1094" t="s">
        <v>867</v>
      </c>
      <c r="BG577" s="1094" t="s">
        <v>837</v>
      </c>
      <c r="BH577" s="1094" t="s">
        <v>856</v>
      </c>
      <c r="BI577" s="1094" t="s">
        <v>918</v>
      </c>
    </row>
    <row r="578" spans="49:61">
      <c r="AW578" s="1094"/>
      <c r="AX578" s="1094"/>
      <c r="AY578" s="1094"/>
      <c r="AZ578" s="1094"/>
      <c r="BA578" s="1094"/>
      <c r="BB578" s="1094"/>
      <c r="BC578" s="1094"/>
      <c r="BD578" s="1095" t="s">
        <v>843</v>
      </c>
      <c r="BE578" s="1095" t="s">
        <v>838</v>
      </c>
      <c r="BF578" s="1094" t="s">
        <v>868</v>
      </c>
      <c r="BG578" s="1094" t="s">
        <v>838</v>
      </c>
      <c r="BH578" s="1094" t="s">
        <v>857</v>
      </c>
      <c r="BI578" s="1094" t="s">
        <v>375</v>
      </c>
    </row>
    <row r="579" spans="49:61">
      <c r="AW579" s="1094"/>
      <c r="AX579" s="1094"/>
      <c r="AY579" s="1094"/>
      <c r="AZ579" s="1094"/>
      <c r="BA579" s="1094"/>
      <c r="BB579" s="1094"/>
      <c r="BC579" s="1094"/>
      <c r="BD579" s="1095" t="s">
        <v>335</v>
      </c>
      <c r="BE579" s="1093" t="s">
        <v>839</v>
      </c>
      <c r="BF579" s="1094" t="s">
        <v>869</v>
      </c>
      <c r="BG579" s="1094" t="s">
        <v>1981</v>
      </c>
      <c r="BH579" s="1094" t="s">
        <v>858</v>
      </c>
      <c r="BI579" s="1094" t="s">
        <v>922</v>
      </c>
    </row>
    <row r="580" spans="49:61">
      <c r="AW580" s="1313"/>
      <c r="AX580" s="1313"/>
      <c r="AY580" s="1313"/>
      <c r="AZ580" s="1313"/>
      <c r="BA580" s="1313"/>
      <c r="BB580" s="1313"/>
      <c r="BC580" s="1313"/>
      <c r="BD580" s="1095" t="s">
        <v>844</v>
      </c>
      <c r="BE580" s="1095" t="s">
        <v>840</v>
      </c>
      <c r="BF580" s="1094" t="s">
        <v>870</v>
      </c>
      <c r="BG580" s="1094" t="s">
        <v>1987</v>
      </c>
      <c r="BH580" s="1094" t="s">
        <v>1936</v>
      </c>
      <c r="BI580" s="1094" t="s">
        <v>923</v>
      </c>
    </row>
    <row r="581" spans="49:61">
      <c r="AW581" s="1313"/>
      <c r="AX581" s="1313"/>
      <c r="AY581" s="1313"/>
      <c r="AZ581" s="1313"/>
      <c r="BA581" s="1313"/>
      <c r="BB581" s="1313"/>
      <c r="BC581" s="1313"/>
      <c r="BD581" s="1095" t="s">
        <v>845</v>
      </c>
      <c r="BE581" s="1095" t="s">
        <v>331</v>
      </c>
      <c r="BF581" s="1094" t="s">
        <v>871</v>
      </c>
      <c r="BG581" s="1094" t="s">
        <v>840</v>
      </c>
      <c r="BH581" s="1094" t="s">
        <v>860</v>
      </c>
      <c r="BI581" s="1094" t="s">
        <v>924</v>
      </c>
    </row>
    <row r="582" spans="49:61">
      <c r="AW582" s="1313"/>
      <c r="AX582" s="1313"/>
      <c r="AY582" s="1313"/>
      <c r="AZ582" s="1313"/>
      <c r="BA582" s="1313"/>
      <c r="BB582" s="1313"/>
      <c r="BC582" s="1313"/>
      <c r="BD582" s="1095" t="s">
        <v>846</v>
      </c>
      <c r="BE582" s="1095" t="s">
        <v>841</v>
      </c>
      <c r="BF582" s="1094" t="s">
        <v>873</v>
      </c>
      <c r="BG582" s="1094" t="s">
        <v>331</v>
      </c>
      <c r="BH582" s="1094" t="s">
        <v>861</v>
      </c>
      <c r="BI582" s="1094" t="s">
        <v>926</v>
      </c>
    </row>
    <row r="583" spans="49:61">
      <c r="AW583" s="1313"/>
      <c r="AX583" s="1313"/>
      <c r="AY583" s="1313"/>
      <c r="AZ583" s="1313"/>
      <c r="BA583" s="1313"/>
      <c r="BB583" s="1313"/>
      <c r="BC583" s="1313"/>
      <c r="BD583" s="1095" t="s">
        <v>847</v>
      </c>
      <c r="BE583" s="1095" t="s">
        <v>842</v>
      </c>
      <c r="BF583" s="1094" t="s">
        <v>874</v>
      </c>
      <c r="BG583" s="1094" t="s">
        <v>841</v>
      </c>
      <c r="BH583" s="1094" t="s">
        <v>1991</v>
      </c>
      <c r="BI583" s="1094" t="s">
        <v>927</v>
      </c>
    </row>
    <row r="584" spans="49:61">
      <c r="AW584" s="1313"/>
      <c r="AX584" s="1313"/>
      <c r="AY584" s="1313"/>
      <c r="AZ584" s="1313"/>
      <c r="BA584" s="1313"/>
      <c r="BB584" s="1313"/>
      <c r="BC584" s="1313"/>
      <c r="BD584" s="1095" t="s">
        <v>848</v>
      </c>
      <c r="BE584" s="1095" t="s">
        <v>333</v>
      </c>
      <c r="BF584" s="1094" t="s">
        <v>875</v>
      </c>
      <c r="BG584" s="1094" t="s">
        <v>842</v>
      </c>
      <c r="BH584" s="1094" t="s">
        <v>862</v>
      </c>
      <c r="BI584" s="1094" t="s">
        <v>1640</v>
      </c>
    </row>
    <row r="585" spans="49:61">
      <c r="AW585" s="1313"/>
      <c r="AX585" s="1313"/>
      <c r="AY585" s="1313"/>
      <c r="AZ585" s="1313"/>
      <c r="BA585" s="1313"/>
      <c r="BB585" s="1313"/>
      <c r="BC585" s="1313"/>
      <c r="BD585" s="1095" t="s">
        <v>849</v>
      </c>
      <c r="BE585" s="1095" t="s">
        <v>843</v>
      </c>
      <c r="BF585" s="1094" t="s">
        <v>876</v>
      </c>
      <c r="BG585" s="1094" t="s">
        <v>333</v>
      </c>
      <c r="BH585" s="1094" t="s">
        <v>339</v>
      </c>
      <c r="BI585" s="1094" t="s">
        <v>929</v>
      </c>
    </row>
    <row r="586" spans="49:61">
      <c r="AW586" s="1313"/>
      <c r="AX586" s="1313"/>
      <c r="AY586" s="1313"/>
      <c r="AZ586" s="1313"/>
      <c r="BA586" s="1313"/>
      <c r="BB586" s="1313"/>
      <c r="BC586" s="1313"/>
      <c r="BD586" s="1095" t="s">
        <v>850</v>
      </c>
      <c r="BE586" s="1095" t="s">
        <v>335</v>
      </c>
      <c r="BF586" s="1094" t="s">
        <v>877</v>
      </c>
      <c r="BG586" s="1094" t="s">
        <v>843</v>
      </c>
      <c r="BH586" s="1094" t="s">
        <v>863</v>
      </c>
      <c r="BI586" s="1094" t="s">
        <v>931</v>
      </c>
    </row>
    <row r="587" spans="49:61">
      <c r="AW587" s="1313"/>
      <c r="AX587" s="1313"/>
      <c r="AY587" s="1313"/>
      <c r="AZ587" s="1313"/>
      <c r="BA587" s="1313"/>
      <c r="BB587" s="1313"/>
      <c r="BC587" s="1313"/>
      <c r="BD587" s="1095" t="s">
        <v>851</v>
      </c>
      <c r="BE587" s="1095" t="s">
        <v>844</v>
      </c>
      <c r="BF587" s="1094" t="s">
        <v>345</v>
      </c>
      <c r="BG587" s="1094" t="s">
        <v>335</v>
      </c>
      <c r="BH587" s="1094" t="s">
        <v>864</v>
      </c>
      <c r="BI587" s="1094" t="s">
        <v>932</v>
      </c>
    </row>
    <row r="588" spans="49:61">
      <c r="AW588" s="1313"/>
      <c r="AX588" s="1313"/>
      <c r="AY588" s="1313"/>
      <c r="AZ588" s="1313"/>
      <c r="BA588" s="1313"/>
      <c r="BB588" s="1313"/>
      <c r="BC588" s="1313"/>
      <c r="BD588" s="1095" t="s">
        <v>852</v>
      </c>
      <c r="BE588" s="1095" t="s">
        <v>845</v>
      </c>
      <c r="BF588" s="1094" t="s">
        <v>878</v>
      </c>
      <c r="BG588" s="1094" t="s">
        <v>844</v>
      </c>
      <c r="BH588" s="1094" t="s">
        <v>865</v>
      </c>
      <c r="BI588" s="1094" t="s">
        <v>1992</v>
      </c>
    </row>
    <row r="589" spans="49:61">
      <c r="AW589" s="1313"/>
      <c r="AX589" s="1313"/>
      <c r="AY589" s="1313"/>
      <c r="AZ589" s="1313"/>
      <c r="BA589" s="1313"/>
      <c r="BB589" s="1313"/>
      <c r="BC589" s="1313"/>
      <c r="BD589" s="1095" t="s">
        <v>853</v>
      </c>
      <c r="BE589" s="1095" t="s">
        <v>846</v>
      </c>
      <c r="BF589" s="1094" t="s">
        <v>879</v>
      </c>
      <c r="BG589" s="1094" t="s">
        <v>845</v>
      </c>
      <c r="BH589" s="1094" t="s">
        <v>866</v>
      </c>
      <c r="BI589" s="1094" t="s">
        <v>1993</v>
      </c>
    </row>
    <row r="590" spans="49:61">
      <c r="AW590" s="1313"/>
      <c r="AX590" s="1313"/>
      <c r="AY590" s="1313"/>
      <c r="AZ590" s="1313"/>
      <c r="BA590" s="1313"/>
      <c r="BB590" s="1313"/>
      <c r="BC590" s="1313"/>
      <c r="BD590" s="1095" t="s">
        <v>854</v>
      </c>
      <c r="BE590" s="1095" t="s">
        <v>847</v>
      </c>
      <c r="BF590" s="1094" t="s">
        <v>880</v>
      </c>
      <c r="BG590" s="1094" t="s">
        <v>847</v>
      </c>
      <c r="BH590" s="1094" t="s">
        <v>867</v>
      </c>
      <c r="BI590" s="1094" t="s">
        <v>1994</v>
      </c>
    </row>
    <row r="591" spans="49:61">
      <c r="AW591" s="1313"/>
      <c r="AX591" s="1313"/>
      <c r="AY591" s="1313"/>
      <c r="AZ591" s="1313"/>
      <c r="BA591" s="1313"/>
      <c r="BB591" s="1313"/>
      <c r="BC591" s="1313"/>
      <c r="BD591" s="1095" t="s">
        <v>855</v>
      </c>
      <c r="BE591" s="1095" t="s">
        <v>848</v>
      </c>
      <c r="BF591" s="1094" t="s">
        <v>881</v>
      </c>
      <c r="BG591" s="1094" t="s">
        <v>848</v>
      </c>
      <c r="BH591" s="1094" t="s">
        <v>869</v>
      </c>
      <c r="BI591" s="1094" t="s">
        <v>382</v>
      </c>
    </row>
    <row r="592" spans="49:61">
      <c r="AW592" s="1313"/>
      <c r="AX592" s="1313"/>
      <c r="AY592" s="1313"/>
      <c r="AZ592" s="1313"/>
      <c r="BA592" s="1313"/>
      <c r="BB592" s="1313"/>
      <c r="BC592" s="1313"/>
      <c r="BD592" s="1095" t="s">
        <v>856</v>
      </c>
      <c r="BE592" s="1095" t="s">
        <v>849</v>
      </c>
      <c r="BF592" s="1094" t="s">
        <v>1984</v>
      </c>
      <c r="BG592" s="1094" t="s">
        <v>849</v>
      </c>
      <c r="BH592" s="1094" t="s">
        <v>870</v>
      </c>
      <c r="BI592" s="1094" t="s">
        <v>934</v>
      </c>
    </row>
    <row r="593" spans="49:64">
      <c r="AW593" s="1313"/>
      <c r="AX593" s="1313"/>
      <c r="AY593" s="1313"/>
      <c r="AZ593" s="1313"/>
      <c r="BA593" s="1313"/>
      <c r="BB593" s="1313"/>
      <c r="BC593" s="1313"/>
      <c r="BD593" s="1095" t="s">
        <v>857</v>
      </c>
      <c r="BE593" s="1095" t="s">
        <v>850</v>
      </c>
      <c r="BF593" s="1094" t="s">
        <v>882</v>
      </c>
      <c r="BG593" s="1094" t="s">
        <v>850</v>
      </c>
      <c r="BH593" s="1094" t="s">
        <v>871</v>
      </c>
      <c r="BI593" s="1094" t="s">
        <v>935</v>
      </c>
    </row>
    <row r="594" spans="49:64">
      <c r="AW594" s="1313"/>
      <c r="AX594" s="1313"/>
      <c r="AY594" s="1313"/>
      <c r="AZ594" s="1313"/>
      <c r="BA594" s="1313"/>
      <c r="BB594" s="1313"/>
      <c r="BC594" s="1313"/>
      <c r="BD594" s="1095" t="s">
        <v>858</v>
      </c>
      <c r="BE594" s="1095" t="s">
        <v>851</v>
      </c>
      <c r="BF594" s="1094" t="s">
        <v>883</v>
      </c>
      <c r="BG594" s="1094" t="s">
        <v>851</v>
      </c>
      <c r="BH594" s="1094" t="s">
        <v>873</v>
      </c>
      <c r="BI594" s="1094" t="s">
        <v>936</v>
      </c>
    </row>
    <row r="595" spans="49:64">
      <c r="AW595" s="1313"/>
      <c r="AX595" s="1313"/>
      <c r="AY595" s="1313"/>
      <c r="AZ595" s="1313"/>
      <c r="BA595" s="1313"/>
      <c r="BB595" s="1313"/>
      <c r="BC595" s="1313"/>
      <c r="BD595" s="1095" t="s">
        <v>1936</v>
      </c>
      <c r="BE595" s="1095" t="s">
        <v>852</v>
      </c>
      <c r="BF595" s="1094" t="s">
        <v>884</v>
      </c>
      <c r="BG595" s="1094" t="s">
        <v>852</v>
      </c>
      <c r="BH595" s="1094" t="s">
        <v>874</v>
      </c>
      <c r="BI595" s="1094" t="s">
        <v>938</v>
      </c>
    </row>
    <row r="596" spans="49:64">
      <c r="AW596" s="1313"/>
      <c r="AX596" s="1313"/>
      <c r="AY596" s="1313"/>
      <c r="AZ596" s="1313"/>
      <c r="BA596" s="1313"/>
      <c r="BB596" s="1313"/>
      <c r="BC596" s="1313"/>
      <c r="BD596" s="1095" t="s">
        <v>860</v>
      </c>
      <c r="BE596" s="1095" t="s">
        <v>853</v>
      </c>
      <c r="BF596" s="1094" t="s">
        <v>885</v>
      </c>
      <c r="BG596" s="1094" t="s">
        <v>853</v>
      </c>
      <c r="BH596" s="1094" t="s">
        <v>875</v>
      </c>
      <c r="BI596" s="1094" t="s">
        <v>939</v>
      </c>
    </row>
    <row r="597" spans="49:64">
      <c r="AW597" s="1313"/>
      <c r="AX597" s="1313"/>
      <c r="AY597" s="1313"/>
      <c r="AZ597" s="1313"/>
      <c r="BA597" s="1313"/>
      <c r="BB597" s="1313"/>
      <c r="BC597" s="1313"/>
      <c r="BD597" s="1095" t="s">
        <v>861</v>
      </c>
      <c r="BE597" s="1095" t="s">
        <v>854</v>
      </c>
      <c r="BF597" s="1094" t="s">
        <v>886</v>
      </c>
      <c r="BG597" s="1094" t="s">
        <v>854</v>
      </c>
      <c r="BH597" s="1094" t="s">
        <v>876</v>
      </c>
      <c r="BI597" s="1094" t="s">
        <v>1995</v>
      </c>
    </row>
    <row r="598" spans="49:64">
      <c r="AW598" s="1313"/>
      <c r="AX598" s="1313"/>
      <c r="AY598" s="1313"/>
      <c r="AZ598" s="1313"/>
      <c r="BA598" s="1313"/>
      <c r="BB598" s="1313"/>
      <c r="BC598" s="1313"/>
      <c r="BD598" s="1095" t="s">
        <v>862</v>
      </c>
      <c r="BE598" s="1095" t="s">
        <v>855</v>
      </c>
      <c r="BF598" s="1094" t="s">
        <v>887</v>
      </c>
      <c r="BG598" s="1094" t="s">
        <v>855</v>
      </c>
      <c r="BH598" s="1094" t="s">
        <v>877</v>
      </c>
      <c r="BI598" s="1094" t="s">
        <v>940</v>
      </c>
    </row>
    <row r="599" spans="49:64">
      <c r="AW599" s="1313"/>
      <c r="AX599" s="1313"/>
      <c r="AY599" s="1313"/>
      <c r="AZ599" s="1313"/>
      <c r="BA599" s="1313"/>
      <c r="BB599" s="1313"/>
      <c r="BC599" s="1313"/>
      <c r="BD599" s="1095" t="s">
        <v>339</v>
      </c>
      <c r="BE599" s="1095" t="s">
        <v>856</v>
      </c>
      <c r="BF599" s="1094" t="s">
        <v>888</v>
      </c>
      <c r="BG599" s="1094" t="s">
        <v>856</v>
      </c>
      <c r="BH599" s="1094" t="s">
        <v>345</v>
      </c>
      <c r="BI599" s="1094" t="s">
        <v>941</v>
      </c>
    </row>
    <row r="600" spans="49:64">
      <c r="AW600" s="1313"/>
      <c r="AX600" s="1313"/>
      <c r="AY600" s="1313"/>
      <c r="AZ600" s="1313"/>
      <c r="BA600" s="1313"/>
      <c r="BB600" s="1313"/>
      <c r="BC600" s="1313"/>
      <c r="BD600" s="1095" t="s">
        <v>863</v>
      </c>
      <c r="BE600" s="1095" t="s">
        <v>857</v>
      </c>
      <c r="BF600" s="1094" t="s">
        <v>889</v>
      </c>
      <c r="BG600" s="1094" t="s">
        <v>857</v>
      </c>
      <c r="BH600" s="1094" t="s">
        <v>879</v>
      </c>
      <c r="BI600" s="1094" t="s">
        <v>942</v>
      </c>
      <c r="BL600" s="584"/>
    </row>
    <row r="601" spans="49:64">
      <c r="AW601" s="1313"/>
      <c r="AX601" s="1313"/>
      <c r="AY601" s="1313"/>
      <c r="AZ601" s="1313"/>
      <c r="BA601" s="1313"/>
      <c r="BB601" s="1313"/>
      <c r="BC601" s="1313"/>
      <c r="BD601" s="1095" t="s">
        <v>864</v>
      </c>
      <c r="BE601" s="1095" t="s">
        <v>858</v>
      </c>
      <c r="BF601" s="1094" t="s">
        <v>890</v>
      </c>
      <c r="BG601" s="1094" t="s">
        <v>858</v>
      </c>
      <c r="BH601" s="1094" t="s">
        <v>881</v>
      </c>
      <c r="BI601" s="1094" t="s">
        <v>943</v>
      </c>
    </row>
    <row r="602" spans="49:64">
      <c r="AW602" s="1313"/>
      <c r="AX602" s="1313"/>
      <c r="AY602" s="1313"/>
      <c r="AZ602" s="1313"/>
      <c r="BA602" s="1313"/>
      <c r="BB602" s="1313"/>
      <c r="BC602" s="1313"/>
      <c r="BD602" s="1095" t="s">
        <v>865</v>
      </c>
      <c r="BE602" s="1095" t="s">
        <v>859</v>
      </c>
      <c r="BF602" s="1094" t="s">
        <v>1996</v>
      </c>
      <c r="BG602" s="1094" t="s">
        <v>1936</v>
      </c>
      <c r="BH602" s="1094" t="s">
        <v>1984</v>
      </c>
      <c r="BI602" s="1094" t="s">
        <v>944</v>
      </c>
    </row>
    <row r="603" spans="49:64">
      <c r="AW603" s="1313"/>
      <c r="AX603" s="1313"/>
      <c r="AY603" s="1313"/>
      <c r="AZ603" s="1313"/>
      <c r="BA603" s="1313"/>
      <c r="BB603" s="1313"/>
      <c r="BC603" s="1313"/>
      <c r="BD603" s="1095" t="s">
        <v>866</v>
      </c>
      <c r="BE603" s="1095" t="s">
        <v>860</v>
      </c>
      <c r="BF603" s="1094" t="s">
        <v>891</v>
      </c>
      <c r="BG603" s="1094" t="s">
        <v>860</v>
      </c>
      <c r="BH603" s="1094" t="s">
        <v>882</v>
      </c>
      <c r="BI603" s="1094" t="s">
        <v>945</v>
      </c>
    </row>
    <row r="604" spans="49:64">
      <c r="AW604" s="1313"/>
      <c r="AX604" s="1313"/>
      <c r="AY604" s="1313"/>
      <c r="AZ604" s="1313"/>
      <c r="BA604" s="1313"/>
      <c r="BB604" s="1313"/>
      <c r="BC604" s="1313"/>
      <c r="BD604" s="1095" t="s">
        <v>867</v>
      </c>
      <c r="BE604" s="1095" t="s">
        <v>861</v>
      </c>
      <c r="BF604" s="1094" t="s">
        <v>892</v>
      </c>
      <c r="BG604" s="1094" t="s">
        <v>861</v>
      </c>
      <c r="BH604" s="1094" t="s">
        <v>883</v>
      </c>
      <c r="BI604" s="1094" t="s">
        <v>946</v>
      </c>
    </row>
    <row r="605" spans="49:64">
      <c r="AW605" s="1313"/>
      <c r="AX605" s="1313"/>
      <c r="AY605" s="1313"/>
      <c r="AZ605" s="1313"/>
      <c r="BA605" s="1313"/>
      <c r="BB605" s="1313"/>
      <c r="BC605" s="1313"/>
      <c r="BD605" s="1095" t="s">
        <v>868</v>
      </c>
      <c r="BE605" s="1095" t="s">
        <v>862</v>
      </c>
      <c r="BF605" s="1094" t="s">
        <v>893</v>
      </c>
      <c r="BG605" s="1094" t="s">
        <v>862</v>
      </c>
      <c r="BH605" s="1094" t="s">
        <v>885</v>
      </c>
      <c r="BI605" s="1094" t="s">
        <v>948</v>
      </c>
    </row>
    <row r="606" spans="49:64">
      <c r="AW606" s="1313"/>
      <c r="AX606" s="1313"/>
      <c r="AY606" s="1313"/>
      <c r="AZ606" s="1313"/>
      <c r="BA606" s="1313"/>
      <c r="BB606" s="1313"/>
      <c r="BC606" s="1313"/>
      <c r="BD606" s="1095" t="s">
        <v>869</v>
      </c>
      <c r="BE606" s="1095" t="s">
        <v>339</v>
      </c>
      <c r="BF606" s="1094" t="s">
        <v>894</v>
      </c>
      <c r="BG606" s="1094" t="s">
        <v>339</v>
      </c>
      <c r="BH606" s="1094" t="s">
        <v>886</v>
      </c>
      <c r="BI606" s="1094" t="s">
        <v>949</v>
      </c>
    </row>
    <row r="607" spans="49:64">
      <c r="AW607" s="1313"/>
      <c r="AX607" s="1313"/>
      <c r="AY607" s="1313"/>
      <c r="AZ607" s="1313"/>
      <c r="BA607" s="1313"/>
      <c r="BB607" s="1313"/>
      <c r="BC607" s="1313"/>
      <c r="BD607" s="1095" t="s">
        <v>870</v>
      </c>
      <c r="BE607" s="1095" t="s">
        <v>863</v>
      </c>
      <c r="BF607" s="1094" t="s">
        <v>361</v>
      </c>
      <c r="BG607" s="1094" t="s">
        <v>863</v>
      </c>
      <c r="BH607" s="1094" t="s">
        <v>887</v>
      </c>
      <c r="BI607" s="1094" t="s">
        <v>951</v>
      </c>
    </row>
    <row r="608" spans="49:64">
      <c r="AW608" s="1313"/>
      <c r="AX608" s="1313"/>
      <c r="AY608" s="1313"/>
      <c r="AZ608" s="1313"/>
      <c r="BA608" s="1313"/>
      <c r="BB608" s="1313"/>
      <c r="BC608" s="1313"/>
      <c r="BD608" s="1095" t="s">
        <v>871</v>
      </c>
      <c r="BE608" s="1095" t="s">
        <v>864</v>
      </c>
      <c r="BF608" s="1094" t="s">
        <v>896</v>
      </c>
      <c r="BG608" s="1094" t="s">
        <v>864</v>
      </c>
      <c r="BH608" s="1094" t="s">
        <v>889</v>
      </c>
      <c r="BI608" s="1094" t="s">
        <v>1997</v>
      </c>
    </row>
    <row r="609" spans="49:61">
      <c r="AW609" s="1313"/>
      <c r="AX609" s="1313"/>
      <c r="AY609" s="1313"/>
      <c r="AZ609" s="1313"/>
      <c r="BA609" s="1313"/>
      <c r="BB609" s="1313"/>
      <c r="BC609" s="1313"/>
      <c r="BD609" s="1095" t="s">
        <v>872</v>
      </c>
      <c r="BE609" s="1095" t="s">
        <v>865</v>
      </c>
      <c r="BF609" s="1094" t="s">
        <v>897</v>
      </c>
      <c r="BG609" s="1094" t="s">
        <v>865</v>
      </c>
      <c r="BH609" s="1094" t="s">
        <v>890</v>
      </c>
      <c r="BI609" s="1094" t="s">
        <v>1998</v>
      </c>
    </row>
    <row r="610" spans="49:61">
      <c r="AW610" s="1313"/>
      <c r="AX610" s="1313"/>
      <c r="AY610" s="1313"/>
      <c r="AZ610" s="1313"/>
      <c r="BA610" s="1313"/>
      <c r="BB610" s="1313"/>
      <c r="BC610" s="1313"/>
      <c r="BD610" s="1095" t="s">
        <v>873</v>
      </c>
      <c r="BE610" s="1095" t="s">
        <v>866</v>
      </c>
      <c r="BF610" s="1094" t="s">
        <v>898</v>
      </c>
      <c r="BG610" s="1094" t="s">
        <v>866</v>
      </c>
      <c r="BH610" s="1094" t="s">
        <v>1996</v>
      </c>
      <c r="BI610" s="1094" t="s">
        <v>953</v>
      </c>
    </row>
    <row r="611" spans="49:61">
      <c r="AW611" s="1313"/>
      <c r="AX611" s="1313"/>
      <c r="AY611" s="1313"/>
      <c r="AZ611" s="1313"/>
      <c r="BA611" s="1313"/>
      <c r="BB611" s="1313"/>
      <c r="BC611" s="1313"/>
      <c r="BD611" s="1095" t="s">
        <v>874</v>
      </c>
      <c r="BE611" s="1095" t="s">
        <v>867</v>
      </c>
      <c r="BF611" s="1094" t="s">
        <v>899</v>
      </c>
      <c r="BG611" s="1094" t="s">
        <v>867</v>
      </c>
      <c r="BH611" s="1094" t="s">
        <v>891</v>
      </c>
      <c r="BI611" s="1094" t="s">
        <v>954</v>
      </c>
    </row>
    <row r="612" spans="49:61">
      <c r="AW612" s="1313"/>
      <c r="AX612" s="1313"/>
      <c r="AY612" s="1313"/>
      <c r="AZ612" s="1313"/>
      <c r="BA612" s="1313"/>
      <c r="BB612" s="1313"/>
      <c r="BC612" s="1313"/>
      <c r="BD612" s="1095" t="s">
        <v>875</v>
      </c>
      <c r="BE612" s="1095" t="s">
        <v>868</v>
      </c>
      <c r="BF612" s="1094" t="s">
        <v>900</v>
      </c>
      <c r="BG612" s="1094" t="s">
        <v>868</v>
      </c>
      <c r="BH612" s="1094" t="s">
        <v>892</v>
      </c>
      <c r="BI612" s="1094" t="s">
        <v>955</v>
      </c>
    </row>
    <row r="613" spans="49:61">
      <c r="AW613" s="1313"/>
      <c r="AX613" s="1313"/>
      <c r="AY613" s="1313"/>
      <c r="AZ613" s="1313"/>
      <c r="BA613" s="1313"/>
      <c r="BB613" s="1313"/>
      <c r="BC613" s="1313"/>
      <c r="BD613" s="1095" t="s">
        <v>876</v>
      </c>
      <c r="BE613" s="1095" t="s">
        <v>869</v>
      </c>
      <c r="BF613" s="1094" t="s">
        <v>901</v>
      </c>
      <c r="BG613" s="1094" t="s">
        <v>869</v>
      </c>
      <c r="BH613" s="1094" t="s">
        <v>893</v>
      </c>
      <c r="BI613" s="1094" t="s">
        <v>956</v>
      </c>
    </row>
    <row r="614" spans="49:61">
      <c r="AW614" s="1313"/>
      <c r="AX614" s="1313"/>
      <c r="AY614" s="1313"/>
      <c r="AZ614" s="1313"/>
      <c r="BA614" s="1313"/>
      <c r="BB614" s="1313"/>
      <c r="BC614" s="1313"/>
      <c r="BD614" s="1095" t="s">
        <v>877</v>
      </c>
      <c r="BE614" s="1095" t="s">
        <v>870</v>
      </c>
      <c r="BF614" s="1094" t="s">
        <v>902</v>
      </c>
      <c r="BG614" s="1094" t="s">
        <v>870</v>
      </c>
      <c r="BH614" s="1094" t="s">
        <v>894</v>
      </c>
      <c r="BI614" s="1094" t="s">
        <v>957</v>
      </c>
    </row>
    <row r="615" spans="49:61">
      <c r="AW615" s="1313"/>
      <c r="AX615" s="1313"/>
      <c r="AY615" s="1313"/>
      <c r="AZ615" s="1313"/>
      <c r="BA615" s="1313"/>
      <c r="BB615" s="1313"/>
      <c r="BC615" s="1313"/>
      <c r="BD615" s="1095" t="s">
        <v>345</v>
      </c>
      <c r="BE615" s="1095" t="s">
        <v>871</v>
      </c>
      <c r="BF615" s="1094" t="s">
        <v>365</v>
      </c>
      <c r="BG615" s="1094" t="s">
        <v>871</v>
      </c>
      <c r="BH615" s="1094" t="s">
        <v>361</v>
      </c>
      <c r="BI615" s="1094" t="s">
        <v>959</v>
      </c>
    </row>
    <row r="616" spans="49:61">
      <c r="AW616" s="1313"/>
      <c r="AX616" s="1313"/>
      <c r="AY616" s="1313"/>
      <c r="AZ616" s="1313"/>
      <c r="BA616" s="1313"/>
      <c r="BB616" s="1313"/>
      <c r="BC616" s="1313"/>
      <c r="BD616" s="1095" t="s">
        <v>878</v>
      </c>
      <c r="BE616" s="1095" t="s">
        <v>872</v>
      </c>
      <c r="BF616" s="1094" t="s">
        <v>903</v>
      </c>
      <c r="BG616" s="1094" t="s">
        <v>873</v>
      </c>
      <c r="BH616" s="1094" t="s">
        <v>895</v>
      </c>
      <c r="BI616" s="1094" t="s">
        <v>960</v>
      </c>
    </row>
    <row r="617" spans="49:61">
      <c r="AW617" s="1313"/>
      <c r="AX617" s="1313"/>
      <c r="AY617" s="1313"/>
      <c r="AZ617" s="1313"/>
      <c r="BA617" s="1313"/>
      <c r="BB617" s="1313"/>
      <c r="BC617" s="1313"/>
      <c r="BD617" s="1095" t="s">
        <v>879</v>
      </c>
      <c r="BE617" s="1095" t="s">
        <v>873</v>
      </c>
      <c r="BF617" s="1094" t="s">
        <v>904</v>
      </c>
      <c r="BG617" s="1094" t="s">
        <v>874</v>
      </c>
      <c r="BH617" s="1094" t="s">
        <v>896</v>
      </c>
      <c r="BI617" s="1094" t="s">
        <v>961</v>
      </c>
    </row>
    <row r="618" spans="49:61">
      <c r="AW618" s="1313"/>
      <c r="AX618" s="1313"/>
      <c r="AY618" s="1313"/>
      <c r="AZ618" s="1313"/>
      <c r="BA618" s="1313"/>
      <c r="BB618" s="1313"/>
      <c r="BC618" s="1313"/>
      <c r="BD618" s="1095" t="s">
        <v>880</v>
      </c>
      <c r="BE618" s="1095" t="s">
        <v>874</v>
      </c>
      <c r="BF618" s="1094" t="s">
        <v>905</v>
      </c>
      <c r="BG618" s="1094" t="s">
        <v>875</v>
      </c>
      <c r="BH618" s="1094" t="s">
        <v>897</v>
      </c>
      <c r="BI618" s="1094" t="s">
        <v>962</v>
      </c>
    </row>
    <row r="619" spans="49:61">
      <c r="AW619" s="1313"/>
      <c r="AX619" s="1313"/>
      <c r="AY619" s="1313"/>
      <c r="AZ619" s="1313"/>
      <c r="BA619" s="1313"/>
      <c r="BB619" s="1313"/>
      <c r="BC619" s="1313"/>
      <c r="BD619" s="1095" t="s">
        <v>881</v>
      </c>
      <c r="BE619" s="1095" t="s">
        <v>875</v>
      </c>
      <c r="BF619" s="1094" t="s">
        <v>906</v>
      </c>
      <c r="BG619" s="1094" t="s">
        <v>876</v>
      </c>
      <c r="BH619" s="1094" t="s">
        <v>898</v>
      </c>
      <c r="BI619" s="1094" t="s">
        <v>963</v>
      </c>
    </row>
    <row r="620" spans="49:61">
      <c r="AW620" s="1313"/>
      <c r="AX620" s="1313"/>
      <c r="AY620" s="1313"/>
      <c r="AZ620" s="1313"/>
      <c r="BA620" s="1313"/>
      <c r="BB620" s="1313"/>
      <c r="BC620" s="1313"/>
      <c r="BD620" s="1095" t="s">
        <v>349</v>
      </c>
      <c r="BE620" s="1095" t="s">
        <v>876</v>
      </c>
      <c r="BF620" s="1094" t="s">
        <v>907</v>
      </c>
      <c r="BG620" s="1094" t="s">
        <v>877</v>
      </c>
      <c r="BH620" s="1094" t="s">
        <v>899</v>
      </c>
      <c r="BI620" s="1094" t="s">
        <v>965</v>
      </c>
    </row>
    <row r="621" spans="49:61">
      <c r="AW621" s="1313"/>
      <c r="AX621" s="1313"/>
      <c r="AY621" s="1313"/>
      <c r="AZ621" s="1313"/>
      <c r="BA621" s="1313"/>
      <c r="BB621" s="1313"/>
      <c r="BC621" s="1313"/>
      <c r="BD621" s="1095" t="s">
        <v>882</v>
      </c>
      <c r="BE621" s="1095" t="s">
        <v>877</v>
      </c>
      <c r="BF621" s="1094" t="s">
        <v>908</v>
      </c>
      <c r="BG621" s="1094" t="s">
        <v>345</v>
      </c>
      <c r="BH621" s="1094" t="s">
        <v>900</v>
      </c>
      <c r="BI621" s="1094" t="s">
        <v>966</v>
      </c>
    </row>
    <row r="622" spans="49:61">
      <c r="AW622" s="1313"/>
      <c r="AX622" s="1313"/>
      <c r="AY622" s="1313"/>
      <c r="AZ622" s="1313"/>
      <c r="BA622" s="1313"/>
      <c r="BB622" s="1313"/>
      <c r="BC622" s="1313"/>
      <c r="BD622" s="1095" t="s">
        <v>883</v>
      </c>
      <c r="BE622" s="1095" t="s">
        <v>345</v>
      </c>
      <c r="BF622" s="1094" t="s">
        <v>909</v>
      </c>
      <c r="BG622" s="1094" t="s">
        <v>879</v>
      </c>
      <c r="BH622" s="1094" t="s">
        <v>901</v>
      </c>
      <c r="BI622" s="1094" t="s">
        <v>967</v>
      </c>
    </row>
    <row r="623" spans="49:61">
      <c r="AW623" s="1313"/>
      <c r="AX623" s="1313"/>
      <c r="AY623" s="1313"/>
      <c r="AZ623" s="1313"/>
      <c r="BA623" s="1313"/>
      <c r="BB623" s="1313"/>
      <c r="BC623" s="1313"/>
      <c r="BD623" s="1095" t="s">
        <v>884</v>
      </c>
      <c r="BE623" s="1095" t="s">
        <v>878</v>
      </c>
      <c r="BF623" s="1094" t="s">
        <v>911</v>
      </c>
      <c r="BG623" s="1094" t="s">
        <v>880</v>
      </c>
      <c r="BH623" s="1094" t="s">
        <v>902</v>
      </c>
      <c r="BI623" s="1094" t="s">
        <v>968</v>
      </c>
    </row>
    <row r="624" spans="49:61">
      <c r="AW624" s="1313"/>
      <c r="AX624" s="1313"/>
      <c r="AY624" s="1313"/>
      <c r="AZ624" s="1313"/>
      <c r="BA624" s="1313"/>
      <c r="BB624" s="1313"/>
      <c r="BC624" s="1313"/>
      <c r="BD624" s="1095" t="s">
        <v>885</v>
      </c>
      <c r="BE624" s="1095" t="s">
        <v>879</v>
      </c>
      <c r="BF624" s="1094" t="s">
        <v>1989</v>
      </c>
      <c r="BG624" s="1094" t="s">
        <v>881</v>
      </c>
      <c r="BH624" s="1094" t="s">
        <v>365</v>
      </c>
      <c r="BI624" s="1094" t="s">
        <v>969</v>
      </c>
    </row>
    <row r="625" spans="49:61">
      <c r="AW625" s="1313"/>
      <c r="AX625" s="1313"/>
      <c r="AY625" s="1313"/>
      <c r="AZ625" s="1313"/>
      <c r="BA625" s="1313"/>
      <c r="BB625" s="1313"/>
      <c r="BC625" s="1313"/>
      <c r="BD625" s="1095" t="s">
        <v>886</v>
      </c>
      <c r="BE625" s="1095" t="s">
        <v>880</v>
      </c>
      <c r="BF625" s="1094" t="s">
        <v>1990</v>
      </c>
      <c r="BG625" s="1094" t="s">
        <v>1984</v>
      </c>
      <c r="BH625" s="1094" t="s">
        <v>903</v>
      </c>
      <c r="BI625" s="1094" t="s">
        <v>970</v>
      </c>
    </row>
    <row r="626" spans="49:61">
      <c r="AW626" s="1313"/>
      <c r="AX626" s="1313"/>
      <c r="AY626" s="1313"/>
      <c r="AZ626" s="1313"/>
      <c r="BA626" s="1313"/>
      <c r="BB626" s="1313"/>
      <c r="BC626" s="1313"/>
      <c r="BD626" s="1095" t="s">
        <v>887</v>
      </c>
      <c r="BE626" s="1095" t="s">
        <v>881</v>
      </c>
      <c r="BF626" s="1094" t="s">
        <v>913</v>
      </c>
      <c r="BG626" s="1094" t="s">
        <v>349</v>
      </c>
      <c r="BH626" s="1094" t="s">
        <v>904</v>
      </c>
      <c r="BI626" s="1094" t="s">
        <v>971</v>
      </c>
    </row>
    <row r="627" spans="49:61">
      <c r="AW627" s="1313"/>
      <c r="AX627" s="1313"/>
      <c r="AY627" s="1313"/>
      <c r="AZ627" s="1313"/>
      <c r="BA627" s="1313"/>
      <c r="BB627" s="1313"/>
      <c r="BC627" s="1313"/>
      <c r="BD627" s="1095" t="s">
        <v>888</v>
      </c>
      <c r="BE627" s="1095" t="s">
        <v>349</v>
      </c>
      <c r="BF627" s="1094" t="s">
        <v>916</v>
      </c>
      <c r="BG627" s="1094" t="s">
        <v>882</v>
      </c>
      <c r="BH627" s="1094" t="s">
        <v>905</v>
      </c>
      <c r="BI627" s="1094" t="s">
        <v>972</v>
      </c>
    </row>
    <row r="628" spans="49:61">
      <c r="AW628" s="1313"/>
      <c r="AX628" s="1313"/>
      <c r="AY628" s="1313"/>
      <c r="AZ628" s="1313"/>
      <c r="BA628" s="1313"/>
      <c r="BB628" s="1313"/>
      <c r="BC628" s="1313"/>
      <c r="BD628" s="1095" t="s">
        <v>889</v>
      </c>
      <c r="BE628" s="1095" t="s">
        <v>882</v>
      </c>
      <c r="BF628" s="1094" t="s">
        <v>917</v>
      </c>
      <c r="BG628" s="1094" t="s">
        <v>1999</v>
      </c>
      <c r="BH628" s="1094" t="s">
        <v>906</v>
      </c>
      <c r="BI628" s="1094" t="s">
        <v>975</v>
      </c>
    </row>
    <row r="629" spans="49:61">
      <c r="AW629" s="1313"/>
      <c r="AX629" s="1313"/>
      <c r="AY629" s="1313"/>
      <c r="AZ629" s="1313"/>
      <c r="BA629" s="1313"/>
      <c r="BB629" s="1313"/>
      <c r="BC629" s="1313"/>
      <c r="BD629" s="1095" t="s">
        <v>890</v>
      </c>
      <c r="BE629" s="1095" t="s">
        <v>883</v>
      </c>
      <c r="BF629" s="1094" t="s">
        <v>918</v>
      </c>
      <c r="BG629" s="1094" t="s">
        <v>883</v>
      </c>
      <c r="BH629" s="1094" t="s">
        <v>908</v>
      </c>
      <c r="BI629" s="1094" t="s">
        <v>976</v>
      </c>
    </row>
    <row r="630" spans="49:61">
      <c r="AW630" s="1313"/>
      <c r="AX630" s="1313"/>
      <c r="AY630" s="1313"/>
      <c r="AZ630" s="1313"/>
      <c r="BA630" s="1313"/>
      <c r="BB630" s="1313"/>
      <c r="BC630" s="1313"/>
      <c r="BD630" s="1095" t="s">
        <v>891</v>
      </c>
      <c r="BE630" s="1095" t="s">
        <v>884</v>
      </c>
      <c r="BF630" s="1094" t="s">
        <v>375</v>
      </c>
      <c r="BG630" s="1094" t="s">
        <v>884</v>
      </c>
      <c r="BH630" s="1094" t="s">
        <v>909</v>
      </c>
      <c r="BI630" s="1094" t="s">
        <v>977</v>
      </c>
    </row>
    <row r="631" spans="49:61">
      <c r="AW631" s="1313"/>
      <c r="AX631" s="1313"/>
      <c r="AY631" s="1313"/>
      <c r="AZ631" s="1313"/>
      <c r="BA631" s="1313"/>
      <c r="BB631" s="1313"/>
      <c r="BC631" s="1313"/>
      <c r="BD631" s="1095" t="s">
        <v>892</v>
      </c>
      <c r="BE631" s="1095" t="s">
        <v>885</v>
      </c>
      <c r="BF631" s="1094" t="s">
        <v>919</v>
      </c>
      <c r="BG631" s="1094" t="s">
        <v>885</v>
      </c>
      <c r="BH631" s="1094" t="s">
        <v>911</v>
      </c>
      <c r="BI631" s="1094" t="s">
        <v>978</v>
      </c>
    </row>
    <row r="632" spans="49:61">
      <c r="AW632" s="1313"/>
      <c r="AX632" s="1313"/>
      <c r="AY632" s="1313"/>
      <c r="AZ632" s="1313"/>
      <c r="BA632" s="1313"/>
      <c r="BB632" s="1313"/>
      <c r="BC632" s="1313"/>
      <c r="BD632" s="1095" t="s">
        <v>893</v>
      </c>
      <c r="BE632" s="1095" t="s">
        <v>886</v>
      </c>
      <c r="BF632" s="1094" t="s">
        <v>921</v>
      </c>
      <c r="BG632" s="1094" t="s">
        <v>886</v>
      </c>
      <c r="BH632" s="1094" t="s">
        <v>1989</v>
      </c>
      <c r="BI632" s="1094" t="s">
        <v>979</v>
      </c>
    </row>
    <row r="633" spans="49:61">
      <c r="AW633" s="1313"/>
      <c r="AX633" s="1313"/>
      <c r="AY633" s="1313"/>
      <c r="AZ633" s="1313"/>
      <c r="BA633" s="1313"/>
      <c r="BB633" s="1313"/>
      <c r="BC633" s="1313"/>
      <c r="BD633" s="1095" t="s">
        <v>894</v>
      </c>
      <c r="BE633" s="1095" t="s">
        <v>887</v>
      </c>
      <c r="BF633" s="1094" t="s">
        <v>922</v>
      </c>
      <c r="BG633" s="1094" t="s">
        <v>887</v>
      </c>
      <c r="BH633" s="1094" t="s">
        <v>1990</v>
      </c>
      <c r="BI633" s="1094" t="s">
        <v>980</v>
      </c>
    </row>
    <row r="634" spans="49:61">
      <c r="AW634" s="1313"/>
      <c r="AX634" s="1313"/>
      <c r="AY634" s="1313"/>
      <c r="AZ634" s="1313"/>
      <c r="BA634" s="1313"/>
      <c r="BB634" s="1313"/>
      <c r="BC634" s="1313"/>
      <c r="BD634" s="1095" t="s">
        <v>895</v>
      </c>
      <c r="BE634" s="1095" t="s">
        <v>888</v>
      </c>
      <c r="BF634" s="1094" t="s">
        <v>923</v>
      </c>
      <c r="BG634" s="1094" t="s">
        <v>888</v>
      </c>
      <c r="BH634" s="1094" t="s">
        <v>913</v>
      </c>
      <c r="BI634" s="1094" t="s">
        <v>981</v>
      </c>
    </row>
    <row r="635" spans="49:61">
      <c r="AW635" s="1313"/>
      <c r="AX635" s="1313"/>
      <c r="AY635" s="1313"/>
      <c r="AZ635" s="1313"/>
      <c r="BA635" s="1313"/>
      <c r="BB635" s="1313"/>
      <c r="BC635" s="1313"/>
      <c r="BD635" s="1095" t="s">
        <v>896</v>
      </c>
      <c r="BE635" s="1095" t="s">
        <v>889</v>
      </c>
      <c r="BF635" s="1094" t="s">
        <v>924</v>
      </c>
      <c r="BG635" s="1094" t="s">
        <v>889</v>
      </c>
      <c r="BH635" s="1094" t="s">
        <v>916</v>
      </c>
      <c r="BI635" s="1094" t="s">
        <v>396</v>
      </c>
    </row>
    <row r="636" spans="49:61">
      <c r="AW636" s="1313"/>
      <c r="AX636" s="1313"/>
      <c r="AY636" s="1313"/>
      <c r="AZ636" s="1313"/>
      <c r="BA636" s="1313"/>
      <c r="BB636" s="1313"/>
      <c r="BC636" s="1313"/>
      <c r="BD636" s="1095" t="s">
        <v>897</v>
      </c>
      <c r="BE636" s="1095" t="s">
        <v>890</v>
      </c>
      <c r="BF636" s="1094" t="s">
        <v>925</v>
      </c>
      <c r="BG636" s="1094" t="s">
        <v>890</v>
      </c>
      <c r="BH636" s="1094" t="s">
        <v>917</v>
      </c>
      <c r="BI636" s="1094" t="s">
        <v>985</v>
      </c>
    </row>
    <row r="637" spans="49:61">
      <c r="AW637" s="1313"/>
      <c r="AX637" s="1313"/>
      <c r="AY637" s="1313"/>
      <c r="AZ637" s="1313"/>
      <c r="BA637" s="1313"/>
      <c r="BB637" s="1313"/>
      <c r="BC637" s="1313"/>
      <c r="BD637" s="1095" t="s">
        <v>898</v>
      </c>
      <c r="BE637" s="1095" t="s">
        <v>891</v>
      </c>
      <c r="BF637" s="1094" t="s">
        <v>927</v>
      </c>
      <c r="BG637" s="1094" t="s">
        <v>1996</v>
      </c>
      <c r="BH637" s="1094" t="s">
        <v>918</v>
      </c>
      <c r="BI637" s="1094" t="s">
        <v>986</v>
      </c>
    </row>
    <row r="638" spans="49:61">
      <c r="AW638" s="1313"/>
      <c r="AX638" s="1313"/>
      <c r="AY638" s="1313"/>
      <c r="AZ638" s="1313"/>
      <c r="BA638" s="1313"/>
      <c r="BB638" s="1313"/>
      <c r="BC638" s="1313"/>
      <c r="BD638" s="1095" t="s">
        <v>899</v>
      </c>
      <c r="BE638" s="1095" t="s">
        <v>892</v>
      </c>
      <c r="BF638" s="1094" t="s">
        <v>1640</v>
      </c>
      <c r="BG638" s="1094" t="s">
        <v>891</v>
      </c>
      <c r="BH638" s="1094" t="s">
        <v>375</v>
      </c>
      <c r="BI638" s="1094" t="s">
        <v>989</v>
      </c>
    </row>
    <row r="639" spans="49:61">
      <c r="AW639" s="1313"/>
      <c r="AX639" s="1313"/>
      <c r="AY639" s="1313"/>
      <c r="AZ639" s="1313"/>
      <c r="BA639" s="1313"/>
      <c r="BB639" s="1313"/>
      <c r="BC639" s="1313"/>
      <c r="BD639" s="1095" t="s">
        <v>900</v>
      </c>
      <c r="BE639" s="1095" t="s">
        <v>893</v>
      </c>
      <c r="BF639" s="1094" t="s">
        <v>929</v>
      </c>
      <c r="BG639" s="1094" t="s">
        <v>892</v>
      </c>
      <c r="BH639" s="1094" t="s">
        <v>922</v>
      </c>
      <c r="BI639" s="1094" t="s">
        <v>990</v>
      </c>
    </row>
    <row r="640" spans="49:61">
      <c r="AW640" s="1313"/>
      <c r="AX640" s="1313"/>
      <c r="AY640" s="1313"/>
      <c r="AZ640" s="1313"/>
      <c r="BA640" s="1313"/>
      <c r="BB640" s="1313"/>
      <c r="BC640" s="1313"/>
      <c r="BD640" s="1095" t="s">
        <v>901</v>
      </c>
      <c r="BE640" s="1095" t="s">
        <v>894</v>
      </c>
      <c r="BF640" s="1094" t="s">
        <v>931</v>
      </c>
      <c r="BG640" s="1094" t="s">
        <v>893</v>
      </c>
      <c r="BH640" s="1094" t="s">
        <v>923</v>
      </c>
      <c r="BI640" s="1094" t="s">
        <v>991</v>
      </c>
    </row>
    <row r="641" spans="49:61">
      <c r="AW641" s="1313"/>
      <c r="AX641" s="1313"/>
      <c r="AY641" s="1313"/>
      <c r="AZ641" s="1313"/>
      <c r="BA641" s="1313"/>
      <c r="BB641" s="1313"/>
      <c r="BC641" s="1313"/>
      <c r="BD641" s="1095" t="s">
        <v>902</v>
      </c>
      <c r="BE641" s="1095" t="s">
        <v>895</v>
      </c>
      <c r="BF641" s="1094" t="s">
        <v>932</v>
      </c>
      <c r="BG641" s="1094" t="s">
        <v>894</v>
      </c>
      <c r="BH641" s="1094" t="s">
        <v>924</v>
      </c>
      <c r="BI641" s="1094" t="s">
        <v>993</v>
      </c>
    </row>
    <row r="642" spans="49:61">
      <c r="AW642" s="1313"/>
      <c r="AX642" s="1313"/>
      <c r="AY642" s="1313"/>
      <c r="AZ642" s="1313"/>
      <c r="BA642" s="1313"/>
      <c r="BB642" s="1313"/>
      <c r="BC642" s="1313"/>
      <c r="BD642" s="1095" t="s">
        <v>365</v>
      </c>
      <c r="BE642" s="1095" t="s">
        <v>896</v>
      </c>
      <c r="BF642" s="1094" t="s">
        <v>1992</v>
      </c>
      <c r="BG642" s="1094" t="s">
        <v>361</v>
      </c>
      <c r="BH642" s="1094" t="s">
        <v>926</v>
      </c>
      <c r="BI642" s="1094" t="s">
        <v>2000</v>
      </c>
    </row>
    <row r="643" spans="49:61">
      <c r="AW643" s="1313"/>
      <c r="AX643" s="1313"/>
      <c r="AY643" s="1313"/>
      <c r="AZ643" s="1313"/>
      <c r="BA643" s="1313"/>
      <c r="BB643" s="1313"/>
      <c r="BC643" s="1313"/>
      <c r="BD643" s="1095" t="s">
        <v>903</v>
      </c>
      <c r="BE643" s="1095" t="s">
        <v>897</v>
      </c>
      <c r="BF643" s="1094" t="s">
        <v>1993</v>
      </c>
      <c r="BG643" s="1094" t="s">
        <v>895</v>
      </c>
      <c r="BH643" s="1094" t="s">
        <v>927</v>
      </c>
      <c r="BI643" s="1094" t="s">
        <v>994</v>
      </c>
    </row>
    <row r="644" spans="49:61">
      <c r="AW644" s="1313"/>
      <c r="AX644" s="1313"/>
      <c r="AY644" s="1313"/>
      <c r="AZ644" s="1313"/>
      <c r="BA644" s="1313"/>
      <c r="BB644" s="1313"/>
      <c r="BC644" s="1313"/>
      <c r="BD644" s="1095" t="s">
        <v>904</v>
      </c>
      <c r="BE644" s="1095" t="s">
        <v>898</v>
      </c>
      <c r="BF644" s="1094" t="s">
        <v>1994</v>
      </c>
      <c r="BG644" s="1094" t="s">
        <v>896</v>
      </c>
      <c r="BH644" s="1094" t="s">
        <v>1640</v>
      </c>
      <c r="BI644" s="1094" t="s">
        <v>995</v>
      </c>
    </row>
    <row r="645" spans="49:61">
      <c r="AW645" s="1313"/>
      <c r="AX645" s="1313"/>
      <c r="AY645" s="1313"/>
      <c r="AZ645" s="1313"/>
      <c r="BA645" s="1313"/>
      <c r="BB645" s="1313"/>
      <c r="BC645" s="1313"/>
      <c r="BD645" s="1095" t="s">
        <v>905</v>
      </c>
      <c r="BE645" s="1095" t="s">
        <v>899</v>
      </c>
      <c r="BF645" s="1094" t="s">
        <v>382</v>
      </c>
      <c r="BG645" s="1094" t="s">
        <v>897</v>
      </c>
      <c r="BH645" s="1094" t="s">
        <v>929</v>
      </c>
      <c r="BI645" s="1094" t="s">
        <v>996</v>
      </c>
    </row>
    <row r="646" spans="49:61">
      <c r="AW646" s="1313"/>
      <c r="AX646" s="1313"/>
      <c r="AY646" s="1313"/>
      <c r="AZ646" s="1313"/>
      <c r="BA646" s="1313"/>
      <c r="BB646" s="1313"/>
      <c r="BC646" s="1313"/>
      <c r="BD646" s="1095" t="s">
        <v>906</v>
      </c>
      <c r="BE646" s="1095" t="s">
        <v>900</v>
      </c>
      <c r="BF646" s="1094" t="s">
        <v>934</v>
      </c>
      <c r="BG646" s="1094" t="s">
        <v>898</v>
      </c>
      <c r="BH646" s="1094" t="s">
        <v>931</v>
      </c>
      <c r="BI646" s="1094" t="s">
        <v>997</v>
      </c>
    </row>
    <row r="647" spans="49:61">
      <c r="AW647" s="1313"/>
      <c r="AX647" s="1313"/>
      <c r="AY647" s="1313"/>
      <c r="AZ647" s="1313"/>
      <c r="BA647" s="1313"/>
      <c r="BB647" s="1313"/>
      <c r="BC647" s="1313"/>
      <c r="BD647" s="1095" t="s">
        <v>907</v>
      </c>
      <c r="BE647" s="1095" t="s">
        <v>901</v>
      </c>
      <c r="BF647" s="1094" t="s">
        <v>935</v>
      </c>
      <c r="BG647" s="1094" t="s">
        <v>899</v>
      </c>
      <c r="BH647" s="1094" t="s">
        <v>932</v>
      </c>
      <c r="BI647" s="1094" t="s">
        <v>999</v>
      </c>
    </row>
    <row r="648" spans="49:61">
      <c r="AW648" s="1313"/>
      <c r="AX648" s="1313"/>
      <c r="AY648" s="1313"/>
      <c r="AZ648" s="1313"/>
      <c r="BA648" s="1313"/>
      <c r="BB648" s="1313"/>
      <c r="BC648" s="1313"/>
      <c r="BD648" s="1095" t="s">
        <v>908</v>
      </c>
      <c r="BE648" s="1095" t="s">
        <v>902</v>
      </c>
      <c r="BF648" s="1094" t="s">
        <v>936</v>
      </c>
      <c r="BG648" s="1094" t="s">
        <v>900</v>
      </c>
      <c r="BH648" s="1094" t="s">
        <v>1992</v>
      </c>
      <c r="BI648" s="1094" t="s">
        <v>1000</v>
      </c>
    </row>
    <row r="649" spans="49:61">
      <c r="AW649" s="1313"/>
      <c r="AX649" s="1313"/>
      <c r="AY649" s="1313"/>
      <c r="AZ649" s="1313"/>
      <c r="BA649" s="1313"/>
      <c r="BB649" s="1313"/>
      <c r="BC649" s="1313"/>
      <c r="BD649" s="1095" t="s">
        <v>909</v>
      </c>
      <c r="BE649" s="1095" t="s">
        <v>365</v>
      </c>
      <c r="BF649" s="1094" t="s">
        <v>937</v>
      </c>
      <c r="BG649" s="1094" t="s">
        <v>901</v>
      </c>
      <c r="BH649" s="1094" t="s">
        <v>1993</v>
      </c>
      <c r="BI649" s="1094" t="s">
        <v>1001</v>
      </c>
    </row>
    <row r="650" spans="49:61">
      <c r="AW650" s="1313"/>
      <c r="AX650" s="1313"/>
      <c r="AY650" s="1313"/>
      <c r="AZ650" s="1313"/>
      <c r="BA650" s="1313"/>
      <c r="BB650" s="1313"/>
      <c r="BC650" s="1313"/>
      <c r="BD650" s="1095" t="s">
        <v>910</v>
      </c>
      <c r="BE650" s="1095" t="s">
        <v>903</v>
      </c>
      <c r="BF650" s="1094" t="s">
        <v>938</v>
      </c>
      <c r="BG650" s="1094" t="s">
        <v>902</v>
      </c>
      <c r="BH650" s="1094" t="s">
        <v>1994</v>
      </c>
      <c r="BI650" s="1094" t="s">
        <v>1002</v>
      </c>
    </row>
    <row r="651" spans="49:61">
      <c r="AW651" s="1313"/>
      <c r="AX651" s="1313"/>
      <c r="AY651" s="1313"/>
      <c r="AZ651" s="1313"/>
      <c r="BA651" s="1313"/>
      <c r="BB651" s="1313"/>
      <c r="BC651" s="1313"/>
      <c r="BD651" s="1095" t="s">
        <v>911</v>
      </c>
      <c r="BE651" s="1095" t="s">
        <v>904</v>
      </c>
      <c r="BF651" s="1094" t="s">
        <v>939</v>
      </c>
      <c r="BG651" s="1094" t="s">
        <v>365</v>
      </c>
      <c r="BH651" s="1094" t="s">
        <v>2001</v>
      </c>
      <c r="BI651" s="1094" t="s">
        <v>1003</v>
      </c>
    </row>
    <row r="652" spans="49:61">
      <c r="AW652" s="1313"/>
      <c r="AX652" s="1313"/>
      <c r="AY652" s="1313"/>
      <c r="AZ652" s="1313"/>
      <c r="BA652" s="1313"/>
      <c r="BB652" s="1313"/>
      <c r="BC652" s="1313"/>
      <c r="BD652" s="1095" t="s">
        <v>912</v>
      </c>
      <c r="BE652" s="1095" t="s">
        <v>905</v>
      </c>
      <c r="BF652" s="1094" t="s">
        <v>940</v>
      </c>
      <c r="BG652" s="1094" t="s">
        <v>903</v>
      </c>
      <c r="BH652" s="1094" t="s">
        <v>382</v>
      </c>
      <c r="BI652" s="1094" t="s">
        <v>1004</v>
      </c>
    </row>
    <row r="653" spans="49:61">
      <c r="AW653" s="1313"/>
      <c r="AX653" s="1313"/>
      <c r="AY653" s="1313"/>
      <c r="AZ653" s="1313"/>
      <c r="BA653" s="1313"/>
      <c r="BB653" s="1313"/>
      <c r="BC653" s="1313"/>
      <c r="BD653" s="1095" t="s">
        <v>913</v>
      </c>
      <c r="BE653" s="1095" t="s">
        <v>906</v>
      </c>
      <c r="BF653" s="1094" t="s">
        <v>941</v>
      </c>
      <c r="BG653" s="1094" t="s">
        <v>904</v>
      </c>
      <c r="BH653" s="1094" t="s">
        <v>934</v>
      </c>
      <c r="BI653" s="1094" t="s">
        <v>1005</v>
      </c>
    </row>
    <row r="654" spans="49:61">
      <c r="AW654" s="1313"/>
      <c r="AX654" s="1313"/>
      <c r="AY654" s="1313"/>
      <c r="AZ654" s="1313"/>
      <c r="BA654" s="1313"/>
      <c r="BB654" s="1313"/>
      <c r="BC654" s="1313"/>
      <c r="BD654" s="1095" t="s">
        <v>914</v>
      </c>
      <c r="BE654" s="1095" t="s">
        <v>907</v>
      </c>
      <c r="BF654" s="1094" t="s">
        <v>942</v>
      </c>
      <c r="BG654" s="1094" t="s">
        <v>905</v>
      </c>
      <c r="BH654" s="1094" t="s">
        <v>935</v>
      </c>
      <c r="BI654" s="1094" t="s">
        <v>1006</v>
      </c>
    </row>
    <row r="655" spans="49:61">
      <c r="AW655" s="1313"/>
      <c r="AX655" s="1313"/>
      <c r="AY655" s="1313"/>
      <c r="AZ655" s="1313"/>
      <c r="BA655" s="1313"/>
      <c r="BB655" s="1313"/>
      <c r="BC655" s="1313"/>
      <c r="BD655" s="1095" t="s">
        <v>915</v>
      </c>
      <c r="BE655" s="1095" t="s">
        <v>908</v>
      </c>
      <c r="BF655" s="1094" t="s">
        <v>943</v>
      </c>
      <c r="BG655" s="1094" t="s">
        <v>906</v>
      </c>
      <c r="BH655" s="1094" t="s">
        <v>936</v>
      </c>
      <c r="BI655" s="1094" t="s">
        <v>1007</v>
      </c>
    </row>
    <row r="656" spans="49:61">
      <c r="AW656" s="1313"/>
      <c r="AX656" s="1313"/>
      <c r="AY656" s="1313"/>
      <c r="AZ656" s="1313"/>
      <c r="BA656" s="1313"/>
      <c r="BB656" s="1313"/>
      <c r="BC656" s="1313"/>
      <c r="BD656" s="1095" t="s">
        <v>917</v>
      </c>
      <c r="BE656" s="1095" t="s">
        <v>909</v>
      </c>
      <c r="BF656" s="1094" t="s">
        <v>944</v>
      </c>
      <c r="BG656" s="1094" t="s">
        <v>907</v>
      </c>
      <c r="BH656" s="1094" t="s">
        <v>938</v>
      </c>
      <c r="BI656" s="1094" t="s">
        <v>402</v>
      </c>
    </row>
    <row r="657" spans="49:61">
      <c r="AW657" s="1313"/>
      <c r="AX657" s="1313"/>
      <c r="AY657" s="1313"/>
      <c r="AZ657" s="1313"/>
      <c r="BA657" s="1313"/>
      <c r="BB657" s="1313"/>
      <c r="BC657" s="1313"/>
      <c r="BD657" s="1095" t="s">
        <v>918</v>
      </c>
      <c r="BE657" s="1095" t="s">
        <v>910</v>
      </c>
      <c r="BF657" s="1094" t="s">
        <v>945</v>
      </c>
      <c r="BG657" s="1094" t="s">
        <v>908</v>
      </c>
      <c r="BH657" s="1094" t="s">
        <v>939</v>
      </c>
      <c r="BI657" s="1094" t="s">
        <v>1008</v>
      </c>
    </row>
    <row r="658" spans="49:61">
      <c r="AW658" s="1313"/>
      <c r="AX658" s="1313"/>
      <c r="AY658" s="1313"/>
      <c r="AZ658" s="1313"/>
      <c r="BA658" s="1313"/>
      <c r="BB658" s="1313"/>
      <c r="BC658" s="1313"/>
      <c r="BD658" s="1095" t="s">
        <v>375</v>
      </c>
      <c r="BE658" s="1095" t="s">
        <v>911</v>
      </c>
      <c r="BF658" s="1094" t="s">
        <v>946</v>
      </c>
      <c r="BG658" s="1094" t="s">
        <v>909</v>
      </c>
      <c r="BH658" s="1094" t="s">
        <v>1995</v>
      </c>
      <c r="BI658" s="1094" t="s">
        <v>1009</v>
      </c>
    </row>
    <row r="659" spans="49:61">
      <c r="AW659" s="1313"/>
      <c r="AX659" s="1313"/>
      <c r="AY659" s="1313"/>
      <c r="AZ659" s="1313"/>
      <c r="BA659" s="1313"/>
      <c r="BB659" s="1313"/>
      <c r="BC659" s="1313"/>
      <c r="BD659" s="1095" t="s">
        <v>919</v>
      </c>
      <c r="BE659" s="1095" t="s">
        <v>912</v>
      </c>
      <c r="BF659" s="1094" t="s">
        <v>947</v>
      </c>
      <c r="BG659" s="1094" t="s">
        <v>911</v>
      </c>
      <c r="BH659" s="1094" t="s">
        <v>940</v>
      </c>
      <c r="BI659" s="1094" t="s">
        <v>1010</v>
      </c>
    </row>
    <row r="660" spans="49:61">
      <c r="AW660" s="1313"/>
      <c r="AX660" s="1313"/>
      <c r="AY660" s="1313"/>
      <c r="AZ660" s="1313"/>
      <c r="BA660" s="1313"/>
      <c r="BB660" s="1313"/>
      <c r="BC660" s="1313"/>
      <c r="BD660" s="1095" t="s">
        <v>920</v>
      </c>
      <c r="BE660" s="1095" t="s">
        <v>913</v>
      </c>
      <c r="BF660" s="1094" t="s">
        <v>948</v>
      </c>
      <c r="BG660" s="1094" t="s">
        <v>1989</v>
      </c>
      <c r="BH660" s="1094" t="s">
        <v>941</v>
      </c>
      <c r="BI660" s="1094" t="s">
        <v>1012</v>
      </c>
    </row>
    <row r="661" spans="49:61">
      <c r="AW661" s="1313"/>
      <c r="AX661" s="1313"/>
      <c r="AY661" s="1313"/>
      <c r="AZ661" s="1313"/>
      <c r="BA661" s="1313"/>
      <c r="BB661" s="1313"/>
      <c r="BC661" s="1313"/>
      <c r="BD661" s="1095" t="s">
        <v>921</v>
      </c>
      <c r="BE661" s="1095" t="s">
        <v>914</v>
      </c>
      <c r="BF661" s="1094" t="s">
        <v>949</v>
      </c>
      <c r="BG661" s="1094" t="s">
        <v>1990</v>
      </c>
      <c r="BH661" s="1094" t="s">
        <v>942</v>
      </c>
      <c r="BI661" s="1094" t="s">
        <v>2002</v>
      </c>
    </row>
    <row r="662" spans="49:61">
      <c r="AW662" s="1313"/>
      <c r="AX662" s="1313"/>
      <c r="AY662" s="1313"/>
      <c r="AZ662" s="1313"/>
      <c r="BA662" s="1313"/>
      <c r="BB662" s="1313"/>
      <c r="BC662" s="1313"/>
      <c r="BD662" s="1095" t="s">
        <v>922</v>
      </c>
      <c r="BE662" s="1095" t="s">
        <v>915</v>
      </c>
      <c r="BF662" s="1094" t="s">
        <v>950</v>
      </c>
      <c r="BG662" s="1094" t="s">
        <v>913</v>
      </c>
      <c r="BH662" s="1094" t="s">
        <v>943</v>
      </c>
      <c r="BI662" s="1094" t="s">
        <v>2003</v>
      </c>
    </row>
    <row r="663" spans="49:61">
      <c r="AW663" s="1313"/>
      <c r="AX663" s="1313"/>
      <c r="AY663" s="1313"/>
      <c r="AZ663" s="1313"/>
      <c r="BA663" s="1313"/>
      <c r="BB663" s="1313"/>
      <c r="BC663" s="1313"/>
      <c r="BD663" s="1095" t="s">
        <v>923</v>
      </c>
      <c r="BE663" s="1095" t="s">
        <v>916</v>
      </c>
      <c r="BF663" s="1094" t="s">
        <v>951</v>
      </c>
      <c r="BG663" s="1094" t="s">
        <v>916</v>
      </c>
      <c r="BH663" s="1094" t="s">
        <v>944</v>
      </c>
      <c r="BI663" s="1094" t="s">
        <v>1015</v>
      </c>
    </row>
    <row r="664" spans="49:61">
      <c r="AW664" s="1313"/>
      <c r="AX664" s="1313"/>
      <c r="AY664" s="1313"/>
      <c r="AZ664" s="1313"/>
      <c r="BA664" s="1313"/>
      <c r="BB664" s="1313"/>
      <c r="BC664" s="1313"/>
      <c r="BD664" s="1095" t="s">
        <v>924</v>
      </c>
      <c r="BE664" s="1095" t="s">
        <v>917</v>
      </c>
      <c r="BF664" s="1094" t="s">
        <v>1997</v>
      </c>
      <c r="BG664" s="1094" t="s">
        <v>917</v>
      </c>
      <c r="BH664" s="1094" t="s">
        <v>945</v>
      </c>
      <c r="BI664" s="1094" t="s">
        <v>1016</v>
      </c>
    </row>
    <row r="665" spans="49:61">
      <c r="AW665" s="1313"/>
      <c r="AX665" s="1313"/>
      <c r="AY665" s="1313"/>
      <c r="AZ665" s="1313"/>
      <c r="BA665" s="1313"/>
      <c r="BB665" s="1313"/>
      <c r="BC665" s="1313"/>
      <c r="BD665" s="1095" t="s">
        <v>925</v>
      </c>
      <c r="BE665" s="1095" t="s">
        <v>918</v>
      </c>
      <c r="BF665" s="1094" t="s">
        <v>1998</v>
      </c>
      <c r="BG665" s="1094" t="s">
        <v>918</v>
      </c>
      <c r="BH665" s="1094" t="s">
        <v>946</v>
      </c>
      <c r="BI665" s="1094" t="s">
        <v>1017</v>
      </c>
    </row>
    <row r="666" spans="49:61">
      <c r="AW666" s="1313"/>
      <c r="AX666" s="1313"/>
      <c r="AY666" s="1313"/>
      <c r="AZ666" s="1313"/>
      <c r="BA666" s="1313"/>
      <c r="BB666" s="1313"/>
      <c r="BC666" s="1313"/>
      <c r="BD666" s="1095" t="s">
        <v>926</v>
      </c>
      <c r="BE666" s="1095" t="s">
        <v>375</v>
      </c>
      <c r="BF666" s="1094" t="s">
        <v>954</v>
      </c>
      <c r="BG666" s="1094" t="s">
        <v>375</v>
      </c>
      <c r="BH666" s="1094" t="s">
        <v>948</v>
      </c>
      <c r="BI666" s="1094" t="s">
        <v>1018</v>
      </c>
    </row>
    <row r="667" spans="49:61">
      <c r="AW667" s="1313"/>
      <c r="AX667" s="1313"/>
      <c r="AY667" s="1313"/>
      <c r="AZ667" s="1313"/>
      <c r="BA667" s="1313"/>
      <c r="BB667" s="1313"/>
      <c r="BC667" s="1313"/>
      <c r="BD667" s="1095" t="s">
        <v>927</v>
      </c>
      <c r="BE667" s="1095" t="s">
        <v>919</v>
      </c>
      <c r="BF667" s="1094" t="s">
        <v>955</v>
      </c>
      <c r="BG667" s="1094" t="s">
        <v>919</v>
      </c>
      <c r="BH667" s="1094" t="s">
        <v>949</v>
      </c>
      <c r="BI667" s="1094" t="s">
        <v>1019</v>
      </c>
    </row>
    <row r="668" spans="49:61">
      <c r="AW668" s="1313"/>
      <c r="AX668" s="1313"/>
      <c r="AY668" s="1313"/>
      <c r="AZ668" s="1313"/>
      <c r="BA668" s="1313"/>
      <c r="BB668" s="1313"/>
      <c r="BC668" s="1313"/>
      <c r="BD668" s="1095" t="s">
        <v>928</v>
      </c>
      <c r="BE668" s="1095" t="s">
        <v>920</v>
      </c>
      <c r="BF668" s="1094" t="s">
        <v>956</v>
      </c>
      <c r="BG668" s="1094" t="s">
        <v>922</v>
      </c>
      <c r="BH668" s="1094" t="s">
        <v>951</v>
      </c>
      <c r="BI668" s="1094" t="s">
        <v>1020</v>
      </c>
    </row>
    <row r="669" spans="49:61">
      <c r="AW669" s="1313"/>
      <c r="AX669" s="1313"/>
      <c r="AY669" s="1313"/>
      <c r="AZ669" s="1313"/>
      <c r="BA669" s="1313"/>
      <c r="BB669" s="1313"/>
      <c r="BC669" s="1313"/>
      <c r="BD669" s="1095" t="s">
        <v>929</v>
      </c>
      <c r="BE669" s="1095" t="s">
        <v>921</v>
      </c>
      <c r="BF669" s="1094" t="s">
        <v>957</v>
      </c>
      <c r="BG669" s="1094" t="s">
        <v>923</v>
      </c>
      <c r="BH669" s="1094" t="s">
        <v>1997</v>
      </c>
      <c r="BI669" s="1094" t="s">
        <v>1023</v>
      </c>
    </row>
    <row r="670" spans="49:61">
      <c r="AW670" s="1313"/>
      <c r="AX670" s="1313"/>
      <c r="AY670" s="1313"/>
      <c r="AZ670" s="1313"/>
      <c r="BA670" s="1313"/>
      <c r="BB670" s="1313"/>
      <c r="BC670" s="1313"/>
      <c r="BD670" s="1095" t="s">
        <v>930</v>
      </c>
      <c r="BE670" s="1095" t="s">
        <v>922</v>
      </c>
      <c r="BF670" s="1094" t="s">
        <v>958</v>
      </c>
      <c r="BG670" s="1094" t="s">
        <v>924</v>
      </c>
      <c r="BH670" s="1094" t="s">
        <v>1998</v>
      </c>
      <c r="BI670" s="1094" t="s">
        <v>1025</v>
      </c>
    </row>
    <row r="671" spans="49:61">
      <c r="AW671" s="1313"/>
      <c r="AX671" s="1313"/>
      <c r="AY671" s="1313"/>
      <c r="AZ671" s="1313"/>
      <c r="BA671" s="1313"/>
      <c r="BB671" s="1313"/>
      <c r="BC671" s="1313"/>
      <c r="BD671" s="1095" t="s">
        <v>931</v>
      </c>
      <c r="BE671" s="1095" t="s">
        <v>923</v>
      </c>
      <c r="BF671" s="1094" t="s">
        <v>959</v>
      </c>
      <c r="BG671" s="1094" t="s">
        <v>926</v>
      </c>
      <c r="BH671" s="1094" t="s">
        <v>2004</v>
      </c>
      <c r="BI671" s="1094" t="s">
        <v>1026</v>
      </c>
    </row>
    <row r="672" spans="49:61">
      <c r="AW672" s="1313"/>
      <c r="AX672" s="1313"/>
      <c r="AY672" s="1313"/>
      <c r="AZ672" s="1313"/>
      <c r="BA672" s="1313"/>
      <c r="BB672" s="1313"/>
      <c r="BC672" s="1313"/>
      <c r="BD672" s="1095" t="s">
        <v>932</v>
      </c>
      <c r="BE672" s="1095" t="s">
        <v>924</v>
      </c>
      <c r="BF672" s="1094" t="s">
        <v>960</v>
      </c>
      <c r="BG672" s="1094" t="s">
        <v>927</v>
      </c>
      <c r="BH672" s="1094" t="s">
        <v>953</v>
      </c>
      <c r="BI672" s="1094" t="s">
        <v>1027</v>
      </c>
    </row>
    <row r="673" spans="49:61">
      <c r="AW673" s="1313"/>
      <c r="AX673" s="1313"/>
      <c r="AY673" s="1313"/>
      <c r="AZ673" s="1313"/>
      <c r="BA673" s="1313"/>
      <c r="BB673" s="1313"/>
      <c r="BC673" s="1313"/>
      <c r="BD673" s="1095" t="s">
        <v>933</v>
      </c>
      <c r="BE673" s="1095" t="s">
        <v>925</v>
      </c>
      <c r="BF673" s="1094" t="s">
        <v>961</v>
      </c>
      <c r="BG673" s="1094" t="s">
        <v>1640</v>
      </c>
      <c r="BH673" s="1094" t="s">
        <v>954</v>
      </c>
      <c r="BI673" s="1094" t="s">
        <v>1028</v>
      </c>
    </row>
    <row r="674" spans="49:61">
      <c r="AW674" s="1313"/>
      <c r="AX674" s="1313"/>
      <c r="AY674" s="1313"/>
      <c r="AZ674" s="1313"/>
      <c r="BA674" s="1313"/>
      <c r="BB674" s="1313"/>
      <c r="BC674" s="1313"/>
      <c r="BD674" s="1095" t="s">
        <v>382</v>
      </c>
      <c r="BE674" s="1095" t="s">
        <v>926</v>
      </c>
      <c r="BF674" s="1094" t="s">
        <v>962</v>
      </c>
      <c r="BG674" s="1094" t="s">
        <v>929</v>
      </c>
      <c r="BH674" s="1094" t="s">
        <v>955</v>
      </c>
      <c r="BI674" s="1094" t="s">
        <v>1029</v>
      </c>
    </row>
    <row r="675" spans="49:61">
      <c r="AW675" s="1313"/>
      <c r="AX675" s="1313"/>
      <c r="AY675" s="1313"/>
      <c r="AZ675" s="1313"/>
      <c r="BA675" s="1313"/>
      <c r="BB675" s="1313"/>
      <c r="BC675" s="1313"/>
      <c r="BD675" s="1095" t="s">
        <v>934</v>
      </c>
      <c r="BE675" s="1095" t="s">
        <v>927</v>
      </c>
      <c r="BF675" s="1094" t="s">
        <v>963</v>
      </c>
      <c r="BG675" s="1094" t="s">
        <v>2005</v>
      </c>
      <c r="BH675" s="1094" t="s">
        <v>956</v>
      </c>
      <c r="BI675" s="1094" t="s">
        <v>1030</v>
      </c>
    </row>
    <row r="676" spans="49:61">
      <c r="AW676" s="1313"/>
      <c r="AX676" s="1313"/>
      <c r="AY676" s="1313"/>
      <c r="AZ676" s="1313"/>
      <c r="BA676" s="1313"/>
      <c r="BB676" s="1313"/>
      <c r="BC676" s="1313"/>
      <c r="BD676" s="1095" t="s">
        <v>935</v>
      </c>
      <c r="BE676" s="1095" t="s">
        <v>928</v>
      </c>
      <c r="BF676" s="1094" t="s">
        <v>965</v>
      </c>
      <c r="BG676" s="1094" t="s">
        <v>931</v>
      </c>
      <c r="BH676" s="1094" t="s">
        <v>957</v>
      </c>
      <c r="BI676" s="1094" t="s">
        <v>1031</v>
      </c>
    </row>
    <row r="677" spans="49:61">
      <c r="AW677" s="1313"/>
      <c r="AX677" s="1313"/>
      <c r="AY677" s="1313"/>
      <c r="AZ677" s="1313"/>
      <c r="BA677" s="1313"/>
      <c r="BB677" s="1313"/>
      <c r="BC677" s="1313"/>
      <c r="BD677" s="1095" t="s">
        <v>936</v>
      </c>
      <c r="BE677" s="1095" t="s">
        <v>929</v>
      </c>
      <c r="BF677" s="1094" t="s">
        <v>966</v>
      </c>
      <c r="BG677" s="1094" t="s">
        <v>932</v>
      </c>
      <c r="BH677" s="1094" t="s">
        <v>959</v>
      </c>
      <c r="BI677" s="1094" t="s">
        <v>1032</v>
      </c>
    </row>
    <row r="678" spans="49:61">
      <c r="AW678" s="1313"/>
      <c r="AX678" s="1313"/>
      <c r="AY678" s="1313"/>
      <c r="AZ678" s="1313"/>
      <c r="BA678" s="1313"/>
      <c r="BB678" s="1313"/>
      <c r="BC678" s="1313"/>
      <c r="BD678" s="1095" t="s">
        <v>937</v>
      </c>
      <c r="BE678" s="1095" t="s">
        <v>930</v>
      </c>
      <c r="BF678" s="1094" t="s">
        <v>967</v>
      </c>
      <c r="BG678" s="1094" t="s">
        <v>1992</v>
      </c>
      <c r="BH678" s="1094" t="s">
        <v>960</v>
      </c>
      <c r="BI678" s="1094" t="s">
        <v>1033</v>
      </c>
    </row>
    <row r="679" spans="49:61">
      <c r="AW679" s="1313"/>
      <c r="AX679" s="1313"/>
      <c r="AY679" s="1313"/>
      <c r="AZ679" s="1313"/>
      <c r="BA679" s="1313"/>
      <c r="BB679" s="1313"/>
      <c r="BC679" s="1313"/>
      <c r="BD679" s="1095" t="s">
        <v>938</v>
      </c>
      <c r="BE679" s="1095" t="s">
        <v>931</v>
      </c>
      <c r="BF679" s="1094" t="s">
        <v>968</v>
      </c>
      <c r="BG679" s="1094" t="s">
        <v>1993</v>
      </c>
      <c r="BH679" s="1094" t="s">
        <v>961</v>
      </c>
      <c r="BI679" s="1094" t="s">
        <v>1034</v>
      </c>
    </row>
    <row r="680" spans="49:61">
      <c r="AW680" s="1313"/>
      <c r="AX680" s="1313"/>
      <c r="AY680" s="1313"/>
      <c r="AZ680" s="1313"/>
      <c r="BA680" s="1313"/>
      <c r="BB680" s="1313"/>
      <c r="BC680" s="1313"/>
      <c r="BD680" s="1095" t="s">
        <v>939</v>
      </c>
      <c r="BE680" s="1095" t="s">
        <v>932</v>
      </c>
      <c r="BF680" s="1094" t="s">
        <v>969</v>
      </c>
      <c r="BG680" s="1094" t="s">
        <v>1994</v>
      </c>
      <c r="BH680" s="1094" t="s">
        <v>962</v>
      </c>
      <c r="BI680" s="1094" t="s">
        <v>1035</v>
      </c>
    </row>
    <row r="681" spans="49:61">
      <c r="AW681" s="1313"/>
      <c r="AX681" s="1313"/>
      <c r="AY681" s="1313"/>
      <c r="AZ681" s="1313"/>
      <c r="BA681" s="1313"/>
      <c r="BB681" s="1313"/>
      <c r="BC681" s="1313"/>
      <c r="BD681" s="1095" t="s">
        <v>940</v>
      </c>
      <c r="BE681" s="1095" t="s">
        <v>933</v>
      </c>
      <c r="BF681" s="1094" t="s">
        <v>970</v>
      </c>
      <c r="BG681" s="1094" t="s">
        <v>2001</v>
      </c>
      <c r="BH681" s="1094" t="s">
        <v>963</v>
      </c>
      <c r="BI681" s="1094" t="s">
        <v>1036</v>
      </c>
    </row>
    <row r="682" spans="49:61">
      <c r="AW682" s="1313"/>
      <c r="AX682" s="1313"/>
      <c r="AY682" s="1313"/>
      <c r="AZ682" s="1313"/>
      <c r="BA682" s="1313"/>
      <c r="BB682" s="1313"/>
      <c r="BC682" s="1313"/>
      <c r="BD682" s="1095" t="s">
        <v>941</v>
      </c>
      <c r="BE682" s="1095" t="s">
        <v>382</v>
      </c>
      <c r="BF682" s="1094" t="s">
        <v>971</v>
      </c>
      <c r="BG682" s="1094" t="s">
        <v>382</v>
      </c>
      <c r="BH682" s="1094" t="s">
        <v>965</v>
      </c>
      <c r="BI682" s="1094" t="s">
        <v>1037</v>
      </c>
    </row>
    <row r="683" spans="49:61">
      <c r="AW683" s="1313"/>
      <c r="AX683" s="1313"/>
      <c r="AY683" s="1313"/>
      <c r="AZ683" s="1313"/>
      <c r="BA683" s="1313"/>
      <c r="BB683" s="1313"/>
      <c r="BC683" s="1313"/>
      <c r="BD683" s="1095" t="s">
        <v>942</v>
      </c>
      <c r="BE683" s="1095" t="s">
        <v>934</v>
      </c>
      <c r="BF683" s="1094" t="s">
        <v>972</v>
      </c>
      <c r="BG683" s="1094" t="s">
        <v>934</v>
      </c>
      <c r="BH683" s="1094" t="s">
        <v>966</v>
      </c>
      <c r="BI683" s="1094" t="s">
        <v>1038</v>
      </c>
    </row>
    <row r="684" spans="49:61">
      <c r="AW684" s="1313"/>
      <c r="AX684" s="1313"/>
      <c r="AY684" s="1313"/>
      <c r="AZ684" s="1313"/>
      <c r="BA684" s="1313"/>
      <c r="BB684" s="1313"/>
      <c r="BC684" s="1313"/>
      <c r="BD684" s="1095" t="s">
        <v>943</v>
      </c>
      <c r="BE684" s="1095" t="s">
        <v>935</v>
      </c>
      <c r="BF684" s="1094" t="s">
        <v>974</v>
      </c>
      <c r="BG684" s="1094" t="s">
        <v>935</v>
      </c>
      <c r="BH684" s="1094" t="s">
        <v>967</v>
      </c>
      <c r="BI684" s="1094" t="s">
        <v>1039</v>
      </c>
    </row>
    <row r="685" spans="49:61">
      <c r="AW685" s="1313"/>
      <c r="AX685" s="1313"/>
      <c r="AY685" s="1313"/>
      <c r="AZ685" s="1313"/>
      <c r="BA685" s="1313"/>
      <c r="BB685" s="1313"/>
      <c r="BC685" s="1313"/>
      <c r="BD685" s="1095" t="s">
        <v>944</v>
      </c>
      <c r="BE685" s="1095" t="s">
        <v>936</v>
      </c>
      <c r="BF685" s="1094" t="s">
        <v>975</v>
      </c>
      <c r="BG685" s="1094" t="s">
        <v>936</v>
      </c>
      <c r="BH685" s="1094" t="s">
        <v>968</v>
      </c>
      <c r="BI685" s="1094" t="s">
        <v>1041</v>
      </c>
    </row>
    <row r="686" spans="49:61">
      <c r="AW686" s="1313"/>
      <c r="AX686" s="1313"/>
      <c r="AY686" s="1313"/>
      <c r="AZ686" s="1313"/>
      <c r="BA686" s="1313"/>
      <c r="BB686" s="1313"/>
      <c r="BC686" s="1313"/>
      <c r="BD686" s="1095" t="s">
        <v>945</v>
      </c>
      <c r="BE686" s="1095" t="s">
        <v>937</v>
      </c>
      <c r="BF686" s="1094" t="s">
        <v>976</v>
      </c>
      <c r="BG686" s="1094" t="s">
        <v>938</v>
      </c>
      <c r="BH686" s="1094" t="s">
        <v>969</v>
      </c>
      <c r="BI686" s="1094" t="s">
        <v>1042</v>
      </c>
    </row>
    <row r="687" spans="49:61">
      <c r="AW687" s="1313"/>
      <c r="AX687" s="1313"/>
      <c r="AY687" s="1313"/>
      <c r="AZ687" s="1313"/>
      <c r="BA687" s="1313"/>
      <c r="BB687" s="1313"/>
      <c r="BC687" s="1313"/>
      <c r="BD687" s="1095" t="s">
        <v>946</v>
      </c>
      <c r="BE687" s="1095" t="s">
        <v>938</v>
      </c>
      <c r="BF687" s="1094" t="s">
        <v>977</v>
      </c>
      <c r="BG687" s="1094" t="s">
        <v>939</v>
      </c>
      <c r="BH687" s="1094" t="s">
        <v>970</v>
      </c>
      <c r="BI687" s="1094" t="s">
        <v>1044</v>
      </c>
    </row>
    <row r="688" spans="49:61">
      <c r="AW688" s="1313"/>
      <c r="AX688" s="1313"/>
      <c r="AY688" s="1313"/>
      <c r="AZ688" s="1313"/>
      <c r="BA688" s="1313"/>
      <c r="BB688" s="1313"/>
      <c r="BC688" s="1313"/>
      <c r="BD688" s="1095" t="s">
        <v>947</v>
      </c>
      <c r="BE688" s="1095" t="s">
        <v>939</v>
      </c>
      <c r="BF688" s="1094" t="s">
        <v>978</v>
      </c>
      <c r="BG688" s="1094" t="s">
        <v>1995</v>
      </c>
      <c r="BH688" s="1094" t="s">
        <v>971</v>
      </c>
      <c r="BI688" s="1094" t="s">
        <v>1045</v>
      </c>
    </row>
    <row r="689" spans="49:61">
      <c r="AW689" s="1313"/>
      <c r="AX689" s="1313"/>
      <c r="AY689" s="1313"/>
      <c r="AZ689" s="1313"/>
      <c r="BA689" s="1313"/>
      <c r="BB689" s="1313"/>
      <c r="BC689" s="1313"/>
      <c r="BD689" s="1095" t="s">
        <v>948</v>
      </c>
      <c r="BE689" s="1095" t="s">
        <v>940</v>
      </c>
      <c r="BF689" s="1094" t="s">
        <v>979</v>
      </c>
      <c r="BG689" s="1094" t="s">
        <v>940</v>
      </c>
      <c r="BH689" s="1094" t="s">
        <v>972</v>
      </c>
      <c r="BI689" s="1094" t="s">
        <v>1046</v>
      </c>
    </row>
    <row r="690" spans="49:61">
      <c r="AW690" s="1313"/>
      <c r="AX690" s="1313"/>
      <c r="AY690" s="1313"/>
      <c r="AZ690" s="1313"/>
      <c r="BA690" s="1313"/>
      <c r="BB690" s="1313"/>
      <c r="BC690" s="1313"/>
      <c r="BD690" s="1095" t="s">
        <v>949</v>
      </c>
      <c r="BE690" s="1095" t="s">
        <v>941</v>
      </c>
      <c r="BF690" s="1094" t="s">
        <v>980</v>
      </c>
      <c r="BG690" s="1094" t="s">
        <v>941</v>
      </c>
      <c r="BH690" s="1094" t="s">
        <v>975</v>
      </c>
      <c r="BI690" s="1094" t="s">
        <v>1047</v>
      </c>
    </row>
    <row r="691" spans="49:61">
      <c r="AW691" s="1313"/>
      <c r="AX691" s="1313"/>
      <c r="AY691" s="1313"/>
      <c r="AZ691" s="1313"/>
      <c r="BA691" s="1313"/>
      <c r="BB691" s="1313"/>
      <c r="BC691" s="1313"/>
      <c r="BD691" s="1095" t="s">
        <v>950</v>
      </c>
      <c r="BE691" s="1095" t="s">
        <v>942</v>
      </c>
      <c r="BF691" s="1094" t="s">
        <v>981</v>
      </c>
      <c r="BG691" s="1094" t="s">
        <v>2006</v>
      </c>
      <c r="BH691" s="1094" t="s">
        <v>976</v>
      </c>
      <c r="BI691" s="1094" t="s">
        <v>1048</v>
      </c>
    </row>
    <row r="692" spans="49:61">
      <c r="AW692" s="1313"/>
      <c r="AX692" s="1313"/>
      <c r="AY692" s="1313"/>
      <c r="AZ692" s="1313"/>
      <c r="BA692" s="1313"/>
      <c r="BB692" s="1313"/>
      <c r="BC692" s="1313"/>
      <c r="BD692" s="1095" t="s">
        <v>951</v>
      </c>
      <c r="BE692" s="1095" t="s">
        <v>943</v>
      </c>
      <c r="BF692" s="1094" t="s">
        <v>982</v>
      </c>
      <c r="BG692" s="1094" t="s">
        <v>942</v>
      </c>
      <c r="BH692" s="1094" t="s">
        <v>977</v>
      </c>
      <c r="BI692" s="1094" t="s">
        <v>1049</v>
      </c>
    </row>
    <row r="693" spans="49:61">
      <c r="AW693" s="1313"/>
      <c r="AX693" s="1313"/>
      <c r="AY693" s="1313"/>
      <c r="AZ693" s="1313"/>
      <c r="BA693" s="1313"/>
      <c r="BB693" s="1313"/>
      <c r="BC693" s="1313"/>
      <c r="BD693" s="1095" t="s">
        <v>952</v>
      </c>
      <c r="BE693" s="1095" t="s">
        <v>944</v>
      </c>
      <c r="BF693" s="1094" t="s">
        <v>984</v>
      </c>
      <c r="BG693" s="1094" t="s">
        <v>943</v>
      </c>
      <c r="BH693" s="1094" t="s">
        <v>978</v>
      </c>
      <c r="BI693" s="1094" t="s">
        <v>1050</v>
      </c>
    </row>
    <row r="694" spans="49:61">
      <c r="AW694" s="1313"/>
      <c r="AX694" s="1313"/>
      <c r="AY694" s="1313"/>
      <c r="AZ694" s="1313"/>
      <c r="BA694" s="1313"/>
      <c r="BB694" s="1313"/>
      <c r="BC694" s="1313"/>
      <c r="BD694" s="1095" t="s">
        <v>953</v>
      </c>
      <c r="BE694" s="1095" t="s">
        <v>945</v>
      </c>
      <c r="BF694" s="1094" t="s">
        <v>396</v>
      </c>
      <c r="BG694" s="1094" t="s">
        <v>944</v>
      </c>
      <c r="BH694" s="1094" t="s">
        <v>979</v>
      </c>
      <c r="BI694" s="1094" t="s">
        <v>1051</v>
      </c>
    </row>
    <row r="695" spans="49:61">
      <c r="AW695" s="1313"/>
      <c r="AX695" s="1313"/>
      <c r="AY695" s="1313"/>
      <c r="AZ695" s="1313"/>
      <c r="BA695" s="1313"/>
      <c r="BB695" s="1313"/>
      <c r="BC695" s="1313"/>
      <c r="BD695" s="1095" t="s">
        <v>954</v>
      </c>
      <c r="BE695" s="1095" t="s">
        <v>946</v>
      </c>
      <c r="BF695" s="1094" t="s">
        <v>985</v>
      </c>
      <c r="BG695" s="1094" t="s">
        <v>945</v>
      </c>
      <c r="BH695" s="1094" t="s">
        <v>980</v>
      </c>
      <c r="BI695" s="1094" t="s">
        <v>1052</v>
      </c>
    </row>
    <row r="696" spans="49:61">
      <c r="AW696" s="1313"/>
      <c r="AX696" s="1313"/>
      <c r="AY696" s="1313"/>
      <c r="AZ696" s="1313"/>
      <c r="BA696" s="1313"/>
      <c r="BB696" s="1313"/>
      <c r="BC696" s="1313"/>
      <c r="BD696" s="1095" t="s">
        <v>955</v>
      </c>
      <c r="BE696" s="1095" t="s">
        <v>947</v>
      </c>
      <c r="BF696" s="1094" t="s">
        <v>986</v>
      </c>
      <c r="BG696" s="1094" t="s">
        <v>946</v>
      </c>
      <c r="BH696" s="1094" t="s">
        <v>981</v>
      </c>
      <c r="BI696" s="1094" t="s">
        <v>1053</v>
      </c>
    </row>
    <row r="697" spans="49:61">
      <c r="AW697" s="1313"/>
      <c r="AX697" s="1313"/>
      <c r="AY697" s="1313"/>
      <c r="AZ697" s="1313"/>
      <c r="BA697" s="1313"/>
      <c r="BB697" s="1313"/>
      <c r="BC697" s="1313"/>
      <c r="BD697" s="1095" t="s">
        <v>956</v>
      </c>
      <c r="BE697" s="1095" t="s">
        <v>948</v>
      </c>
      <c r="BF697" s="1094" t="s">
        <v>989</v>
      </c>
      <c r="BG697" s="1094" t="s">
        <v>947</v>
      </c>
      <c r="BH697" s="1094" t="s">
        <v>396</v>
      </c>
      <c r="BI697" s="1094" t="s">
        <v>1054</v>
      </c>
    </row>
    <row r="698" spans="49:61">
      <c r="AW698" s="1313"/>
      <c r="AX698" s="1313"/>
      <c r="AY698" s="1313"/>
      <c r="AZ698" s="1313"/>
      <c r="BA698" s="1313"/>
      <c r="BB698" s="1313"/>
      <c r="BC698" s="1313"/>
      <c r="BD698" s="1095" t="s">
        <v>957</v>
      </c>
      <c r="BE698" s="1095" t="s">
        <v>949</v>
      </c>
      <c r="BF698" s="1094" t="s">
        <v>990</v>
      </c>
      <c r="BG698" s="1094" t="s">
        <v>948</v>
      </c>
      <c r="BH698" s="1094" t="s">
        <v>985</v>
      </c>
      <c r="BI698" s="1094" t="s">
        <v>2007</v>
      </c>
    </row>
    <row r="699" spans="49:61">
      <c r="AW699" s="1313"/>
      <c r="AX699" s="1313"/>
      <c r="AY699" s="1313"/>
      <c r="AZ699" s="1313"/>
      <c r="BA699" s="1313"/>
      <c r="BB699" s="1313"/>
      <c r="BC699" s="1313"/>
      <c r="BD699" s="1095" t="s">
        <v>958</v>
      </c>
      <c r="BE699" s="1095" t="s">
        <v>950</v>
      </c>
      <c r="BF699" s="1094" t="s">
        <v>991</v>
      </c>
      <c r="BG699" s="1094" t="s">
        <v>949</v>
      </c>
      <c r="BH699" s="1094" t="s">
        <v>986</v>
      </c>
      <c r="BI699" s="1094" t="s">
        <v>1057</v>
      </c>
    </row>
    <row r="700" spans="49:61">
      <c r="AW700" s="1313"/>
      <c r="AX700" s="1313"/>
      <c r="AY700" s="1313"/>
      <c r="AZ700" s="1313"/>
      <c r="BA700" s="1313"/>
      <c r="BB700" s="1313"/>
      <c r="BC700" s="1313"/>
      <c r="BD700" s="1095" t="s">
        <v>959</v>
      </c>
      <c r="BE700" s="1095" t="s">
        <v>951</v>
      </c>
      <c r="BF700" s="1094" t="s">
        <v>992</v>
      </c>
      <c r="BG700" s="1094" t="s">
        <v>951</v>
      </c>
      <c r="BH700" s="1094" t="s">
        <v>2008</v>
      </c>
      <c r="BI700" s="1094" t="s">
        <v>1058</v>
      </c>
    </row>
    <row r="701" spans="49:61">
      <c r="AW701" s="1313"/>
      <c r="AX701" s="1313"/>
      <c r="AY701" s="1313"/>
      <c r="AZ701" s="1313"/>
      <c r="BA701" s="1313"/>
      <c r="BB701" s="1313"/>
      <c r="BC701" s="1313"/>
      <c r="BD701" s="1095" t="s">
        <v>960</v>
      </c>
      <c r="BE701" s="1095" t="s">
        <v>952</v>
      </c>
      <c r="BF701" s="1094" t="s">
        <v>993</v>
      </c>
      <c r="BG701" s="1094" t="s">
        <v>1997</v>
      </c>
      <c r="BH701" s="1094" t="s">
        <v>989</v>
      </c>
      <c r="BI701" s="1094" t="s">
        <v>1059</v>
      </c>
    </row>
    <row r="702" spans="49:61">
      <c r="AW702" s="1313"/>
      <c r="AX702" s="1313"/>
      <c r="AY702" s="1313"/>
      <c r="AZ702" s="1313"/>
      <c r="BA702" s="1313"/>
      <c r="BB702" s="1313"/>
      <c r="BC702" s="1313"/>
      <c r="BD702" s="1095" t="s">
        <v>961</v>
      </c>
      <c r="BE702" s="1095" t="s">
        <v>953</v>
      </c>
      <c r="BF702" s="1094" t="s">
        <v>2000</v>
      </c>
      <c r="BG702" s="1094" t="s">
        <v>1998</v>
      </c>
      <c r="BH702" s="1094" t="s">
        <v>990</v>
      </c>
      <c r="BI702" s="1094" t="s">
        <v>1061</v>
      </c>
    </row>
    <row r="703" spans="49:61">
      <c r="AW703" s="1313"/>
      <c r="AX703" s="1313"/>
      <c r="AY703" s="1313"/>
      <c r="AZ703" s="1313"/>
      <c r="BA703" s="1313"/>
      <c r="BB703" s="1313"/>
      <c r="BC703" s="1313"/>
      <c r="BD703" s="1095" t="s">
        <v>962</v>
      </c>
      <c r="BE703" s="1095" t="s">
        <v>954</v>
      </c>
      <c r="BF703" s="1094" t="s">
        <v>994</v>
      </c>
      <c r="BG703" s="1094" t="s">
        <v>954</v>
      </c>
      <c r="BH703" s="1094" t="s">
        <v>991</v>
      </c>
      <c r="BI703" s="1094" t="s">
        <v>1062</v>
      </c>
    </row>
    <row r="704" spans="49:61">
      <c r="AW704" s="1313"/>
      <c r="AX704" s="1313"/>
      <c r="AY704" s="1313"/>
      <c r="AZ704" s="1313"/>
      <c r="BA704" s="1313"/>
      <c r="BB704" s="1313"/>
      <c r="BC704" s="1313"/>
      <c r="BD704" s="1095" t="s">
        <v>963</v>
      </c>
      <c r="BE704" s="1095" t="s">
        <v>955</v>
      </c>
      <c r="BF704" s="1094" t="s">
        <v>995</v>
      </c>
      <c r="BG704" s="1094" t="s">
        <v>955</v>
      </c>
      <c r="BH704" s="1094" t="s">
        <v>993</v>
      </c>
      <c r="BI704" s="1094" t="s">
        <v>1063</v>
      </c>
    </row>
    <row r="705" spans="49:61">
      <c r="AW705" s="1313"/>
      <c r="AX705" s="1313"/>
      <c r="AY705" s="1313"/>
      <c r="AZ705" s="1313"/>
      <c r="BA705" s="1313"/>
      <c r="BB705" s="1313"/>
      <c r="BC705" s="1313"/>
      <c r="BD705" s="1095" t="s">
        <v>965</v>
      </c>
      <c r="BE705" s="1095" t="s">
        <v>956</v>
      </c>
      <c r="BF705" s="1094" t="s">
        <v>996</v>
      </c>
      <c r="BG705" s="1094" t="s">
        <v>956</v>
      </c>
      <c r="BH705" s="1094" t="s">
        <v>2000</v>
      </c>
      <c r="BI705" s="1094" t="s">
        <v>1064</v>
      </c>
    </row>
    <row r="706" spans="49:61">
      <c r="AW706" s="1313"/>
      <c r="AX706" s="1313"/>
      <c r="AY706" s="1313"/>
      <c r="AZ706" s="1313"/>
      <c r="BA706" s="1313"/>
      <c r="BB706" s="1313"/>
      <c r="BC706" s="1313"/>
      <c r="BD706" s="1095" t="s">
        <v>966</v>
      </c>
      <c r="BE706" s="1095" t="s">
        <v>957</v>
      </c>
      <c r="BF706" s="1094" t="s">
        <v>997</v>
      </c>
      <c r="BG706" s="1094" t="s">
        <v>957</v>
      </c>
      <c r="BH706" s="1094" t="s">
        <v>994</v>
      </c>
      <c r="BI706" s="1094" t="s">
        <v>1065</v>
      </c>
    </row>
    <row r="707" spans="49:61">
      <c r="AW707" s="1313"/>
      <c r="AX707" s="1313"/>
      <c r="AY707" s="1313"/>
      <c r="AZ707" s="1313"/>
      <c r="BA707" s="1313"/>
      <c r="BB707" s="1313"/>
      <c r="BC707" s="1313"/>
      <c r="BD707" s="1095" t="s">
        <v>967</v>
      </c>
      <c r="BE707" s="1095" t="s">
        <v>958</v>
      </c>
      <c r="BF707" s="1094" t="s">
        <v>999</v>
      </c>
      <c r="BG707" s="1094" t="s">
        <v>959</v>
      </c>
      <c r="BH707" s="1094" t="s">
        <v>995</v>
      </c>
      <c r="BI707" s="1094" t="s">
        <v>1066</v>
      </c>
    </row>
    <row r="708" spans="49:61">
      <c r="AW708" s="1313"/>
      <c r="AX708" s="1313"/>
      <c r="AY708" s="1313"/>
      <c r="AZ708" s="1313"/>
      <c r="BA708" s="1313"/>
      <c r="BB708" s="1313"/>
      <c r="BC708" s="1313"/>
      <c r="BD708" s="1095" t="s">
        <v>968</v>
      </c>
      <c r="BE708" s="1095" t="s">
        <v>959</v>
      </c>
      <c r="BF708" s="1094" t="s">
        <v>1000</v>
      </c>
      <c r="BG708" s="1094" t="s">
        <v>960</v>
      </c>
      <c r="BH708" s="1094" t="s">
        <v>997</v>
      </c>
      <c r="BI708" s="1094" t="s">
        <v>1067</v>
      </c>
    </row>
    <row r="709" spans="49:61">
      <c r="AW709" s="1313"/>
      <c r="AX709" s="1313"/>
      <c r="AY709" s="1313"/>
      <c r="AZ709" s="1313"/>
      <c r="BA709" s="1313"/>
      <c r="BB709" s="1313"/>
      <c r="BC709" s="1313"/>
      <c r="BD709" s="1095" t="s">
        <v>969</v>
      </c>
      <c r="BE709" s="1095" t="s">
        <v>960</v>
      </c>
      <c r="BF709" s="1094" t="s">
        <v>1001</v>
      </c>
      <c r="BG709" s="1094" t="s">
        <v>961</v>
      </c>
      <c r="BH709" s="1094" t="s">
        <v>999</v>
      </c>
      <c r="BI709" s="1094" t="s">
        <v>1069</v>
      </c>
    </row>
    <row r="710" spans="49:61">
      <c r="AW710" s="1313"/>
      <c r="AX710" s="1313"/>
      <c r="AY710" s="1313"/>
      <c r="AZ710" s="1313"/>
      <c r="BA710" s="1313"/>
      <c r="BB710" s="1313"/>
      <c r="BC710" s="1313"/>
      <c r="BD710" s="1095" t="s">
        <v>970</v>
      </c>
      <c r="BE710" s="1095" t="s">
        <v>961</v>
      </c>
      <c r="BF710" s="1094" t="s">
        <v>1002</v>
      </c>
      <c r="BG710" s="1094" t="s">
        <v>962</v>
      </c>
      <c r="BH710" s="1094" t="s">
        <v>1000</v>
      </c>
      <c r="BI710" s="1094" t="s">
        <v>1071</v>
      </c>
    </row>
    <row r="711" spans="49:61">
      <c r="AW711" s="1313"/>
      <c r="AX711" s="1313"/>
      <c r="AY711" s="1313"/>
      <c r="AZ711" s="1313"/>
      <c r="BA711" s="1313"/>
      <c r="BB711" s="1313"/>
      <c r="BC711" s="1313"/>
      <c r="BD711" s="1095" t="s">
        <v>971</v>
      </c>
      <c r="BE711" s="1095" t="s">
        <v>962</v>
      </c>
      <c r="BF711" s="1094" t="s">
        <v>2009</v>
      </c>
      <c r="BG711" s="1094" t="s">
        <v>963</v>
      </c>
      <c r="BH711" s="1094" t="s">
        <v>1001</v>
      </c>
      <c r="BI711" s="1094" t="s">
        <v>1072</v>
      </c>
    </row>
    <row r="712" spans="49:61">
      <c r="AW712" s="1313"/>
      <c r="AX712" s="1313"/>
      <c r="AY712" s="1313"/>
      <c r="AZ712" s="1313"/>
      <c r="BA712" s="1313"/>
      <c r="BB712" s="1313"/>
      <c r="BC712" s="1313"/>
      <c r="BD712" s="1095" t="s">
        <v>972</v>
      </c>
      <c r="BE712" s="1095" t="s">
        <v>963</v>
      </c>
      <c r="BF712" s="1094" t="s">
        <v>1003</v>
      </c>
      <c r="BG712" s="1094" t="s">
        <v>965</v>
      </c>
      <c r="BH712" s="1094" t="s">
        <v>1002</v>
      </c>
      <c r="BI712" s="1094" t="s">
        <v>1073</v>
      </c>
    </row>
    <row r="713" spans="49:61">
      <c r="AW713" s="1313"/>
      <c r="AX713" s="1313"/>
      <c r="AY713" s="1313"/>
      <c r="AZ713" s="1313"/>
      <c r="BA713" s="1313"/>
      <c r="BB713" s="1313"/>
      <c r="BC713" s="1313"/>
      <c r="BD713" s="1095" t="s">
        <v>973</v>
      </c>
      <c r="BE713" s="1095" t="s">
        <v>964</v>
      </c>
      <c r="BF713" s="1094" t="s">
        <v>1004</v>
      </c>
      <c r="BG713" s="1094" t="s">
        <v>966</v>
      </c>
      <c r="BH713" s="1094" t="s">
        <v>2009</v>
      </c>
      <c r="BI713" s="1094" t="s">
        <v>1074</v>
      </c>
    </row>
    <row r="714" spans="49:61">
      <c r="AW714" s="1313"/>
      <c r="AX714" s="1313"/>
      <c r="AY714" s="1313"/>
      <c r="AZ714" s="1313"/>
      <c r="BA714" s="1313"/>
      <c r="BB714" s="1313"/>
      <c r="BC714" s="1313"/>
      <c r="BD714" s="1095" t="s">
        <v>974</v>
      </c>
      <c r="BE714" s="1095" t="s">
        <v>965</v>
      </c>
      <c r="BF714" s="1094" t="s">
        <v>1005</v>
      </c>
      <c r="BG714" s="1094" t="s">
        <v>967</v>
      </c>
      <c r="BH714" s="1094" t="s">
        <v>1003</v>
      </c>
      <c r="BI714" s="1094" t="s">
        <v>1075</v>
      </c>
    </row>
    <row r="715" spans="49:61">
      <c r="AW715" s="1313"/>
      <c r="AX715" s="1313"/>
      <c r="AY715" s="1313"/>
      <c r="AZ715" s="1313"/>
      <c r="BA715" s="1313"/>
      <c r="BB715" s="1313"/>
      <c r="BC715" s="1313"/>
      <c r="BD715" s="1095" t="s">
        <v>975</v>
      </c>
      <c r="BE715" s="1095" t="s">
        <v>966</v>
      </c>
      <c r="BF715" s="1094" t="s">
        <v>1006</v>
      </c>
      <c r="BG715" s="1094" t="s">
        <v>968</v>
      </c>
      <c r="BH715" s="1094" t="s">
        <v>1004</v>
      </c>
      <c r="BI715" s="1094" t="s">
        <v>1076</v>
      </c>
    </row>
    <row r="716" spans="49:61">
      <c r="AW716" s="1313"/>
      <c r="AX716" s="1313"/>
      <c r="AY716" s="1313"/>
      <c r="AZ716" s="1313"/>
      <c r="BA716" s="1313"/>
      <c r="BB716" s="1313"/>
      <c r="BC716" s="1313"/>
      <c r="BD716" s="1095" t="s">
        <v>976</v>
      </c>
      <c r="BE716" s="1095" t="s">
        <v>967</v>
      </c>
      <c r="BF716" s="1094" t="s">
        <v>1007</v>
      </c>
      <c r="BG716" s="1094" t="s">
        <v>969</v>
      </c>
      <c r="BH716" s="1094" t="s">
        <v>1005</v>
      </c>
      <c r="BI716" s="1094" t="s">
        <v>1077</v>
      </c>
    </row>
    <row r="717" spans="49:61">
      <c r="AW717" s="1313"/>
      <c r="AX717" s="1313"/>
      <c r="AY717" s="1313"/>
      <c r="AZ717" s="1313"/>
      <c r="BA717" s="1313"/>
      <c r="BB717" s="1313"/>
      <c r="BC717" s="1313"/>
      <c r="BD717" s="1095" t="s">
        <v>977</v>
      </c>
      <c r="BE717" s="1095" t="s">
        <v>968</v>
      </c>
      <c r="BF717" s="1094" t="s">
        <v>402</v>
      </c>
      <c r="BG717" s="1094" t="s">
        <v>970</v>
      </c>
      <c r="BH717" s="1094" t="s">
        <v>1006</v>
      </c>
      <c r="BI717" s="1094" t="s">
        <v>1078</v>
      </c>
    </row>
    <row r="718" spans="49:61">
      <c r="AW718" s="1313"/>
      <c r="AX718" s="1313"/>
      <c r="AY718" s="1313"/>
      <c r="AZ718" s="1313"/>
      <c r="BA718" s="1313"/>
      <c r="BB718" s="1313"/>
      <c r="BC718" s="1313"/>
      <c r="BD718" s="1095" t="s">
        <v>978</v>
      </c>
      <c r="BE718" s="1095" t="s">
        <v>969</v>
      </c>
      <c r="BF718" s="1094" t="s">
        <v>1008</v>
      </c>
      <c r="BG718" s="1094" t="s">
        <v>971</v>
      </c>
      <c r="BH718" s="1094" t="s">
        <v>1007</v>
      </c>
      <c r="BI718" s="1094" t="s">
        <v>1079</v>
      </c>
    </row>
    <row r="719" spans="49:61">
      <c r="AW719" s="1313"/>
      <c r="AX719" s="1313"/>
      <c r="AY719" s="1313"/>
      <c r="AZ719" s="1313"/>
      <c r="BA719" s="1313"/>
      <c r="BB719" s="1313"/>
      <c r="BC719" s="1313"/>
      <c r="BD719" s="1095" t="s">
        <v>979</v>
      </c>
      <c r="BE719" s="1095" t="s">
        <v>970</v>
      </c>
      <c r="BF719" s="1094" t="s">
        <v>1009</v>
      </c>
      <c r="BG719" s="1094" t="s">
        <v>972</v>
      </c>
      <c r="BH719" s="1094" t="s">
        <v>402</v>
      </c>
      <c r="BI719" s="1094" t="s">
        <v>1080</v>
      </c>
    </row>
    <row r="720" spans="49:61">
      <c r="AW720" s="1313"/>
      <c r="AX720" s="1313"/>
      <c r="AY720" s="1313"/>
      <c r="AZ720" s="1313"/>
      <c r="BA720" s="1313"/>
      <c r="BB720" s="1313"/>
      <c r="BC720" s="1313"/>
      <c r="BD720" s="1095" t="s">
        <v>980</v>
      </c>
      <c r="BE720" s="1095" t="s">
        <v>971</v>
      </c>
      <c r="BF720" s="1094" t="s">
        <v>1010</v>
      </c>
      <c r="BG720" s="1094" t="s">
        <v>975</v>
      </c>
      <c r="BH720" s="1094" t="s">
        <v>1008</v>
      </c>
      <c r="BI720" s="1094" t="s">
        <v>1081</v>
      </c>
    </row>
    <row r="721" spans="49:61">
      <c r="AW721" s="1313"/>
      <c r="AX721" s="1313"/>
      <c r="AY721" s="1313"/>
      <c r="AZ721" s="1313"/>
      <c r="BA721" s="1313"/>
      <c r="BB721" s="1313"/>
      <c r="BC721" s="1313"/>
      <c r="BD721" s="1095" t="s">
        <v>981</v>
      </c>
      <c r="BE721" s="1095" t="s">
        <v>972</v>
      </c>
      <c r="BF721" s="1094" t="s">
        <v>1012</v>
      </c>
      <c r="BG721" s="1094" t="s">
        <v>976</v>
      </c>
      <c r="BH721" s="1094" t="s">
        <v>1009</v>
      </c>
      <c r="BI721" s="1094" t="s">
        <v>1082</v>
      </c>
    </row>
    <row r="722" spans="49:61">
      <c r="AW722" s="1313"/>
      <c r="AX722" s="1313"/>
      <c r="AY722" s="1313"/>
      <c r="AZ722" s="1313"/>
      <c r="BA722" s="1313"/>
      <c r="BB722" s="1313"/>
      <c r="BC722" s="1313"/>
      <c r="BD722" s="1095" t="s">
        <v>982</v>
      </c>
      <c r="BE722" s="1095" t="s">
        <v>973</v>
      </c>
      <c r="BF722" s="1094" t="s">
        <v>2002</v>
      </c>
      <c r="BG722" s="1094" t="s">
        <v>977</v>
      </c>
      <c r="BH722" s="1094" t="s">
        <v>1010</v>
      </c>
      <c r="BI722" s="1094" t="s">
        <v>2010</v>
      </c>
    </row>
    <row r="723" spans="49:61">
      <c r="AW723" s="1313"/>
      <c r="AX723" s="1313"/>
      <c r="AY723" s="1313"/>
      <c r="AZ723" s="1313"/>
      <c r="BA723" s="1313"/>
      <c r="BB723" s="1313"/>
      <c r="BC723" s="1313"/>
      <c r="BD723" s="1095" t="s">
        <v>984</v>
      </c>
      <c r="BE723" s="1095" t="s">
        <v>974</v>
      </c>
      <c r="BF723" s="1094" t="s">
        <v>2003</v>
      </c>
      <c r="BG723" s="1094" t="s">
        <v>978</v>
      </c>
      <c r="BH723" s="1094" t="s">
        <v>1012</v>
      </c>
      <c r="BI723" s="1094" t="s">
        <v>1083</v>
      </c>
    </row>
    <row r="724" spans="49:61">
      <c r="AW724" s="1313"/>
      <c r="AX724" s="1313"/>
      <c r="AY724" s="1313"/>
      <c r="AZ724" s="1313"/>
      <c r="BA724" s="1313"/>
      <c r="BB724" s="1313"/>
      <c r="BC724" s="1313"/>
      <c r="BD724" s="1095" t="s">
        <v>396</v>
      </c>
      <c r="BE724" s="1095" t="s">
        <v>975</v>
      </c>
      <c r="BF724" s="1094" t="s">
        <v>1015</v>
      </c>
      <c r="BG724" s="1094" t="s">
        <v>979</v>
      </c>
      <c r="BH724" s="1094" t="s">
        <v>2002</v>
      </c>
      <c r="BI724" s="1094" t="s">
        <v>1084</v>
      </c>
    </row>
    <row r="725" spans="49:61">
      <c r="AW725" s="1313"/>
      <c r="AX725" s="1313"/>
      <c r="AY725" s="1313"/>
      <c r="AZ725" s="1313"/>
      <c r="BA725" s="1313"/>
      <c r="BB725" s="1313"/>
      <c r="BC725" s="1313"/>
      <c r="BD725" s="1095" t="s">
        <v>985</v>
      </c>
      <c r="BE725" s="1095" t="s">
        <v>976</v>
      </c>
      <c r="BF725" s="1094" t="s">
        <v>1016</v>
      </c>
      <c r="BG725" s="1094" t="s">
        <v>980</v>
      </c>
      <c r="BH725" s="1094" t="s">
        <v>2003</v>
      </c>
      <c r="BI725" s="1094" t="s">
        <v>1086</v>
      </c>
    </row>
    <row r="726" spans="49:61">
      <c r="AW726" s="1313"/>
      <c r="AX726" s="1313"/>
      <c r="AY726" s="1313"/>
      <c r="AZ726" s="1313"/>
      <c r="BA726" s="1313"/>
      <c r="BB726" s="1313"/>
      <c r="BC726" s="1313"/>
      <c r="BD726" s="1095" t="s">
        <v>986</v>
      </c>
      <c r="BE726" s="1095" t="s">
        <v>977</v>
      </c>
      <c r="BF726" s="1094" t="s">
        <v>1017</v>
      </c>
      <c r="BG726" s="1094" t="s">
        <v>981</v>
      </c>
      <c r="BH726" s="1094" t="s">
        <v>1015</v>
      </c>
      <c r="BI726" s="1094" t="s">
        <v>1087</v>
      </c>
    </row>
    <row r="727" spans="49:61">
      <c r="AW727" s="1313"/>
      <c r="AX727" s="1313"/>
      <c r="AY727" s="1313"/>
      <c r="AZ727" s="1313"/>
      <c r="BA727" s="1313"/>
      <c r="BB727" s="1313"/>
      <c r="BC727" s="1313"/>
      <c r="BD727" s="1095" t="s">
        <v>987</v>
      </c>
      <c r="BE727" s="1095" t="s">
        <v>978</v>
      </c>
      <c r="BF727" s="1094" t="s">
        <v>406</v>
      </c>
      <c r="BG727" s="1094" t="s">
        <v>984</v>
      </c>
      <c r="BH727" s="1094" t="s">
        <v>1016</v>
      </c>
      <c r="BI727" s="1094" t="s">
        <v>2011</v>
      </c>
    </row>
    <row r="728" spans="49:61">
      <c r="AW728" s="1313"/>
      <c r="AX728" s="1313"/>
      <c r="AY728" s="1313"/>
      <c r="AZ728" s="1313"/>
      <c r="BA728" s="1313"/>
      <c r="BB728" s="1313"/>
      <c r="BC728" s="1313"/>
      <c r="BD728" s="1095" t="s">
        <v>988</v>
      </c>
      <c r="BE728" s="1095" t="s">
        <v>979</v>
      </c>
      <c r="BF728" s="1094" t="s">
        <v>1018</v>
      </c>
      <c r="BG728" s="1094" t="s">
        <v>396</v>
      </c>
      <c r="BH728" s="1094" t="s">
        <v>1017</v>
      </c>
      <c r="BI728" s="1094" t="s">
        <v>2012</v>
      </c>
    </row>
    <row r="729" spans="49:61">
      <c r="AW729" s="1313"/>
      <c r="AX729" s="1313"/>
      <c r="AY729" s="1313"/>
      <c r="AZ729" s="1313"/>
      <c r="BA729" s="1313"/>
      <c r="BB729" s="1313"/>
      <c r="BC729" s="1313"/>
      <c r="BD729" s="1095" t="s">
        <v>989</v>
      </c>
      <c r="BE729" s="1095" t="s">
        <v>980</v>
      </c>
      <c r="BF729" s="1094" t="s">
        <v>1019</v>
      </c>
      <c r="BG729" s="1094" t="s">
        <v>985</v>
      </c>
      <c r="BH729" s="1094" t="s">
        <v>406</v>
      </c>
      <c r="BI729" s="1094" t="s">
        <v>1089</v>
      </c>
    </row>
    <row r="730" spans="49:61">
      <c r="AW730" s="1313"/>
      <c r="AX730" s="1313"/>
      <c r="AY730" s="1313"/>
      <c r="AZ730" s="1313"/>
      <c r="BA730" s="1313"/>
      <c r="BB730" s="1313"/>
      <c r="BC730" s="1313"/>
      <c r="BD730" s="1095" t="s">
        <v>990</v>
      </c>
      <c r="BE730" s="1095" t="s">
        <v>981</v>
      </c>
      <c r="BF730" s="1094" t="s">
        <v>1020</v>
      </c>
      <c r="BG730" s="1094" t="s">
        <v>986</v>
      </c>
      <c r="BH730" s="1094" t="s">
        <v>1018</v>
      </c>
      <c r="BI730" s="1094" t="s">
        <v>1090</v>
      </c>
    </row>
    <row r="731" spans="49:61">
      <c r="AW731" s="1313"/>
      <c r="AX731" s="1313"/>
      <c r="AY731" s="1313"/>
      <c r="AZ731" s="1313"/>
      <c r="BA731" s="1313"/>
      <c r="BB731" s="1313"/>
      <c r="BC731" s="1313"/>
      <c r="BD731" s="1095" t="s">
        <v>991</v>
      </c>
      <c r="BE731" s="1095" t="s">
        <v>982</v>
      </c>
      <c r="BF731" s="1094" t="s">
        <v>1021</v>
      </c>
      <c r="BG731" s="1094" t="s">
        <v>2008</v>
      </c>
      <c r="BH731" s="1094" t="s">
        <v>1019</v>
      </c>
      <c r="BI731" s="1094" t="s">
        <v>1091</v>
      </c>
    </row>
    <row r="732" spans="49:61">
      <c r="AW732" s="1313"/>
      <c r="AX732" s="1313"/>
      <c r="AY732" s="1313"/>
      <c r="AZ732" s="1313"/>
      <c r="BA732" s="1313"/>
      <c r="BB732" s="1313"/>
      <c r="BC732" s="1313"/>
      <c r="BD732" s="1095" t="s">
        <v>992</v>
      </c>
      <c r="BE732" s="1095" t="s">
        <v>983</v>
      </c>
      <c r="BF732" s="1094" t="s">
        <v>1022</v>
      </c>
      <c r="BG732" s="1094" t="s">
        <v>989</v>
      </c>
      <c r="BH732" s="1094" t="s">
        <v>1020</v>
      </c>
      <c r="BI732" s="1094" t="s">
        <v>1092</v>
      </c>
    </row>
    <row r="733" spans="49:61">
      <c r="AW733" s="1313"/>
      <c r="AX733" s="1313"/>
      <c r="AY733" s="1313"/>
      <c r="AZ733" s="1313"/>
      <c r="BA733" s="1313"/>
      <c r="BB733" s="1313"/>
      <c r="BC733" s="1313"/>
      <c r="BD733" s="1095" t="s">
        <v>993</v>
      </c>
      <c r="BE733" s="1095" t="s">
        <v>984</v>
      </c>
      <c r="BF733" s="1094" t="s">
        <v>1024</v>
      </c>
      <c r="BG733" s="1094" t="s">
        <v>990</v>
      </c>
      <c r="BH733" s="1094" t="s">
        <v>1021</v>
      </c>
      <c r="BI733" s="1094" t="s">
        <v>1093</v>
      </c>
    </row>
    <row r="734" spans="49:61">
      <c r="AW734" s="1313"/>
      <c r="AX734" s="1313"/>
      <c r="AY734" s="1313"/>
      <c r="AZ734" s="1313"/>
      <c r="BA734" s="1313"/>
      <c r="BB734" s="1313"/>
      <c r="BC734" s="1313"/>
      <c r="BD734" s="1095" t="s">
        <v>994</v>
      </c>
      <c r="BE734" s="1095" t="s">
        <v>396</v>
      </c>
      <c r="BF734" s="1094" t="s">
        <v>1025</v>
      </c>
      <c r="BG734" s="1094" t="s">
        <v>991</v>
      </c>
      <c r="BH734" s="1094" t="s">
        <v>1022</v>
      </c>
      <c r="BI734" s="1094" t="s">
        <v>1095</v>
      </c>
    </row>
    <row r="735" spans="49:61">
      <c r="AW735" s="1313"/>
      <c r="AX735" s="1313"/>
      <c r="AY735" s="1313"/>
      <c r="AZ735" s="1313"/>
      <c r="BA735" s="1313"/>
      <c r="BB735" s="1313"/>
      <c r="BC735" s="1313"/>
      <c r="BD735" s="1095" t="s">
        <v>995</v>
      </c>
      <c r="BE735" s="1095" t="s">
        <v>985</v>
      </c>
      <c r="BF735" s="1094" t="s">
        <v>1026</v>
      </c>
      <c r="BG735" s="1094" t="s">
        <v>992</v>
      </c>
      <c r="BH735" s="1094" t="s">
        <v>1023</v>
      </c>
      <c r="BI735" s="1094" t="s">
        <v>1096</v>
      </c>
    </row>
    <row r="736" spans="49:61">
      <c r="AW736" s="1313"/>
      <c r="AX736" s="1313"/>
      <c r="AY736" s="1313"/>
      <c r="AZ736" s="1313"/>
      <c r="BA736" s="1313"/>
      <c r="BB736" s="1313"/>
      <c r="BC736" s="1313"/>
      <c r="BD736" s="1095" t="s">
        <v>996</v>
      </c>
      <c r="BE736" s="1095" t="s">
        <v>986</v>
      </c>
      <c r="BF736" s="1094" t="s">
        <v>1027</v>
      </c>
      <c r="BG736" s="1094" t="s">
        <v>993</v>
      </c>
      <c r="BH736" s="1094" t="s">
        <v>1024</v>
      </c>
      <c r="BI736" s="1094" t="s">
        <v>1097</v>
      </c>
    </row>
    <row r="737" spans="49:61">
      <c r="AW737" s="1313"/>
      <c r="AX737" s="1313"/>
      <c r="AY737" s="1313"/>
      <c r="AZ737" s="1313"/>
      <c r="BA737" s="1313"/>
      <c r="BB737" s="1313"/>
      <c r="BC737" s="1313"/>
      <c r="BD737" s="1095" t="s">
        <v>997</v>
      </c>
      <c r="BE737" s="1095" t="s">
        <v>987</v>
      </c>
      <c r="BF737" s="1094" t="s">
        <v>1028</v>
      </c>
      <c r="BG737" s="1094" t="s">
        <v>2000</v>
      </c>
      <c r="BH737" s="1094" t="s">
        <v>1025</v>
      </c>
      <c r="BI737" s="1094" t="s">
        <v>1098</v>
      </c>
    </row>
    <row r="738" spans="49:61">
      <c r="AW738" s="1313"/>
      <c r="AX738" s="1313"/>
      <c r="AY738" s="1313"/>
      <c r="AZ738" s="1313"/>
      <c r="BA738" s="1313"/>
      <c r="BB738" s="1313"/>
      <c r="BC738" s="1313"/>
      <c r="BD738" s="1095" t="s">
        <v>999</v>
      </c>
      <c r="BE738" s="1095" t="s">
        <v>988</v>
      </c>
      <c r="BF738" s="1094" t="s">
        <v>1029</v>
      </c>
      <c r="BG738" s="1094" t="s">
        <v>994</v>
      </c>
      <c r="BH738" s="1094" t="s">
        <v>1026</v>
      </c>
      <c r="BI738" s="1094" t="s">
        <v>1099</v>
      </c>
    </row>
    <row r="739" spans="49:61">
      <c r="AW739" s="1313"/>
      <c r="AX739" s="1313"/>
      <c r="AY739" s="1313"/>
      <c r="AZ739" s="1313"/>
      <c r="BA739" s="1313"/>
      <c r="BB739" s="1313"/>
      <c r="BC739" s="1313"/>
      <c r="BD739" s="1095" t="s">
        <v>1000</v>
      </c>
      <c r="BE739" s="1095" t="s">
        <v>989</v>
      </c>
      <c r="BF739" s="1094" t="s">
        <v>2013</v>
      </c>
      <c r="BG739" s="1094" t="s">
        <v>995</v>
      </c>
      <c r="BH739" s="1094" t="s">
        <v>1027</v>
      </c>
      <c r="BI739" s="1094" t="s">
        <v>1101</v>
      </c>
    </row>
    <row r="740" spans="49:61">
      <c r="AW740" s="1313"/>
      <c r="AX740" s="1313"/>
      <c r="AY740" s="1313"/>
      <c r="AZ740" s="1313"/>
      <c r="BA740" s="1313"/>
      <c r="BB740" s="1313"/>
      <c r="BC740" s="1313"/>
      <c r="BD740" s="1095" t="s">
        <v>1001</v>
      </c>
      <c r="BE740" s="1095" t="s">
        <v>990</v>
      </c>
      <c r="BF740" s="1094" t="s">
        <v>2014</v>
      </c>
      <c r="BG740" s="1094" t="s">
        <v>996</v>
      </c>
      <c r="BH740" s="1094" t="s">
        <v>1028</v>
      </c>
      <c r="BI740" s="1094" t="s">
        <v>1102</v>
      </c>
    </row>
    <row r="741" spans="49:61">
      <c r="AW741" s="1313"/>
      <c r="AX741" s="1313"/>
      <c r="AY741" s="1313"/>
      <c r="AZ741" s="1313"/>
      <c r="BA741" s="1313"/>
      <c r="BB741" s="1313"/>
      <c r="BC741" s="1313"/>
      <c r="BD741" s="1095" t="s">
        <v>1002</v>
      </c>
      <c r="BE741" s="1095" t="s">
        <v>991</v>
      </c>
      <c r="BF741" s="1094" t="s">
        <v>1032</v>
      </c>
      <c r="BG741" s="1094" t="s">
        <v>997</v>
      </c>
      <c r="BH741" s="1094" t="s">
        <v>1029</v>
      </c>
      <c r="BI741" s="1094" t="s">
        <v>432</v>
      </c>
    </row>
    <row r="742" spans="49:61">
      <c r="AW742" s="1313"/>
      <c r="AX742" s="1313"/>
      <c r="AY742" s="1313"/>
      <c r="AZ742" s="1313"/>
      <c r="BA742" s="1313"/>
      <c r="BB742" s="1313"/>
      <c r="BC742" s="1313"/>
      <c r="BD742" s="1095" t="s">
        <v>1003</v>
      </c>
      <c r="BE742" s="1095" t="s">
        <v>992</v>
      </c>
      <c r="BF742" s="1094" t="s">
        <v>1033</v>
      </c>
      <c r="BG742" s="1094" t="s">
        <v>999</v>
      </c>
      <c r="BH742" s="1094" t="s">
        <v>1030</v>
      </c>
      <c r="BI742" s="1094" t="s">
        <v>1104</v>
      </c>
    </row>
    <row r="743" spans="49:61">
      <c r="AW743" s="1313"/>
      <c r="AX743" s="1313"/>
      <c r="AY743" s="1313"/>
      <c r="AZ743" s="1313"/>
      <c r="BA743" s="1313"/>
      <c r="BB743" s="1313"/>
      <c r="BC743" s="1313"/>
      <c r="BD743" s="1095" t="s">
        <v>1004</v>
      </c>
      <c r="BE743" s="1095" t="s">
        <v>993</v>
      </c>
      <c r="BF743" s="1094" t="s">
        <v>1034</v>
      </c>
      <c r="BG743" s="1094" t="s">
        <v>1000</v>
      </c>
      <c r="BH743" s="1094" t="s">
        <v>1031</v>
      </c>
      <c r="BI743" s="1094" t="s">
        <v>1105</v>
      </c>
    </row>
    <row r="744" spans="49:61">
      <c r="AW744" s="1313"/>
      <c r="AX744" s="1313"/>
      <c r="AY744" s="1313"/>
      <c r="AZ744" s="1313"/>
      <c r="BA744" s="1313"/>
      <c r="BB744" s="1313"/>
      <c r="BC744" s="1313"/>
      <c r="BD744" s="1095" t="s">
        <v>1005</v>
      </c>
      <c r="BE744" s="1095" t="s">
        <v>994</v>
      </c>
      <c r="BF744" s="1094" t="s">
        <v>1035</v>
      </c>
      <c r="BG744" s="1094" t="s">
        <v>1001</v>
      </c>
      <c r="BH744" s="1094" t="s">
        <v>1032</v>
      </c>
      <c r="BI744" s="1094" t="s">
        <v>1106</v>
      </c>
    </row>
    <row r="745" spans="49:61">
      <c r="AW745" s="1313"/>
      <c r="AX745" s="1313"/>
      <c r="AY745" s="1313"/>
      <c r="AZ745" s="1313"/>
      <c r="BA745" s="1313"/>
      <c r="BB745" s="1313"/>
      <c r="BC745" s="1313"/>
      <c r="BD745" s="1095" t="s">
        <v>1006</v>
      </c>
      <c r="BE745" s="1095" t="s">
        <v>995</v>
      </c>
      <c r="BF745" s="1094" t="s">
        <v>1036</v>
      </c>
      <c r="BG745" s="1094" t="s">
        <v>1002</v>
      </c>
      <c r="BH745" s="1094" t="s">
        <v>1033</v>
      </c>
      <c r="BI745" s="1094" t="s">
        <v>2015</v>
      </c>
    </row>
    <row r="746" spans="49:61">
      <c r="AW746" s="1313"/>
      <c r="AX746" s="1313"/>
      <c r="AY746" s="1313"/>
      <c r="AZ746" s="1313"/>
      <c r="BA746" s="1313"/>
      <c r="BB746" s="1313"/>
      <c r="BC746" s="1313"/>
      <c r="BD746" s="1095" t="s">
        <v>1007</v>
      </c>
      <c r="BE746" s="1095" t="s">
        <v>996</v>
      </c>
      <c r="BF746" s="1094" t="s">
        <v>1037</v>
      </c>
      <c r="BG746" s="1094" t="s">
        <v>2009</v>
      </c>
      <c r="BH746" s="1094" t="s">
        <v>1034</v>
      </c>
      <c r="BI746" s="1094" t="s">
        <v>1109</v>
      </c>
    </row>
    <row r="747" spans="49:61">
      <c r="AW747" s="1313"/>
      <c r="AX747" s="1313"/>
      <c r="AY747" s="1313"/>
      <c r="AZ747" s="1313"/>
      <c r="BA747" s="1313"/>
      <c r="BB747" s="1313"/>
      <c r="BC747" s="1313"/>
      <c r="BD747" s="1095" t="s">
        <v>402</v>
      </c>
      <c r="BE747" s="1095" t="s">
        <v>997</v>
      </c>
      <c r="BF747" s="1094" t="s">
        <v>1038</v>
      </c>
      <c r="BG747" s="1094" t="s">
        <v>1003</v>
      </c>
      <c r="BH747" s="1094" t="s">
        <v>1035</v>
      </c>
      <c r="BI747" s="1094" t="s">
        <v>1110</v>
      </c>
    </row>
    <row r="748" spans="49:61">
      <c r="AW748" s="1313"/>
      <c r="AX748" s="1313"/>
      <c r="AY748" s="1313"/>
      <c r="AZ748" s="1313"/>
      <c r="BA748" s="1313"/>
      <c r="BB748" s="1313"/>
      <c r="BC748" s="1313"/>
      <c r="BD748" s="1095" t="s">
        <v>1008</v>
      </c>
      <c r="BE748" s="1095" t="s">
        <v>998</v>
      </c>
      <c r="BF748" s="1094" t="s">
        <v>1039</v>
      </c>
      <c r="BG748" s="1094" t="s">
        <v>1004</v>
      </c>
      <c r="BH748" s="1094" t="s">
        <v>1036</v>
      </c>
      <c r="BI748" s="1094" t="s">
        <v>1111</v>
      </c>
    </row>
    <row r="749" spans="49:61">
      <c r="AW749" s="1313"/>
      <c r="AX749" s="1313"/>
      <c r="AY749" s="1313"/>
      <c r="AZ749" s="1313"/>
      <c r="BA749" s="1313"/>
      <c r="BB749" s="1313"/>
      <c r="BC749" s="1313"/>
      <c r="BD749" s="1095" t="s">
        <v>1009</v>
      </c>
      <c r="BE749" s="1095" t="s">
        <v>999</v>
      </c>
      <c r="BF749" s="1094" t="s">
        <v>1040</v>
      </c>
      <c r="BG749" s="1094" t="s">
        <v>1005</v>
      </c>
      <c r="BH749" s="1094" t="s">
        <v>1037</v>
      </c>
      <c r="BI749" s="1094" t="s">
        <v>1113</v>
      </c>
    </row>
    <row r="750" spans="49:61">
      <c r="AW750" s="1313"/>
      <c r="AX750" s="1313"/>
      <c r="AY750" s="1313"/>
      <c r="AZ750" s="1313"/>
      <c r="BA750" s="1313"/>
      <c r="BB750" s="1313"/>
      <c r="BC750" s="1313"/>
      <c r="BD750" s="1095" t="s">
        <v>1010</v>
      </c>
      <c r="BE750" s="1095" t="s">
        <v>1000</v>
      </c>
      <c r="BF750" s="1094" t="s">
        <v>1041</v>
      </c>
      <c r="BG750" s="1094" t="s">
        <v>1006</v>
      </c>
      <c r="BH750" s="1094" t="s">
        <v>1038</v>
      </c>
      <c r="BI750" s="1094" t="s">
        <v>1114</v>
      </c>
    </row>
    <row r="751" spans="49:61">
      <c r="AW751" s="1313"/>
      <c r="AX751" s="1313"/>
      <c r="AY751" s="1313"/>
      <c r="AZ751" s="1313"/>
      <c r="BA751" s="1313"/>
      <c r="BB751" s="1313"/>
      <c r="BC751" s="1313"/>
      <c r="BD751" s="1095" t="s">
        <v>1011</v>
      </c>
      <c r="BE751" s="1095" t="s">
        <v>1001</v>
      </c>
      <c r="BF751" s="1094" t="s">
        <v>1042</v>
      </c>
      <c r="BG751" s="1094" t="s">
        <v>1007</v>
      </c>
      <c r="BH751" s="1094" t="s">
        <v>1039</v>
      </c>
      <c r="BI751" s="1094" t="s">
        <v>1115</v>
      </c>
    </row>
    <row r="752" spans="49:61">
      <c r="AW752" s="1313"/>
      <c r="AX752" s="1313"/>
      <c r="AY752" s="1313"/>
      <c r="AZ752" s="1313"/>
      <c r="BA752" s="1313"/>
      <c r="BB752" s="1313"/>
      <c r="BC752" s="1313"/>
      <c r="BD752" s="1095" t="s">
        <v>1012</v>
      </c>
      <c r="BE752" s="1095" t="s">
        <v>1002</v>
      </c>
      <c r="BF752" s="1094" t="s">
        <v>1044</v>
      </c>
      <c r="BG752" s="1094" t="s">
        <v>402</v>
      </c>
      <c r="BH752" s="1094" t="s">
        <v>1041</v>
      </c>
      <c r="BI752" s="1094" t="s">
        <v>1116</v>
      </c>
    </row>
    <row r="753" spans="49:61">
      <c r="AW753" s="1313"/>
      <c r="AX753" s="1313"/>
      <c r="AY753" s="1313"/>
      <c r="AZ753" s="1313"/>
      <c r="BA753" s="1313"/>
      <c r="BB753" s="1313"/>
      <c r="BC753" s="1313"/>
      <c r="BD753" s="1095" t="s">
        <v>1013</v>
      </c>
      <c r="BE753" s="1095" t="s">
        <v>1003</v>
      </c>
      <c r="BF753" s="1094" t="s">
        <v>1045</v>
      </c>
      <c r="BG753" s="1094" t="s">
        <v>1008</v>
      </c>
      <c r="BH753" s="1094" t="s">
        <v>1042</v>
      </c>
      <c r="BI753" s="1094" t="s">
        <v>1117</v>
      </c>
    </row>
    <row r="754" spans="49:61">
      <c r="AW754" s="1313"/>
      <c r="AX754" s="1313"/>
      <c r="AY754" s="1313"/>
      <c r="AZ754" s="1313"/>
      <c r="BA754" s="1313"/>
      <c r="BB754" s="1313"/>
      <c r="BC754" s="1313"/>
      <c r="BD754" s="1095" t="s">
        <v>1014</v>
      </c>
      <c r="BE754" s="1095" t="s">
        <v>1004</v>
      </c>
      <c r="BF754" s="1094" t="s">
        <v>1046</v>
      </c>
      <c r="BG754" s="1094" t="s">
        <v>1009</v>
      </c>
      <c r="BH754" s="1094" t="s">
        <v>1044</v>
      </c>
      <c r="BI754" s="1094" t="s">
        <v>1118</v>
      </c>
    </row>
    <row r="755" spans="49:61">
      <c r="AW755" s="1313"/>
      <c r="AX755" s="1313"/>
      <c r="AY755" s="1313"/>
      <c r="AZ755" s="1313"/>
      <c r="BA755" s="1313"/>
      <c r="BB755" s="1313"/>
      <c r="BC755" s="1313"/>
      <c r="BD755" s="1095" t="s">
        <v>1015</v>
      </c>
      <c r="BE755" s="1095" t="s">
        <v>1005</v>
      </c>
      <c r="BF755" s="1094" t="s">
        <v>1047</v>
      </c>
      <c r="BG755" s="1094" t="s">
        <v>1010</v>
      </c>
      <c r="BH755" s="1094" t="s">
        <v>1045</v>
      </c>
      <c r="BI755" s="1094" t="s">
        <v>1119</v>
      </c>
    </row>
    <row r="756" spans="49:61">
      <c r="AW756" s="1313"/>
      <c r="AX756" s="1313"/>
      <c r="AY756" s="1313"/>
      <c r="AZ756" s="1313"/>
      <c r="BA756" s="1313"/>
      <c r="BB756" s="1313"/>
      <c r="BC756" s="1313"/>
      <c r="BD756" s="1095" t="s">
        <v>1016</v>
      </c>
      <c r="BE756" s="1095" t="s">
        <v>1006</v>
      </c>
      <c r="BF756" s="1094" t="s">
        <v>1048</v>
      </c>
      <c r="BG756" s="1094" t="s">
        <v>1012</v>
      </c>
      <c r="BH756" s="1094" t="s">
        <v>1046</v>
      </c>
      <c r="BI756" s="1094" t="s">
        <v>1120</v>
      </c>
    </row>
    <row r="757" spans="49:61">
      <c r="AW757" s="1313"/>
      <c r="AX757" s="1313"/>
      <c r="AY757" s="1313"/>
      <c r="AZ757" s="1313"/>
      <c r="BA757" s="1313"/>
      <c r="BB757" s="1313"/>
      <c r="BC757" s="1313"/>
      <c r="BD757" s="1095" t="s">
        <v>1017</v>
      </c>
      <c r="BE757" s="1095" t="s">
        <v>1007</v>
      </c>
      <c r="BF757" s="1094" t="s">
        <v>1049</v>
      </c>
      <c r="BG757" s="1094" t="s">
        <v>2002</v>
      </c>
      <c r="BH757" s="1094" t="s">
        <v>1047</v>
      </c>
      <c r="BI757" s="1094" t="s">
        <v>1121</v>
      </c>
    </row>
    <row r="758" spans="49:61">
      <c r="AW758" s="1313"/>
      <c r="AX758" s="1313"/>
      <c r="AY758" s="1313"/>
      <c r="AZ758" s="1313"/>
      <c r="BA758" s="1313"/>
      <c r="BB758" s="1313"/>
      <c r="BC758" s="1313"/>
      <c r="BD758" s="1095" t="s">
        <v>1018</v>
      </c>
      <c r="BE758" s="1095" t="s">
        <v>402</v>
      </c>
      <c r="BF758" s="1094" t="s">
        <v>1050</v>
      </c>
      <c r="BG758" s="1094" t="s">
        <v>2003</v>
      </c>
      <c r="BH758" s="1094" t="s">
        <v>1048</v>
      </c>
      <c r="BI758" s="1094" t="s">
        <v>1122</v>
      </c>
    </row>
    <row r="759" spans="49:61">
      <c r="AW759" s="1313"/>
      <c r="AX759" s="1313"/>
      <c r="AY759" s="1313"/>
      <c r="AZ759" s="1313"/>
      <c r="BA759" s="1313"/>
      <c r="BB759" s="1313"/>
      <c r="BC759" s="1313"/>
      <c r="BD759" s="1095" t="s">
        <v>1019</v>
      </c>
      <c r="BE759" s="1095" t="s">
        <v>1008</v>
      </c>
      <c r="BF759" s="1094" t="s">
        <v>1051</v>
      </c>
      <c r="BG759" s="1094" t="s">
        <v>1015</v>
      </c>
      <c r="BH759" s="1094" t="s">
        <v>1049</v>
      </c>
      <c r="BI759" s="1094" t="s">
        <v>1123</v>
      </c>
    </row>
    <row r="760" spans="49:61">
      <c r="AW760" s="1313"/>
      <c r="AX760" s="1313"/>
      <c r="AY760" s="1313"/>
      <c r="AZ760" s="1313"/>
      <c r="BA760" s="1313"/>
      <c r="BB760" s="1313"/>
      <c r="BC760" s="1313"/>
      <c r="BD760" s="1095" t="s">
        <v>1020</v>
      </c>
      <c r="BE760" s="1095" t="s">
        <v>1009</v>
      </c>
      <c r="BF760" s="1094" t="s">
        <v>1052</v>
      </c>
      <c r="BG760" s="1094" t="s">
        <v>1016</v>
      </c>
      <c r="BH760" s="1094" t="s">
        <v>1050</v>
      </c>
      <c r="BI760" s="1094" t="s">
        <v>1124</v>
      </c>
    </row>
    <row r="761" spans="49:61">
      <c r="AW761" s="1313"/>
      <c r="AX761" s="1313"/>
      <c r="AY761" s="1313"/>
      <c r="AZ761" s="1313"/>
      <c r="BA761" s="1313"/>
      <c r="BB761" s="1313"/>
      <c r="BC761" s="1313"/>
      <c r="BD761" s="1095" t="s">
        <v>1021</v>
      </c>
      <c r="BE761" s="1095" t="s">
        <v>1010</v>
      </c>
      <c r="BF761" s="1094" t="s">
        <v>1053</v>
      </c>
      <c r="BG761" s="1094" t="s">
        <v>1017</v>
      </c>
      <c r="BH761" s="1094" t="s">
        <v>1051</v>
      </c>
      <c r="BI761" s="1094" t="s">
        <v>1125</v>
      </c>
    </row>
    <row r="762" spans="49:61">
      <c r="AW762" s="1313"/>
      <c r="AX762" s="1313"/>
      <c r="AY762" s="1313"/>
      <c r="AZ762" s="1313"/>
      <c r="BA762" s="1313"/>
      <c r="BB762" s="1313"/>
      <c r="BC762" s="1313"/>
      <c r="BD762" s="1095" t="s">
        <v>1022</v>
      </c>
      <c r="BE762" s="1095" t="s">
        <v>1011</v>
      </c>
      <c r="BF762" s="1094" t="s">
        <v>1054</v>
      </c>
      <c r="BG762" s="1094" t="s">
        <v>406</v>
      </c>
      <c r="BH762" s="1094" t="s">
        <v>1052</v>
      </c>
      <c r="BI762" s="1094" t="s">
        <v>1126</v>
      </c>
    </row>
    <row r="763" spans="49:61">
      <c r="AW763" s="1313"/>
      <c r="AX763" s="1313"/>
      <c r="AY763" s="1313"/>
      <c r="AZ763" s="1313"/>
      <c r="BA763" s="1313"/>
      <c r="BB763" s="1313"/>
      <c r="BC763" s="1313"/>
      <c r="BD763" s="1095" t="s">
        <v>1023</v>
      </c>
      <c r="BE763" s="1095" t="s">
        <v>1012</v>
      </c>
      <c r="BF763" s="1094" t="s">
        <v>2007</v>
      </c>
      <c r="BG763" s="1094" t="s">
        <v>1018</v>
      </c>
      <c r="BH763" s="1094" t="s">
        <v>1053</v>
      </c>
      <c r="BI763" s="1094" t="s">
        <v>1127</v>
      </c>
    </row>
    <row r="764" spans="49:61">
      <c r="AW764" s="1313"/>
      <c r="AX764" s="1313"/>
      <c r="AY764" s="1313"/>
      <c r="AZ764" s="1313"/>
      <c r="BA764" s="1313"/>
      <c r="BB764" s="1313"/>
      <c r="BC764" s="1313"/>
      <c r="BD764" s="1095" t="s">
        <v>1024</v>
      </c>
      <c r="BE764" s="1095" t="s">
        <v>1013</v>
      </c>
      <c r="BF764" s="1094" t="s">
        <v>1056</v>
      </c>
      <c r="BG764" s="1094" t="s">
        <v>1019</v>
      </c>
      <c r="BH764" s="1094" t="s">
        <v>1054</v>
      </c>
      <c r="BI764" s="1094" t="s">
        <v>1128</v>
      </c>
    </row>
    <row r="765" spans="49:61">
      <c r="AW765" s="1313"/>
      <c r="AX765" s="1313"/>
      <c r="AY765" s="1313"/>
      <c r="AZ765" s="1313"/>
      <c r="BA765" s="1313"/>
      <c r="BB765" s="1313"/>
      <c r="BC765" s="1313"/>
      <c r="BD765" s="1095" t="s">
        <v>1025</v>
      </c>
      <c r="BE765" s="1095" t="s">
        <v>1014</v>
      </c>
      <c r="BF765" s="1094" t="s">
        <v>1057</v>
      </c>
      <c r="BG765" s="1094" t="s">
        <v>1020</v>
      </c>
      <c r="BH765" s="1094" t="s">
        <v>2007</v>
      </c>
      <c r="BI765" s="1094" t="s">
        <v>1129</v>
      </c>
    </row>
    <row r="766" spans="49:61">
      <c r="AW766" s="1313"/>
      <c r="AX766" s="1313"/>
      <c r="AY766" s="1313"/>
      <c r="AZ766" s="1313"/>
      <c r="BA766" s="1313"/>
      <c r="BB766" s="1313"/>
      <c r="BC766" s="1313"/>
      <c r="BD766" s="1095" t="s">
        <v>1026</v>
      </c>
      <c r="BE766" s="1095" t="s">
        <v>1015</v>
      </c>
      <c r="BF766" s="1094" t="s">
        <v>1058</v>
      </c>
      <c r="BG766" s="1094" t="s">
        <v>1021</v>
      </c>
      <c r="BH766" s="1094" t="s">
        <v>1057</v>
      </c>
      <c r="BI766" s="1094" t="s">
        <v>1130</v>
      </c>
    </row>
    <row r="767" spans="49:61">
      <c r="AW767" s="1313"/>
      <c r="AX767" s="1313"/>
      <c r="AY767" s="1313"/>
      <c r="AZ767" s="1313"/>
      <c r="BA767" s="1313"/>
      <c r="BB767" s="1313"/>
      <c r="BC767" s="1313"/>
      <c r="BD767" s="1095" t="s">
        <v>1027</v>
      </c>
      <c r="BE767" s="1095" t="s">
        <v>1016</v>
      </c>
      <c r="BF767" s="1094" t="s">
        <v>1059</v>
      </c>
      <c r="BG767" s="1094" t="s">
        <v>1022</v>
      </c>
      <c r="BH767" s="1094" t="s">
        <v>1058</v>
      </c>
      <c r="BI767" s="1094" t="s">
        <v>1131</v>
      </c>
    </row>
    <row r="768" spans="49:61">
      <c r="AW768" s="1313"/>
      <c r="AX768" s="1313"/>
      <c r="AY768" s="1313"/>
      <c r="AZ768" s="1313"/>
      <c r="BA768" s="1313"/>
      <c r="BB768" s="1313"/>
      <c r="BC768" s="1313"/>
      <c r="BD768" s="1095" t="s">
        <v>1028</v>
      </c>
      <c r="BE768" s="1095" t="s">
        <v>1017</v>
      </c>
      <c r="BF768" s="1094" t="s">
        <v>1061</v>
      </c>
      <c r="BG768" s="1094" t="s">
        <v>1023</v>
      </c>
      <c r="BH768" s="1094" t="s">
        <v>1059</v>
      </c>
      <c r="BI768" s="1094" t="s">
        <v>1132</v>
      </c>
    </row>
    <row r="769" spans="49:61">
      <c r="AW769" s="1313"/>
      <c r="AX769" s="1313"/>
      <c r="AY769" s="1313"/>
      <c r="AZ769" s="1313"/>
      <c r="BA769" s="1313"/>
      <c r="BB769" s="1313"/>
      <c r="BC769" s="1313"/>
      <c r="BD769" s="1095" t="s">
        <v>1029</v>
      </c>
      <c r="BE769" s="1095" t="s">
        <v>1018</v>
      </c>
      <c r="BF769" s="1094" t="s">
        <v>1062</v>
      </c>
      <c r="BG769" s="1094" t="s">
        <v>1024</v>
      </c>
      <c r="BH769" s="1094" t="s">
        <v>1061</v>
      </c>
      <c r="BI769" s="1094" t="s">
        <v>2016</v>
      </c>
    </row>
    <row r="770" spans="49:61">
      <c r="AW770" s="1313"/>
      <c r="AX770" s="1313"/>
      <c r="AY770" s="1313"/>
      <c r="AZ770" s="1313"/>
      <c r="BA770" s="1313"/>
      <c r="BB770" s="1313"/>
      <c r="BC770" s="1313"/>
      <c r="BD770" s="1095" t="s">
        <v>1030</v>
      </c>
      <c r="BE770" s="1095" t="s">
        <v>1019</v>
      </c>
      <c r="BF770" s="1094" t="s">
        <v>1063</v>
      </c>
      <c r="BG770" s="1094" t="s">
        <v>1025</v>
      </c>
      <c r="BH770" s="1094" t="s">
        <v>1062</v>
      </c>
      <c r="BI770" s="1094" t="s">
        <v>1133</v>
      </c>
    </row>
    <row r="771" spans="49:61">
      <c r="AW771" s="1313"/>
      <c r="AX771" s="1313"/>
      <c r="AY771" s="1313"/>
      <c r="AZ771" s="1313"/>
      <c r="BA771" s="1313"/>
      <c r="BB771" s="1313"/>
      <c r="BC771" s="1313"/>
      <c r="BD771" s="1095" t="s">
        <v>1031</v>
      </c>
      <c r="BE771" s="1095" t="s">
        <v>1020</v>
      </c>
      <c r="BF771" s="1094" t="s">
        <v>1064</v>
      </c>
      <c r="BG771" s="1094" t="s">
        <v>1026</v>
      </c>
      <c r="BH771" s="1094" t="s">
        <v>1063</v>
      </c>
      <c r="BI771" s="1094" t="s">
        <v>1135</v>
      </c>
    </row>
    <row r="772" spans="49:61">
      <c r="AW772" s="1313"/>
      <c r="AX772" s="1313"/>
      <c r="AY772" s="1313"/>
      <c r="AZ772" s="1313"/>
      <c r="BA772" s="1313"/>
      <c r="BB772" s="1313"/>
      <c r="BC772" s="1313"/>
      <c r="BD772" s="1095" t="s">
        <v>1032</v>
      </c>
      <c r="BE772" s="1095" t="s">
        <v>1021</v>
      </c>
      <c r="BF772" s="1094" t="s">
        <v>1065</v>
      </c>
      <c r="BG772" s="1094" t="s">
        <v>1027</v>
      </c>
      <c r="BH772" s="1094" t="s">
        <v>1064</v>
      </c>
      <c r="BI772" s="1094" t="s">
        <v>1136</v>
      </c>
    </row>
    <row r="773" spans="49:61">
      <c r="AW773" s="1313"/>
      <c r="AX773" s="1313"/>
      <c r="AY773" s="1313"/>
      <c r="AZ773" s="1313"/>
      <c r="BA773" s="1313"/>
      <c r="BB773" s="1313"/>
      <c r="BC773" s="1313"/>
      <c r="BD773" s="1095" t="s">
        <v>1033</v>
      </c>
      <c r="BE773" s="1095" t="s">
        <v>1022</v>
      </c>
      <c r="BF773" s="1094" t="s">
        <v>1066</v>
      </c>
      <c r="BG773" s="1094" t="s">
        <v>1028</v>
      </c>
      <c r="BH773" s="1094" t="s">
        <v>1065</v>
      </c>
      <c r="BI773" s="1094" t="s">
        <v>444</v>
      </c>
    </row>
    <row r="774" spans="49:61">
      <c r="AW774" s="1313"/>
      <c r="AX774" s="1313"/>
      <c r="AY774" s="1313"/>
      <c r="AZ774" s="1313"/>
      <c r="BA774" s="1313"/>
      <c r="BB774" s="1313"/>
      <c r="BC774" s="1313"/>
      <c r="BD774" s="1095" t="s">
        <v>1034</v>
      </c>
      <c r="BE774" s="1095" t="s">
        <v>1023</v>
      </c>
      <c r="BF774" s="1094" t="s">
        <v>1067</v>
      </c>
      <c r="BG774" s="1094" t="s">
        <v>1029</v>
      </c>
      <c r="BH774" s="1094" t="s">
        <v>1066</v>
      </c>
      <c r="BI774" s="1094" t="s">
        <v>1137</v>
      </c>
    </row>
    <row r="775" spans="49:61">
      <c r="AW775" s="1313"/>
      <c r="AX775" s="1313"/>
      <c r="AY775" s="1313"/>
      <c r="AZ775" s="1313"/>
      <c r="BA775" s="1313"/>
      <c r="BB775" s="1313"/>
      <c r="BC775" s="1313"/>
      <c r="BD775" s="1095" t="s">
        <v>1035</v>
      </c>
      <c r="BE775" s="1095" t="s">
        <v>1024</v>
      </c>
      <c r="BF775" s="1094" t="s">
        <v>1068</v>
      </c>
      <c r="BG775" s="1094" t="s">
        <v>1030</v>
      </c>
      <c r="BH775" s="1094" t="s">
        <v>1067</v>
      </c>
      <c r="BI775" s="1094" t="s">
        <v>1138</v>
      </c>
    </row>
    <row r="776" spans="49:61">
      <c r="AW776" s="1313"/>
      <c r="AX776" s="1313"/>
      <c r="AY776" s="1313"/>
      <c r="AZ776" s="1313"/>
      <c r="BA776" s="1313"/>
      <c r="BB776" s="1313"/>
      <c r="BC776" s="1313"/>
      <c r="BD776" s="1095" t="s">
        <v>1036</v>
      </c>
      <c r="BE776" s="1095" t="s">
        <v>1025</v>
      </c>
      <c r="BF776" s="1094" t="s">
        <v>1069</v>
      </c>
      <c r="BG776" s="1094" t="s">
        <v>1031</v>
      </c>
      <c r="BH776" s="1094" t="s">
        <v>1068</v>
      </c>
      <c r="BI776" s="1094" t="s">
        <v>1140</v>
      </c>
    </row>
    <row r="777" spans="49:61">
      <c r="AW777" s="1313"/>
      <c r="AX777" s="1313"/>
      <c r="AY777" s="1313"/>
      <c r="AZ777" s="1313"/>
      <c r="BA777" s="1313"/>
      <c r="BB777" s="1313"/>
      <c r="BC777" s="1313"/>
      <c r="BD777" s="1095" t="s">
        <v>1037</v>
      </c>
      <c r="BE777" s="1095" t="s">
        <v>1026</v>
      </c>
      <c r="BF777" s="1094" t="s">
        <v>1071</v>
      </c>
      <c r="BG777" s="1094" t="s">
        <v>1032</v>
      </c>
      <c r="BH777" s="1094" t="s">
        <v>1069</v>
      </c>
      <c r="BI777" s="1094" t="s">
        <v>2017</v>
      </c>
    </row>
    <row r="778" spans="49:61">
      <c r="AW778" s="1313"/>
      <c r="AX778" s="1313"/>
      <c r="AY778" s="1313"/>
      <c r="AZ778" s="1313"/>
      <c r="BA778" s="1313"/>
      <c r="BB778" s="1313"/>
      <c r="BC778" s="1313"/>
      <c r="BD778" s="1095" t="s">
        <v>1038</v>
      </c>
      <c r="BE778" s="1095" t="s">
        <v>1027</v>
      </c>
      <c r="BF778" s="1094" t="s">
        <v>1072</v>
      </c>
      <c r="BG778" s="1094" t="s">
        <v>1033</v>
      </c>
      <c r="BH778" s="1094" t="s">
        <v>1071</v>
      </c>
      <c r="BI778" s="1094" t="s">
        <v>1141</v>
      </c>
    </row>
    <row r="779" spans="49:61">
      <c r="AW779" s="1313"/>
      <c r="AX779" s="1313"/>
      <c r="AY779" s="1313"/>
      <c r="AZ779" s="1313"/>
      <c r="BA779" s="1313"/>
      <c r="BB779" s="1313"/>
      <c r="BC779" s="1313"/>
      <c r="BD779" s="1095" t="s">
        <v>1039</v>
      </c>
      <c r="BE779" s="1095" t="s">
        <v>1028</v>
      </c>
      <c r="BF779" s="1094" t="s">
        <v>1073</v>
      </c>
      <c r="BG779" s="1094" t="s">
        <v>1034</v>
      </c>
      <c r="BH779" s="1094" t="s">
        <v>1072</v>
      </c>
      <c r="BI779" s="1094" t="s">
        <v>1143</v>
      </c>
    </row>
    <row r="780" spans="49:61">
      <c r="AW780" s="1313"/>
      <c r="AX780" s="1313"/>
      <c r="AY780" s="1313"/>
      <c r="AZ780" s="1313"/>
      <c r="BA780" s="1313"/>
      <c r="BB780" s="1313"/>
      <c r="BC780" s="1313"/>
      <c r="BD780" s="1095" t="s">
        <v>1040</v>
      </c>
      <c r="BE780" s="1095" t="s">
        <v>1029</v>
      </c>
      <c r="BF780" s="1094" t="s">
        <v>1074</v>
      </c>
      <c r="BG780" s="1094" t="s">
        <v>1035</v>
      </c>
      <c r="BH780" s="1094" t="s">
        <v>1073</v>
      </c>
      <c r="BI780" s="1094" t="s">
        <v>1144</v>
      </c>
    </row>
    <row r="781" spans="49:61">
      <c r="AW781" s="1313"/>
      <c r="AX781" s="1313"/>
      <c r="AY781" s="1313"/>
      <c r="AZ781" s="1313"/>
      <c r="BA781" s="1313"/>
      <c r="BB781" s="1313"/>
      <c r="BC781" s="1313"/>
      <c r="BD781" s="1095" t="s">
        <v>1041</v>
      </c>
      <c r="BE781" s="1095" t="s">
        <v>1030</v>
      </c>
      <c r="BF781" s="1094" t="s">
        <v>1075</v>
      </c>
      <c r="BG781" s="1094" t="s">
        <v>1036</v>
      </c>
      <c r="BH781" s="1094" t="s">
        <v>1074</v>
      </c>
      <c r="BI781" s="1094" t="s">
        <v>1145</v>
      </c>
    </row>
    <row r="782" spans="49:61">
      <c r="AW782" s="1313"/>
      <c r="AX782" s="1313"/>
      <c r="AY782" s="1313"/>
      <c r="AZ782" s="1313"/>
      <c r="BA782" s="1313"/>
      <c r="BB782" s="1313"/>
      <c r="BC782" s="1313"/>
      <c r="BD782" s="1095" t="s">
        <v>1042</v>
      </c>
      <c r="BE782" s="1095" t="s">
        <v>1031</v>
      </c>
      <c r="BF782" s="1094" t="s">
        <v>1076</v>
      </c>
      <c r="BG782" s="1094" t="s">
        <v>1037</v>
      </c>
      <c r="BH782" s="1094" t="s">
        <v>1075</v>
      </c>
      <c r="BI782" s="1094" t="s">
        <v>1146</v>
      </c>
    </row>
    <row r="783" spans="49:61">
      <c r="AW783" s="1313"/>
      <c r="AX783" s="1313"/>
      <c r="AY783" s="1313"/>
      <c r="AZ783" s="1313"/>
      <c r="BA783" s="1313"/>
      <c r="BB783" s="1313"/>
      <c r="BC783" s="1313"/>
      <c r="BD783" s="1095" t="s">
        <v>1043</v>
      </c>
      <c r="BE783" s="1095" t="s">
        <v>1032</v>
      </c>
      <c r="BF783" s="1094" t="s">
        <v>1077</v>
      </c>
      <c r="BG783" s="1094" t="s">
        <v>1038</v>
      </c>
      <c r="BH783" s="1094" t="s">
        <v>1076</v>
      </c>
      <c r="BI783" s="1094" t="s">
        <v>1147</v>
      </c>
    </row>
    <row r="784" spans="49:61">
      <c r="AW784" s="1313"/>
      <c r="AX784" s="1313"/>
      <c r="AY784" s="1313"/>
      <c r="AZ784" s="1313"/>
      <c r="BA784" s="1313"/>
      <c r="BB784" s="1313"/>
      <c r="BC784" s="1313"/>
      <c r="BD784" s="1095" t="s">
        <v>1044</v>
      </c>
      <c r="BE784" s="1095" t="s">
        <v>1033</v>
      </c>
      <c r="BF784" s="1094" t="s">
        <v>1078</v>
      </c>
      <c r="BG784" s="1094" t="s">
        <v>1039</v>
      </c>
      <c r="BH784" s="1094" t="s">
        <v>1077</v>
      </c>
      <c r="BI784" s="1094" t="s">
        <v>1148</v>
      </c>
    </row>
    <row r="785" spans="49:61">
      <c r="AW785" s="1313"/>
      <c r="AX785" s="1313"/>
      <c r="AY785" s="1313"/>
      <c r="AZ785" s="1313"/>
      <c r="BA785" s="1313"/>
      <c r="BB785" s="1313"/>
      <c r="BC785" s="1313"/>
      <c r="BD785" s="1095" t="s">
        <v>1045</v>
      </c>
      <c r="BE785" s="1095" t="s">
        <v>1034</v>
      </c>
      <c r="BF785" s="1094" t="s">
        <v>1079</v>
      </c>
      <c r="BG785" s="1094" t="s">
        <v>1040</v>
      </c>
      <c r="BH785" s="1094" t="s">
        <v>1078</v>
      </c>
      <c r="BI785" s="1094" t="s">
        <v>2018</v>
      </c>
    </row>
    <row r="786" spans="49:61">
      <c r="AW786" s="1313"/>
      <c r="AX786" s="1313"/>
      <c r="AY786" s="1313"/>
      <c r="AZ786" s="1313"/>
      <c r="BA786" s="1313"/>
      <c r="BB786" s="1313"/>
      <c r="BC786" s="1313"/>
      <c r="BD786" s="1095" t="s">
        <v>1046</v>
      </c>
      <c r="BE786" s="1095" t="s">
        <v>1035</v>
      </c>
      <c r="BF786" s="1094" t="s">
        <v>1080</v>
      </c>
      <c r="BG786" s="1094" t="s">
        <v>1041</v>
      </c>
      <c r="BH786" s="1094" t="s">
        <v>1079</v>
      </c>
      <c r="BI786" s="1094" t="s">
        <v>1149</v>
      </c>
    </row>
    <row r="787" spans="49:61">
      <c r="AW787" s="1313"/>
      <c r="AX787" s="1313"/>
      <c r="AY787" s="1313"/>
      <c r="AZ787" s="1313"/>
      <c r="BA787" s="1313"/>
      <c r="BB787" s="1313"/>
      <c r="BC787" s="1313"/>
      <c r="BD787" s="1095" t="s">
        <v>1047</v>
      </c>
      <c r="BE787" s="1095" t="s">
        <v>1036</v>
      </c>
      <c r="BF787" s="1094" t="s">
        <v>1081</v>
      </c>
      <c r="BG787" s="1094" t="s">
        <v>1042</v>
      </c>
      <c r="BH787" s="1094" t="s">
        <v>1080</v>
      </c>
      <c r="BI787" s="1094" t="s">
        <v>1150</v>
      </c>
    </row>
    <row r="788" spans="49:61">
      <c r="AW788" s="1313"/>
      <c r="AX788" s="1313"/>
      <c r="AY788" s="1313"/>
      <c r="AZ788" s="1313"/>
      <c r="BA788" s="1313"/>
      <c r="BB788" s="1313"/>
      <c r="BC788" s="1313"/>
      <c r="BD788" s="1095" t="s">
        <v>1048</v>
      </c>
      <c r="BE788" s="1095" t="s">
        <v>1037</v>
      </c>
      <c r="BF788" s="1094" t="s">
        <v>1082</v>
      </c>
      <c r="BG788" s="1094" t="s">
        <v>1044</v>
      </c>
      <c r="BH788" s="1094" t="s">
        <v>1081</v>
      </c>
      <c r="BI788" s="1094" t="s">
        <v>1151</v>
      </c>
    </row>
    <row r="789" spans="49:61">
      <c r="AW789" s="1313"/>
      <c r="AX789" s="1313"/>
      <c r="AY789" s="1313"/>
      <c r="AZ789" s="1313"/>
      <c r="BA789" s="1313"/>
      <c r="BB789" s="1313"/>
      <c r="BC789" s="1313"/>
      <c r="BD789" s="1095" t="s">
        <v>1049</v>
      </c>
      <c r="BE789" s="1095" t="s">
        <v>1038</v>
      </c>
      <c r="BF789" s="1094" t="s">
        <v>1083</v>
      </c>
      <c r="BG789" s="1094" t="s">
        <v>1045</v>
      </c>
      <c r="BH789" s="1094" t="s">
        <v>1082</v>
      </c>
      <c r="BI789" s="1094" t="s">
        <v>1152</v>
      </c>
    </row>
    <row r="790" spans="49:61">
      <c r="AW790" s="1313"/>
      <c r="AX790" s="1313"/>
      <c r="AY790" s="1313"/>
      <c r="AZ790" s="1313"/>
      <c r="BA790" s="1313"/>
      <c r="BB790" s="1313"/>
      <c r="BC790" s="1313"/>
      <c r="BD790" s="1095" t="s">
        <v>1050</v>
      </c>
      <c r="BE790" s="1095" t="s">
        <v>1039</v>
      </c>
      <c r="BF790" s="1094" t="s">
        <v>1084</v>
      </c>
      <c r="BG790" s="1094" t="s">
        <v>1046</v>
      </c>
      <c r="BH790" s="1094" t="s">
        <v>2010</v>
      </c>
      <c r="BI790" s="1094" t="s">
        <v>1153</v>
      </c>
    </row>
    <row r="791" spans="49:61">
      <c r="AW791" s="1313"/>
      <c r="AX791" s="1313"/>
      <c r="AY791" s="1313"/>
      <c r="AZ791" s="1313"/>
      <c r="BA791" s="1313"/>
      <c r="BB791" s="1313"/>
      <c r="BC791" s="1313"/>
      <c r="BD791" s="1095" t="s">
        <v>1051</v>
      </c>
      <c r="BE791" s="1095" t="s">
        <v>1040</v>
      </c>
      <c r="BF791" s="1094" t="s">
        <v>426</v>
      </c>
      <c r="BG791" s="1094" t="s">
        <v>1047</v>
      </c>
      <c r="BH791" s="1094" t="s">
        <v>1083</v>
      </c>
      <c r="BI791" s="1094" t="s">
        <v>2019</v>
      </c>
    </row>
    <row r="792" spans="49:61">
      <c r="AW792" s="1313"/>
      <c r="AX792" s="1313"/>
      <c r="AY792" s="1313"/>
      <c r="AZ792" s="1313"/>
      <c r="BA792" s="1313"/>
      <c r="BB792" s="1313"/>
      <c r="BC792" s="1313"/>
      <c r="BD792" s="1095" t="s">
        <v>1052</v>
      </c>
      <c r="BE792" s="1095" t="s">
        <v>1041</v>
      </c>
      <c r="BF792" s="1094" t="s">
        <v>1086</v>
      </c>
      <c r="BG792" s="1094" t="s">
        <v>1048</v>
      </c>
      <c r="BH792" s="1094" t="s">
        <v>2020</v>
      </c>
      <c r="BI792" s="1094" t="s">
        <v>450</v>
      </c>
    </row>
    <row r="793" spans="49:61">
      <c r="AW793" s="1313"/>
      <c r="AX793" s="1313"/>
      <c r="AY793" s="1313"/>
      <c r="AZ793" s="1313"/>
      <c r="BA793" s="1313"/>
      <c r="BB793" s="1313"/>
      <c r="BC793" s="1313"/>
      <c r="BD793" s="1095" t="s">
        <v>1053</v>
      </c>
      <c r="BE793" s="1095" t="s">
        <v>1042</v>
      </c>
      <c r="BF793" s="1094" t="s">
        <v>1087</v>
      </c>
      <c r="BG793" s="1094" t="s">
        <v>1049</v>
      </c>
      <c r="BH793" s="1094" t="s">
        <v>1084</v>
      </c>
      <c r="BI793" s="1094" t="s">
        <v>1154</v>
      </c>
    </row>
    <row r="794" spans="49:61">
      <c r="AW794" s="1313"/>
      <c r="AX794" s="1313"/>
      <c r="AY794" s="1313"/>
      <c r="AZ794" s="1313"/>
      <c r="BA794" s="1313"/>
      <c r="BB794" s="1313"/>
      <c r="BC794" s="1313"/>
      <c r="BD794" s="1095" t="s">
        <v>1054</v>
      </c>
      <c r="BE794" s="1095" t="s">
        <v>1043</v>
      </c>
      <c r="BF794" s="1094" t="s">
        <v>2011</v>
      </c>
      <c r="BG794" s="1094" t="s">
        <v>1050</v>
      </c>
      <c r="BH794" s="1094" t="s">
        <v>1086</v>
      </c>
      <c r="BI794" s="1094" t="s">
        <v>1155</v>
      </c>
    </row>
    <row r="795" spans="49:61">
      <c r="AW795" s="1313"/>
      <c r="AX795" s="1313"/>
      <c r="AY795" s="1313"/>
      <c r="AZ795" s="1313"/>
      <c r="BA795" s="1313"/>
      <c r="BB795" s="1313"/>
      <c r="BC795" s="1313"/>
      <c r="BD795" s="1095" t="s">
        <v>1055</v>
      </c>
      <c r="BE795" s="1095" t="s">
        <v>1044</v>
      </c>
      <c r="BF795" s="1094" t="s">
        <v>2012</v>
      </c>
      <c r="BG795" s="1094" t="s">
        <v>1051</v>
      </c>
      <c r="BH795" s="1094" t="s">
        <v>1087</v>
      </c>
      <c r="BI795" s="1094" t="s">
        <v>1156</v>
      </c>
    </row>
    <row r="796" spans="49:61">
      <c r="AW796" s="1313"/>
      <c r="AX796" s="1313"/>
      <c r="AY796" s="1313"/>
      <c r="AZ796" s="1313"/>
      <c r="BA796" s="1313"/>
      <c r="BB796" s="1313"/>
      <c r="BC796" s="1313"/>
      <c r="BD796" s="1095" t="s">
        <v>1056</v>
      </c>
      <c r="BE796" s="1095" t="s">
        <v>1045</v>
      </c>
      <c r="BF796" s="1094" t="s">
        <v>1089</v>
      </c>
      <c r="BG796" s="1094" t="s">
        <v>1052</v>
      </c>
      <c r="BH796" s="1094" t="s">
        <v>2011</v>
      </c>
      <c r="BI796" s="1094" t="s">
        <v>1157</v>
      </c>
    </row>
    <row r="797" spans="49:61">
      <c r="AW797" s="1313"/>
      <c r="AX797" s="1313"/>
      <c r="AY797" s="1313"/>
      <c r="AZ797" s="1313"/>
      <c r="BA797" s="1313"/>
      <c r="BB797" s="1313"/>
      <c r="BC797" s="1313"/>
      <c r="BD797" s="1095" t="s">
        <v>1057</v>
      </c>
      <c r="BE797" s="1095" t="s">
        <v>1046</v>
      </c>
      <c r="BF797" s="1094" t="s">
        <v>1090</v>
      </c>
      <c r="BG797" s="1094" t="s">
        <v>1053</v>
      </c>
      <c r="BH797" s="1094" t="s">
        <v>2012</v>
      </c>
      <c r="BI797" s="1094" t="s">
        <v>1158</v>
      </c>
    </row>
    <row r="798" spans="49:61">
      <c r="AW798" s="1313"/>
      <c r="AX798" s="1313"/>
      <c r="AY798" s="1313"/>
      <c r="AZ798" s="1313"/>
      <c r="BA798" s="1313"/>
      <c r="BB798" s="1313"/>
      <c r="BC798" s="1313"/>
      <c r="BD798" s="1095" t="s">
        <v>1058</v>
      </c>
      <c r="BE798" s="1095" t="s">
        <v>1047</v>
      </c>
      <c r="BF798" s="1094" t="s">
        <v>1091</v>
      </c>
      <c r="BG798" s="1094" t="s">
        <v>1054</v>
      </c>
      <c r="BH798" s="1094" t="s">
        <v>1089</v>
      </c>
      <c r="BI798" s="1094" t="s">
        <v>1159</v>
      </c>
    </row>
    <row r="799" spans="49:61">
      <c r="AW799" s="1313"/>
      <c r="AX799" s="1313"/>
      <c r="AY799" s="1313"/>
      <c r="AZ799" s="1313"/>
      <c r="BA799" s="1313"/>
      <c r="BB799" s="1313"/>
      <c r="BC799" s="1313"/>
      <c r="BD799" s="1095" t="s">
        <v>1059</v>
      </c>
      <c r="BE799" s="1095" t="s">
        <v>1048</v>
      </c>
      <c r="BF799" s="1094" t="s">
        <v>1092</v>
      </c>
      <c r="BG799" s="1094" t="s">
        <v>2007</v>
      </c>
      <c r="BH799" s="1094" t="s">
        <v>1090</v>
      </c>
      <c r="BI799" s="1094" t="s">
        <v>1160</v>
      </c>
    </row>
    <row r="800" spans="49:61">
      <c r="AW800" s="1313"/>
      <c r="AX800" s="1313"/>
      <c r="AY800" s="1313"/>
      <c r="AZ800" s="1313"/>
      <c r="BA800" s="1313"/>
      <c r="BB800" s="1313"/>
      <c r="BC800" s="1313"/>
      <c r="BD800" s="1095" t="s">
        <v>1060</v>
      </c>
      <c r="BE800" s="1095" t="s">
        <v>1049</v>
      </c>
      <c r="BF800" s="1094" t="s">
        <v>1093</v>
      </c>
      <c r="BG800" s="1094" t="s">
        <v>1056</v>
      </c>
      <c r="BH800" s="1094" t="s">
        <v>1091</v>
      </c>
      <c r="BI800" s="1094" t="s">
        <v>1161</v>
      </c>
    </row>
    <row r="801" spans="49:61">
      <c r="AW801" s="1313"/>
      <c r="AX801" s="1313"/>
      <c r="AY801" s="1313"/>
      <c r="AZ801" s="1313"/>
      <c r="BA801" s="1313"/>
      <c r="BB801" s="1313"/>
      <c r="BC801" s="1313"/>
      <c r="BD801" s="1095" t="s">
        <v>1061</v>
      </c>
      <c r="BE801" s="1095" t="s">
        <v>1050</v>
      </c>
      <c r="BF801" s="1094" t="s">
        <v>1094</v>
      </c>
      <c r="BG801" s="1094" t="s">
        <v>1057</v>
      </c>
      <c r="BH801" s="1094" t="s">
        <v>1092</v>
      </c>
      <c r="BI801" s="1094" t="s">
        <v>1162</v>
      </c>
    </row>
    <row r="802" spans="49:61">
      <c r="AW802" s="1313"/>
      <c r="AX802" s="1313"/>
      <c r="AY802" s="1313"/>
      <c r="AZ802" s="1313"/>
      <c r="BA802" s="1313"/>
      <c r="BB802" s="1313"/>
      <c r="BC802" s="1313"/>
      <c r="BD802" s="1095" t="s">
        <v>1062</v>
      </c>
      <c r="BE802" s="1095" t="s">
        <v>1051</v>
      </c>
      <c r="BF802" s="1094" t="s">
        <v>1095</v>
      </c>
      <c r="BG802" s="1094" t="s">
        <v>1058</v>
      </c>
      <c r="BH802" s="1094" t="s">
        <v>1093</v>
      </c>
      <c r="BI802" s="1094" t="s">
        <v>1165</v>
      </c>
    </row>
    <row r="803" spans="49:61">
      <c r="AW803" s="1313"/>
      <c r="AX803" s="1313"/>
      <c r="AY803" s="1313"/>
      <c r="AZ803" s="1313"/>
      <c r="BA803" s="1313"/>
      <c r="BB803" s="1313"/>
      <c r="BC803" s="1313"/>
      <c r="BD803" s="1095" t="s">
        <v>1063</v>
      </c>
      <c r="BE803" s="1095" t="s">
        <v>1052</v>
      </c>
      <c r="BF803" s="1094" t="s">
        <v>1096</v>
      </c>
      <c r="BG803" s="1094" t="s">
        <v>1059</v>
      </c>
      <c r="BH803" s="1094" t="s">
        <v>1095</v>
      </c>
      <c r="BI803" s="1094" t="s">
        <v>1166</v>
      </c>
    </row>
    <row r="804" spans="49:61">
      <c r="AW804" s="1313"/>
      <c r="AX804" s="1313"/>
      <c r="AY804" s="1313"/>
      <c r="AZ804" s="1313"/>
      <c r="BA804" s="1313"/>
      <c r="BB804" s="1313"/>
      <c r="BC804" s="1313"/>
      <c r="BD804" s="1095" t="s">
        <v>1064</v>
      </c>
      <c r="BE804" s="1095" t="s">
        <v>1053</v>
      </c>
      <c r="BF804" s="1094" t="s">
        <v>1097</v>
      </c>
      <c r="BG804" s="1094" t="s">
        <v>1061</v>
      </c>
      <c r="BH804" s="1094" t="s">
        <v>1096</v>
      </c>
      <c r="BI804" s="1094" t="s">
        <v>1167</v>
      </c>
    </row>
    <row r="805" spans="49:61">
      <c r="AW805" s="1313"/>
      <c r="AX805" s="1313"/>
      <c r="AY805" s="1313"/>
      <c r="AZ805" s="1313"/>
      <c r="BA805" s="1313"/>
      <c r="BB805" s="1313"/>
      <c r="BC805" s="1313"/>
      <c r="BD805" s="1095" t="s">
        <v>1065</v>
      </c>
      <c r="BE805" s="1095" t="s">
        <v>1054</v>
      </c>
      <c r="BF805" s="1094" t="s">
        <v>1098</v>
      </c>
      <c r="BG805" s="1094" t="s">
        <v>1062</v>
      </c>
      <c r="BH805" s="1094" t="s">
        <v>1097</v>
      </c>
      <c r="BI805" s="1094" t="s">
        <v>1169</v>
      </c>
    </row>
    <row r="806" spans="49:61">
      <c r="AW806" s="1313"/>
      <c r="AX806" s="1313"/>
      <c r="AY806" s="1313"/>
      <c r="AZ806" s="1313"/>
      <c r="BA806" s="1313"/>
      <c r="BB806" s="1313"/>
      <c r="BC806" s="1313"/>
      <c r="BD806" s="1095" t="s">
        <v>1066</v>
      </c>
      <c r="BE806" s="1095" t="s">
        <v>1055</v>
      </c>
      <c r="BF806" s="1094" t="s">
        <v>1099</v>
      </c>
      <c r="BG806" s="1094" t="s">
        <v>1063</v>
      </c>
      <c r="BH806" s="1094" t="s">
        <v>1098</v>
      </c>
      <c r="BI806" s="1094" t="s">
        <v>1170</v>
      </c>
    </row>
    <row r="807" spans="49:61">
      <c r="AW807" s="1313"/>
      <c r="AX807" s="1313"/>
      <c r="AY807" s="1313"/>
      <c r="AZ807" s="1313"/>
      <c r="BA807" s="1313"/>
      <c r="BB807" s="1313"/>
      <c r="BC807" s="1313"/>
      <c r="BD807" s="1095" t="s">
        <v>1067</v>
      </c>
      <c r="BE807" s="1095" t="s">
        <v>1056</v>
      </c>
      <c r="BF807" s="1094" t="s">
        <v>1100</v>
      </c>
      <c r="BG807" s="1094" t="s">
        <v>1064</v>
      </c>
      <c r="BH807" s="1094" t="s">
        <v>1099</v>
      </c>
      <c r="BI807" s="1094" t="s">
        <v>1171</v>
      </c>
    </row>
    <row r="808" spans="49:61">
      <c r="AW808" s="1313"/>
      <c r="AX808" s="1313"/>
      <c r="AY808" s="1313"/>
      <c r="AZ808" s="1313"/>
      <c r="BA808" s="1313"/>
      <c r="BB808" s="1313"/>
      <c r="BC808" s="1313"/>
      <c r="BD808" s="1095" t="s">
        <v>1068</v>
      </c>
      <c r="BE808" s="1095" t="s">
        <v>1057</v>
      </c>
      <c r="BF808" s="1094" t="s">
        <v>1101</v>
      </c>
      <c r="BG808" s="1094" t="s">
        <v>1065</v>
      </c>
      <c r="BH808" s="1094" t="s">
        <v>1101</v>
      </c>
      <c r="BI808" s="1094" t="s">
        <v>456</v>
      </c>
    </row>
    <row r="809" spans="49:61">
      <c r="AW809" s="1313"/>
      <c r="AX809" s="1313"/>
      <c r="AY809" s="1313"/>
      <c r="AZ809" s="1313"/>
      <c r="BA809" s="1313"/>
      <c r="BB809" s="1313"/>
      <c r="BC809" s="1313"/>
      <c r="BD809" s="1095" t="s">
        <v>1069</v>
      </c>
      <c r="BE809" s="1095" t="s">
        <v>1058</v>
      </c>
      <c r="BF809" s="1094" t="s">
        <v>1102</v>
      </c>
      <c r="BG809" s="1094" t="s">
        <v>1066</v>
      </c>
      <c r="BH809" s="1094" t="s">
        <v>1102</v>
      </c>
      <c r="BI809" s="1094" t="s">
        <v>1173</v>
      </c>
    </row>
    <row r="810" spans="49:61">
      <c r="AW810" s="1313"/>
      <c r="AX810" s="1313"/>
      <c r="AY810" s="1313"/>
      <c r="AZ810" s="1313"/>
      <c r="BA810" s="1313"/>
      <c r="BB810" s="1313"/>
      <c r="BC810" s="1313"/>
      <c r="BD810" s="1095" t="s">
        <v>1070</v>
      </c>
      <c r="BE810" s="1095" t="s">
        <v>1059</v>
      </c>
      <c r="BF810" s="1094" t="s">
        <v>1103</v>
      </c>
      <c r="BG810" s="1094" t="s">
        <v>1067</v>
      </c>
      <c r="BH810" s="1094" t="s">
        <v>1103</v>
      </c>
      <c r="BI810" s="1094" t="s">
        <v>1174</v>
      </c>
    </row>
    <row r="811" spans="49:61">
      <c r="AW811" s="1313"/>
      <c r="AX811" s="1313"/>
      <c r="AY811" s="1313"/>
      <c r="AZ811" s="1313"/>
      <c r="BA811" s="1313"/>
      <c r="BB811" s="1313"/>
      <c r="BC811" s="1313"/>
      <c r="BD811" s="1095" t="s">
        <v>1071</v>
      </c>
      <c r="BE811" s="1095" t="s">
        <v>1060</v>
      </c>
      <c r="BF811" s="1094" t="s">
        <v>432</v>
      </c>
      <c r="BG811" s="1094" t="s">
        <v>1068</v>
      </c>
      <c r="BH811" s="1094" t="s">
        <v>432</v>
      </c>
      <c r="BI811" s="1094" t="s">
        <v>1175</v>
      </c>
    </row>
    <row r="812" spans="49:61">
      <c r="AW812" s="1313"/>
      <c r="AX812" s="1313"/>
      <c r="AY812" s="1313"/>
      <c r="AZ812" s="1313"/>
      <c r="BA812" s="1313"/>
      <c r="BB812" s="1313"/>
      <c r="BC812" s="1313"/>
      <c r="BD812" s="1095" t="s">
        <v>1072</v>
      </c>
      <c r="BE812" s="1095" t="s">
        <v>1061</v>
      </c>
      <c r="BF812" s="1094" t="s">
        <v>1104</v>
      </c>
      <c r="BG812" s="1094" t="s">
        <v>1069</v>
      </c>
      <c r="BH812" s="1094" t="s">
        <v>1104</v>
      </c>
      <c r="BI812" s="1094" t="s">
        <v>1176</v>
      </c>
    </row>
    <row r="813" spans="49:61">
      <c r="AW813" s="1313"/>
      <c r="AX813" s="1313"/>
      <c r="AY813" s="1313"/>
      <c r="AZ813" s="1313"/>
      <c r="BA813" s="1313"/>
      <c r="BB813" s="1313"/>
      <c r="BC813" s="1313"/>
      <c r="BD813" s="1095" t="s">
        <v>1073</v>
      </c>
      <c r="BE813" s="1095" t="s">
        <v>1062</v>
      </c>
      <c r="BF813" s="1094" t="s">
        <v>1105</v>
      </c>
      <c r="BG813" s="1094" t="s">
        <v>1071</v>
      </c>
      <c r="BH813" s="1094" t="s">
        <v>1105</v>
      </c>
      <c r="BI813" s="1094" t="s">
        <v>1177</v>
      </c>
    </row>
    <row r="814" spans="49:61">
      <c r="AW814" s="1313"/>
      <c r="AX814" s="1313"/>
      <c r="AY814" s="1313"/>
      <c r="AZ814" s="1313"/>
      <c r="BA814" s="1313"/>
      <c r="BB814" s="1313"/>
      <c r="BC814" s="1313"/>
      <c r="BD814" s="1095" t="s">
        <v>1074</v>
      </c>
      <c r="BE814" s="1095" t="s">
        <v>1063</v>
      </c>
      <c r="BF814" s="1094" t="s">
        <v>1106</v>
      </c>
      <c r="BG814" s="1094" t="s">
        <v>1072</v>
      </c>
      <c r="BH814" s="1094" t="s">
        <v>1106</v>
      </c>
      <c r="BI814" s="1094" t="s">
        <v>1178</v>
      </c>
    </row>
    <row r="815" spans="49:61">
      <c r="AW815" s="1313"/>
      <c r="AX815" s="1313"/>
      <c r="AY815" s="1313"/>
      <c r="AZ815" s="1313"/>
      <c r="BA815" s="1313"/>
      <c r="BB815" s="1313"/>
      <c r="BC815" s="1313"/>
      <c r="BD815" s="1095" t="s">
        <v>1075</v>
      </c>
      <c r="BE815" s="1095" t="s">
        <v>1064</v>
      </c>
      <c r="BF815" s="1094" t="s">
        <v>1107</v>
      </c>
      <c r="BG815" s="1094" t="s">
        <v>1073</v>
      </c>
      <c r="BH815" s="1094" t="s">
        <v>2015</v>
      </c>
      <c r="BI815" s="1094" t="s">
        <v>1179</v>
      </c>
    </row>
    <row r="816" spans="49:61">
      <c r="AW816" s="1313"/>
      <c r="AX816" s="1313"/>
      <c r="AY816" s="1313"/>
      <c r="AZ816" s="1313"/>
      <c r="BA816" s="1313"/>
      <c r="BB816" s="1313"/>
      <c r="BC816" s="1313"/>
      <c r="BD816" s="1095" t="s">
        <v>1076</v>
      </c>
      <c r="BE816" s="1095" t="s">
        <v>1065</v>
      </c>
      <c r="BF816" s="1094" t="s">
        <v>2015</v>
      </c>
      <c r="BG816" s="1094" t="s">
        <v>1074</v>
      </c>
      <c r="BH816" s="1094" t="s">
        <v>1109</v>
      </c>
      <c r="BI816" s="1094" t="s">
        <v>1180</v>
      </c>
    </row>
    <row r="817" spans="49:61">
      <c r="AW817" s="1313"/>
      <c r="AX817" s="1313"/>
      <c r="AY817" s="1313"/>
      <c r="AZ817" s="1313"/>
      <c r="BA817" s="1313"/>
      <c r="BB817" s="1313"/>
      <c r="BC817" s="1313"/>
      <c r="BD817" s="1095" t="s">
        <v>1077</v>
      </c>
      <c r="BE817" s="1095" t="s">
        <v>1066</v>
      </c>
      <c r="BF817" s="1094" t="s">
        <v>1109</v>
      </c>
      <c r="BG817" s="1094" t="s">
        <v>1075</v>
      </c>
      <c r="BH817" s="1094" t="s">
        <v>1110</v>
      </c>
      <c r="BI817" s="1094" t="s">
        <v>1181</v>
      </c>
    </row>
    <row r="818" spans="49:61">
      <c r="AW818" s="1313"/>
      <c r="AX818" s="1313"/>
      <c r="AY818" s="1313"/>
      <c r="AZ818" s="1313"/>
      <c r="BA818" s="1313"/>
      <c r="BB818" s="1313"/>
      <c r="BC818" s="1313"/>
      <c r="BD818" s="1095" t="s">
        <v>1078</v>
      </c>
      <c r="BE818" s="1095" t="s">
        <v>1067</v>
      </c>
      <c r="BF818" s="1094" t="s">
        <v>1110</v>
      </c>
      <c r="BG818" s="1094" t="s">
        <v>1076</v>
      </c>
      <c r="BH818" s="1094" t="s">
        <v>1111</v>
      </c>
      <c r="BI818" s="1094" t="s">
        <v>1182</v>
      </c>
    </row>
    <row r="819" spans="49:61">
      <c r="AW819" s="1313"/>
      <c r="AX819" s="1313"/>
      <c r="AY819" s="1313"/>
      <c r="AZ819" s="1313"/>
      <c r="BA819" s="1313"/>
      <c r="BB819" s="1313"/>
      <c r="BC819" s="1313"/>
      <c r="BD819" s="1095" t="s">
        <v>1079</v>
      </c>
      <c r="BE819" s="1095" t="s">
        <v>1068</v>
      </c>
      <c r="BF819" s="1094" t="s">
        <v>1111</v>
      </c>
      <c r="BG819" s="1094" t="s">
        <v>1077</v>
      </c>
      <c r="BH819" s="1094" t="s">
        <v>1113</v>
      </c>
      <c r="BI819" s="1094" t="s">
        <v>1184</v>
      </c>
    </row>
    <row r="820" spans="49:61">
      <c r="AW820" s="1313"/>
      <c r="AX820" s="1313"/>
      <c r="AY820" s="1313"/>
      <c r="AZ820" s="1313"/>
      <c r="BA820" s="1313"/>
      <c r="BB820" s="1313"/>
      <c r="BC820" s="1313"/>
      <c r="BD820" s="1095" t="s">
        <v>1080</v>
      </c>
      <c r="BE820" s="1095" t="s">
        <v>1069</v>
      </c>
      <c r="BF820" s="1094" t="s">
        <v>1112</v>
      </c>
      <c r="BG820" s="1094" t="s">
        <v>1078</v>
      </c>
      <c r="BH820" s="1094" t="s">
        <v>1114</v>
      </c>
      <c r="BI820" s="1094" t="s">
        <v>1185</v>
      </c>
    </row>
    <row r="821" spans="49:61">
      <c r="AW821" s="1313"/>
      <c r="AX821" s="1313"/>
      <c r="AY821" s="1313"/>
      <c r="AZ821" s="1313"/>
      <c r="BA821" s="1313"/>
      <c r="BB821" s="1313"/>
      <c r="BC821" s="1313"/>
      <c r="BD821" s="1095" t="s">
        <v>1081</v>
      </c>
      <c r="BE821" s="1095" t="s">
        <v>1070</v>
      </c>
      <c r="BF821" s="1094" t="s">
        <v>1113</v>
      </c>
      <c r="BG821" s="1094" t="s">
        <v>1079</v>
      </c>
      <c r="BH821" s="1094" t="s">
        <v>1115</v>
      </c>
      <c r="BI821" s="1094" t="s">
        <v>1186</v>
      </c>
    </row>
    <row r="822" spans="49:61">
      <c r="AW822" s="1313"/>
      <c r="AX822" s="1313"/>
      <c r="AY822" s="1313"/>
      <c r="AZ822" s="1313"/>
      <c r="BA822" s="1313"/>
      <c r="BB822" s="1313"/>
      <c r="BC822" s="1313"/>
      <c r="BD822" s="1095" t="s">
        <v>1082</v>
      </c>
      <c r="BE822" s="1095" t="s">
        <v>1071</v>
      </c>
      <c r="BF822" s="1094" t="s">
        <v>1114</v>
      </c>
      <c r="BG822" s="1094" t="s">
        <v>1080</v>
      </c>
      <c r="BH822" s="1094" t="s">
        <v>1116</v>
      </c>
      <c r="BI822" s="1094" t="s">
        <v>1187</v>
      </c>
    </row>
    <row r="823" spans="49:61">
      <c r="AW823" s="1313"/>
      <c r="AX823" s="1313"/>
      <c r="AY823" s="1313"/>
      <c r="AZ823" s="1313"/>
      <c r="BA823" s="1313"/>
      <c r="BB823" s="1313"/>
      <c r="BC823" s="1313"/>
      <c r="BD823" s="1095" t="s">
        <v>1083</v>
      </c>
      <c r="BE823" s="1095" t="s">
        <v>1072</v>
      </c>
      <c r="BF823" s="1094" t="s">
        <v>1115</v>
      </c>
      <c r="BG823" s="1094" t="s">
        <v>1081</v>
      </c>
      <c r="BH823" s="1094" t="s">
        <v>1117</v>
      </c>
      <c r="BI823" s="1094" t="s">
        <v>1188</v>
      </c>
    </row>
    <row r="824" spans="49:61">
      <c r="AW824" s="1313"/>
      <c r="AX824" s="1313"/>
      <c r="AY824" s="1313"/>
      <c r="AZ824" s="1313"/>
      <c r="BA824" s="1313"/>
      <c r="BB824" s="1313"/>
      <c r="BC824" s="1313"/>
      <c r="BD824" s="1095" t="s">
        <v>1084</v>
      </c>
      <c r="BE824" s="1095" t="s">
        <v>1073</v>
      </c>
      <c r="BF824" s="1094" t="s">
        <v>1116</v>
      </c>
      <c r="BG824" s="1094" t="s">
        <v>1082</v>
      </c>
      <c r="BH824" s="1094" t="s">
        <v>1118</v>
      </c>
      <c r="BI824" s="1094" t="s">
        <v>1189</v>
      </c>
    </row>
    <row r="825" spans="49:61">
      <c r="AW825" s="1313"/>
      <c r="AX825" s="1313"/>
      <c r="AY825" s="1313"/>
      <c r="AZ825" s="1313"/>
      <c r="BA825" s="1313"/>
      <c r="BB825" s="1313"/>
      <c r="BC825" s="1313"/>
      <c r="BD825" s="1095" t="s">
        <v>1086</v>
      </c>
      <c r="BE825" s="1095" t="s">
        <v>1074</v>
      </c>
      <c r="BF825" s="1094" t="s">
        <v>1117</v>
      </c>
      <c r="BG825" s="1094" t="s">
        <v>2010</v>
      </c>
      <c r="BH825" s="1094" t="s">
        <v>1119</v>
      </c>
      <c r="BI825" s="1094" t="s">
        <v>2021</v>
      </c>
    </row>
    <row r="826" spans="49:61">
      <c r="AW826" s="1313"/>
      <c r="AX826" s="1313"/>
      <c r="AY826" s="1313"/>
      <c r="AZ826" s="1313"/>
      <c r="BA826" s="1313"/>
      <c r="BB826" s="1313"/>
      <c r="BC826" s="1313"/>
      <c r="BD826" s="1095" t="s">
        <v>1087</v>
      </c>
      <c r="BE826" s="1095" t="s">
        <v>1075</v>
      </c>
      <c r="BF826" s="1094" t="s">
        <v>1118</v>
      </c>
      <c r="BG826" s="1094" t="s">
        <v>2022</v>
      </c>
      <c r="BH826" s="1094" t="s">
        <v>1120</v>
      </c>
      <c r="BI826" s="1094" t="s">
        <v>1191</v>
      </c>
    </row>
    <row r="827" spans="49:61">
      <c r="AW827" s="1313"/>
      <c r="AX827" s="1313"/>
      <c r="AY827" s="1313"/>
      <c r="AZ827" s="1313"/>
      <c r="BA827" s="1313"/>
      <c r="BB827" s="1313"/>
      <c r="BC827" s="1313"/>
      <c r="BD827" s="1095" t="s">
        <v>1088</v>
      </c>
      <c r="BE827" s="1095" t="s">
        <v>1076</v>
      </c>
      <c r="BF827" s="1094" t="s">
        <v>1119</v>
      </c>
      <c r="BG827" s="1094" t="s">
        <v>1083</v>
      </c>
      <c r="BH827" s="1094" t="s">
        <v>1121</v>
      </c>
      <c r="BI827" s="1094" t="s">
        <v>1192</v>
      </c>
    </row>
    <row r="828" spans="49:61">
      <c r="AW828" s="1313"/>
      <c r="AX828" s="1313"/>
      <c r="AY828" s="1313"/>
      <c r="AZ828" s="1313"/>
      <c r="BA828" s="1313"/>
      <c r="BB828" s="1313"/>
      <c r="BC828" s="1313"/>
      <c r="BD828" s="1095" t="s">
        <v>1089</v>
      </c>
      <c r="BE828" s="1095" t="s">
        <v>1077</v>
      </c>
      <c r="BF828" s="1094" t="s">
        <v>1120</v>
      </c>
      <c r="BG828" s="1094" t="s">
        <v>2020</v>
      </c>
      <c r="BH828" s="1094" t="s">
        <v>1122</v>
      </c>
      <c r="BI828" s="1094" t="s">
        <v>1193</v>
      </c>
    </row>
    <row r="829" spans="49:61">
      <c r="AW829" s="1313"/>
      <c r="AX829" s="1313"/>
      <c r="AY829" s="1313"/>
      <c r="AZ829" s="1313"/>
      <c r="BA829" s="1313"/>
      <c r="BB829" s="1313"/>
      <c r="BC829" s="1313"/>
      <c r="BD829" s="1095" t="s">
        <v>1090</v>
      </c>
      <c r="BE829" s="1095" t="s">
        <v>1078</v>
      </c>
      <c r="BF829" s="1094" t="s">
        <v>1121</v>
      </c>
      <c r="BG829" s="1094" t="s">
        <v>2023</v>
      </c>
      <c r="BH829" s="1094" t="s">
        <v>1123</v>
      </c>
      <c r="BI829" s="1094" t="s">
        <v>1194</v>
      </c>
    </row>
    <row r="830" spans="49:61">
      <c r="AW830" s="1313"/>
      <c r="AX830" s="1313"/>
      <c r="AY830" s="1313"/>
      <c r="AZ830" s="1313"/>
      <c r="BA830" s="1313"/>
      <c r="BB830" s="1313"/>
      <c r="BC830" s="1313"/>
      <c r="BD830" s="1095" t="s">
        <v>1091</v>
      </c>
      <c r="BE830" s="1095" t="s">
        <v>1079</v>
      </c>
      <c r="BF830" s="1094" t="s">
        <v>1122</v>
      </c>
      <c r="BG830" s="1094" t="s">
        <v>1084</v>
      </c>
      <c r="BH830" s="1094" t="s">
        <v>1124</v>
      </c>
      <c r="BI830" s="1094" t="s">
        <v>1195</v>
      </c>
    </row>
    <row r="831" spans="49:61">
      <c r="AW831" s="1313"/>
      <c r="AX831" s="1313"/>
      <c r="AY831" s="1313"/>
      <c r="AZ831" s="1313"/>
      <c r="BA831" s="1313"/>
      <c r="BB831" s="1313"/>
      <c r="BC831" s="1313"/>
      <c r="BD831" s="1095" t="s">
        <v>1092</v>
      </c>
      <c r="BE831" s="1095" t="s">
        <v>1080</v>
      </c>
      <c r="BF831" s="1094" t="s">
        <v>1123</v>
      </c>
      <c r="BG831" s="1094" t="s">
        <v>426</v>
      </c>
      <c r="BH831" s="1094" t="s">
        <v>2024</v>
      </c>
      <c r="BI831" s="1094" t="s">
        <v>1196</v>
      </c>
    </row>
    <row r="832" spans="49:61">
      <c r="AW832" s="1313"/>
      <c r="AX832" s="1313"/>
      <c r="AY832" s="1313"/>
      <c r="AZ832" s="1313"/>
      <c r="BA832" s="1313"/>
      <c r="BB832" s="1313"/>
      <c r="BC832" s="1313"/>
      <c r="BD832" s="1095" t="s">
        <v>1093</v>
      </c>
      <c r="BE832" s="1095" t="s">
        <v>1081</v>
      </c>
      <c r="BF832" s="1094" t="s">
        <v>1124</v>
      </c>
      <c r="BG832" s="1094" t="s">
        <v>1086</v>
      </c>
      <c r="BH832" s="1094" t="s">
        <v>1125</v>
      </c>
      <c r="BI832" s="1094" t="s">
        <v>1197</v>
      </c>
    </row>
    <row r="833" spans="49:61">
      <c r="AW833" s="1313"/>
      <c r="AX833" s="1313"/>
      <c r="AY833" s="1313"/>
      <c r="AZ833" s="1313"/>
      <c r="BA833" s="1313"/>
      <c r="BB833" s="1313"/>
      <c r="BC833" s="1313"/>
      <c r="BD833" s="1095" t="s">
        <v>1094</v>
      </c>
      <c r="BE833" s="1095" t="s">
        <v>1082</v>
      </c>
      <c r="BF833" s="1094" t="s">
        <v>2024</v>
      </c>
      <c r="BG833" s="1094" t="s">
        <v>1087</v>
      </c>
      <c r="BH833" s="1094" t="s">
        <v>1126</v>
      </c>
      <c r="BI833" s="1094" t="s">
        <v>1198</v>
      </c>
    </row>
    <row r="834" spans="49:61">
      <c r="AW834" s="1313"/>
      <c r="AX834" s="1313"/>
      <c r="AY834" s="1313"/>
      <c r="AZ834" s="1313"/>
      <c r="BA834" s="1313"/>
      <c r="BB834" s="1313"/>
      <c r="BC834" s="1313"/>
      <c r="BD834" s="1095" t="s">
        <v>1095</v>
      </c>
      <c r="BE834" s="1095" t="s">
        <v>1083</v>
      </c>
      <c r="BF834" s="1094" t="s">
        <v>1125</v>
      </c>
      <c r="BG834" s="1094" t="s">
        <v>2011</v>
      </c>
      <c r="BH834" s="1094" t="s">
        <v>1127</v>
      </c>
      <c r="BI834" s="1094" t="s">
        <v>1199</v>
      </c>
    </row>
    <row r="835" spans="49:61">
      <c r="AW835" s="1313"/>
      <c r="AX835" s="1313"/>
      <c r="AY835" s="1313"/>
      <c r="AZ835" s="1313"/>
      <c r="BA835" s="1313"/>
      <c r="BB835" s="1313"/>
      <c r="BC835" s="1313"/>
      <c r="BD835" s="1095" t="s">
        <v>1096</v>
      </c>
      <c r="BE835" s="1095" t="s">
        <v>1084</v>
      </c>
      <c r="BF835" s="1094" t="s">
        <v>1126</v>
      </c>
      <c r="BG835" s="1094" t="s">
        <v>2012</v>
      </c>
      <c r="BH835" s="1094" t="s">
        <v>1128</v>
      </c>
      <c r="BI835" s="1094" t="s">
        <v>1200</v>
      </c>
    </row>
    <row r="836" spans="49:61">
      <c r="AW836" s="1313"/>
      <c r="AX836" s="1313"/>
      <c r="AY836" s="1313"/>
      <c r="AZ836" s="1313"/>
      <c r="BA836" s="1313"/>
      <c r="BB836" s="1313"/>
      <c r="BC836" s="1313"/>
      <c r="BD836" s="1095" t="s">
        <v>1097</v>
      </c>
      <c r="BE836" s="1095" t="s">
        <v>1085</v>
      </c>
      <c r="BF836" s="1094" t="s">
        <v>1127</v>
      </c>
      <c r="BG836" s="1094" t="s">
        <v>1089</v>
      </c>
      <c r="BH836" s="1094" t="s">
        <v>1129</v>
      </c>
      <c r="BI836" s="1094" t="s">
        <v>2025</v>
      </c>
    </row>
    <row r="837" spans="49:61">
      <c r="AW837" s="1313"/>
      <c r="AX837" s="1313"/>
      <c r="AY837" s="1313"/>
      <c r="AZ837" s="1313"/>
      <c r="BA837" s="1313"/>
      <c r="BB837" s="1313"/>
      <c r="BC837" s="1313"/>
      <c r="BD837" s="1095" t="s">
        <v>1098</v>
      </c>
      <c r="BE837" s="1095" t="s">
        <v>1086</v>
      </c>
      <c r="BF837" s="1094" t="s">
        <v>1128</v>
      </c>
      <c r="BG837" s="1094" t="s">
        <v>1090</v>
      </c>
      <c r="BH837" s="1094" t="s">
        <v>1130</v>
      </c>
      <c r="BI837" s="1094" t="s">
        <v>1201</v>
      </c>
    </row>
    <row r="838" spans="49:61">
      <c r="AW838" s="1313"/>
      <c r="AX838" s="1313"/>
      <c r="AY838" s="1313"/>
      <c r="AZ838" s="1313"/>
      <c r="BA838" s="1313"/>
      <c r="BB838" s="1313"/>
      <c r="BC838" s="1313"/>
      <c r="BD838" s="1095" t="s">
        <v>1099</v>
      </c>
      <c r="BE838" s="1095" t="s">
        <v>1087</v>
      </c>
      <c r="BF838" s="1094" t="s">
        <v>1129</v>
      </c>
      <c r="BG838" s="1094" t="s">
        <v>1091</v>
      </c>
      <c r="BH838" s="1094" t="s">
        <v>1131</v>
      </c>
      <c r="BI838" s="1094" t="s">
        <v>1202</v>
      </c>
    </row>
    <row r="839" spans="49:61">
      <c r="AW839" s="1313"/>
      <c r="AX839" s="1313"/>
      <c r="AY839" s="1313"/>
      <c r="AZ839" s="1313"/>
      <c r="BA839" s="1313"/>
      <c r="BB839" s="1313"/>
      <c r="BC839" s="1313"/>
      <c r="BD839" s="1095" t="s">
        <v>1100</v>
      </c>
      <c r="BE839" s="1095" t="s">
        <v>1088</v>
      </c>
      <c r="BF839" s="1094" t="s">
        <v>1130</v>
      </c>
      <c r="BG839" s="1094" t="s">
        <v>1092</v>
      </c>
      <c r="BH839" s="1094" t="s">
        <v>1132</v>
      </c>
      <c r="BI839" s="1094" t="s">
        <v>1203</v>
      </c>
    </row>
    <row r="840" spans="49:61">
      <c r="AW840" s="1313"/>
      <c r="AX840" s="1313"/>
      <c r="AY840" s="1313"/>
      <c r="AZ840" s="1313"/>
      <c r="BA840" s="1313"/>
      <c r="BB840" s="1313"/>
      <c r="BC840" s="1313"/>
      <c r="BD840" s="1095" t="s">
        <v>1101</v>
      </c>
      <c r="BE840" s="1095" t="s">
        <v>1089</v>
      </c>
      <c r="BF840" s="1094" t="s">
        <v>1131</v>
      </c>
      <c r="BG840" s="1094" t="s">
        <v>1093</v>
      </c>
      <c r="BH840" s="1094" t="s">
        <v>2016</v>
      </c>
      <c r="BI840" s="1094" t="s">
        <v>1204</v>
      </c>
    </row>
    <row r="841" spans="49:61">
      <c r="AW841" s="1313"/>
      <c r="AX841" s="1313"/>
      <c r="AY841" s="1313"/>
      <c r="AZ841" s="1313"/>
      <c r="BA841" s="1313"/>
      <c r="BB841" s="1313"/>
      <c r="BC841" s="1313"/>
      <c r="BD841" s="1095" t="s">
        <v>1102</v>
      </c>
      <c r="BE841" s="1095" t="s">
        <v>1090</v>
      </c>
      <c r="BF841" s="1094" t="s">
        <v>1132</v>
      </c>
      <c r="BG841" s="1094" t="s">
        <v>1094</v>
      </c>
      <c r="BH841" s="1094" t="s">
        <v>1133</v>
      </c>
      <c r="BI841" s="1094" t="s">
        <v>1205</v>
      </c>
    </row>
    <row r="842" spans="49:61">
      <c r="AW842" s="1313"/>
      <c r="AX842" s="1313"/>
      <c r="AY842" s="1313"/>
      <c r="AZ842" s="1313"/>
      <c r="BA842" s="1313"/>
      <c r="BB842" s="1313"/>
      <c r="BC842" s="1313"/>
      <c r="BD842" s="1095" t="s">
        <v>1103</v>
      </c>
      <c r="BE842" s="1095" t="s">
        <v>1091</v>
      </c>
      <c r="BF842" s="1094" t="s">
        <v>2016</v>
      </c>
      <c r="BG842" s="1094" t="s">
        <v>1095</v>
      </c>
      <c r="BH842" s="1094" t="s">
        <v>1135</v>
      </c>
      <c r="BI842" s="1094" t="s">
        <v>1206</v>
      </c>
    </row>
    <row r="843" spans="49:61">
      <c r="AW843" s="1313"/>
      <c r="AX843" s="1313"/>
      <c r="AY843" s="1313"/>
      <c r="AZ843" s="1313"/>
      <c r="BA843" s="1313"/>
      <c r="BB843" s="1313"/>
      <c r="BC843" s="1313"/>
      <c r="BD843" s="1095" t="s">
        <v>432</v>
      </c>
      <c r="BE843" s="1095" t="s">
        <v>1092</v>
      </c>
      <c r="BF843" s="1094" t="s">
        <v>1133</v>
      </c>
      <c r="BG843" s="1094" t="s">
        <v>1096</v>
      </c>
      <c r="BH843" s="1094" t="s">
        <v>1136</v>
      </c>
      <c r="BI843" s="1094" t="s">
        <v>1207</v>
      </c>
    </row>
    <row r="844" spans="49:61">
      <c r="AW844" s="1313"/>
      <c r="AX844" s="1313"/>
      <c r="AY844" s="1313"/>
      <c r="AZ844" s="1313"/>
      <c r="BA844" s="1313"/>
      <c r="BB844" s="1313"/>
      <c r="BC844" s="1313"/>
      <c r="BD844" s="1095" t="s">
        <v>1104</v>
      </c>
      <c r="BE844" s="1095" t="s">
        <v>1093</v>
      </c>
      <c r="BF844" s="1094" t="s">
        <v>1135</v>
      </c>
      <c r="BG844" s="1094" t="s">
        <v>1097</v>
      </c>
      <c r="BH844" s="1094" t="s">
        <v>444</v>
      </c>
      <c r="BI844" s="1094" t="s">
        <v>1208</v>
      </c>
    </row>
    <row r="845" spans="49:61">
      <c r="AW845" s="1313"/>
      <c r="AX845" s="1313"/>
      <c r="AY845" s="1313"/>
      <c r="AZ845" s="1313"/>
      <c r="BA845" s="1313"/>
      <c r="BB845" s="1313"/>
      <c r="BC845" s="1313"/>
      <c r="BD845" s="1095" t="s">
        <v>1105</v>
      </c>
      <c r="BE845" s="1095" t="s">
        <v>1094</v>
      </c>
      <c r="BF845" s="1094" t="s">
        <v>1136</v>
      </c>
      <c r="BG845" s="1094" t="s">
        <v>1098</v>
      </c>
      <c r="BH845" s="1094" t="s">
        <v>1137</v>
      </c>
      <c r="BI845" s="1094" t="s">
        <v>1210</v>
      </c>
    </row>
    <row r="846" spans="49:61">
      <c r="AW846" s="1313"/>
      <c r="AX846" s="1313"/>
      <c r="AY846" s="1313"/>
      <c r="AZ846" s="1313"/>
      <c r="BA846" s="1313"/>
      <c r="BB846" s="1313"/>
      <c r="BC846" s="1313"/>
      <c r="BD846" s="1095" t="s">
        <v>1106</v>
      </c>
      <c r="BE846" s="1095" t="s">
        <v>1095</v>
      </c>
      <c r="BF846" s="1094" t="s">
        <v>444</v>
      </c>
      <c r="BG846" s="1094" t="s">
        <v>1099</v>
      </c>
      <c r="BH846" s="1094" t="s">
        <v>1138</v>
      </c>
      <c r="BI846" s="1094" t="s">
        <v>1211</v>
      </c>
    </row>
    <row r="847" spans="49:61">
      <c r="AW847" s="1313"/>
      <c r="AX847" s="1313"/>
      <c r="AY847" s="1313"/>
      <c r="AZ847" s="1313"/>
      <c r="BA847" s="1313"/>
      <c r="BB847" s="1313"/>
      <c r="BC847" s="1313"/>
      <c r="BD847" s="1095" t="s">
        <v>1107</v>
      </c>
      <c r="BE847" s="1095" t="s">
        <v>1096</v>
      </c>
      <c r="BF847" s="1094" t="s">
        <v>1137</v>
      </c>
      <c r="BG847" s="1094" t="s">
        <v>1100</v>
      </c>
      <c r="BH847" s="1094" t="s">
        <v>1139</v>
      </c>
      <c r="BI847" s="1094" t="s">
        <v>2026</v>
      </c>
    </row>
    <row r="848" spans="49:61">
      <c r="AW848" s="1313"/>
      <c r="AX848" s="1313"/>
      <c r="AY848" s="1313"/>
      <c r="AZ848" s="1313"/>
      <c r="BA848" s="1313"/>
      <c r="BB848" s="1313"/>
      <c r="BC848" s="1313"/>
      <c r="BD848" s="1095" t="s">
        <v>1108</v>
      </c>
      <c r="BE848" s="1095" t="s">
        <v>1097</v>
      </c>
      <c r="BF848" s="1094" t="s">
        <v>1138</v>
      </c>
      <c r="BG848" s="1094" t="s">
        <v>1101</v>
      </c>
      <c r="BH848" s="1094" t="s">
        <v>1140</v>
      </c>
      <c r="BI848" s="1094" t="s">
        <v>2027</v>
      </c>
    </row>
    <row r="849" spans="49:61">
      <c r="AW849" s="1313"/>
      <c r="AX849" s="1313"/>
      <c r="AY849" s="1313"/>
      <c r="AZ849" s="1313"/>
      <c r="BA849" s="1313"/>
      <c r="BB849" s="1313"/>
      <c r="BC849" s="1313"/>
      <c r="BD849" s="1095" t="s">
        <v>1109</v>
      </c>
      <c r="BE849" s="1095" t="s">
        <v>1098</v>
      </c>
      <c r="BF849" s="1094" t="s">
        <v>1139</v>
      </c>
      <c r="BG849" s="1094" t="s">
        <v>1102</v>
      </c>
      <c r="BH849" s="1094" t="s">
        <v>2017</v>
      </c>
      <c r="BI849" s="1094" t="s">
        <v>1214</v>
      </c>
    </row>
    <row r="850" spans="49:61">
      <c r="AW850" s="1313"/>
      <c r="AX850" s="1313"/>
      <c r="AY850" s="1313"/>
      <c r="AZ850" s="1313"/>
      <c r="BA850" s="1313"/>
      <c r="BB850" s="1313"/>
      <c r="BC850" s="1313"/>
      <c r="BD850" s="1095" t="s">
        <v>1110</v>
      </c>
      <c r="BE850" s="1095" t="s">
        <v>1099</v>
      </c>
      <c r="BF850" s="1094" t="s">
        <v>1140</v>
      </c>
      <c r="BG850" s="1094" t="s">
        <v>2028</v>
      </c>
      <c r="BH850" s="1094" t="s">
        <v>1141</v>
      </c>
      <c r="BI850" s="1094" t="s">
        <v>468</v>
      </c>
    </row>
    <row r="851" spans="49:61">
      <c r="AW851" s="1313"/>
      <c r="AX851" s="1313"/>
      <c r="AY851" s="1313"/>
      <c r="AZ851" s="1313"/>
      <c r="BA851" s="1313"/>
      <c r="BB851" s="1313"/>
      <c r="BC851" s="1313"/>
      <c r="BD851" s="1095" t="s">
        <v>1111</v>
      </c>
      <c r="BE851" s="1095" t="s">
        <v>1100</v>
      </c>
      <c r="BF851" s="1094" t="s">
        <v>2017</v>
      </c>
      <c r="BG851" s="1094" t="s">
        <v>1103</v>
      </c>
      <c r="BH851" s="1094" t="s">
        <v>1142</v>
      </c>
      <c r="BI851" s="1094" t="s">
        <v>1215</v>
      </c>
    </row>
    <row r="852" spans="49:61">
      <c r="AW852" s="1313"/>
      <c r="AX852" s="1313"/>
      <c r="AY852" s="1313"/>
      <c r="AZ852" s="1313"/>
      <c r="BA852" s="1313"/>
      <c r="BB852" s="1313"/>
      <c r="BC852" s="1313"/>
      <c r="BD852" s="1095" t="s">
        <v>1112</v>
      </c>
      <c r="BE852" s="1095" t="s">
        <v>1101</v>
      </c>
      <c r="BF852" s="1094" t="s">
        <v>1141</v>
      </c>
      <c r="BG852" s="1094" t="s">
        <v>432</v>
      </c>
      <c r="BH852" s="1094" t="s">
        <v>1143</v>
      </c>
      <c r="BI852" s="1094" t="s">
        <v>1218</v>
      </c>
    </row>
    <row r="853" spans="49:61">
      <c r="AW853" s="1313"/>
      <c r="AX853" s="1313"/>
      <c r="AY853" s="1313"/>
      <c r="AZ853" s="1313"/>
      <c r="BA853" s="1313"/>
      <c r="BB853" s="1313"/>
      <c r="BC853" s="1313"/>
      <c r="BD853" s="1095" t="s">
        <v>1113</v>
      </c>
      <c r="BE853" s="1095" t="s">
        <v>1102</v>
      </c>
      <c r="BF853" s="1094" t="s">
        <v>1142</v>
      </c>
      <c r="BG853" s="1094" t="s">
        <v>1104</v>
      </c>
      <c r="BH853" s="1094" t="s">
        <v>1144</v>
      </c>
      <c r="BI853" s="1094" t="s">
        <v>1220</v>
      </c>
    </row>
    <row r="854" spans="49:61">
      <c r="AW854" s="1313"/>
      <c r="AX854" s="1313"/>
      <c r="AY854" s="1313"/>
      <c r="AZ854" s="1313"/>
      <c r="BA854" s="1313"/>
      <c r="BB854" s="1313"/>
      <c r="BC854" s="1313"/>
      <c r="BD854" s="1095" t="s">
        <v>1114</v>
      </c>
      <c r="BE854" s="1095" t="s">
        <v>1103</v>
      </c>
      <c r="BF854" s="1094" t="s">
        <v>1143</v>
      </c>
      <c r="BG854" s="1094" t="s">
        <v>1105</v>
      </c>
      <c r="BH854" s="1094" t="s">
        <v>1145</v>
      </c>
      <c r="BI854" s="1094" t="s">
        <v>1222</v>
      </c>
    </row>
    <row r="855" spans="49:61">
      <c r="AW855" s="1313"/>
      <c r="AX855" s="1313"/>
      <c r="AY855" s="1313"/>
      <c r="AZ855" s="1313"/>
      <c r="BA855" s="1313"/>
      <c r="BB855" s="1313"/>
      <c r="BC855" s="1313"/>
      <c r="BD855" s="1095" t="s">
        <v>1115</v>
      </c>
      <c r="BE855" s="1095" t="s">
        <v>432</v>
      </c>
      <c r="BF855" s="1094" t="s">
        <v>1144</v>
      </c>
      <c r="BG855" s="1094" t="s">
        <v>1106</v>
      </c>
      <c r="BH855" s="1094" t="s">
        <v>1146</v>
      </c>
      <c r="BI855" s="1094" t="s">
        <v>1223</v>
      </c>
    </row>
    <row r="856" spans="49:61">
      <c r="AW856" s="1313"/>
      <c r="AX856" s="1313"/>
      <c r="AY856" s="1313"/>
      <c r="AZ856" s="1313"/>
      <c r="BA856" s="1313"/>
      <c r="BB856" s="1313"/>
      <c r="BC856" s="1313"/>
      <c r="BD856" s="1095" t="s">
        <v>1116</v>
      </c>
      <c r="BE856" s="1095" t="s">
        <v>1104</v>
      </c>
      <c r="BF856" s="1094" t="s">
        <v>1145</v>
      </c>
      <c r="BG856" s="1094" t="s">
        <v>1107</v>
      </c>
      <c r="BH856" s="1094" t="s">
        <v>1147</v>
      </c>
      <c r="BI856" s="1094" t="s">
        <v>1224</v>
      </c>
    </row>
    <row r="857" spans="49:61">
      <c r="AW857" s="1313"/>
      <c r="AX857" s="1313"/>
      <c r="AY857" s="1313"/>
      <c r="AZ857" s="1313"/>
      <c r="BA857" s="1313"/>
      <c r="BB857" s="1313"/>
      <c r="BC857" s="1313"/>
      <c r="BD857" s="1095" t="s">
        <v>1117</v>
      </c>
      <c r="BE857" s="1095" t="s">
        <v>1105</v>
      </c>
      <c r="BF857" s="1094" t="s">
        <v>1146</v>
      </c>
      <c r="BG857" s="1094" t="s">
        <v>2015</v>
      </c>
      <c r="BH857" s="1094" t="s">
        <v>1148</v>
      </c>
      <c r="BI857" s="1094" t="s">
        <v>1225</v>
      </c>
    </row>
    <row r="858" spans="49:61">
      <c r="AW858" s="1313"/>
      <c r="AX858" s="1313"/>
      <c r="AY858" s="1313"/>
      <c r="AZ858" s="1313"/>
      <c r="BA858" s="1313"/>
      <c r="BB858" s="1313"/>
      <c r="BC858" s="1313"/>
      <c r="BD858" s="1095" t="s">
        <v>1118</v>
      </c>
      <c r="BE858" s="1095" t="s">
        <v>1106</v>
      </c>
      <c r="BF858" s="1094" t="s">
        <v>1147</v>
      </c>
      <c r="BG858" s="1094" t="s">
        <v>1109</v>
      </c>
      <c r="BH858" s="1094" t="s">
        <v>2018</v>
      </c>
      <c r="BI858" s="1094" t="s">
        <v>1226</v>
      </c>
    </row>
    <row r="859" spans="49:61">
      <c r="AW859" s="1313"/>
      <c r="AX859" s="1313"/>
      <c r="AY859" s="1313"/>
      <c r="AZ859" s="1313"/>
      <c r="BA859" s="1313"/>
      <c r="BB859" s="1313"/>
      <c r="BC859" s="1313"/>
      <c r="BD859" s="1095" t="s">
        <v>1119</v>
      </c>
      <c r="BE859" s="1095" t="s">
        <v>1107</v>
      </c>
      <c r="BF859" s="1094" t="s">
        <v>1148</v>
      </c>
      <c r="BG859" s="1094" t="s">
        <v>1110</v>
      </c>
      <c r="BH859" s="1094" t="s">
        <v>1149</v>
      </c>
      <c r="BI859" s="1094" t="s">
        <v>1227</v>
      </c>
    </row>
    <row r="860" spans="49:61">
      <c r="AW860" s="1313"/>
      <c r="AX860" s="1313"/>
      <c r="AY860" s="1313"/>
      <c r="AZ860" s="1313"/>
      <c r="BA860" s="1313"/>
      <c r="BB860" s="1313"/>
      <c r="BC860" s="1313"/>
      <c r="BD860" s="1095" t="s">
        <v>1120</v>
      </c>
      <c r="BE860" s="1095" t="s">
        <v>1108</v>
      </c>
      <c r="BF860" s="1094" t="s">
        <v>1149</v>
      </c>
      <c r="BG860" s="1094" t="s">
        <v>1111</v>
      </c>
      <c r="BH860" s="1094" t="s">
        <v>1150</v>
      </c>
      <c r="BI860" s="1094" t="s">
        <v>1228</v>
      </c>
    </row>
    <row r="861" spans="49:61">
      <c r="AW861" s="1313"/>
      <c r="AX861" s="1313"/>
      <c r="AY861" s="1313"/>
      <c r="AZ861" s="1313"/>
      <c r="BA861" s="1313"/>
      <c r="BB861" s="1313"/>
      <c r="BC861" s="1313"/>
      <c r="BD861" s="1095" t="s">
        <v>1121</v>
      </c>
      <c r="BE861" s="1095" t="s">
        <v>1109</v>
      </c>
      <c r="BF861" s="1094" t="s">
        <v>1150</v>
      </c>
      <c r="BG861" s="1094" t="s">
        <v>1112</v>
      </c>
      <c r="BH861" s="1094" t="s">
        <v>1151</v>
      </c>
      <c r="BI861" s="1094" t="s">
        <v>1229</v>
      </c>
    </row>
    <row r="862" spans="49:61">
      <c r="AW862" s="1313"/>
      <c r="AX862" s="1313"/>
      <c r="AY862" s="1313"/>
      <c r="AZ862" s="1313"/>
      <c r="BA862" s="1313"/>
      <c r="BB862" s="1313"/>
      <c r="BC862" s="1313"/>
      <c r="BD862" s="1095" t="s">
        <v>1122</v>
      </c>
      <c r="BE862" s="1095" t="s">
        <v>1110</v>
      </c>
      <c r="BF862" s="1094" t="s">
        <v>1151</v>
      </c>
      <c r="BG862" s="1094" t="s">
        <v>1113</v>
      </c>
      <c r="BH862" s="1094" t="s">
        <v>1152</v>
      </c>
      <c r="BI862" s="1094" t="s">
        <v>476</v>
      </c>
    </row>
    <row r="863" spans="49:61">
      <c r="AW863" s="1313"/>
      <c r="AX863" s="1313"/>
      <c r="AY863" s="1313"/>
      <c r="AZ863" s="1313"/>
      <c r="BA863" s="1313"/>
      <c r="BB863" s="1313"/>
      <c r="BC863" s="1313"/>
      <c r="BD863" s="1095" t="s">
        <v>1123</v>
      </c>
      <c r="BE863" s="1095" t="s">
        <v>1111</v>
      </c>
      <c r="BF863" s="1094" t="s">
        <v>1152</v>
      </c>
      <c r="BG863" s="1094" t="s">
        <v>2029</v>
      </c>
      <c r="BH863" s="1094" t="s">
        <v>1153</v>
      </c>
      <c r="BI863" s="1094" t="s">
        <v>1231</v>
      </c>
    </row>
    <row r="864" spans="49:61">
      <c r="AW864" s="1313"/>
      <c r="AX864" s="1313"/>
      <c r="AY864" s="1313"/>
      <c r="AZ864" s="1313"/>
      <c r="BA864" s="1313"/>
      <c r="BB864" s="1313"/>
      <c r="BC864" s="1313"/>
      <c r="BD864" s="1095" t="s">
        <v>1124</v>
      </c>
      <c r="BE864" s="1095" t="s">
        <v>1112</v>
      </c>
      <c r="BF864" s="1094" t="s">
        <v>450</v>
      </c>
      <c r="BG864" s="1094" t="s">
        <v>1114</v>
      </c>
      <c r="BH864" s="1094" t="s">
        <v>2019</v>
      </c>
      <c r="BI864" s="1094" t="s">
        <v>1232</v>
      </c>
    </row>
    <row r="865" spans="49:61">
      <c r="AW865" s="1313"/>
      <c r="AX865" s="1313"/>
      <c r="AY865" s="1313"/>
      <c r="AZ865" s="1313"/>
      <c r="BA865" s="1313"/>
      <c r="BB865" s="1313"/>
      <c r="BC865" s="1313"/>
      <c r="BD865" s="1095" t="s">
        <v>1125</v>
      </c>
      <c r="BE865" s="1095" t="s">
        <v>1113</v>
      </c>
      <c r="BF865" s="1094" t="s">
        <v>1154</v>
      </c>
      <c r="BG865" s="1094" t="s">
        <v>1115</v>
      </c>
      <c r="BH865" s="1094" t="s">
        <v>450</v>
      </c>
      <c r="BI865" s="1094" t="s">
        <v>1234</v>
      </c>
    </row>
    <row r="866" spans="49:61">
      <c r="AW866" s="1313"/>
      <c r="AX866" s="1313"/>
      <c r="AY866" s="1313"/>
      <c r="AZ866" s="1313"/>
      <c r="BA866" s="1313"/>
      <c r="BB866" s="1313"/>
      <c r="BC866" s="1313"/>
      <c r="BD866" s="1095" t="s">
        <v>1126</v>
      </c>
      <c r="BE866" s="1095" t="s">
        <v>1114</v>
      </c>
      <c r="BF866" s="1094" t="s">
        <v>1155</v>
      </c>
      <c r="BG866" s="1094" t="s">
        <v>1116</v>
      </c>
      <c r="BH866" s="1094" t="s">
        <v>1154</v>
      </c>
      <c r="BI866" s="1094" t="s">
        <v>478</v>
      </c>
    </row>
    <row r="867" spans="49:61">
      <c r="AW867" s="1313"/>
      <c r="AX867" s="1313"/>
      <c r="AY867" s="1313"/>
      <c r="AZ867" s="1313"/>
      <c r="BA867" s="1313"/>
      <c r="BB867" s="1313"/>
      <c r="BC867" s="1313"/>
      <c r="BD867" s="1095" t="s">
        <v>1127</v>
      </c>
      <c r="BE867" s="1095" t="s">
        <v>1115</v>
      </c>
      <c r="BF867" s="1094" t="s">
        <v>1156</v>
      </c>
      <c r="BG867" s="1094" t="s">
        <v>1117</v>
      </c>
      <c r="BH867" s="1094" t="s">
        <v>1155</v>
      </c>
      <c r="BI867" s="1094" t="s">
        <v>1235</v>
      </c>
    </row>
    <row r="868" spans="49:61">
      <c r="AW868" s="1313"/>
      <c r="AX868" s="1313"/>
      <c r="AY868" s="1313"/>
      <c r="AZ868" s="1313"/>
      <c r="BA868" s="1313"/>
      <c r="BB868" s="1313"/>
      <c r="BC868" s="1313"/>
      <c r="BD868" s="1095" t="s">
        <v>1128</v>
      </c>
      <c r="BE868" s="1095" t="s">
        <v>1116</v>
      </c>
      <c r="BF868" s="1094" t="s">
        <v>1157</v>
      </c>
      <c r="BG868" s="1094" t="s">
        <v>1118</v>
      </c>
      <c r="BH868" s="1094" t="s">
        <v>1156</v>
      </c>
      <c r="BI868" s="1094" t="s">
        <v>1236</v>
      </c>
    </row>
    <row r="869" spans="49:61">
      <c r="AW869" s="1313"/>
      <c r="AX869" s="1313"/>
      <c r="AY869" s="1313"/>
      <c r="AZ869" s="1313"/>
      <c r="BA869" s="1313"/>
      <c r="BB869" s="1313"/>
      <c r="BC869" s="1313"/>
      <c r="BD869" s="1095" t="s">
        <v>1129</v>
      </c>
      <c r="BE869" s="1095" t="s">
        <v>1117</v>
      </c>
      <c r="BF869" s="1094" t="s">
        <v>1158</v>
      </c>
      <c r="BG869" s="1094" t="s">
        <v>1119</v>
      </c>
      <c r="BH869" s="1094" t="s">
        <v>1157</v>
      </c>
      <c r="BI869" s="1094" t="s">
        <v>1237</v>
      </c>
    </row>
    <row r="870" spans="49:61">
      <c r="AW870" s="1313"/>
      <c r="AX870" s="1313"/>
      <c r="AY870" s="1313"/>
      <c r="AZ870" s="1313"/>
      <c r="BA870" s="1313"/>
      <c r="BB870" s="1313"/>
      <c r="BC870" s="1313"/>
      <c r="BD870" s="1095" t="s">
        <v>1130</v>
      </c>
      <c r="BE870" s="1095" t="s">
        <v>1118</v>
      </c>
      <c r="BF870" s="1094" t="s">
        <v>1159</v>
      </c>
      <c r="BG870" s="1094" t="s">
        <v>1120</v>
      </c>
      <c r="BH870" s="1094" t="s">
        <v>1158</v>
      </c>
      <c r="BI870" s="1094" t="s">
        <v>1239</v>
      </c>
    </row>
    <row r="871" spans="49:61">
      <c r="AW871" s="1313"/>
      <c r="AX871" s="1313"/>
      <c r="AY871" s="1313"/>
      <c r="AZ871" s="1313"/>
      <c r="BA871" s="1313"/>
      <c r="BB871" s="1313"/>
      <c r="BC871" s="1313"/>
      <c r="BD871" s="1095" t="s">
        <v>1131</v>
      </c>
      <c r="BE871" s="1095" t="s">
        <v>1119</v>
      </c>
      <c r="BF871" s="1094" t="s">
        <v>1160</v>
      </c>
      <c r="BG871" s="1094" t="s">
        <v>1121</v>
      </c>
      <c r="BH871" s="1094" t="s">
        <v>1159</v>
      </c>
      <c r="BI871" s="1094" t="s">
        <v>1240</v>
      </c>
    </row>
    <row r="872" spans="49:61">
      <c r="AW872" s="1313"/>
      <c r="AX872" s="1313"/>
      <c r="AY872" s="1313"/>
      <c r="AZ872" s="1313"/>
      <c r="BA872" s="1313"/>
      <c r="BB872" s="1313"/>
      <c r="BC872" s="1313"/>
      <c r="BD872" s="1095" t="s">
        <v>1132</v>
      </c>
      <c r="BE872" s="1095" t="s">
        <v>1120</v>
      </c>
      <c r="BF872" s="1094" t="s">
        <v>1161</v>
      </c>
      <c r="BG872" s="1094" t="s">
        <v>1122</v>
      </c>
      <c r="BH872" s="1094" t="s">
        <v>1160</v>
      </c>
      <c r="BI872" s="1094" t="s">
        <v>1241</v>
      </c>
    </row>
    <row r="873" spans="49:61">
      <c r="AW873" s="1313"/>
      <c r="AX873" s="1313"/>
      <c r="AY873" s="1313"/>
      <c r="AZ873" s="1313"/>
      <c r="BA873" s="1313"/>
      <c r="BB873" s="1313"/>
      <c r="BC873" s="1313"/>
      <c r="BD873" s="1095" t="s">
        <v>1134</v>
      </c>
      <c r="BE873" s="1095" t="s">
        <v>1121</v>
      </c>
      <c r="BF873" s="1094" t="s">
        <v>1162</v>
      </c>
      <c r="BG873" s="1094" t="s">
        <v>1123</v>
      </c>
      <c r="BH873" s="1094" t="s">
        <v>1161</v>
      </c>
      <c r="BI873" s="1094" t="s">
        <v>1242</v>
      </c>
    </row>
    <row r="874" spans="49:61">
      <c r="AW874" s="1313"/>
      <c r="AX874" s="1313"/>
      <c r="AY874" s="1313"/>
      <c r="AZ874" s="1313"/>
      <c r="BA874" s="1313"/>
      <c r="BB874" s="1313"/>
      <c r="BC874" s="1313"/>
      <c r="BD874" s="1095" t="s">
        <v>1135</v>
      </c>
      <c r="BE874" s="1095" t="s">
        <v>1122</v>
      </c>
      <c r="BF874" s="1094" t="s">
        <v>1164</v>
      </c>
      <c r="BG874" s="1094" t="s">
        <v>1124</v>
      </c>
      <c r="BH874" s="1094" t="s">
        <v>1162</v>
      </c>
      <c r="BI874" s="1094" t="s">
        <v>1244</v>
      </c>
    </row>
    <row r="875" spans="49:61">
      <c r="AW875" s="1313"/>
      <c r="AX875" s="1313"/>
      <c r="AY875" s="1313"/>
      <c r="AZ875" s="1313"/>
      <c r="BA875" s="1313"/>
      <c r="BB875" s="1313"/>
      <c r="BC875" s="1313"/>
      <c r="BD875" s="1095" t="s">
        <v>1136</v>
      </c>
      <c r="BE875" s="1095" t="s">
        <v>1123</v>
      </c>
      <c r="BF875" s="1094" t="s">
        <v>1165</v>
      </c>
      <c r="BG875" s="1094" t="s">
        <v>1125</v>
      </c>
      <c r="BH875" s="1094" t="s">
        <v>1164</v>
      </c>
      <c r="BI875" s="1094" t="s">
        <v>1245</v>
      </c>
    </row>
    <row r="876" spans="49:61">
      <c r="AW876" s="1313"/>
      <c r="AX876" s="1313"/>
      <c r="AY876" s="1313"/>
      <c r="AZ876" s="1313"/>
      <c r="BA876" s="1313"/>
      <c r="BB876" s="1313"/>
      <c r="BC876" s="1313"/>
      <c r="BD876" s="1095" t="s">
        <v>444</v>
      </c>
      <c r="BE876" s="1095" t="s">
        <v>1124</v>
      </c>
      <c r="BF876" s="1094" t="s">
        <v>1166</v>
      </c>
      <c r="BG876" s="1094" t="s">
        <v>1126</v>
      </c>
      <c r="BH876" s="1094" t="s">
        <v>1165</v>
      </c>
      <c r="BI876" s="1094" t="s">
        <v>2030</v>
      </c>
    </row>
    <row r="877" spans="49:61">
      <c r="AW877" s="1313"/>
      <c r="AX877" s="1313"/>
      <c r="AY877" s="1313"/>
      <c r="AZ877" s="1313"/>
      <c r="BA877" s="1313"/>
      <c r="BB877" s="1313"/>
      <c r="BC877" s="1313"/>
      <c r="BD877" s="1095" t="s">
        <v>1137</v>
      </c>
      <c r="BE877" s="1095" t="s">
        <v>1125</v>
      </c>
      <c r="BF877" s="1094" t="s">
        <v>1167</v>
      </c>
      <c r="BG877" s="1094" t="s">
        <v>1127</v>
      </c>
      <c r="BH877" s="1094" t="s">
        <v>1166</v>
      </c>
      <c r="BI877" s="1094" t="s">
        <v>1246</v>
      </c>
    </row>
    <row r="878" spans="49:61">
      <c r="AW878" s="1313"/>
      <c r="AX878" s="1313"/>
      <c r="AY878" s="1313"/>
      <c r="AZ878" s="1313"/>
      <c r="BA878" s="1313"/>
      <c r="BB878" s="1313"/>
      <c r="BC878" s="1313"/>
      <c r="BD878" s="1095" t="s">
        <v>1138</v>
      </c>
      <c r="BE878" s="1095" t="s">
        <v>1126</v>
      </c>
      <c r="BF878" s="1094" t="s">
        <v>1169</v>
      </c>
      <c r="BG878" s="1094" t="s">
        <v>1128</v>
      </c>
      <c r="BH878" s="1094" t="s">
        <v>1167</v>
      </c>
      <c r="BI878" s="1094" t="s">
        <v>1247</v>
      </c>
    </row>
    <row r="879" spans="49:61">
      <c r="AW879" s="1313"/>
      <c r="AX879" s="1313"/>
      <c r="AY879" s="1313"/>
      <c r="AZ879" s="1313"/>
      <c r="BA879" s="1313"/>
      <c r="BB879" s="1313"/>
      <c r="BC879" s="1313"/>
      <c r="BD879" s="1095" t="s">
        <v>1139</v>
      </c>
      <c r="BE879" s="1095" t="s">
        <v>1127</v>
      </c>
      <c r="BF879" s="1094" t="s">
        <v>1170</v>
      </c>
      <c r="BG879" s="1094" t="s">
        <v>1129</v>
      </c>
      <c r="BH879" s="1094" t="s">
        <v>1169</v>
      </c>
      <c r="BI879" s="1094" t="s">
        <v>1248</v>
      </c>
    </row>
    <row r="880" spans="49:61">
      <c r="AW880" s="1313"/>
      <c r="AX880" s="1313"/>
      <c r="AY880" s="1313"/>
      <c r="AZ880" s="1313"/>
      <c r="BA880" s="1313"/>
      <c r="BB880" s="1313"/>
      <c r="BC880" s="1313"/>
      <c r="BD880" s="1095" t="s">
        <v>1140</v>
      </c>
      <c r="BE880" s="1095" t="s">
        <v>1128</v>
      </c>
      <c r="BF880" s="1094" t="s">
        <v>1171</v>
      </c>
      <c r="BG880" s="1094" t="s">
        <v>1130</v>
      </c>
      <c r="BH880" s="1094" t="s">
        <v>1170</v>
      </c>
      <c r="BI880" s="1094" t="s">
        <v>1249</v>
      </c>
    </row>
    <row r="881" spans="49:61">
      <c r="AW881" s="1313"/>
      <c r="AX881" s="1313"/>
      <c r="AY881" s="1313"/>
      <c r="AZ881" s="1313"/>
      <c r="BA881" s="1313"/>
      <c r="BB881" s="1313"/>
      <c r="BC881" s="1313"/>
      <c r="BD881" s="1095" t="s">
        <v>1141</v>
      </c>
      <c r="BE881" s="1095" t="s">
        <v>1129</v>
      </c>
      <c r="BF881" s="1094" t="s">
        <v>456</v>
      </c>
      <c r="BG881" s="1094" t="s">
        <v>1131</v>
      </c>
      <c r="BH881" s="1094" t="s">
        <v>1171</v>
      </c>
      <c r="BI881" s="1094" t="s">
        <v>1250</v>
      </c>
    </row>
    <row r="882" spans="49:61">
      <c r="AW882" s="1313"/>
      <c r="AX882" s="1313"/>
      <c r="AY882" s="1313"/>
      <c r="AZ882" s="1313"/>
      <c r="BA882" s="1313"/>
      <c r="BB882" s="1313"/>
      <c r="BC882" s="1313"/>
      <c r="BD882" s="1095" t="s">
        <v>1142</v>
      </c>
      <c r="BE882" s="1095" t="s">
        <v>1130</v>
      </c>
      <c r="BF882" s="1094" t="s">
        <v>1173</v>
      </c>
      <c r="BG882" s="1094" t="s">
        <v>1132</v>
      </c>
      <c r="BH882" s="1094" t="s">
        <v>456</v>
      </c>
      <c r="BI882" s="1094" t="s">
        <v>1251</v>
      </c>
    </row>
    <row r="883" spans="49:61">
      <c r="AW883" s="1313"/>
      <c r="AX883" s="1313"/>
      <c r="AY883" s="1313"/>
      <c r="AZ883" s="1313"/>
      <c r="BA883" s="1313"/>
      <c r="BB883" s="1313"/>
      <c r="BC883" s="1313"/>
      <c r="BD883" s="1095" t="s">
        <v>1143</v>
      </c>
      <c r="BE883" s="1095" t="s">
        <v>1131</v>
      </c>
      <c r="BF883" s="1094" t="s">
        <v>1175</v>
      </c>
      <c r="BG883" s="1094" t="s">
        <v>2016</v>
      </c>
      <c r="BH883" s="1094" t="s">
        <v>1173</v>
      </c>
      <c r="BI883" s="1094" t="s">
        <v>1252</v>
      </c>
    </row>
    <row r="884" spans="49:61">
      <c r="AW884" s="1313"/>
      <c r="AX884" s="1313"/>
      <c r="AY884" s="1313"/>
      <c r="AZ884" s="1313"/>
      <c r="BA884" s="1313"/>
      <c r="BB884" s="1313"/>
      <c r="BC884" s="1313"/>
      <c r="BD884" s="1095" t="s">
        <v>1144</v>
      </c>
      <c r="BE884" s="1095" t="s">
        <v>1132</v>
      </c>
      <c r="BF884" s="1094" t="s">
        <v>1176</v>
      </c>
      <c r="BG884" s="1094" t="s">
        <v>1133</v>
      </c>
      <c r="BH884" s="1094" t="s">
        <v>1174</v>
      </c>
      <c r="BI884" s="1094" t="s">
        <v>1254</v>
      </c>
    </row>
    <row r="885" spans="49:61">
      <c r="AW885" s="1313"/>
      <c r="AX885" s="1313"/>
      <c r="AY885" s="1313"/>
      <c r="AZ885" s="1313"/>
      <c r="BA885" s="1313"/>
      <c r="BB885" s="1313"/>
      <c r="BC885" s="1313"/>
      <c r="BD885" s="1095" t="s">
        <v>1145</v>
      </c>
      <c r="BE885" s="1095" t="s">
        <v>1133</v>
      </c>
      <c r="BF885" s="1094" t="s">
        <v>1177</v>
      </c>
      <c r="BG885" s="1094" t="s">
        <v>1135</v>
      </c>
      <c r="BH885" s="1094" t="s">
        <v>1175</v>
      </c>
      <c r="BI885" s="1094" t="s">
        <v>1255</v>
      </c>
    </row>
    <row r="886" spans="49:61">
      <c r="AW886" s="1313"/>
      <c r="AX886" s="1313"/>
      <c r="AY886" s="1313"/>
      <c r="AZ886" s="1313"/>
      <c r="BA886" s="1313"/>
      <c r="BB886" s="1313"/>
      <c r="BC886" s="1313"/>
      <c r="BD886" s="1095" t="s">
        <v>1146</v>
      </c>
      <c r="BE886" s="1095" t="s">
        <v>1134</v>
      </c>
      <c r="BF886" s="1094" t="s">
        <v>1178</v>
      </c>
      <c r="BG886" s="1094" t="s">
        <v>1136</v>
      </c>
      <c r="BH886" s="1094" t="s">
        <v>1176</v>
      </c>
      <c r="BI886" s="1094" t="s">
        <v>1256</v>
      </c>
    </row>
    <row r="887" spans="49:61">
      <c r="AW887" s="1313"/>
      <c r="AX887" s="1313"/>
      <c r="AY887" s="1313"/>
      <c r="AZ887" s="1313"/>
      <c r="BA887" s="1313"/>
      <c r="BB887" s="1313"/>
      <c r="BC887" s="1313"/>
      <c r="BD887" s="1095" t="s">
        <v>1147</v>
      </c>
      <c r="BE887" s="1095" t="s">
        <v>1135</v>
      </c>
      <c r="BF887" s="1094" t="s">
        <v>1179</v>
      </c>
      <c r="BG887" s="1094" t="s">
        <v>444</v>
      </c>
      <c r="BH887" s="1094" t="s">
        <v>1177</v>
      </c>
      <c r="BI887" s="1094" t="s">
        <v>1258</v>
      </c>
    </row>
    <row r="888" spans="49:61">
      <c r="AW888" s="1313"/>
      <c r="AX888" s="1313"/>
      <c r="AY888" s="1313"/>
      <c r="AZ888" s="1313"/>
      <c r="BA888" s="1313"/>
      <c r="BB888" s="1313"/>
      <c r="BC888" s="1313"/>
      <c r="BD888" s="1095" t="s">
        <v>2031</v>
      </c>
      <c r="BE888" s="1095" t="s">
        <v>1136</v>
      </c>
      <c r="BF888" s="1094" t="s">
        <v>1180</v>
      </c>
      <c r="BG888" s="1094" t="s">
        <v>1137</v>
      </c>
      <c r="BH888" s="1094" t="s">
        <v>1178</v>
      </c>
      <c r="BI888" s="1094" t="s">
        <v>1259</v>
      </c>
    </row>
    <row r="889" spans="49:61">
      <c r="AW889" s="1313"/>
      <c r="AX889" s="1313"/>
      <c r="AY889" s="1313"/>
      <c r="AZ889" s="1313"/>
      <c r="BA889" s="1313"/>
      <c r="BB889" s="1313"/>
      <c r="BC889" s="1313"/>
      <c r="BD889" s="1095" t="s">
        <v>1148</v>
      </c>
      <c r="BE889" s="1095" t="s">
        <v>444</v>
      </c>
      <c r="BF889" s="1094" t="s">
        <v>1181</v>
      </c>
      <c r="BG889" s="1094" t="s">
        <v>1138</v>
      </c>
      <c r="BH889" s="1094" t="s">
        <v>1179</v>
      </c>
      <c r="BI889" s="1094" t="s">
        <v>2032</v>
      </c>
    </row>
    <row r="890" spans="49:61">
      <c r="AW890" s="1313"/>
      <c r="AX890" s="1313"/>
      <c r="AY890" s="1313"/>
      <c r="AZ890" s="1313"/>
      <c r="BA890" s="1313"/>
      <c r="BB890" s="1313"/>
      <c r="BC890" s="1313"/>
      <c r="BD890" s="1095" t="s">
        <v>1149</v>
      </c>
      <c r="BE890" s="1095" t="s">
        <v>1137</v>
      </c>
      <c r="BF890" s="1094" t="s">
        <v>1182</v>
      </c>
      <c r="BG890" s="1094" t="s">
        <v>1139</v>
      </c>
      <c r="BH890" s="1094" t="s">
        <v>1180</v>
      </c>
      <c r="BI890" s="1094" t="s">
        <v>2033</v>
      </c>
    </row>
    <row r="891" spans="49:61">
      <c r="AW891" s="1313"/>
      <c r="AX891" s="1313"/>
      <c r="AY891" s="1313"/>
      <c r="AZ891" s="1313"/>
      <c r="BA891" s="1313"/>
      <c r="BB891" s="1313"/>
      <c r="BC891" s="1313"/>
      <c r="BD891" s="1095" t="s">
        <v>1150</v>
      </c>
      <c r="BE891" s="1095" t="s">
        <v>1138</v>
      </c>
      <c r="BF891" s="1094" t="s">
        <v>1183</v>
      </c>
      <c r="BG891" s="1094" t="s">
        <v>1140</v>
      </c>
      <c r="BH891" s="1094" t="s">
        <v>1181</v>
      </c>
      <c r="BI891" s="1094" t="s">
        <v>2034</v>
      </c>
    </row>
    <row r="892" spans="49:61">
      <c r="AW892" s="1313"/>
      <c r="AX892" s="1313"/>
      <c r="AY892" s="1313"/>
      <c r="AZ892" s="1313"/>
      <c r="BA892" s="1313"/>
      <c r="BB892" s="1313"/>
      <c r="BC892" s="1313"/>
      <c r="BD892" s="1095" t="s">
        <v>1151</v>
      </c>
      <c r="BE892" s="1095" t="s">
        <v>1139</v>
      </c>
      <c r="BF892" s="1094" t="s">
        <v>1184</v>
      </c>
      <c r="BG892" s="1094" t="s">
        <v>2017</v>
      </c>
      <c r="BH892" s="1094" t="s">
        <v>2035</v>
      </c>
      <c r="BI892" s="1094" t="s">
        <v>1264</v>
      </c>
    </row>
    <row r="893" spans="49:61">
      <c r="AW893" s="1313"/>
      <c r="AX893" s="1313"/>
      <c r="AY893" s="1313"/>
      <c r="AZ893" s="1313"/>
      <c r="BA893" s="1313"/>
      <c r="BB893" s="1313"/>
      <c r="BC893" s="1313"/>
      <c r="BD893" s="1095" t="s">
        <v>1152</v>
      </c>
      <c r="BE893" s="1095" t="s">
        <v>1140</v>
      </c>
      <c r="BF893" s="1094" t="s">
        <v>1185</v>
      </c>
      <c r="BG893" s="1094" t="s">
        <v>1141</v>
      </c>
      <c r="BH893" s="1094" t="s">
        <v>1182</v>
      </c>
      <c r="BI893" s="1094" t="s">
        <v>1265</v>
      </c>
    </row>
    <row r="894" spans="49:61">
      <c r="AW894" s="1313"/>
      <c r="AX894" s="1313"/>
      <c r="AY894" s="1313"/>
      <c r="AZ894" s="1313"/>
      <c r="BA894" s="1313"/>
      <c r="BB894" s="1313"/>
      <c r="BC894" s="1313"/>
      <c r="BD894" s="1095" t="s">
        <v>1153</v>
      </c>
      <c r="BE894" s="1095" t="s">
        <v>1141</v>
      </c>
      <c r="BF894" s="1094" t="s">
        <v>1186</v>
      </c>
      <c r="BG894" s="1094" t="s">
        <v>1142</v>
      </c>
      <c r="BH894" s="1094" t="s">
        <v>1184</v>
      </c>
      <c r="BI894" s="1094" t="s">
        <v>1267</v>
      </c>
    </row>
    <row r="895" spans="49:61">
      <c r="AW895" s="1313"/>
      <c r="AX895" s="1313"/>
      <c r="AY895" s="1313"/>
      <c r="AZ895" s="1313"/>
      <c r="BA895" s="1313"/>
      <c r="BB895" s="1313"/>
      <c r="BC895" s="1313"/>
      <c r="BD895" s="1095" t="s">
        <v>450</v>
      </c>
      <c r="BE895" s="1095" t="s">
        <v>1142</v>
      </c>
      <c r="BF895" s="1094" t="s">
        <v>1187</v>
      </c>
      <c r="BG895" s="1094" t="s">
        <v>1143</v>
      </c>
      <c r="BH895" s="1094" t="s">
        <v>1185</v>
      </c>
      <c r="BI895" s="1094" t="s">
        <v>490</v>
      </c>
    </row>
    <row r="896" spans="49:61">
      <c r="AW896" s="1313"/>
      <c r="AX896" s="1313"/>
      <c r="AY896" s="1313"/>
      <c r="AZ896" s="1313"/>
      <c r="BA896" s="1313"/>
      <c r="BB896" s="1313"/>
      <c r="BC896" s="1313"/>
      <c r="BD896" s="1095" t="s">
        <v>1154</v>
      </c>
      <c r="BE896" s="1095" t="s">
        <v>1143</v>
      </c>
      <c r="BF896" s="1094" t="s">
        <v>1188</v>
      </c>
      <c r="BG896" s="1094" t="s">
        <v>1144</v>
      </c>
      <c r="BH896" s="1094" t="s">
        <v>1186</v>
      </c>
      <c r="BI896" s="1094" t="s">
        <v>2036</v>
      </c>
    </row>
    <row r="897" spans="49:61">
      <c r="AW897" s="1313"/>
      <c r="AX897" s="1313"/>
      <c r="AY897" s="1313"/>
      <c r="AZ897" s="1313"/>
      <c r="BA897" s="1313"/>
      <c r="BB897" s="1313"/>
      <c r="BC897" s="1313"/>
      <c r="BD897" s="1095" t="s">
        <v>1155</v>
      </c>
      <c r="BE897" s="1095" t="s">
        <v>1144</v>
      </c>
      <c r="BF897" s="1094" t="s">
        <v>1189</v>
      </c>
      <c r="BG897" s="1094" t="s">
        <v>1145</v>
      </c>
      <c r="BH897" s="1094" t="s">
        <v>1187</v>
      </c>
      <c r="BI897" s="1094" t="s">
        <v>2037</v>
      </c>
    </row>
    <row r="898" spans="49:61">
      <c r="AW898" s="1313"/>
      <c r="AX898" s="1313"/>
      <c r="AY898" s="1313"/>
      <c r="AZ898" s="1313"/>
      <c r="BA898" s="1313"/>
      <c r="BB898" s="1313"/>
      <c r="BC898" s="1313"/>
      <c r="BD898" s="1095" t="s">
        <v>1156</v>
      </c>
      <c r="BE898" s="1095" t="s">
        <v>1145</v>
      </c>
      <c r="BF898" s="1094" t="s">
        <v>1190</v>
      </c>
      <c r="BG898" s="1094" t="s">
        <v>1146</v>
      </c>
      <c r="BH898" s="1094" t="s">
        <v>1188</v>
      </c>
      <c r="BI898" s="1094" t="s">
        <v>2038</v>
      </c>
    </row>
    <row r="899" spans="49:61">
      <c r="AW899" s="1313"/>
      <c r="AX899" s="1313"/>
      <c r="AY899" s="1313"/>
      <c r="AZ899" s="1313"/>
      <c r="BA899" s="1313"/>
      <c r="BB899" s="1313"/>
      <c r="BC899" s="1313"/>
      <c r="BD899" s="1095" t="s">
        <v>1157</v>
      </c>
      <c r="BE899" s="1095" t="s">
        <v>1146</v>
      </c>
      <c r="BF899" s="1094" t="s">
        <v>1191</v>
      </c>
      <c r="BG899" s="1094" t="s">
        <v>1147</v>
      </c>
      <c r="BH899" s="1094" t="s">
        <v>1189</v>
      </c>
      <c r="BI899" s="1094" t="s">
        <v>1270</v>
      </c>
    </row>
    <row r="900" spans="49:61">
      <c r="AW900" s="1313"/>
      <c r="AX900" s="1313"/>
      <c r="AY900" s="1313"/>
      <c r="AZ900" s="1313"/>
      <c r="BA900" s="1313"/>
      <c r="BB900" s="1313"/>
      <c r="BC900" s="1313"/>
      <c r="BD900" s="1095" t="s">
        <v>1158</v>
      </c>
      <c r="BE900" s="1095" t="s">
        <v>1147</v>
      </c>
      <c r="BF900" s="1094" t="s">
        <v>1192</v>
      </c>
      <c r="BG900" s="1094" t="s">
        <v>1148</v>
      </c>
      <c r="BH900" s="1094" t="s">
        <v>1190</v>
      </c>
      <c r="BI900" s="1094" t="s">
        <v>1650</v>
      </c>
    </row>
    <row r="901" spans="49:61">
      <c r="AW901" s="1313"/>
      <c r="AX901" s="1313"/>
      <c r="AY901" s="1313"/>
      <c r="AZ901" s="1313"/>
      <c r="BA901" s="1313"/>
      <c r="BB901" s="1313"/>
      <c r="BC901" s="1313"/>
      <c r="BD901" s="1095" t="s">
        <v>1159</v>
      </c>
      <c r="BE901" s="1095" t="s">
        <v>1148</v>
      </c>
      <c r="BF901" s="1094" t="s">
        <v>1193</v>
      </c>
      <c r="BG901" s="1094" t="s">
        <v>2018</v>
      </c>
      <c r="BH901" s="1094" t="s">
        <v>2021</v>
      </c>
      <c r="BI901" s="1094" t="s">
        <v>1272</v>
      </c>
    </row>
    <row r="902" spans="49:61">
      <c r="AW902" s="1313"/>
      <c r="AX902" s="1313"/>
      <c r="AY902" s="1313"/>
      <c r="AZ902" s="1313"/>
      <c r="BA902" s="1313"/>
      <c r="BB902" s="1313"/>
      <c r="BC902" s="1313"/>
      <c r="BD902" s="1095" t="s">
        <v>1160</v>
      </c>
      <c r="BE902" s="1095" t="s">
        <v>1149</v>
      </c>
      <c r="BF902" s="1094" t="s">
        <v>1194</v>
      </c>
      <c r="BG902" s="1094" t="s">
        <v>1149</v>
      </c>
      <c r="BH902" s="1094" t="s">
        <v>1191</v>
      </c>
      <c r="BI902" s="1094" t="s">
        <v>1275</v>
      </c>
    </row>
    <row r="903" spans="49:61">
      <c r="AW903" s="1313"/>
      <c r="AX903" s="1313"/>
      <c r="AY903" s="1313"/>
      <c r="AZ903" s="1313"/>
      <c r="BA903" s="1313"/>
      <c r="BB903" s="1313"/>
      <c r="BC903" s="1313"/>
      <c r="BD903" s="1095" t="s">
        <v>1161</v>
      </c>
      <c r="BE903" s="1095" t="s">
        <v>1150</v>
      </c>
      <c r="BF903" s="1094" t="s">
        <v>1195</v>
      </c>
      <c r="BG903" s="1094" t="s">
        <v>1150</v>
      </c>
      <c r="BH903" s="1094" t="s">
        <v>1192</v>
      </c>
      <c r="BI903" s="1094" t="s">
        <v>1276</v>
      </c>
    </row>
    <row r="904" spans="49:61">
      <c r="AW904" s="1313"/>
      <c r="AX904" s="1313"/>
      <c r="AY904" s="1313"/>
      <c r="AZ904" s="1313"/>
      <c r="BA904" s="1313"/>
      <c r="BB904" s="1313"/>
      <c r="BC904" s="1313"/>
      <c r="BD904" s="1095" t="s">
        <v>1162</v>
      </c>
      <c r="BE904" s="1095" t="s">
        <v>1151</v>
      </c>
      <c r="BF904" s="1094" t="s">
        <v>1196</v>
      </c>
      <c r="BG904" s="1094" t="s">
        <v>1151</v>
      </c>
      <c r="BH904" s="1094" t="s">
        <v>1193</v>
      </c>
      <c r="BI904" s="1094" t="s">
        <v>1277</v>
      </c>
    </row>
    <row r="905" spans="49:61">
      <c r="AW905" s="1313"/>
      <c r="AX905" s="1313"/>
      <c r="AY905" s="1313"/>
      <c r="AZ905" s="1313"/>
      <c r="BA905" s="1313"/>
      <c r="BB905" s="1313"/>
      <c r="BC905" s="1313"/>
      <c r="BD905" s="1095" t="s">
        <v>1163</v>
      </c>
      <c r="BE905" s="1095" t="s">
        <v>1152</v>
      </c>
      <c r="BF905" s="1094" t="s">
        <v>1197</v>
      </c>
      <c r="BG905" s="1094" t="s">
        <v>1152</v>
      </c>
      <c r="BH905" s="1094" t="s">
        <v>1194</v>
      </c>
      <c r="BI905" s="1094" t="s">
        <v>1278</v>
      </c>
    </row>
    <row r="906" spans="49:61">
      <c r="AW906" s="1313"/>
      <c r="AX906" s="1313"/>
      <c r="AY906" s="1313"/>
      <c r="AZ906" s="1313"/>
      <c r="BA906" s="1313"/>
      <c r="BB906" s="1313"/>
      <c r="BC906" s="1313"/>
      <c r="BD906" s="1095" t="s">
        <v>1164</v>
      </c>
      <c r="BE906" s="1095" t="s">
        <v>1153</v>
      </c>
      <c r="BF906" s="1094" t="s">
        <v>1198</v>
      </c>
      <c r="BG906" s="1094" t="s">
        <v>1153</v>
      </c>
      <c r="BH906" s="1094" t="s">
        <v>1195</v>
      </c>
      <c r="BI906" s="1094" t="s">
        <v>1279</v>
      </c>
    </row>
    <row r="907" spans="49:61">
      <c r="AW907" s="1313"/>
      <c r="AX907" s="1313"/>
      <c r="AY907" s="1313"/>
      <c r="AZ907" s="1313"/>
      <c r="BA907" s="1313"/>
      <c r="BB907" s="1313"/>
      <c r="BC907" s="1313"/>
      <c r="BD907" s="1095" t="s">
        <v>1165</v>
      </c>
      <c r="BE907" s="1095" t="s">
        <v>450</v>
      </c>
      <c r="BF907" s="1094" t="s">
        <v>1199</v>
      </c>
      <c r="BG907" s="1094" t="s">
        <v>2019</v>
      </c>
      <c r="BH907" s="1094" t="s">
        <v>1196</v>
      </c>
      <c r="BI907" s="1094" t="s">
        <v>502</v>
      </c>
    </row>
    <row r="908" spans="49:61">
      <c r="AW908" s="1313"/>
      <c r="AX908" s="1313"/>
      <c r="AY908" s="1313"/>
      <c r="AZ908" s="1313"/>
      <c r="BA908" s="1313"/>
      <c r="BB908" s="1313"/>
      <c r="BC908" s="1313"/>
      <c r="BD908" s="1095" t="s">
        <v>1166</v>
      </c>
      <c r="BE908" s="1095" t="s">
        <v>1154</v>
      </c>
      <c r="BF908" s="1094" t="s">
        <v>1200</v>
      </c>
      <c r="BG908" s="1094" t="s">
        <v>450</v>
      </c>
      <c r="BH908" s="1094" t="s">
        <v>1197</v>
      </c>
      <c r="BI908" s="1094" t="s">
        <v>1280</v>
      </c>
    </row>
    <row r="909" spans="49:61">
      <c r="AW909" s="1313"/>
      <c r="AX909" s="1313"/>
      <c r="AY909" s="1313"/>
      <c r="AZ909" s="1313"/>
      <c r="BA909" s="1313"/>
      <c r="BB909" s="1313"/>
      <c r="BC909" s="1313"/>
      <c r="BD909" s="1095" t="s">
        <v>1167</v>
      </c>
      <c r="BE909" s="1095" t="s">
        <v>1155</v>
      </c>
      <c r="BF909" s="1094" t="s">
        <v>1201</v>
      </c>
      <c r="BG909" s="1094" t="s">
        <v>1154</v>
      </c>
      <c r="BH909" s="1094" t="s">
        <v>1198</v>
      </c>
      <c r="BI909" s="1094" t="s">
        <v>1281</v>
      </c>
    </row>
    <row r="910" spans="49:61">
      <c r="AW910" s="1313"/>
      <c r="AX910" s="1313"/>
      <c r="AY910" s="1313"/>
      <c r="AZ910" s="1313"/>
      <c r="BA910" s="1313"/>
      <c r="BB910" s="1313"/>
      <c r="BC910" s="1313"/>
      <c r="BD910" s="1095" t="s">
        <v>1168</v>
      </c>
      <c r="BE910" s="1095" t="s">
        <v>1156</v>
      </c>
      <c r="BF910" s="1094" t="s">
        <v>1202</v>
      </c>
      <c r="BG910" s="1094" t="s">
        <v>1155</v>
      </c>
      <c r="BH910" s="1094" t="s">
        <v>1199</v>
      </c>
      <c r="BI910" s="1094" t="s">
        <v>1282</v>
      </c>
    </row>
    <row r="911" spans="49:61">
      <c r="AW911" s="1313"/>
      <c r="AX911" s="1313"/>
      <c r="AY911" s="1313"/>
      <c r="AZ911" s="1313"/>
      <c r="BA911" s="1313"/>
      <c r="BB911" s="1313"/>
      <c r="BC911" s="1313"/>
      <c r="BD911" s="1095" t="s">
        <v>1169</v>
      </c>
      <c r="BE911" s="1095" t="s">
        <v>1157</v>
      </c>
      <c r="BF911" s="1094" t="s">
        <v>1203</v>
      </c>
      <c r="BG911" s="1094" t="s">
        <v>1156</v>
      </c>
      <c r="BH911" s="1094" t="s">
        <v>1200</v>
      </c>
      <c r="BI911" s="1094" t="s">
        <v>1283</v>
      </c>
    </row>
    <row r="912" spans="49:61">
      <c r="AW912" s="1313"/>
      <c r="AX912" s="1313"/>
      <c r="AY912" s="1313"/>
      <c r="AZ912" s="1313"/>
      <c r="BA912" s="1313"/>
      <c r="BB912" s="1313"/>
      <c r="BC912" s="1313"/>
      <c r="BD912" s="1095" t="s">
        <v>1170</v>
      </c>
      <c r="BE912" s="1095" t="s">
        <v>1158</v>
      </c>
      <c r="BF912" s="1094" t="s">
        <v>1204</v>
      </c>
      <c r="BG912" s="1094" t="s">
        <v>1157</v>
      </c>
      <c r="BH912" s="1094" t="s">
        <v>2025</v>
      </c>
      <c r="BI912" s="1094" t="s">
        <v>1284</v>
      </c>
    </row>
    <row r="913" spans="49:61">
      <c r="AW913" s="1313"/>
      <c r="AX913" s="1313"/>
      <c r="AY913" s="1313"/>
      <c r="AZ913" s="1313"/>
      <c r="BA913" s="1313"/>
      <c r="BB913" s="1313"/>
      <c r="BC913" s="1313"/>
      <c r="BD913" s="1095" t="s">
        <v>1171</v>
      </c>
      <c r="BE913" s="1095" t="s">
        <v>1159</v>
      </c>
      <c r="BF913" s="1094" t="s">
        <v>1205</v>
      </c>
      <c r="BG913" s="1094" t="s">
        <v>1158</v>
      </c>
      <c r="BH913" s="1094" t="s">
        <v>1201</v>
      </c>
      <c r="BI913" s="1094" t="s">
        <v>1285</v>
      </c>
    </row>
    <row r="914" spans="49:61">
      <c r="AW914" s="1313"/>
      <c r="AX914" s="1313"/>
      <c r="AY914" s="1313"/>
      <c r="AZ914" s="1313"/>
      <c r="BA914" s="1313"/>
      <c r="BB914" s="1313"/>
      <c r="BC914" s="1313"/>
      <c r="BD914" s="1095" t="s">
        <v>1172</v>
      </c>
      <c r="BE914" s="1095" t="s">
        <v>1160</v>
      </c>
      <c r="BF914" s="1094" t="s">
        <v>1206</v>
      </c>
      <c r="BG914" s="1094" t="s">
        <v>1159</v>
      </c>
      <c r="BH914" s="1094" t="s">
        <v>1202</v>
      </c>
      <c r="BI914" s="1094" t="s">
        <v>1286</v>
      </c>
    </row>
    <row r="915" spans="49:61">
      <c r="AW915" s="1313"/>
      <c r="AX915" s="1313"/>
      <c r="AY915" s="1313"/>
      <c r="AZ915" s="1313"/>
      <c r="BA915" s="1313"/>
      <c r="BB915" s="1313"/>
      <c r="BC915" s="1313"/>
      <c r="BD915" s="1095" t="s">
        <v>456</v>
      </c>
      <c r="BE915" s="1095" t="s">
        <v>1161</v>
      </c>
      <c r="BF915" s="1094" t="s">
        <v>1207</v>
      </c>
      <c r="BG915" s="1094" t="s">
        <v>1160</v>
      </c>
      <c r="BH915" s="1094" t="s">
        <v>1203</v>
      </c>
      <c r="BI915" s="1094" t="s">
        <v>506</v>
      </c>
    </row>
    <row r="916" spans="49:61">
      <c r="AW916" s="1313"/>
      <c r="AX916" s="1313"/>
      <c r="AY916" s="1313"/>
      <c r="AZ916" s="1313"/>
      <c r="BA916" s="1313"/>
      <c r="BB916" s="1313"/>
      <c r="BC916" s="1313"/>
      <c r="BD916" s="1095" t="s">
        <v>1173</v>
      </c>
      <c r="BE916" s="1095" t="s">
        <v>1162</v>
      </c>
      <c r="BF916" s="1094" t="s">
        <v>1208</v>
      </c>
      <c r="BG916" s="1094" t="s">
        <v>1161</v>
      </c>
      <c r="BH916" s="1094" t="s">
        <v>1204</v>
      </c>
      <c r="BI916" s="1094" t="s">
        <v>1287</v>
      </c>
    </row>
    <row r="917" spans="49:61">
      <c r="AW917" s="1313"/>
      <c r="AX917" s="1313"/>
      <c r="AY917" s="1313"/>
      <c r="AZ917" s="1313"/>
      <c r="BA917" s="1313"/>
      <c r="BB917" s="1313"/>
      <c r="BC917" s="1313"/>
      <c r="BD917" s="1095" t="s">
        <v>1174</v>
      </c>
      <c r="BE917" s="1095" t="s">
        <v>1163</v>
      </c>
      <c r="BF917" s="1094" t="s">
        <v>1209</v>
      </c>
      <c r="BG917" s="1094" t="s">
        <v>1162</v>
      </c>
      <c r="BH917" s="1094" t="s">
        <v>1205</v>
      </c>
      <c r="BI917" s="1094" t="s">
        <v>2039</v>
      </c>
    </row>
    <row r="918" spans="49:61">
      <c r="AW918" s="1313"/>
      <c r="AX918" s="1313"/>
      <c r="AY918" s="1313"/>
      <c r="AZ918" s="1313"/>
      <c r="BA918" s="1313"/>
      <c r="BB918" s="1313"/>
      <c r="BC918" s="1313"/>
      <c r="BD918" s="1095" t="s">
        <v>1175</v>
      </c>
      <c r="BE918" s="1095" t="s">
        <v>1164</v>
      </c>
      <c r="BF918" s="1094" t="s">
        <v>1210</v>
      </c>
      <c r="BG918" s="1094" t="s">
        <v>1165</v>
      </c>
      <c r="BH918" s="1094" t="s">
        <v>1206</v>
      </c>
      <c r="BI918" s="1094" t="s">
        <v>2040</v>
      </c>
    </row>
    <row r="919" spans="49:61">
      <c r="AW919" s="1313"/>
      <c r="AX919" s="1313"/>
      <c r="AY919" s="1313"/>
      <c r="AZ919" s="1313"/>
      <c r="BA919" s="1313"/>
      <c r="BB919" s="1313"/>
      <c r="BC919" s="1313"/>
      <c r="BD919" s="1095" t="s">
        <v>1176</v>
      </c>
      <c r="BE919" s="1095" t="s">
        <v>1165</v>
      </c>
      <c r="BF919" s="1094" t="s">
        <v>1211</v>
      </c>
      <c r="BG919" s="1094" t="s">
        <v>1166</v>
      </c>
      <c r="BH919" s="1094" t="s">
        <v>1207</v>
      </c>
      <c r="BI919" s="1094" t="s">
        <v>1289</v>
      </c>
    </row>
    <row r="920" spans="49:61">
      <c r="AW920" s="1313"/>
      <c r="AX920" s="1313"/>
      <c r="AY920" s="1313"/>
      <c r="AZ920" s="1313"/>
      <c r="BA920" s="1313"/>
      <c r="BB920" s="1313"/>
      <c r="BC920" s="1313"/>
      <c r="BD920" s="1095" t="s">
        <v>1177</v>
      </c>
      <c r="BE920" s="1095" t="s">
        <v>1166</v>
      </c>
      <c r="BF920" s="1094" t="s">
        <v>2027</v>
      </c>
      <c r="BG920" s="1094" t="s">
        <v>1167</v>
      </c>
      <c r="BH920" s="1094" t="s">
        <v>1208</v>
      </c>
      <c r="BI920" s="1094" t="s">
        <v>1290</v>
      </c>
    </row>
    <row r="921" spans="49:61">
      <c r="AW921" s="1313"/>
      <c r="AX921" s="1313"/>
      <c r="AY921" s="1313"/>
      <c r="AZ921" s="1313"/>
      <c r="BA921" s="1313"/>
      <c r="BB921" s="1313"/>
      <c r="BC921" s="1313"/>
      <c r="BD921" s="1095" t="s">
        <v>1178</v>
      </c>
      <c r="BE921" s="1095" t="s">
        <v>1167</v>
      </c>
      <c r="BF921" s="1094" t="s">
        <v>1213</v>
      </c>
      <c r="BG921" s="1094" t="s">
        <v>1169</v>
      </c>
      <c r="BH921" s="1094" t="s">
        <v>1209</v>
      </c>
      <c r="BI921" s="1094" t="s">
        <v>1291</v>
      </c>
    </row>
    <row r="922" spans="49:61">
      <c r="AW922" s="1313"/>
      <c r="AX922" s="1313"/>
      <c r="AY922" s="1313"/>
      <c r="AZ922" s="1313"/>
      <c r="BA922" s="1313"/>
      <c r="BB922" s="1313"/>
      <c r="BC922" s="1313"/>
      <c r="BD922" s="1095" t="s">
        <v>1179</v>
      </c>
      <c r="BE922" s="1095" t="s">
        <v>1168</v>
      </c>
      <c r="BF922" s="1094" t="s">
        <v>1214</v>
      </c>
      <c r="BG922" s="1094" t="s">
        <v>1170</v>
      </c>
      <c r="BH922" s="1094" t="s">
        <v>1210</v>
      </c>
      <c r="BI922" s="1094" t="s">
        <v>1292</v>
      </c>
    </row>
    <row r="923" spans="49:61">
      <c r="AW923" s="1313"/>
      <c r="AX923" s="1313"/>
      <c r="AY923" s="1313"/>
      <c r="AZ923" s="1313"/>
      <c r="BA923" s="1313"/>
      <c r="BB923" s="1313"/>
      <c r="BC923" s="1313"/>
      <c r="BD923" s="1095" t="s">
        <v>1180</v>
      </c>
      <c r="BE923" s="1095" t="s">
        <v>1169</v>
      </c>
      <c r="BF923" s="1094" t="s">
        <v>468</v>
      </c>
      <c r="BG923" s="1094" t="s">
        <v>1171</v>
      </c>
      <c r="BH923" s="1094" t="s">
        <v>1211</v>
      </c>
      <c r="BI923" s="1094" t="s">
        <v>1293</v>
      </c>
    </row>
    <row r="924" spans="49:61">
      <c r="AW924" s="1313"/>
      <c r="AX924" s="1313"/>
      <c r="AY924" s="1313"/>
      <c r="AZ924" s="1313"/>
      <c r="BA924" s="1313"/>
      <c r="BB924" s="1313"/>
      <c r="BC924" s="1313"/>
      <c r="BD924" s="1095" t="s">
        <v>1181</v>
      </c>
      <c r="BE924" s="1095" t="s">
        <v>1170</v>
      </c>
      <c r="BF924" s="1094" t="s">
        <v>1215</v>
      </c>
      <c r="BG924" s="1094" t="s">
        <v>456</v>
      </c>
      <c r="BH924" s="1094" t="s">
        <v>2026</v>
      </c>
      <c r="BI924" s="1094" t="s">
        <v>1295</v>
      </c>
    </row>
    <row r="925" spans="49:61">
      <c r="AW925" s="1313"/>
      <c r="AX925" s="1313"/>
      <c r="AY925" s="1313"/>
      <c r="AZ925" s="1313"/>
      <c r="BA925" s="1313"/>
      <c r="BB925" s="1313"/>
      <c r="BC925" s="1313"/>
      <c r="BD925" s="1095" t="s">
        <v>1182</v>
      </c>
      <c r="BE925" s="1095" t="s">
        <v>1171</v>
      </c>
      <c r="BF925" s="1094" t="s">
        <v>1218</v>
      </c>
      <c r="BG925" s="1094" t="s">
        <v>1173</v>
      </c>
      <c r="BH925" s="1094" t="s">
        <v>2027</v>
      </c>
      <c r="BI925" s="1094" t="s">
        <v>1296</v>
      </c>
    </row>
    <row r="926" spans="49:61">
      <c r="AW926" s="1313"/>
      <c r="AX926" s="1313"/>
      <c r="AY926" s="1313"/>
      <c r="AZ926" s="1313"/>
      <c r="BA926" s="1313"/>
      <c r="BB926" s="1313"/>
      <c r="BC926" s="1313"/>
      <c r="BD926" s="1095" t="s">
        <v>1183</v>
      </c>
      <c r="BE926" s="1095" t="s">
        <v>1172</v>
      </c>
      <c r="BF926" s="1094" t="s">
        <v>1219</v>
      </c>
      <c r="BG926" s="1094" t="s">
        <v>1174</v>
      </c>
      <c r="BH926" s="1094" t="s">
        <v>1213</v>
      </c>
      <c r="BI926" s="1094" t="s">
        <v>1297</v>
      </c>
    </row>
    <row r="927" spans="49:61">
      <c r="AW927" s="1313"/>
      <c r="AX927" s="1313"/>
      <c r="AY927" s="1313"/>
      <c r="AZ927" s="1313"/>
      <c r="BA927" s="1313"/>
      <c r="BB927" s="1313"/>
      <c r="BC927" s="1313"/>
      <c r="BD927" s="1095" t="s">
        <v>1184</v>
      </c>
      <c r="BE927" s="1095" t="s">
        <v>456</v>
      </c>
      <c r="BF927" s="1094" t="s">
        <v>1220</v>
      </c>
      <c r="BG927" s="1094" t="s">
        <v>1175</v>
      </c>
      <c r="BH927" s="1094" t="s">
        <v>1214</v>
      </c>
      <c r="BI927" s="1094" t="s">
        <v>1299</v>
      </c>
    </row>
    <row r="928" spans="49:61">
      <c r="AW928" s="1313"/>
      <c r="AX928" s="1313"/>
      <c r="AY928" s="1313"/>
      <c r="AZ928" s="1313"/>
      <c r="BA928" s="1313"/>
      <c r="BB928" s="1313"/>
      <c r="BC928" s="1313"/>
      <c r="BD928" s="1095" t="s">
        <v>1185</v>
      </c>
      <c r="BE928" s="1095" t="s">
        <v>1173</v>
      </c>
      <c r="BF928" s="1094" t="s">
        <v>1221</v>
      </c>
      <c r="BG928" s="1094" t="s">
        <v>1176</v>
      </c>
      <c r="BH928" s="1094" t="s">
        <v>468</v>
      </c>
      <c r="BI928" s="1094" t="s">
        <v>1300</v>
      </c>
    </row>
    <row r="929" spans="49:61">
      <c r="AW929" s="1313"/>
      <c r="AX929" s="1313"/>
      <c r="AY929" s="1313"/>
      <c r="AZ929" s="1313"/>
      <c r="BA929" s="1313"/>
      <c r="BB929" s="1313"/>
      <c r="BC929" s="1313"/>
      <c r="BD929" s="1095" t="s">
        <v>1186</v>
      </c>
      <c r="BE929" s="1095" t="s">
        <v>1174</v>
      </c>
      <c r="BF929" s="1094" t="s">
        <v>1222</v>
      </c>
      <c r="BG929" s="1094" t="s">
        <v>1177</v>
      </c>
      <c r="BH929" s="1094" t="s">
        <v>1215</v>
      </c>
      <c r="BI929" s="1094" t="s">
        <v>1301</v>
      </c>
    </row>
    <row r="930" spans="49:61">
      <c r="AW930" s="1313"/>
      <c r="AX930" s="1313"/>
      <c r="AY930" s="1313"/>
      <c r="AZ930" s="1313"/>
      <c r="BA930" s="1313"/>
      <c r="BB930" s="1313"/>
      <c r="BC930" s="1313"/>
      <c r="BD930" s="1095" t="s">
        <v>1187</v>
      </c>
      <c r="BE930" s="1095" t="s">
        <v>1175</v>
      </c>
      <c r="BF930" s="1094" t="s">
        <v>1223</v>
      </c>
      <c r="BG930" s="1094" t="s">
        <v>1178</v>
      </c>
      <c r="BH930" s="1094" t="s">
        <v>1218</v>
      </c>
      <c r="BI930" s="1094" t="s">
        <v>1302</v>
      </c>
    </row>
    <row r="931" spans="49:61">
      <c r="AW931" s="1313"/>
      <c r="AX931" s="1313"/>
      <c r="AY931" s="1313"/>
      <c r="AZ931" s="1313"/>
      <c r="BA931" s="1313"/>
      <c r="BB931" s="1313"/>
      <c r="BC931" s="1313"/>
      <c r="BD931" s="1095" t="s">
        <v>1188</v>
      </c>
      <c r="BE931" s="1095" t="s">
        <v>1176</v>
      </c>
      <c r="BF931" s="1094" t="s">
        <v>1224</v>
      </c>
      <c r="BG931" s="1094" t="s">
        <v>1179</v>
      </c>
      <c r="BH931" s="1094" t="s">
        <v>2041</v>
      </c>
      <c r="BI931" s="1094" t="s">
        <v>1303</v>
      </c>
    </row>
    <row r="932" spans="49:61">
      <c r="AW932" s="1313"/>
      <c r="AX932" s="1313"/>
      <c r="AY932" s="1313"/>
      <c r="AZ932" s="1313"/>
      <c r="BA932" s="1313"/>
      <c r="BB932" s="1313"/>
      <c r="BC932" s="1313"/>
      <c r="BD932" s="1095" t="s">
        <v>1189</v>
      </c>
      <c r="BE932" s="1095" t="s">
        <v>1177</v>
      </c>
      <c r="BF932" s="1094" t="s">
        <v>1225</v>
      </c>
      <c r="BG932" s="1094" t="s">
        <v>1180</v>
      </c>
      <c r="BH932" s="1094" t="s">
        <v>1220</v>
      </c>
      <c r="BI932" s="1094" t="s">
        <v>1304</v>
      </c>
    </row>
    <row r="933" spans="49:61">
      <c r="AW933" s="1313"/>
      <c r="AX933" s="1313"/>
      <c r="AY933" s="1313"/>
      <c r="AZ933" s="1313"/>
      <c r="BA933" s="1313"/>
      <c r="BB933" s="1313"/>
      <c r="BC933" s="1313"/>
      <c r="BD933" s="1095" t="s">
        <v>1190</v>
      </c>
      <c r="BE933" s="1095" t="s">
        <v>1178</v>
      </c>
      <c r="BF933" s="1094" t="s">
        <v>1226</v>
      </c>
      <c r="BG933" s="1094" t="s">
        <v>1181</v>
      </c>
      <c r="BH933" s="1094" t="s">
        <v>1221</v>
      </c>
      <c r="BI933" s="1094" t="s">
        <v>1305</v>
      </c>
    </row>
    <row r="934" spans="49:61">
      <c r="AW934" s="1313"/>
      <c r="AX934" s="1313"/>
      <c r="AY934" s="1313"/>
      <c r="AZ934" s="1313"/>
      <c r="BA934" s="1313"/>
      <c r="BB934" s="1313"/>
      <c r="BC934" s="1313"/>
      <c r="BD934" s="1095" t="s">
        <v>1191</v>
      </c>
      <c r="BE934" s="1095" t="s">
        <v>1179</v>
      </c>
      <c r="BF934" s="1094" t="s">
        <v>1227</v>
      </c>
      <c r="BG934" s="1094" t="s">
        <v>1182</v>
      </c>
      <c r="BH934" s="1094" t="s">
        <v>1222</v>
      </c>
      <c r="BI934" s="1094" t="s">
        <v>1306</v>
      </c>
    </row>
    <row r="935" spans="49:61">
      <c r="AW935" s="1313"/>
      <c r="AX935" s="1313"/>
      <c r="AY935" s="1313"/>
      <c r="AZ935" s="1313"/>
      <c r="BA935" s="1313"/>
      <c r="BB935" s="1313"/>
      <c r="BC935" s="1313"/>
      <c r="BD935" s="1095" t="s">
        <v>1192</v>
      </c>
      <c r="BE935" s="1095" t="s">
        <v>1180</v>
      </c>
      <c r="BF935" s="1094" t="s">
        <v>1228</v>
      </c>
      <c r="BG935" s="1094" t="s">
        <v>1183</v>
      </c>
      <c r="BH935" s="1094" t="s">
        <v>1223</v>
      </c>
      <c r="BI935" s="1094" t="s">
        <v>1307</v>
      </c>
    </row>
    <row r="936" spans="49:61">
      <c r="AW936" s="1313"/>
      <c r="AX936" s="1313"/>
      <c r="AY936" s="1313"/>
      <c r="AZ936" s="1313"/>
      <c r="BA936" s="1313"/>
      <c r="BB936" s="1313"/>
      <c r="BC936" s="1313"/>
      <c r="BD936" s="1095" t="s">
        <v>1193</v>
      </c>
      <c r="BE936" s="1095" t="s">
        <v>1181</v>
      </c>
      <c r="BF936" s="1094" t="s">
        <v>1229</v>
      </c>
      <c r="BG936" s="1094" t="s">
        <v>1184</v>
      </c>
      <c r="BH936" s="1094" t="s">
        <v>1224</v>
      </c>
      <c r="BI936" s="1094" t="s">
        <v>1308</v>
      </c>
    </row>
    <row r="937" spans="49:61">
      <c r="AW937" s="1313"/>
      <c r="AX937" s="1313"/>
      <c r="AY937" s="1313"/>
      <c r="AZ937" s="1313"/>
      <c r="BA937" s="1313"/>
      <c r="BB937" s="1313"/>
      <c r="BC937" s="1313"/>
      <c r="BD937" s="1095" t="s">
        <v>1194</v>
      </c>
      <c r="BE937" s="1095" t="s">
        <v>1182</v>
      </c>
      <c r="BF937" s="1094" t="s">
        <v>476</v>
      </c>
      <c r="BG937" s="1094" t="s">
        <v>1185</v>
      </c>
      <c r="BH937" s="1094" t="s">
        <v>1225</v>
      </c>
      <c r="BI937" s="1094" t="s">
        <v>1309</v>
      </c>
    </row>
    <row r="938" spans="49:61">
      <c r="AW938" s="1313"/>
      <c r="AX938" s="1313"/>
      <c r="AY938" s="1313"/>
      <c r="AZ938" s="1313"/>
      <c r="BA938" s="1313"/>
      <c r="BB938" s="1313"/>
      <c r="BC938" s="1313"/>
      <c r="BD938" s="1095" t="s">
        <v>1195</v>
      </c>
      <c r="BE938" s="1095" t="s">
        <v>1183</v>
      </c>
      <c r="BF938" s="1094" t="s">
        <v>1231</v>
      </c>
      <c r="BG938" s="1094" t="s">
        <v>1186</v>
      </c>
      <c r="BH938" s="1094" t="s">
        <v>1226</v>
      </c>
      <c r="BI938" s="1094" t="s">
        <v>1310</v>
      </c>
    </row>
    <row r="939" spans="49:61">
      <c r="AW939" s="1313"/>
      <c r="AX939" s="1313"/>
      <c r="AY939" s="1313"/>
      <c r="AZ939" s="1313"/>
      <c r="BA939" s="1313"/>
      <c r="BB939" s="1313"/>
      <c r="BC939" s="1313"/>
      <c r="BD939" s="1095" t="s">
        <v>1196</v>
      </c>
      <c r="BE939" s="1095" t="s">
        <v>1184</v>
      </c>
      <c r="BF939" s="1094" t="s">
        <v>1232</v>
      </c>
      <c r="BG939" s="1094" t="s">
        <v>1187</v>
      </c>
      <c r="BH939" s="1094" t="s">
        <v>1227</v>
      </c>
      <c r="BI939" s="1094" t="s">
        <v>1311</v>
      </c>
    </row>
    <row r="940" spans="49:61">
      <c r="AW940" s="1313"/>
      <c r="AX940" s="1313"/>
      <c r="AY940" s="1313"/>
      <c r="AZ940" s="1313"/>
      <c r="BA940" s="1313"/>
      <c r="BB940" s="1313"/>
      <c r="BC940" s="1313"/>
      <c r="BD940" s="1095" t="s">
        <v>1197</v>
      </c>
      <c r="BE940" s="1095" t="s">
        <v>1185</v>
      </c>
      <c r="BF940" s="1094" t="s">
        <v>1234</v>
      </c>
      <c r="BG940" s="1094" t="s">
        <v>1188</v>
      </c>
      <c r="BH940" s="1094" t="s">
        <v>1228</v>
      </c>
      <c r="BI940" s="1094" t="s">
        <v>1312</v>
      </c>
    </row>
    <row r="941" spans="49:61">
      <c r="AW941" s="1313"/>
      <c r="AX941" s="1313"/>
      <c r="AY941" s="1313"/>
      <c r="AZ941" s="1313"/>
      <c r="BA941" s="1313"/>
      <c r="BB941" s="1313"/>
      <c r="BC941" s="1313"/>
      <c r="BD941" s="1095" t="s">
        <v>1198</v>
      </c>
      <c r="BE941" s="1095" t="s">
        <v>1186</v>
      </c>
      <c r="BF941" s="1094" t="s">
        <v>478</v>
      </c>
      <c r="BG941" s="1094" t="s">
        <v>1189</v>
      </c>
      <c r="BH941" s="1094" t="s">
        <v>1229</v>
      </c>
      <c r="BI941" s="1094" t="s">
        <v>1313</v>
      </c>
    </row>
    <row r="942" spans="49:61">
      <c r="AW942" s="1313"/>
      <c r="AX942" s="1313"/>
      <c r="AY942" s="1313"/>
      <c r="AZ942" s="1313"/>
      <c r="BA942" s="1313"/>
      <c r="BB942" s="1313"/>
      <c r="BC942" s="1313"/>
      <c r="BD942" s="1095" t="s">
        <v>1199</v>
      </c>
      <c r="BE942" s="1095" t="s">
        <v>1187</v>
      </c>
      <c r="BF942" s="1094" t="s">
        <v>1235</v>
      </c>
      <c r="BG942" s="1094" t="s">
        <v>1190</v>
      </c>
      <c r="BH942" s="1094" t="s">
        <v>476</v>
      </c>
      <c r="BI942" s="1094" t="s">
        <v>1314</v>
      </c>
    </row>
    <row r="943" spans="49:61">
      <c r="AW943" s="1313"/>
      <c r="AX943" s="1313"/>
      <c r="AY943" s="1313"/>
      <c r="AZ943" s="1313"/>
      <c r="BA943" s="1313"/>
      <c r="BB943" s="1313"/>
      <c r="BC943" s="1313"/>
      <c r="BD943" s="1095" t="s">
        <v>1200</v>
      </c>
      <c r="BE943" s="1095" t="s">
        <v>1188</v>
      </c>
      <c r="BF943" s="1094" t="s">
        <v>1236</v>
      </c>
      <c r="BG943" s="1094" t="s">
        <v>2021</v>
      </c>
      <c r="BH943" s="1094" t="s">
        <v>1231</v>
      </c>
      <c r="BI943" s="1094" t="s">
        <v>1315</v>
      </c>
    </row>
    <row r="944" spans="49:61">
      <c r="AW944" s="1313"/>
      <c r="AX944" s="1313"/>
      <c r="AY944" s="1313"/>
      <c r="AZ944" s="1313"/>
      <c r="BA944" s="1313"/>
      <c r="BB944" s="1313"/>
      <c r="BC944" s="1313"/>
      <c r="BD944" s="1095" t="s">
        <v>1201</v>
      </c>
      <c r="BE944" s="1095" t="s">
        <v>1189</v>
      </c>
      <c r="BF944" s="1094" t="s">
        <v>1237</v>
      </c>
      <c r="BG944" s="1094" t="s">
        <v>1191</v>
      </c>
      <c r="BH944" s="1094" t="s">
        <v>1232</v>
      </c>
      <c r="BI944" s="1094" t="s">
        <v>1316</v>
      </c>
    </row>
    <row r="945" spans="49:61">
      <c r="AW945" s="1313"/>
      <c r="AX945" s="1313"/>
      <c r="AY945" s="1313"/>
      <c r="AZ945" s="1313"/>
      <c r="BA945" s="1313"/>
      <c r="BB945" s="1313"/>
      <c r="BC945" s="1313"/>
      <c r="BD945" s="1095" t="s">
        <v>1202</v>
      </c>
      <c r="BE945" s="1095" t="s">
        <v>1190</v>
      </c>
      <c r="BF945" s="1094" t="s">
        <v>1238</v>
      </c>
      <c r="BG945" s="1094" t="s">
        <v>1192</v>
      </c>
      <c r="BH945" s="1094" t="s">
        <v>1234</v>
      </c>
      <c r="BI945" s="1094" t="s">
        <v>1317</v>
      </c>
    </row>
    <row r="946" spans="49:61">
      <c r="AW946" s="1313"/>
      <c r="AX946" s="1313"/>
      <c r="AY946" s="1313"/>
      <c r="AZ946" s="1313"/>
      <c r="BA946" s="1313"/>
      <c r="BB946" s="1313"/>
      <c r="BC946" s="1313"/>
      <c r="BD946" s="1095" t="s">
        <v>1203</v>
      </c>
      <c r="BE946" s="1095" t="s">
        <v>1191</v>
      </c>
      <c r="BF946" s="1094" t="s">
        <v>1239</v>
      </c>
      <c r="BG946" s="1094" t="s">
        <v>1193</v>
      </c>
      <c r="BH946" s="1094" t="s">
        <v>478</v>
      </c>
      <c r="BI946" s="1094" t="s">
        <v>1318</v>
      </c>
    </row>
    <row r="947" spans="49:61">
      <c r="AW947" s="1313"/>
      <c r="AX947" s="1313"/>
      <c r="AY947" s="1313"/>
      <c r="AZ947" s="1313"/>
      <c r="BA947" s="1313"/>
      <c r="BB947" s="1313"/>
      <c r="BC947" s="1313"/>
      <c r="BD947" s="1095" t="s">
        <v>1204</v>
      </c>
      <c r="BE947" s="1095" t="s">
        <v>1192</v>
      </c>
      <c r="BF947" s="1094" t="s">
        <v>1240</v>
      </c>
      <c r="BG947" s="1094" t="s">
        <v>1194</v>
      </c>
      <c r="BH947" s="1094" t="s">
        <v>1235</v>
      </c>
      <c r="BI947" s="1094" t="s">
        <v>1319</v>
      </c>
    </row>
    <row r="948" spans="49:61">
      <c r="AW948" s="1313"/>
      <c r="AX948" s="1313"/>
      <c r="AY948" s="1313"/>
      <c r="AZ948" s="1313"/>
      <c r="BA948" s="1313"/>
      <c r="BB948" s="1313"/>
      <c r="BC948" s="1313"/>
      <c r="BD948" s="1095" t="s">
        <v>1205</v>
      </c>
      <c r="BE948" s="1095" t="s">
        <v>1193</v>
      </c>
      <c r="BF948" s="1094" t="s">
        <v>1241</v>
      </c>
      <c r="BG948" s="1094" t="s">
        <v>1195</v>
      </c>
      <c r="BH948" s="1094" t="s">
        <v>1236</v>
      </c>
      <c r="BI948" s="1094" t="s">
        <v>1320</v>
      </c>
    </row>
    <row r="949" spans="49:61">
      <c r="AW949" s="1313"/>
      <c r="AX949" s="1313"/>
      <c r="AY949" s="1313"/>
      <c r="AZ949" s="1313"/>
      <c r="BA949" s="1313"/>
      <c r="BB949" s="1313"/>
      <c r="BC949" s="1313"/>
      <c r="BD949" s="1095" t="s">
        <v>1206</v>
      </c>
      <c r="BE949" s="1095" t="s">
        <v>1194</v>
      </c>
      <c r="BF949" s="1094" t="s">
        <v>1242</v>
      </c>
      <c r="BG949" s="1094" t="s">
        <v>1196</v>
      </c>
      <c r="BH949" s="1094" t="s">
        <v>1237</v>
      </c>
      <c r="BI949" s="1094" t="s">
        <v>1321</v>
      </c>
    </row>
    <row r="950" spans="49:61">
      <c r="AW950" s="1313"/>
      <c r="AX950" s="1313"/>
      <c r="AY950" s="1313"/>
      <c r="AZ950" s="1313"/>
      <c r="BA950" s="1313"/>
      <c r="BB950" s="1313"/>
      <c r="BC950" s="1313"/>
      <c r="BD950" s="1095" t="s">
        <v>1207</v>
      </c>
      <c r="BE950" s="1095" t="s">
        <v>1195</v>
      </c>
      <c r="BF950" s="1094" t="s">
        <v>1244</v>
      </c>
      <c r="BG950" s="1094" t="s">
        <v>1197</v>
      </c>
      <c r="BH950" s="1094" t="s">
        <v>1238</v>
      </c>
      <c r="BI950" s="1094" t="s">
        <v>1322</v>
      </c>
    </row>
    <row r="951" spans="49:61">
      <c r="AW951" s="1313"/>
      <c r="AX951" s="1313"/>
      <c r="AY951" s="1313"/>
      <c r="AZ951" s="1313"/>
      <c r="BA951" s="1313"/>
      <c r="BB951" s="1313"/>
      <c r="BC951" s="1313"/>
      <c r="BD951" s="1095" t="s">
        <v>1208</v>
      </c>
      <c r="BE951" s="1095" t="s">
        <v>1196</v>
      </c>
      <c r="BF951" s="1094" t="s">
        <v>1245</v>
      </c>
      <c r="BG951" s="1094" t="s">
        <v>1198</v>
      </c>
      <c r="BH951" s="1094" t="s">
        <v>1239</v>
      </c>
      <c r="BI951" s="1094" t="s">
        <v>1323</v>
      </c>
    </row>
    <row r="952" spans="49:61">
      <c r="AW952" s="1313"/>
      <c r="AX952" s="1313"/>
      <c r="AY952" s="1313"/>
      <c r="AZ952" s="1313"/>
      <c r="BA952" s="1313"/>
      <c r="BB952" s="1313"/>
      <c r="BC952" s="1313"/>
      <c r="BD952" s="1095" t="s">
        <v>1209</v>
      </c>
      <c r="BE952" s="1095" t="s">
        <v>1197</v>
      </c>
      <c r="BF952" s="1094" t="s">
        <v>482</v>
      </c>
      <c r="BG952" s="1094" t="s">
        <v>1199</v>
      </c>
      <c r="BH952" s="1094" t="s">
        <v>1240</v>
      </c>
      <c r="BI952" s="1094" t="s">
        <v>1324</v>
      </c>
    </row>
    <row r="953" spans="49:61">
      <c r="AW953" s="1313"/>
      <c r="AX953" s="1313"/>
      <c r="AY953" s="1313"/>
      <c r="AZ953" s="1313"/>
      <c r="BA953" s="1313"/>
      <c r="BB953" s="1313"/>
      <c r="BC953" s="1313"/>
      <c r="BD953" s="1095" t="s">
        <v>1210</v>
      </c>
      <c r="BE953" s="1095" t="s">
        <v>1198</v>
      </c>
      <c r="BF953" s="1094" t="s">
        <v>1246</v>
      </c>
      <c r="BG953" s="1094" t="s">
        <v>1200</v>
      </c>
      <c r="BH953" s="1094" t="s">
        <v>1241</v>
      </c>
      <c r="BI953" s="1094" t="s">
        <v>1325</v>
      </c>
    </row>
    <row r="954" spans="49:61">
      <c r="AW954" s="1313"/>
      <c r="AX954" s="1313"/>
      <c r="AY954" s="1313"/>
      <c r="AZ954" s="1313"/>
      <c r="BA954" s="1313"/>
      <c r="BB954" s="1313"/>
      <c r="BC954" s="1313"/>
      <c r="BD954" s="1095" t="s">
        <v>1211</v>
      </c>
      <c r="BE954" s="1095" t="s">
        <v>1199</v>
      </c>
      <c r="BF954" s="1094" t="s">
        <v>1247</v>
      </c>
      <c r="BG954" s="1094" t="s">
        <v>1201</v>
      </c>
      <c r="BH954" s="1094" t="s">
        <v>1242</v>
      </c>
      <c r="BI954" s="1094" t="s">
        <v>1326</v>
      </c>
    </row>
    <row r="955" spans="49:61">
      <c r="AW955" s="1313"/>
      <c r="AX955" s="1313"/>
      <c r="AY955" s="1313"/>
      <c r="AZ955" s="1313"/>
      <c r="BA955" s="1313"/>
      <c r="BB955" s="1313"/>
      <c r="BC955" s="1313"/>
      <c r="BD955" s="1095" t="s">
        <v>1212</v>
      </c>
      <c r="BE955" s="1095" t="s">
        <v>1200</v>
      </c>
      <c r="BF955" s="1094" t="s">
        <v>1248</v>
      </c>
      <c r="BG955" s="1094" t="s">
        <v>1202</v>
      </c>
      <c r="BH955" s="1094" t="s">
        <v>2042</v>
      </c>
      <c r="BI955" s="1094" t="s">
        <v>1327</v>
      </c>
    </row>
    <row r="956" spans="49:61">
      <c r="AW956" s="1313"/>
      <c r="AX956" s="1313"/>
      <c r="AY956" s="1313"/>
      <c r="AZ956" s="1313"/>
      <c r="BA956" s="1313"/>
      <c r="BB956" s="1313"/>
      <c r="BC956" s="1313"/>
      <c r="BD956" s="1095" t="s">
        <v>466</v>
      </c>
      <c r="BE956" s="1095" t="s">
        <v>1201</v>
      </c>
      <c r="BF956" s="1094" t="s">
        <v>1249</v>
      </c>
      <c r="BG956" s="1094" t="s">
        <v>1203</v>
      </c>
      <c r="BH956" s="1094" t="s">
        <v>1244</v>
      </c>
      <c r="BI956" s="1094" t="s">
        <v>1328</v>
      </c>
    </row>
    <row r="957" spans="49:61">
      <c r="AW957" s="1313"/>
      <c r="AX957" s="1313"/>
      <c r="AY957" s="1313"/>
      <c r="AZ957" s="1313"/>
      <c r="BA957" s="1313"/>
      <c r="BB957" s="1313"/>
      <c r="BC957" s="1313"/>
      <c r="BD957" s="1095" t="s">
        <v>1213</v>
      </c>
      <c r="BE957" s="1095" t="s">
        <v>1202</v>
      </c>
      <c r="BF957" s="1094" t="s">
        <v>1250</v>
      </c>
      <c r="BG957" s="1094" t="s">
        <v>1204</v>
      </c>
      <c r="BH957" s="1094" t="s">
        <v>1245</v>
      </c>
      <c r="BI957" s="1094" t="s">
        <v>1329</v>
      </c>
    </row>
    <row r="958" spans="49:61">
      <c r="AW958" s="1313"/>
      <c r="AX958" s="1313"/>
      <c r="AY958" s="1313"/>
      <c r="AZ958" s="1313"/>
      <c r="BA958" s="1313"/>
      <c r="BB958" s="1313"/>
      <c r="BC958" s="1313"/>
      <c r="BD958" s="1095" t="s">
        <v>1214</v>
      </c>
      <c r="BE958" s="1095" t="s">
        <v>1203</v>
      </c>
      <c r="BF958" s="1094" t="s">
        <v>1251</v>
      </c>
      <c r="BG958" s="1094" t="s">
        <v>1205</v>
      </c>
      <c r="BH958" s="1094" t="s">
        <v>2030</v>
      </c>
      <c r="BI958" s="1094" t="s">
        <v>2043</v>
      </c>
    </row>
    <row r="959" spans="49:61">
      <c r="AW959" s="1313"/>
      <c r="AX959" s="1313"/>
      <c r="AY959" s="1313"/>
      <c r="AZ959" s="1313"/>
      <c r="BA959" s="1313"/>
      <c r="BB959" s="1313"/>
      <c r="BC959" s="1313"/>
      <c r="BD959" s="1095" t="s">
        <v>468</v>
      </c>
      <c r="BE959" s="1095" t="s">
        <v>1204</v>
      </c>
      <c r="BF959" s="1094" t="s">
        <v>1252</v>
      </c>
      <c r="BG959" s="1094" t="s">
        <v>1206</v>
      </c>
      <c r="BH959" s="1094" t="s">
        <v>482</v>
      </c>
      <c r="BI959" s="1094" t="s">
        <v>1331</v>
      </c>
    </row>
    <row r="960" spans="49:61">
      <c r="AW960" s="1313"/>
      <c r="AX960" s="1313"/>
      <c r="AY960" s="1313"/>
      <c r="AZ960" s="1313"/>
      <c r="BA960" s="1313"/>
      <c r="BB960" s="1313"/>
      <c r="BC960" s="1313"/>
      <c r="BD960" s="1095" t="s">
        <v>1215</v>
      </c>
      <c r="BE960" s="1095" t="s">
        <v>1205</v>
      </c>
      <c r="BF960" s="1094" t="s">
        <v>2044</v>
      </c>
      <c r="BG960" s="1094" t="s">
        <v>1207</v>
      </c>
      <c r="BH960" s="1094" t="s">
        <v>1246</v>
      </c>
      <c r="BI960" s="1094" t="s">
        <v>1333</v>
      </c>
    </row>
    <row r="961" spans="49:61">
      <c r="AW961" s="1313"/>
      <c r="AX961" s="1313"/>
      <c r="AY961" s="1313"/>
      <c r="AZ961" s="1313"/>
      <c r="BA961" s="1313"/>
      <c r="BB961" s="1313"/>
      <c r="BC961" s="1313"/>
      <c r="BD961" s="1095" t="s">
        <v>1216</v>
      </c>
      <c r="BE961" s="1095" t="s">
        <v>1206</v>
      </c>
      <c r="BF961" s="1094" t="s">
        <v>1253</v>
      </c>
      <c r="BG961" s="1094" t="s">
        <v>1208</v>
      </c>
      <c r="BH961" s="1094" t="s">
        <v>1247</v>
      </c>
      <c r="BI961" s="1094" t="s">
        <v>1334</v>
      </c>
    </row>
    <row r="962" spans="49:61">
      <c r="AW962" s="1313"/>
      <c r="AX962" s="1313"/>
      <c r="AY962" s="1313"/>
      <c r="AZ962" s="1313"/>
      <c r="BA962" s="1313"/>
      <c r="BB962" s="1313"/>
      <c r="BC962" s="1313"/>
      <c r="BD962" s="1095" t="s">
        <v>1217</v>
      </c>
      <c r="BE962" s="1095" t="s">
        <v>1207</v>
      </c>
      <c r="BF962" s="1094" t="s">
        <v>1254</v>
      </c>
      <c r="BG962" s="1094" t="s">
        <v>1209</v>
      </c>
      <c r="BH962" s="1094" t="s">
        <v>1248</v>
      </c>
      <c r="BI962" s="1094" t="s">
        <v>1335</v>
      </c>
    </row>
    <row r="963" spans="49:61">
      <c r="AW963" s="1313"/>
      <c r="AX963" s="1313"/>
      <c r="AY963" s="1313"/>
      <c r="AZ963" s="1313"/>
      <c r="BA963" s="1313"/>
      <c r="BB963" s="1313"/>
      <c r="BC963" s="1313"/>
      <c r="BD963" s="1095" t="s">
        <v>1218</v>
      </c>
      <c r="BE963" s="1095" t="s">
        <v>1208</v>
      </c>
      <c r="BF963" s="1094" t="s">
        <v>1255</v>
      </c>
      <c r="BG963" s="1094" t="s">
        <v>1210</v>
      </c>
      <c r="BH963" s="1094" t="s">
        <v>1250</v>
      </c>
      <c r="BI963" s="1094" t="s">
        <v>2045</v>
      </c>
    </row>
    <row r="964" spans="49:61">
      <c r="AW964" s="1313"/>
      <c r="AX964" s="1313"/>
      <c r="AY964" s="1313"/>
      <c r="AZ964" s="1313"/>
      <c r="BA964" s="1313"/>
      <c r="BB964" s="1313"/>
      <c r="BC964" s="1313"/>
      <c r="BD964" s="1095" t="s">
        <v>1219</v>
      </c>
      <c r="BE964" s="1095" t="s">
        <v>1209</v>
      </c>
      <c r="BF964" s="1094" t="s">
        <v>1256</v>
      </c>
      <c r="BG964" s="1094" t="s">
        <v>1211</v>
      </c>
      <c r="BH964" s="1094" t="s">
        <v>1251</v>
      </c>
      <c r="BI964" s="1094" t="s">
        <v>1337</v>
      </c>
    </row>
    <row r="965" spans="49:61">
      <c r="AW965" s="1313"/>
      <c r="AX965" s="1313"/>
      <c r="AY965" s="1313"/>
      <c r="AZ965" s="1313"/>
      <c r="BA965" s="1313"/>
      <c r="BB965" s="1313"/>
      <c r="BC965" s="1313"/>
      <c r="BD965" s="1095" t="s">
        <v>1220</v>
      </c>
      <c r="BE965" s="1095" t="s">
        <v>1210</v>
      </c>
      <c r="BF965" s="1094" t="s">
        <v>2046</v>
      </c>
      <c r="BG965" s="1094" t="s">
        <v>2026</v>
      </c>
      <c r="BH965" s="1094" t="s">
        <v>1252</v>
      </c>
      <c r="BI965" s="1094" t="s">
        <v>1338</v>
      </c>
    </row>
    <row r="966" spans="49:61">
      <c r="AW966" s="1313"/>
      <c r="AX966" s="1313"/>
      <c r="AY966" s="1313"/>
      <c r="AZ966" s="1313"/>
      <c r="BA966" s="1313"/>
      <c r="BB966" s="1313"/>
      <c r="BC966" s="1313"/>
      <c r="BD966" s="1095" t="s">
        <v>1221</v>
      </c>
      <c r="BE966" s="1095" t="s">
        <v>1211</v>
      </c>
      <c r="BF966" s="1094" t="s">
        <v>1258</v>
      </c>
      <c r="BG966" s="1094" t="s">
        <v>2027</v>
      </c>
      <c r="BH966" s="1094" t="s">
        <v>2047</v>
      </c>
      <c r="BI966" s="1094" t="s">
        <v>1339</v>
      </c>
    </row>
    <row r="967" spans="49:61">
      <c r="AW967" s="1313"/>
      <c r="AX967" s="1313"/>
      <c r="AY967" s="1313"/>
      <c r="AZ967" s="1313"/>
      <c r="BA967" s="1313"/>
      <c r="BB967" s="1313"/>
      <c r="BC967" s="1313"/>
      <c r="BD967" s="1095" t="s">
        <v>1222</v>
      </c>
      <c r="BE967" s="1095" t="s">
        <v>1212</v>
      </c>
      <c r="BF967" s="1094" t="s">
        <v>1259</v>
      </c>
      <c r="BG967" s="1094" t="s">
        <v>1213</v>
      </c>
      <c r="BH967" s="1094" t="s">
        <v>1254</v>
      </c>
      <c r="BI967" s="1094" t="s">
        <v>1340</v>
      </c>
    </row>
    <row r="968" spans="49:61">
      <c r="AW968" s="1313"/>
      <c r="AX968" s="1313"/>
      <c r="AY968" s="1313"/>
      <c r="AZ968" s="1313"/>
      <c r="BA968" s="1313"/>
      <c r="BB968" s="1313"/>
      <c r="BC968" s="1313"/>
      <c r="BD968" s="1095" t="s">
        <v>1223</v>
      </c>
      <c r="BE968" s="1095" t="s">
        <v>466</v>
      </c>
      <c r="BF968" s="1094" t="s">
        <v>1260</v>
      </c>
      <c r="BG968" s="1094" t="s">
        <v>1214</v>
      </c>
      <c r="BH968" s="1094" t="s">
        <v>1255</v>
      </c>
      <c r="BI968" s="1094" t="s">
        <v>1341</v>
      </c>
    </row>
    <row r="969" spans="49:61">
      <c r="AW969" s="1313"/>
      <c r="AX969" s="1313"/>
      <c r="AY969" s="1313"/>
      <c r="AZ969" s="1313"/>
      <c r="BA969" s="1313"/>
      <c r="BB969" s="1313"/>
      <c r="BC969" s="1313"/>
      <c r="BD969" s="1095" t="s">
        <v>1224</v>
      </c>
      <c r="BE969" s="1095" t="s">
        <v>1213</v>
      </c>
      <c r="BF969" s="1094" t="s">
        <v>2033</v>
      </c>
      <c r="BG969" s="1094" t="s">
        <v>468</v>
      </c>
      <c r="BH969" s="1094" t="s">
        <v>1256</v>
      </c>
      <c r="BI969" s="1094" t="s">
        <v>1343</v>
      </c>
    </row>
    <row r="970" spans="49:61">
      <c r="AW970" s="1313"/>
      <c r="AX970" s="1313"/>
      <c r="AY970" s="1313"/>
      <c r="AZ970" s="1313"/>
      <c r="BA970" s="1313"/>
      <c r="BB970" s="1313"/>
      <c r="BC970" s="1313"/>
      <c r="BD970" s="1095" t="s">
        <v>1225</v>
      </c>
      <c r="BE970" s="1095" t="s">
        <v>1214</v>
      </c>
      <c r="BF970" s="1094" t="s">
        <v>2034</v>
      </c>
      <c r="BG970" s="1094" t="s">
        <v>1215</v>
      </c>
      <c r="BH970" s="1094" t="s">
        <v>2046</v>
      </c>
      <c r="BI970" s="1094" t="s">
        <v>1344</v>
      </c>
    </row>
    <row r="971" spans="49:61">
      <c r="AW971" s="1313"/>
      <c r="AX971" s="1313"/>
      <c r="AY971" s="1313"/>
      <c r="AZ971" s="1313"/>
      <c r="BA971" s="1313"/>
      <c r="BB971" s="1313"/>
      <c r="BC971" s="1313"/>
      <c r="BD971" s="1095" t="s">
        <v>1226</v>
      </c>
      <c r="BE971" s="1095" t="s">
        <v>468</v>
      </c>
      <c r="BF971" s="1094" t="s">
        <v>1264</v>
      </c>
      <c r="BG971" s="1094" t="s">
        <v>1218</v>
      </c>
      <c r="BH971" s="1094" t="s">
        <v>1258</v>
      </c>
      <c r="BI971" s="1094" t="s">
        <v>533</v>
      </c>
    </row>
    <row r="972" spans="49:61">
      <c r="AW972" s="1313"/>
      <c r="AX972" s="1313"/>
      <c r="AY972" s="1313"/>
      <c r="AZ972" s="1313"/>
      <c r="BA972" s="1313"/>
      <c r="BB972" s="1313"/>
      <c r="BC972" s="1313"/>
      <c r="BD972" s="1095" t="s">
        <v>1227</v>
      </c>
      <c r="BE972" s="1095" t="s">
        <v>1215</v>
      </c>
      <c r="BF972" s="1094" t="s">
        <v>1265</v>
      </c>
      <c r="BG972" s="1094" t="s">
        <v>1219</v>
      </c>
      <c r="BH972" s="1094" t="s">
        <v>1259</v>
      </c>
      <c r="BI972" s="1094" t="s">
        <v>1345</v>
      </c>
    </row>
    <row r="973" spans="49:61">
      <c r="AW973" s="1313"/>
      <c r="AX973" s="1313"/>
      <c r="AY973" s="1313"/>
      <c r="AZ973" s="1313"/>
      <c r="BA973" s="1313"/>
      <c r="BB973" s="1313"/>
      <c r="BC973" s="1313"/>
      <c r="BD973" s="1095" t="s">
        <v>1228</v>
      </c>
      <c r="BE973" s="1095" t="s">
        <v>1216</v>
      </c>
      <c r="BF973" s="1094" t="s">
        <v>1266</v>
      </c>
      <c r="BG973" s="1094" t="s">
        <v>1220</v>
      </c>
      <c r="BH973" s="1094" t="s">
        <v>2032</v>
      </c>
      <c r="BI973" s="1094" t="s">
        <v>1346</v>
      </c>
    </row>
    <row r="974" spans="49:61">
      <c r="AW974" s="1313"/>
      <c r="AX974" s="1313"/>
      <c r="AY974" s="1313"/>
      <c r="AZ974" s="1313"/>
      <c r="BA974" s="1313"/>
      <c r="BB974" s="1313"/>
      <c r="BC974" s="1313"/>
      <c r="BD974" s="1095" t="s">
        <v>1229</v>
      </c>
      <c r="BE974" s="1095" t="s">
        <v>1217</v>
      </c>
      <c r="BF974" s="1094" t="s">
        <v>1267</v>
      </c>
      <c r="BG974" s="1094" t="s">
        <v>1221</v>
      </c>
      <c r="BH974" s="1094" t="s">
        <v>2033</v>
      </c>
      <c r="BI974" s="1314"/>
    </row>
    <row r="975" spans="49:61">
      <c r="AW975" s="1313"/>
      <c r="AX975" s="1313"/>
      <c r="AY975" s="1313"/>
      <c r="AZ975" s="1313"/>
      <c r="BA975" s="1313"/>
      <c r="BB975" s="1313"/>
      <c r="BC975" s="1313"/>
      <c r="BD975" s="1095" t="s">
        <v>1230</v>
      </c>
      <c r="BE975" s="1095" t="s">
        <v>1218</v>
      </c>
      <c r="BF975" s="1094" t="s">
        <v>490</v>
      </c>
      <c r="BG975" s="1094" t="s">
        <v>1222</v>
      </c>
      <c r="BH975" s="1094" t="s">
        <v>2034</v>
      </c>
      <c r="BI975" s="1314"/>
    </row>
    <row r="976" spans="49:61">
      <c r="AW976" s="1313"/>
      <c r="AX976" s="1313"/>
      <c r="AY976" s="1313"/>
      <c r="AZ976" s="1313"/>
      <c r="BA976" s="1313"/>
      <c r="BB976" s="1313"/>
      <c r="BC976" s="1313"/>
      <c r="BD976" s="1095" t="s">
        <v>476</v>
      </c>
      <c r="BE976" s="1095" t="s">
        <v>1219</v>
      </c>
      <c r="BF976" s="1094" t="s">
        <v>2036</v>
      </c>
      <c r="BG976" s="1094" t="s">
        <v>1223</v>
      </c>
      <c r="BH976" s="1094" t="s">
        <v>1264</v>
      </c>
      <c r="BI976" s="1314"/>
    </row>
    <row r="977" spans="49:61">
      <c r="AW977" s="1313"/>
      <c r="AX977" s="1313"/>
      <c r="AY977" s="1313"/>
      <c r="AZ977" s="1313"/>
      <c r="BA977" s="1313"/>
      <c r="BB977" s="1313"/>
      <c r="BC977" s="1313"/>
      <c r="BD977" s="1095" t="s">
        <v>1231</v>
      </c>
      <c r="BE977" s="1095" t="s">
        <v>1220</v>
      </c>
      <c r="BF977" s="1094" t="s">
        <v>2037</v>
      </c>
      <c r="BG977" s="1094" t="s">
        <v>1224</v>
      </c>
      <c r="BH977" s="1094" t="s">
        <v>1265</v>
      </c>
      <c r="BI977" s="1314"/>
    </row>
    <row r="978" spans="49:61">
      <c r="AW978" s="1313"/>
      <c r="AX978" s="1313"/>
      <c r="AY978" s="1313"/>
      <c r="AZ978" s="1313"/>
      <c r="BA978" s="1313"/>
      <c r="BB978" s="1313"/>
      <c r="BC978" s="1313"/>
      <c r="BD978" s="1095" t="s">
        <v>1232</v>
      </c>
      <c r="BE978" s="1095" t="s">
        <v>1221</v>
      </c>
      <c r="BF978" s="1094" t="s">
        <v>1270</v>
      </c>
      <c r="BG978" s="1094" t="s">
        <v>1225</v>
      </c>
      <c r="BH978" s="1094" t="s">
        <v>1266</v>
      </c>
      <c r="BI978" s="1314"/>
    </row>
    <row r="979" spans="49:61">
      <c r="AW979" s="1313"/>
      <c r="AX979" s="1313"/>
      <c r="AY979" s="1313"/>
      <c r="AZ979" s="1313"/>
      <c r="BA979" s="1313"/>
      <c r="BB979" s="1313"/>
      <c r="BC979" s="1313"/>
      <c r="BD979" s="1095" t="s">
        <v>1233</v>
      </c>
      <c r="BE979" s="1095" t="s">
        <v>1222</v>
      </c>
      <c r="BF979" s="1094" t="s">
        <v>1650</v>
      </c>
      <c r="BG979" s="1094" t="s">
        <v>1226</v>
      </c>
      <c r="BH979" s="1094" t="s">
        <v>1267</v>
      </c>
      <c r="BI979" s="1314"/>
    </row>
    <row r="980" spans="49:61">
      <c r="AW980" s="1313"/>
      <c r="AX980" s="1313"/>
      <c r="AY980" s="1313"/>
      <c r="AZ980" s="1313"/>
      <c r="BA980" s="1313"/>
      <c r="BB980" s="1313"/>
      <c r="BC980" s="1313"/>
      <c r="BD980" s="1095" t="s">
        <v>1234</v>
      </c>
      <c r="BE980" s="1095" t="s">
        <v>1223</v>
      </c>
      <c r="BF980" s="1094" t="s">
        <v>1272</v>
      </c>
      <c r="BG980" s="1094" t="s">
        <v>1227</v>
      </c>
      <c r="BH980" s="1094" t="s">
        <v>490</v>
      </c>
      <c r="BI980" s="1314"/>
    </row>
    <row r="981" spans="49:61">
      <c r="AW981" s="1313"/>
      <c r="AX981" s="1313"/>
      <c r="AY981" s="1313"/>
      <c r="AZ981" s="1313"/>
      <c r="BA981" s="1313"/>
      <c r="BB981" s="1313"/>
      <c r="BC981" s="1313"/>
      <c r="BD981" s="1095" t="s">
        <v>478</v>
      </c>
      <c r="BE981" s="1095" t="s">
        <v>1224</v>
      </c>
      <c r="BF981" s="1094" t="s">
        <v>1273</v>
      </c>
      <c r="BG981" s="1094" t="s">
        <v>1228</v>
      </c>
      <c r="BH981" s="1094" t="s">
        <v>2036</v>
      </c>
      <c r="BI981" s="1314"/>
    </row>
    <row r="982" spans="49:61">
      <c r="AW982" s="1313"/>
      <c r="AX982" s="1313"/>
      <c r="AY982" s="1313"/>
      <c r="AZ982" s="1313"/>
      <c r="BA982" s="1313"/>
      <c r="BB982" s="1313"/>
      <c r="BC982" s="1313"/>
      <c r="BD982" s="1095" t="s">
        <v>1235</v>
      </c>
      <c r="BE982" s="1095" t="s">
        <v>1225</v>
      </c>
      <c r="BF982" s="1094" t="s">
        <v>1275</v>
      </c>
      <c r="BG982" s="1094" t="s">
        <v>1229</v>
      </c>
      <c r="BH982" s="1094" t="s">
        <v>2037</v>
      </c>
      <c r="BI982" s="1314"/>
    </row>
    <row r="983" spans="49:61">
      <c r="AW983" s="1313"/>
      <c r="AX983" s="1313"/>
      <c r="AY983" s="1313"/>
      <c r="AZ983" s="1313"/>
      <c r="BA983" s="1313"/>
      <c r="BB983" s="1313"/>
      <c r="BC983" s="1313"/>
      <c r="BD983" s="1095" t="s">
        <v>1236</v>
      </c>
      <c r="BE983" s="1095" t="s">
        <v>1226</v>
      </c>
      <c r="BF983" s="1094" t="s">
        <v>1276</v>
      </c>
      <c r="BG983" s="1094" t="s">
        <v>476</v>
      </c>
      <c r="BH983" s="1094" t="s">
        <v>2038</v>
      </c>
      <c r="BI983" s="1314"/>
    </row>
    <row r="984" spans="49:61">
      <c r="AW984" s="1313"/>
      <c r="AX984" s="1313"/>
      <c r="AY984" s="1313"/>
      <c r="AZ984" s="1313"/>
      <c r="BA984" s="1313"/>
      <c r="BB984" s="1313"/>
      <c r="BC984" s="1313"/>
      <c r="BD984" s="1095" t="s">
        <v>1237</v>
      </c>
      <c r="BE984" s="1095" t="s">
        <v>1227</v>
      </c>
      <c r="BF984" s="1094" t="s">
        <v>1277</v>
      </c>
      <c r="BG984" s="1094" t="s">
        <v>1231</v>
      </c>
      <c r="BH984" s="1094" t="s">
        <v>1269</v>
      </c>
      <c r="BI984" s="1314"/>
    </row>
    <row r="985" spans="49:61">
      <c r="AW985" s="1313"/>
      <c r="AX985" s="1313"/>
      <c r="AY985" s="1313"/>
      <c r="AZ985" s="1313"/>
      <c r="BA985" s="1313"/>
      <c r="BB985" s="1313"/>
      <c r="BC985" s="1313"/>
      <c r="BD985" s="1095" t="s">
        <v>1238</v>
      </c>
      <c r="BE985" s="1095" t="s">
        <v>1228</v>
      </c>
      <c r="BF985" s="1094" t="s">
        <v>1278</v>
      </c>
      <c r="BG985" s="1094" t="s">
        <v>1232</v>
      </c>
      <c r="BH985" s="1094" t="s">
        <v>1270</v>
      </c>
      <c r="BI985" s="1314"/>
    </row>
    <row r="986" spans="49:61">
      <c r="AW986" s="1313"/>
      <c r="AX986" s="1313"/>
      <c r="AY986" s="1313"/>
      <c r="AZ986" s="1313"/>
      <c r="BA986" s="1313"/>
      <c r="BB986" s="1313"/>
      <c r="BC986" s="1313"/>
      <c r="BD986" s="1095" t="s">
        <v>1239</v>
      </c>
      <c r="BE986" s="1095" t="s">
        <v>1229</v>
      </c>
      <c r="BF986" s="1094" t="s">
        <v>1279</v>
      </c>
      <c r="BG986" s="1094" t="s">
        <v>1234</v>
      </c>
      <c r="BH986" s="1094" t="s">
        <v>1650</v>
      </c>
      <c r="BI986" s="1314"/>
    </row>
    <row r="987" spans="49:61">
      <c r="AW987" s="1313"/>
      <c r="AX987" s="1313"/>
      <c r="AY987" s="1313"/>
      <c r="AZ987" s="1313"/>
      <c r="BA987" s="1313"/>
      <c r="BB987" s="1313"/>
      <c r="BC987" s="1313"/>
      <c r="BD987" s="1095" t="s">
        <v>1240</v>
      </c>
      <c r="BE987" s="1095" t="s">
        <v>1230</v>
      </c>
      <c r="BF987" s="1094" t="s">
        <v>502</v>
      </c>
      <c r="BG987" s="1094" t="s">
        <v>478</v>
      </c>
      <c r="BH987" s="1094" t="s">
        <v>1272</v>
      </c>
      <c r="BI987" s="1314"/>
    </row>
    <row r="988" spans="49:61">
      <c r="AW988" s="1313"/>
      <c r="AX988" s="1313"/>
      <c r="AY988" s="1313"/>
      <c r="AZ988" s="1313"/>
      <c r="BA988" s="1313"/>
      <c r="BB988" s="1313"/>
      <c r="BC988" s="1313"/>
      <c r="BD988" s="1095" t="s">
        <v>1241</v>
      </c>
      <c r="BE988" s="1095" t="s">
        <v>476</v>
      </c>
      <c r="BF988" s="1094" t="s">
        <v>1280</v>
      </c>
      <c r="BG988" s="1094" t="s">
        <v>1235</v>
      </c>
      <c r="BH988" s="1094" t="s">
        <v>1273</v>
      </c>
      <c r="BI988" s="1314"/>
    </row>
    <row r="989" spans="49:61">
      <c r="AW989" s="1313"/>
      <c r="AX989" s="1313"/>
      <c r="AY989" s="1313"/>
      <c r="AZ989" s="1313"/>
      <c r="BA989" s="1313"/>
      <c r="BB989" s="1313"/>
      <c r="BC989" s="1313"/>
      <c r="BD989" s="1095" t="s">
        <v>1242</v>
      </c>
      <c r="BE989" s="1095" t="s">
        <v>1231</v>
      </c>
      <c r="BF989" s="1094" t="s">
        <v>1281</v>
      </c>
      <c r="BG989" s="1094" t="s">
        <v>1236</v>
      </c>
      <c r="BH989" s="1094" t="s">
        <v>1275</v>
      </c>
      <c r="BI989" s="1314"/>
    </row>
    <row r="990" spans="49:61">
      <c r="AW990" s="1313"/>
      <c r="AX990" s="1313"/>
      <c r="AY990" s="1313"/>
      <c r="AZ990" s="1313"/>
      <c r="BA990" s="1313"/>
      <c r="BB990" s="1313"/>
      <c r="BC990" s="1313"/>
      <c r="BD990" s="1095" t="s">
        <v>1243</v>
      </c>
      <c r="BE990" s="1095" t="s">
        <v>1232</v>
      </c>
      <c r="BF990" s="1094" t="s">
        <v>1282</v>
      </c>
      <c r="BG990" s="1094" t="s">
        <v>1237</v>
      </c>
      <c r="BH990" s="1094" t="s">
        <v>2048</v>
      </c>
      <c r="BI990" s="1314"/>
    </row>
    <row r="991" spans="49:61">
      <c r="AW991" s="1313"/>
      <c r="AX991" s="1313"/>
      <c r="AY991" s="1313"/>
      <c r="AZ991" s="1313"/>
      <c r="BA991" s="1313"/>
      <c r="BB991" s="1313"/>
      <c r="BC991" s="1313"/>
      <c r="BD991" s="1095" t="s">
        <v>1244</v>
      </c>
      <c r="BE991" s="1095" t="s">
        <v>1233</v>
      </c>
      <c r="BF991" s="1094" t="s">
        <v>1283</v>
      </c>
      <c r="BG991" s="1094" t="s">
        <v>1238</v>
      </c>
      <c r="BH991" s="1094" t="s">
        <v>1276</v>
      </c>
      <c r="BI991" s="1314"/>
    </row>
    <row r="992" spans="49:61">
      <c r="AW992" s="1313"/>
      <c r="AX992" s="1313"/>
      <c r="AY992" s="1313"/>
      <c r="AZ992" s="1313"/>
      <c r="BA992" s="1313"/>
      <c r="BB992" s="1313"/>
      <c r="BC992" s="1313"/>
      <c r="BD992" s="1095" t="s">
        <v>1245</v>
      </c>
      <c r="BE992" s="1095" t="s">
        <v>1234</v>
      </c>
      <c r="BF992" s="1094" t="s">
        <v>1284</v>
      </c>
      <c r="BG992" s="1094" t="s">
        <v>1239</v>
      </c>
      <c r="BH992" s="1094" t="s">
        <v>1277</v>
      </c>
      <c r="BI992" s="1314"/>
    </row>
    <row r="993" spans="49:61">
      <c r="AW993" s="1313"/>
      <c r="AX993" s="1313"/>
      <c r="AY993" s="1313"/>
      <c r="AZ993" s="1313"/>
      <c r="BA993" s="1313"/>
      <c r="BB993" s="1313"/>
      <c r="BC993" s="1313"/>
      <c r="BD993" s="1095" t="s">
        <v>1246</v>
      </c>
      <c r="BE993" s="1095" t="s">
        <v>478</v>
      </c>
      <c r="BF993" s="1094" t="s">
        <v>1285</v>
      </c>
      <c r="BG993" s="1094" t="s">
        <v>1240</v>
      </c>
      <c r="BH993" s="1094" t="s">
        <v>1278</v>
      </c>
      <c r="BI993" s="1314"/>
    </row>
    <row r="994" spans="49:61">
      <c r="AW994" s="1313"/>
      <c r="AX994" s="1313"/>
      <c r="AY994" s="1313"/>
      <c r="AZ994" s="1313"/>
      <c r="BA994" s="1313"/>
      <c r="BB994" s="1313"/>
      <c r="BC994" s="1313"/>
      <c r="BD994" s="1095" t="s">
        <v>1247</v>
      </c>
      <c r="BE994" s="1095" t="s">
        <v>1235</v>
      </c>
      <c r="BF994" s="1094" t="s">
        <v>1286</v>
      </c>
      <c r="BG994" s="1094" t="s">
        <v>1241</v>
      </c>
      <c r="BH994" s="1094" t="s">
        <v>1279</v>
      </c>
      <c r="BI994" s="1314"/>
    </row>
    <row r="995" spans="49:61">
      <c r="AW995" s="1313"/>
      <c r="AX995" s="1313"/>
      <c r="AY995" s="1313"/>
      <c r="AZ995" s="1313"/>
      <c r="BA995" s="1313"/>
      <c r="BB995" s="1313"/>
      <c r="BC995" s="1313"/>
      <c r="BD995" s="1095" t="s">
        <v>1248</v>
      </c>
      <c r="BE995" s="1095" t="s">
        <v>1236</v>
      </c>
      <c r="BF995" s="1094" t="s">
        <v>506</v>
      </c>
      <c r="BG995" s="1094" t="s">
        <v>1242</v>
      </c>
      <c r="BH995" s="1094" t="s">
        <v>502</v>
      </c>
      <c r="BI995" s="1314"/>
    </row>
    <row r="996" spans="49:61">
      <c r="AW996" s="1313"/>
      <c r="AX996" s="1313"/>
      <c r="AY996" s="1313"/>
      <c r="AZ996" s="1313"/>
      <c r="BA996" s="1313"/>
      <c r="BB996" s="1313"/>
      <c r="BC996" s="1313"/>
      <c r="BD996" s="1095" t="s">
        <v>1249</v>
      </c>
      <c r="BE996" s="1095" t="s">
        <v>1237</v>
      </c>
      <c r="BF996" s="1094" t="s">
        <v>1287</v>
      </c>
      <c r="BG996" s="1094" t="s">
        <v>1244</v>
      </c>
      <c r="BH996" s="1094" t="s">
        <v>1280</v>
      </c>
      <c r="BI996" s="1314"/>
    </row>
    <row r="997" spans="49:61">
      <c r="AW997" s="1313"/>
      <c r="AX997" s="1313"/>
      <c r="AY997" s="1313"/>
      <c r="AZ997" s="1313"/>
      <c r="BA997" s="1313"/>
      <c r="BB997" s="1313"/>
      <c r="BC997" s="1313"/>
      <c r="BD997" s="1095" t="s">
        <v>1250</v>
      </c>
      <c r="BE997" s="1095" t="s">
        <v>1238</v>
      </c>
      <c r="BF997" s="1094" t="s">
        <v>1288</v>
      </c>
      <c r="BG997" s="1094" t="s">
        <v>1245</v>
      </c>
      <c r="BH997" s="1094" t="s">
        <v>1281</v>
      </c>
      <c r="BI997" s="1314"/>
    </row>
    <row r="998" spans="49:61">
      <c r="AW998" s="1313"/>
      <c r="AX998" s="1313"/>
      <c r="AY998" s="1313"/>
      <c r="AZ998" s="1313"/>
      <c r="BA998" s="1313"/>
      <c r="BB998" s="1313"/>
      <c r="BC998" s="1313"/>
      <c r="BD998" s="1095" t="s">
        <v>1251</v>
      </c>
      <c r="BE998" s="1095" t="s">
        <v>1239</v>
      </c>
      <c r="BF998" s="1094" t="s">
        <v>2049</v>
      </c>
      <c r="BG998" s="1094" t="s">
        <v>2030</v>
      </c>
      <c r="BH998" s="1094" t="s">
        <v>1282</v>
      </c>
      <c r="BI998" s="1314"/>
    </row>
    <row r="999" spans="49:61">
      <c r="AW999" s="1313"/>
      <c r="AX999" s="1313"/>
      <c r="AY999" s="1313"/>
      <c r="AZ999" s="1313"/>
      <c r="BA999" s="1313"/>
      <c r="BB999" s="1313"/>
      <c r="BC999" s="1313"/>
      <c r="BD999" s="1095" t="s">
        <v>1252</v>
      </c>
      <c r="BE999" s="1095" t="s">
        <v>1240</v>
      </c>
      <c r="BF999" s="1094" t="s">
        <v>1289</v>
      </c>
      <c r="BG999" s="1094" t="s">
        <v>1246</v>
      </c>
      <c r="BH999" s="1094" t="s">
        <v>1283</v>
      </c>
      <c r="BI999" s="1314"/>
    </row>
    <row r="1000" spans="49:61">
      <c r="AW1000" s="1313"/>
      <c r="AX1000" s="1313"/>
      <c r="AY1000" s="1313"/>
      <c r="AZ1000" s="1313"/>
      <c r="BA1000" s="1313"/>
      <c r="BB1000" s="1313"/>
      <c r="BC1000" s="1313"/>
      <c r="BD1000" s="1095" t="s">
        <v>1253</v>
      </c>
      <c r="BE1000" s="1095" t="s">
        <v>1241</v>
      </c>
      <c r="BF1000" s="1094" t="s">
        <v>1290</v>
      </c>
      <c r="BG1000" s="1094" t="s">
        <v>1247</v>
      </c>
      <c r="BH1000" s="1094" t="s">
        <v>1284</v>
      </c>
      <c r="BI1000" s="1314"/>
    </row>
    <row r="1001" spans="49:61">
      <c r="AW1001" s="1313"/>
      <c r="AX1001" s="1313"/>
      <c r="AY1001" s="1313"/>
      <c r="AZ1001" s="1313"/>
      <c r="BA1001" s="1313"/>
      <c r="BB1001" s="1313"/>
      <c r="BC1001" s="1313"/>
      <c r="BD1001" s="1095" t="s">
        <v>1254</v>
      </c>
      <c r="BE1001" s="1095" t="s">
        <v>1242</v>
      </c>
      <c r="BF1001" s="1094" t="s">
        <v>1291</v>
      </c>
      <c r="BG1001" s="1094" t="s">
        <v>1248</v>
      </c>
      <c r="BH1001" s="1094" t="s">
        <v>1285</v>
      </c>
      <c r="BI1001" s="1314"/>
    </row>
    <row r="1002" spans="49:61">
      <c r="AW1002" s="1313"/>
      <c r="AX1002" s="1313"/>
      <c r="AY1002" s="1313"/>
      <c r="AZ1002" s="1313"/>
      <c r="BA1002" s="1313"/>
      <c r="BB1002" s="1313"/>
      <c r="BC1002" s="1313"/>
      <c r="BD1002" s="1095" t="s">
        <v>1255</v>
      </c>
      <c r="BE1002" s="1095" t="s">
        <v>1243</v>
      </c>
      <c r="BF1002" s="1094" t="s">
        <v>1292</v>
      </c>
      <c r="BG1002" s="1094" t="s">
        <v>1249</v>
      </c>
      <c r="BH1002" s="1094" t="s">
        <v>2050</v>
      </c>
      <c r="BI1002" s="1314"/>
    </row>
    <row r="1003" spans="49:61">
      <c r="AW1003" s="1313"/>
      <c r="AX1003" s="1313"/>
      <c r="AY1003" s="1313"/>
      <c r="AZ1003" s="1313"/>
      <c r="BA1003" s="1313"/>
      <c r="BB1003" s="1313"/>
      <c r="BC1003" s="1313"/>
      <c r="BD1003" s="1095" t="s">
        <v>1256</v>
      </c>
      <c r="BE1003" s="1095" t="s">
        <v>1244</v>
      </c>
      <c r="BF1003" s="1094" t="s">
        <v>1293</v>
      </c>
      <c r="BG1003" s="1094" t="s">
        <v>1250</v>
      </c>
      <c r="BH1003" s="1094" t="s">
        <v>1286</v>
      </c>
      <c r="BI1003" s="1314"/>
    </row>
    <row r="1004" spans="49:61">
      <c r="AW1004" s="1313"/>
      <c r="AX1004" s="1313"/>
      <c r="AY1004" s="1313"/>
      <c r="AZ1004" s="1313"/>
      <c r="BA1004" s="1313"/>
      <c r="BB1004" s="1313"/>
      <c r="BC1004" s="1313"/>
      <c r="BD1004" s="1095" t="s">
        <v>1257</v>
      </c>
      <c r="BE1004" s="1095" t="s">
        <v>1245</v>
      </c>
      <c r="BF1004" s="1094" t="s">
        <v>1295</v>
      </c>
      <c r="BG1004" s="1094" t="s">
        <v>1251</v>
      </c>
      <c r="BH1004" s="1094" t="s">
        <v>506</v>
      </c>
      <c r="BI1004" s="1314"/>
    </row>
    <row r="1005" spans="49:61">
      <c r="AW1005" s="1313"/>
      <c r="AX1005" s="1313"/>
      <c r="AY1005" s="1313"/>
      <c r="AZ1005" s="1313"/>
      <c r="BA1005" s="1313"/>
      <c r="BB1005" s="1313"/>
      <c r="BC1005" s="1313"/>
      <c r="BD1005" s="1095" t="s">
        <v>1258</v>
      </c>
      <c r="BE1005" s="1095" t="s">
        <v>1246</v>
      </c>
      <c r="BF1005" s="1094" t="s">
        <v>1296</v>
      </c>
      <c r="BG1005" s="1094" t="s">
        <v>1252</v>
      </c>
      <c r="BH1005" s="1094" t="s">
        <v>1287</v>
      </c>
      <c r="BI1005" s="1314"/>
    </row>
    <row r="1006" spans="49:61">
      <c r="AW1006" s="1313"/>
      <c r="AX1006" s="1313"/>
      <c r="AY1006" s="1313"/>
      <c r="AZ1006" s="1313"/>
      <c r="BA1006" s="1313"/>
      <c r="BB1006" s="1313"/>
      <c r="BC1006" s="1313"/>
      <c r="BD1006" s="1095" t="s">
        <v>1259</v>
      </c>
      <c r="BE1006" s="1095" t="s">
        <v>1247</v>
      </c>
      <c r="BF1006" s="1094" t="s">
        <v>1297</v>
      </c>
      <c r="BG1006" s="1094" t="s">
        <v>2044</v>
      </c>
      <c r="BH1006" s="1094" t="s">
        <v>2039</v>
      </c>
      <c r="BI1006" s="1314"/>
    </row>
    <row r="1007" spans="49:61">
      <c r="AW1007" s="1313"/>
      <c r="AX1007" s="1313"/>
      <c r="AY1007" s="1313"/>
      <c r="AZ1007" s="1313"/>
      <c r="BA1007" s="1313"/>
      <c r="BB1007" s="1313"/>
      <c r="BC1007" s="1313"/>
      <c r="BD1007" s="1095" t="s">
        <v>1260</v>
      </c>
      <c r="BE1007" s="1095" t="s">
        <v>1248</v>
      </c>
      <c r="BF1007" s="1094" t="s">
        <v>1298</v>
      </c>
      <c r="BG1007" s="1094" t="s">
        <v>1254</v>
      </c>
      <c r="BH1007" s="1094" t="s">
        <v>2040</v>
      </c>
      <c r="BI1007" s="1314"/>
    </row>
    <row r="1008" spans="49:61">
      <c r="AW1008" s="1313"/>
      <c r="AX1008" s="1313"/>
      <c r="AY1008" s="1313"/>
      <c r="AZ1008" s="1313"/>
      <c r="BA1008" s="1313"/>
      <c r="BB1008" s="1313"/>
      <c r="BC1008" s="1313"/>
      <c r="BD1008" s="1095" t="s">
        <v>1261</v>
      </c>
      <c r="BE1008" s="1095" t="s">
        <v>1249</v>
      </c>
      <c r="BF1008" s="1094" t="s">
        <v>1299</v>
      </c>
      <c r="BG1008" s="1094" t="s">
        <v>1255</v>
      </c>
      <c r="BH1008" s="1094" t="s">
        <v>1289</v>
      </c>
      <c r="BI1008" s="1314"/>
    </row>
    <row r="1009" spans="49:61">
      <c r="AW1009" s="1313"/>
      <c r="AX1009" s="1313"/>
      <c r="AY1009" s="1313"/>
      <c r="AZ1009" s="1313"/>
      <c r="BA1009" s="1313"/>
      <c r="BB1009" s="1313"/>
      <c r="BC1009" s="1313"/>
      <c r="BD1009" s="1095" t="s">
        <v>1262</v>
      </c>
      <c r="BE1009" s="1095" t="s">
        <v>1250</v>
      </c>
      <c r="BF1009" s="1094" t="s">
        <v>1300</v>
      </c>
      <c r="BG1009" s="1094" t="s">
        <v>1256</v>
      </c>
      <c r="BH1009" s="1094" t="s">
        <v>1290</v>
      </c>
      <c r="BI1009" s="1314"/>
    </row>
    <row r="1010" spans="49:61">
      <c r="AW1010" s="1313"/>
      <c r="AX1010" s="1313"/>
      <c r="AY1010" s="1313"/>
      <c r="AZ1010" s="1313"/>
      <c r="BA1010" s="1313"/>
      <c r="BB1010" s="1313"/>
      <c r="BC1010" s="1313"/>
      <c r="BD1010" s="1095" t="s">
        <v>1263</v>
      </c>
      <c r="BE1010" s="1095" t="s">
        <v>1251</v>
      </c>
      <c r="BF1010" s="1094" t="s">
        <v>1301</v>
      </c>
      <c r="BG1010" s="1094" t="s">
        <v>2046</v>
      </c>
      <c r="BH1010" s="1094" t="s">
        <v>1291</v>
      </c>
      <c r="BI1010" s="1314"/>
    </row>
    <row r="1011" spans="49:61">
      <c r="AW1011" s="1313"/>
      <c r="AX1011" s="1313"/>
      <c r="AY1011" s="1313"/>
      <c r="AZ1011" s="1313"/>
      <c r="BA1011" s="1313"/>
      <c r="BB1011" s="1313"/>
      <c r="BC1011" s="1313"/>
      <c r="BD1011" s="1095" t="s">
        <v>1264</v>
      </c>
      <c r="BE1011" s="1095" t="s">
        <v>1252</v>
      </c>
      <c r="BF1011" s="1094" t="s">
        <v>1302</v>
      </c>
      <c r="BG1011" s="1094" t="s">
        <v>1258</v>
      </c>
      <c r="BH1011" s="1094" t="s">
        <v>1292</v>
      </c>
      <c r="BI1011" s="1314"/>
    </row>
    <row r="1012" spans="49:61">
      <c r="AW1012" s="1313"/>
      <c r="AX1012" s="1313"/>
      <c r="AY1012" s="1313"/>
      <c r="AZ1012" s="1313"/>
      <c r="BA1012" s="1313"/>
      <c r="BB1012" s="1313"/>
      <c r="BC1012" s="1313"/>
      <c r="BD1012" s="1095" t="s">
        <v>1265</v>
      </c>
      <c r="BE1012" s="1095" t="s">
        <v>1253</v>
      </c>
      <c r="BF1012" s="1094" t="s">
        <v>1303</v>
      </c>
      <c r="BG1012" s="1094" t="s">
        <v>1259</v>
      </c>
      <c r="BH1012" s="1094" t="s">
        <v>1293</v>
      </c>
      <c r="BI1012" s="1314"/>
    </row>
    <row r="1013" spans="49:61">
      <c r="AW1013" s="1313"/>
      <c r="AX1013" s="1313"/>
      <c r="AY1013" s="1313"/>
      <c r="AZ1013" s="1313"/>
      <c r="BA1013" s="1313"/>
      <c r="BB1013" s="1313"/>
      <c r="BC1013" s="1313"/>
      <c r="BD1013" s="1095" t="s">
        <v>1266</v>
      </c>
      <c r="BE1013" s="1095" t="s">
        <v>1254</v>
      </c>
      <c r="BF1013" s="1094" t="s">
        <v>1304</v>
      </c>
      <c r="BG1013" s="1094" t="s">
        <v>1260</v>
      </c>
      <c r="BH1013" s="1094" t="s">
        <v>1295</v>
      </c>
      <c r="BI1013" s="1314"/>
    </row>
    <row r="1014" spans="49:61">
      <c r="AW1014" s="1313"/>
      <c r="AX1014" s="1313"/>
      <c r="AY1014" s="1313"/>
      <c r="AZ1014" s="1313"/>
      <c r="BA1014" s="1313"/>
      <c r="BB1014" s="1313"/>
      <c r="BC1014" s="1313"/>
      <c r="BD1014" s="1095" t="s">
        <v>1267</v>
      </c>
      <c r="BE1014" s="1095" t="s">
        <v>1255</v>
      </c>
      <c r="BF1014" s="1094" t="s">
        <v>1305</v>
      </c>
      <c r="BG1014" s="1094" t="s">
        <v>2032</v>
      </c>
      <c r="BH1014" s="1094" t="s">
        <v>1296</v>
      </c>
      <c r="BI1014" s="1314"/>
    </row>
    <row r="1015" spans="49:61">
      <c r="AW1015" s="1313"/>
      <c r="AX1015" s="1313"/>
      <c r="AY1015" s="1313"/>
      <c r="AZ1015" s="1313"/>
      <c r="BA1015" s="1313"/>
      <c r="BB1015" s="1313"/>
      <c r="BC1015" s="1313"/>
      <c r="BD1015" s="1095" t="s">
        <v>490</v>
      </c>
      <c r="BE1015" s="1095" t="s">
        <v>1256</v>
      </c>
      <c r="BF1015" s="1094" t="s">
        <v>1306</v>
      </c>
      <c r="BG1015" s="1094" t="s">
        <v>2033</v>
      </c>
      <c r="BH1015" s="1094" t="s">
        <v>1297</v>
      </c>
      <c r="BI1015" s="1314"/>
    </row>
    <row r="1016" spans="49:61">
      <c r="AW1016" s="1313"/>
      <c r="AX1016" s="1313"/>
      <c r="AY1016" s="1313"/>
      <c r="AZ1016" s="1313"/>
      <c r="BA1016" s="1313"/>
      <c r="BB1016" s="1313"/>
      <c r="BC1016" s="1313"/>
      <c r="BD1016" s="1095" t="s">
        <v>1268</v>
      </c>
      <c r="BE1016" s="1095" t="s">
        <v>1257</v>
      </c>
      <c r="BF1016" s="1094" t="s">
        <v>1307</v>
      </c>
      <c r="BG1016" s="1094" t="s">
        <v>2034</v>
      </c>
      <c r="BH1016" s="1094" t="s">
        <v>1299</v>
      </c>
      <c r="BI1016" s="1314"/>
    </row>
    <row r="1017" spans="49:61">
      <c r="AW1017" s="1313"/>
      <c r="AX1017" s="1313"/>
      <c r="AY1017" s="1313"/>
      <c r="AZ1017" s="1313"/>
      <c r="BA1017" s="1313"/>
      <c r="BB1017" s="1313"/>
      <c r="BC1017" s="1313"/>
      <c r="BD1017" s="1095" t="s">
        <v>1269</v>
      </c>
      <c r="BE1017" s="1095" t="s">
        <v>1258</v>
      </c>
      <c r="BF1017" s="1094" t="s">
        <v>1308</v>
      </c>
      <c r="BG1017" s="1094" t="s">
        <v>1264</v>
      </c>
      <c r="BH1017" s="1094" t="s">
        <v>1300</v>
      </c>
      <c r="BI1017" s="1314"/>
    </row>
    <row r="1018" spans="49:61">
      <c r="AW1018" s="1313"/>
      <c r="AX1018" s="1313"/>
      <c r="AY1018" s="1313"/>
      <c r="AZ1018" s="1313"/>
      <c r="BA1018" s="1313"/>
      <c r="BB1018" s="1313"/>
      <c r="BC1018" s="1313"/>
      <c r="BD1018" s="1095" t="s">
        <v>1270</v>
      </c>
      <c r="BE1018" s="1095" t="s">
        <v>1259</v>
      </c>
      <c r="BF1018" s="1094" t="s">
        <v>1309</v>
      </c>
      <c r="BG1018" s="1094" t="s">
        <v>1265</v>
      </c>
      <c r="BH1018" s="1094" t="s">
        <v>1301</v>
      </c>
      <c r="BI1018" s="1314"/>
    </row>
    <row r="1019" spans="49:61">
      <c r="AW1019" s="1313"/>
      <c r="AX1019" s="1313"/>
      <c r="AY1019" s="1313"/>
      <c r="AZ1019" s="1313"/>
      <c r="BA1019" s="1313"/>
      <c r="BB1019" s="1313"/>
      <c r="BC1019" s="1313"/>
      <c r="BD1019" s="1095" t="s">
        <v>1271</v>
      </c>
      <c r="BE1019" s="1095" t="s">
        <v>1260</v>
      </c>
      <c r="BF1019" s="1094" t="s">
        <v>1310</v>
      </c>
      <c r="BG1019" s="1094" t="s">
        <v>1266</v>
      </c>
      <c r="BH1019" s="1094" t="s">
        <v>1302</v>
      </c>
      <c r="BI1019" s="1314"/>
    </row>
    <row r="1020" spans="49:61">
      <c r="AW1020" s="1313"/>
      <c r="AX1020" s="1313"/>
      <c r="AY1020" s="1313"/>
      <c r="AZ1020" s="1313"/>
      <c r="BA1020" s="1313"/>
      <c r="BB1020" s="1313"/>
      <c r="BC1020" s="1313"/>
      <c r="BD1020" s="1095" t="s">
        <v>1272</v>
      </c>
      <c r="BE1020" s="1095" t="s">
        <v>1261</v>
      </c>
      <c r="BF1020" s="1094" t="s">
        <v>1311</v>
      </c>
      <c r="BG1020" s="1094" t="s">
        <v>1267</v>
      </c>
      <c r="BH1020" s="1094" t="s">
        <v>1303</v>
      </c>
      <c r="BI1020" s="1314"/>
    </row>
    <row r="1021" spans="49:61">
      <c r="AW1021" s="1313"/>
      <c r="AX1021" s="1313"/>
      <c r="AY1021" s="1313"/>
      <c r="AZ1021" s="1313"/>
      <c r="BA1021" s="1313"/>
      <c r="BB1021" s="1313"/>
      <c r="BC1021" s="1313"/>
      <c r="BD1021" s="1095" t="s">
        <v>1273</v>
      </c>
      <c r="BE1021" s="1095" t="s">
        <v>1262</v>
      </c>
      <c r="BF1021" s="1094" t="s">
        <v>1312</v>
      </c>
      <c r="BG1021" s="1094" t="s">
        <v>490</v>
      </c>
      <c r="BH1021" s="1094" t="s">
        <v>1304</v>
      </c>
      <c r="BI1021" s="1314"/>
    </row>
    <row r="1022" spans="49:61">
      <c r="AW1022" s="1313"/>
      <c r="AX1022" s="1313"/>
      <c r="AY1022" s="1313"/>
      <c r="AZ1022" s="1313"/>
      <c r="BA1022" s="1313"/>
      <c r="BB1022" s="1313"/>
      <c r="BC1022" s="1313"/>
      <c r="BD1022" s="1095" t="s">
        <v>1274</v>
      </c>
      <c r="BE1022" s="1095" t="s">
        <v>1263</v>
      </c>
      <c r="BF1022" s="1094" t="s">
        <v>1313</v>
      </c>
      <c r="BG1022" s="1094" t="s">
        <v>2036</v>
      </c>
      <c r="BH1022" s="1094" t="s">
        <v>1305</v>
      </c>
      <c r="BI1022" s="1314"/>
    </row>
    <row r="1023" spans="49:61">
      <c r="AW1023" s="1313"/>
      <c r="AX1023" s="1313"/>
      <c r="AY1023" s="1313"/>
      <c r="AZ1023" s="1313"/>
      <c r="BA1023" s="1313"/>
      <c r="BB1023" s="1313"/>
      <c r="BC1023" s="1313"/>
      <c r="BD1023" s="1095" t="s">
        <v>1275</v>
      </c>
      <c r="BE1023" s="1095" t="s">
        <v>1264</v>
      </c>
      <c r="BF1023" s="1094" t="s">
        <v>1314</v>
      </c>
      <c r="BG1023" s="1094" t="s">
        <v>2037</v>
      </c>
      <c r="BH1023" s="1094" t="s">
        <v>1306</v>
      </c>
      <c r="BI1023" s="1314"/>
    </row>
    <row r="1024" spans="49:61">
      <c r="AW1024" s="1313"/>
      <c r="AX1024" s="1313"/>
      <c r="AY1024" s="1313"/>
      <c r="AZ1024" s="1313"/>
      <c r="BA1024" s="1313"/>
      <c r="BB1024" s="1313"/>
      <c r="BC1024" s="1313"/>
      <c r="BD1024" s="1095" t="s">
        <v>1276</v>
      </c>
      <c r="BE1024" s="1095" t="s">
        <v>1265</v>
      </c>
      <c r="BF1024" s="1094" t="s">
        <v>1315</v>
      </c>
      <c r="BG1024" s="1094" t="s">
        <v>2038</v>
      </c>
      <c r="BH1024" s="1094" t="s">
        <v>1307</v>
      </c>
      <c r="BI1024" s="1314"/>
    </row>
    <row r="1025" spans="49:61">
      <c r="AW1025" s="1313"/>
      <c r="AX1025" s="1313"/>
      <c r="AY1025" s="1313"/>
      <c r="AZ1025" s="1313"/>
      <c r="BA1025" s="1313"/>
      <c r="BB1025" s="1313"/>
      <c r="BC1025" s="1313"/>
      <c r="BD1025" s="1095" t="s">
        <v>1277</v>
      </c>
      <c r="BE1025" s="1095" t="s">
        <v>1266</v>
      </c>
      <c r="BF1025" s="1094" t="s">
        <v>1316</v>
      </c>
      <c r="BG1025" s="1094" t="s">
        <v>1269</v>
      </c>
      <c r="BH1025" s="1094" t="s">
        <v>1308</v>
      </c>
      <c r="BI1025" s="1314"/>
    </row>
    <row r="1026" spans="49:61">
      <c r="AW1026" s="1313"/>
      <c r="AX1026" s="1313"/>
      <c r="AY1026" s="1313"/>
      <c r="AZ1026" s="1313"/>
      <c r="BA1026" s="1313"/>
      <c r="BB1026" s="1313"/>
      <c r="BC1026" s="1313"/>
      <c r="BD1026" s="1095" t="s">
        <v>1278</v>
      </c>
      <c r="BE1026" s="1095" t="s">
        <v>1267</v>
      </c>
      <c r="BF1026" s="1094" t="s">
        <v>1317</v>
      </c>
      <c r="BG1026" s="1094" t="s">
        <v>1270</v>
      </c>
      <c r="BH1026" s="1094" t="s">
        <v>1309</v>
      </c>
      <c r="BI1026" s="1314"/>
    </row>
    <row r="1027" spans="49:61">
      <c r="AW1027" s="1313"/>
      <c r="AX1027" s="1313"/>
      <c r="AY1027" s="1313"/>
      <c r="AZ1027" s="1313"/>
      <c r="BA1027" s="1313"/>
      <c r="BB1027" s="1313"/>
      <c r="BC1027" s="1313"/>
      <c r="BD1027" s="1095" t="s">
        <v>1279</v>
      </c>
      <c r="BE1027" s="1095" t="s">
        <v>490</v>
      </c>
      <c r="BF1027" s="1094" t="s">
        <v>1318</v>
      </c>
      <c r="BG1027" s="1094" t="s">
        <v>1650</v>
      </c>
      <c r="BH1027" s="1094" t="s">
        <v>1310</v>
      </c>
      <c r="BI1027" s="1314"/>
    </row>
    <row r="1028" spans="49:61">
      <c r="AW1028" s="1313"/>
      <c r="AX1028" s="1313"/>
      <c r="AY1028" s="1313"/>
      <c r="AZ1028" s="1313"/>
      <c r="BA1028" s="1313"/>
      <c r="BB1028" s="1313"/>
      <c r="BC1028" s="1313"/>
      <c r="BD1028" s="1095" t="s">
        <v>502</v>
      </c>
      <c r="BE1028" s="1095" t="s">
        <v>1268</v>
      </c>
      <c r="BF1028" s="1094" t="s">
        <v>1319</v>
      </c>
      <c r="BG1028" s="1094" t="s">
        <v>1272</v>
      </c>
      <c r="BH1028" s="1094" t="s">
        <v>1311</v>
      </c>
      <c r="BI1028" s="1314"/>
    </row>
    <row r="1029" spans="49:61">
      <c r="AW1029" s="1313"/>
      <c r="AX1029" s="1313"/>
      <c r="AY1029" s="1313"/>
      <c r="AZ1029" s="1313"/>
      <c r="BA1029" s="1313"/>
      <c r="BB1029" s="1313"/>
      <c r="BC1029" s="1313"/>
      <c r="BD1029" s="1095" t="s">
        <v>1280</v>
      </c>
      <c r="BE1029" s="1095" t="s">
        <v>1269</v>
      </c>
      <c r="BF1029" s="1094" t="s">
        <v>1320</v>
      </c>
      <c r="BG1029" s="1094" t="s">
        <v>1273</v>
      </c>
      <c r="BH1029" s="1094" t="s">
        <v>1312</v>
      </c>
      <c r="BI1029" s="1314"/>
    </row>
    <row r="1030" spans="49:61">
      <c r="AW1030" s="1313"/>
      <c r="AX1030" s="1313"/>
      <c r="AY1030" s="1313"/>
      <c r="AZ1030" s="1313"/>
      <c r="BA1030" s="1313"/>
      <c r="BB1030" s="1313"/>
      <c r="BC1030" s="1313"/>
      <c r="BD1030" s="1095" t="s">
        <v>1281</v>
      </c>
      <c r="BE1030" s="1095" t="s">
        <v>1270</v>
      </c>
      <c r="BF1030" s="1094" t="s">
        <v>1321</v>
      </c>
      <c r="BG1030" s="1094" t="s">
        <v>1275</v>
      </c>
      <c r="BH1030" s="1094" t="s">
        <v>1313</v>
      </c>
      <c r="BI1030" s="1314"/>
    </row>
    <row r="1031" spans="49:61">
      <c r="AW1031" s="1313"/>
      <c r="AX1031" s="1313"/>
      <c r="AY1031" s="1313"/>
      <c r="AZ1031" s="1313"/>
      <c r="BA1031" s="1313"/>
      <c r="BB1031" s="1313"/>
      <c r="BC1031" s="1313"/>
      <c r="BD1031" s="1095" t="s">
        <v>1282</v>
      </c>
      <c r="BE1031" s="1095" t="s">
        <v>1271</v>
      </c>
      <c r="BF1031" s="1094" t="s">
        <v>1322</v>
      </c>
      <c r="BG1031" s="1094" t="s">
        <v>2048</v>
      </c>
      <c r="BH1031" s="1094" t="s">
        <v>1314</v>
      </c>
      <c r="BI1031" s="1314"/>
    </row>
    <row r="1032" spans="49:61">
      <c r="AW1032" s="1313"/>
      <c r="AX1032" s="1313"/>
      <c r="AY1032" s="1313"/>
      <c r="AZ1032" s="1313"/>
      <c r="BA1032" s="1313"/>
      <c r="BB1032" s="1313"/>
      <c r="BC1032" s="1313"/>
      <c r="BD1032" s="1095" t="s">
        <v>1283</v>
      </c>
      <c r="BE1032" s="1095" t="s">
        <v>1272</v>
      </c>
      <c r="BF1032" s="1094" t="s">
        <v>1323</v>
      </c>
      <c r="BG1032" s="1094" t="s">
        <v>1276</v>
      </c>
      <c r="BH1032" s="1094" t="s">
        <v>513</v>
      </c>
      <c r="BI1032" s="1314"/>
    </row>
    <row r="1033" spans="49:61">
      <c r="AW1033" s="1313"/>
      <c r="AX1033" s="1313"/>
      <c r="AY1033" s="1313"/>
      <c r="AZ1033" s="1313"/>
      <c r="BA1033" s="1313"/>
      <c r="BB1033" s="1313"/>
      <c r="BC1033" s="1313"/>
      <c r="BD1033" s="1095" t="s">
        <v>1284</v>
      </c>
      <c r="BE1033" s="1095" t="s">
        <v>1273</v>
      </c>
      <c r="BF1033" s="1094" t="s">
        <v>1324</v>
      </c>
      <c r="BG1033" s="1094" t="s">
        <v>1277</v>
      </c>
      <c r="BH1033" s="1094" t="s">
        <v>1315</v>
      </c>
      <c r="BI1033" s="1314"/>
    </row>
    <row r="1034" spans="49:61">
      <c r="AW1034" s="1313"/>
      <c r="AX1034" s="1313"/>
      <c r="AY1034" s="1313"/>
      <c r="AZ1034" s="1313"/>
      <c r="BA1034" s="1313"/>
      <c r="BB1034" s="1313"/>
      <c r="BC1034" s="1313"/>
      <c r="BD1034" s="1095" t="s">
        <v>1285</v>
      </c>
      <c r="BE1034" s="1095" t="s">
        <v>1274</v>
      </c>
      <c r="BF1034" s="1094" t="s">
        <v>1325</v>
      </c>
      <c r="BG1034" s="1094" t="s">
        <v>1278</v>
      </c>
      <c r="BH1034" s="1094" t="s">
        <v>1316</v>
      </c>
      <c r="BI1034" s="1314"/>
    </row>
    <row r="1035" spans="49:61">
      <c r="AW1035" s="1313"/>
      <c r="AX1035" s="1313"/>
      <c r="AY1035" s="1313"/>
      <c r="AZ1035" s="1313"/>
      <c r="BA1035" s="1313"/>
      <c r="BB1035" s="1313"/>
      <c r="BC1035" s="1313"/>
      <c r="BD1035" s="1095" t="s">
        <v>1286</v>
      </c>
      <c r="BE1035" s="1095" t="s">
        <v>1275</v>
      </c>
      <c r="BF1035" s="1094" t="s">
        <v>1326</v>
      </c>
      <c r="BG1035" s="1094" t="s">
        <v>1279</v>
      </c>
      <c r="BH1035" s="1094" t="s">
        <v>1317</v>
      </c>
      <c r="BI1035" s="1314"/>
    </row>
    <row r="1036" spans="49:61">
      <c r="AW1036" s="1313"/>
      <c r="AX1036" s="1313"/>
      <c r="AY1036" s="1313"/>
      <c r="AZ1036" s="1313"/>
      <c r="BA1036" s="1313"/>
      <c r="BB1036" s="1313"/>
      <c r="BC1036" s="1313"/>
      <c r="BD1036" s="1095" t="s">
        <v>506</v>
      </c>
      <c r="BE1036" s="1095" t="s">
        <v>1276</v>
      </c>
      <c r="BF1036" s="1094" t="s">
        <v>1327</v>
      </c>
      <c r="BG1036" s="1094" t="s">
        <v>502</v>
      </c>
      <c r="BH1036" s="1094" t="s">
        <v>1318</v>
      </c>
      <c r="BI1036" s="1314"/>
    </row>
    <row r="1037" spans="49:61">
      <c r="AW1037" s="1313"/>
      <c r="AX1037" s="1313"/>
      <c r="AY1037" s="1313"/>
      <c r="AZ1037" s="1313"/>
      <c r="BA1037" s="1313"/>
      <c r="BB1037" s="1313"/>
      <c r="BC1037" s="1313"/>
      <c r="BD1037" s="1095" t="s">
        <v>1287</v>
      </c>
      <c r="BE1037" s="1095" t="s">
        <v>1277</v>
      </c>
      <c r="BF1037" s="1094" t="s">
        <v>1328</v>
      </c>
      <c r="BG1037" s="1094" t="s">
        <v>1280</v>
      </c>
      <c r="BH1037" s="1094" t="s">
        <v>1319</v>
      </c>
      <c r="BI1037" s="1314"/>
    </row>
    <row r="1038" spans="49:61">
      <c r="AW1038" s="1313"/>
      <c r="AX1038" s="1313"/>
      <c r="AY1038" s="1313"/>
      <c r="AZ1038" s="1313"/>
      <c r="BA1038" s="1313"/>
      <c r="BB1038" s="1313"/>
      <c r="BC1038" s="1313"/>
      <c r="BD1038" s="1095" t="s">
        <v>1288</v>
      </c>
      <c r="BE1038" s="1095" t="s">
        <v>1278</v>
      </c>
      <c r="BF1038" s="1094" t="s">
        <v>1329</v>
      </c>
      <c r="BG1038" s="1094" t="s">
        <v>1281</v>
      </c>
      <c r="BH1038" s="1094" t="s">
        <v>1320</v>
      </c>
      <c r="BI1038" s="1314"/>
    </row>
    <row r="1039" spans="49:61">
      <c r="AW1039" s="1313"/>
      <c r="AX1039" s="1313"/>
      <c r="AY1039" s="1313"/>
      <c r="AZ1039" s="1313"/>
      <c r="BA1039" s="1313"/>
      <c r="BB1039" s="1313"/>
      <c r="BC1039" s="1313"/>
      <c r="BD1039" s="1095" t="s">
        <v>1289</v>
      </c>
      <c r="BE1039" s="1095" t="s">
        <v>1279</v>
      </c>
      <c r="BF1039" s="1094" t="s">
        <v>1332</v>
      </c>
      <c r="BG1039" s="1094" t="s">
        <v>1282</v>
      </c>
      <c r="BH1039" s="1094" t="s">
        <v>1321</v>
      </c>
      <c r="BI1039" s="1314"/>
    </row>
    <row r="1040" spans="49:61">
      <c r="AW1040" s="1313"/>
      <c r="AX1040" s="1313"/>
      <c r="AY1040" s="1313"/>
      <c r="AZ1040" s="1313"/>
      <c r="BA1040" s="1313"/>
      <c r="BB1040" s="1313"/>
      <c r="BC1040" s="1313"/>
      <c r="BD1040" s="1095" t="s">
        <v>1290</v>
      </c>
      <c r="BE1040" s="1095" t="s">
        <v>502</v>
      </c>
      <c r="BF1040" s="1094" t="s">
        <v>1333</v>
      </c>
      <c r="BG1040" s="1094" t="s">
        <v>1283</v>
      </c>
      <c r="BH1040" s="1094" t="s">
        <v>1322</v>
      </c>
      <c r="BI1040" s="1314"/>
    </row>
    <row r="1041" spans="49:61">
      <c r="AW1041" s="1313"/>
      <c r="AX1041" s="1313"/>
      <c r="AY1041" s="1313"/>
      <c r="AZ1041" s="1313"/>
      <c r="BA1041" s="1313"/>
      <c r="BB1041" s="1313"/>
      <c r="BC1041" s="1313"/>
      <c r="BD1041" s="1095" t="s">
        <v>1291</v>
      </c>
      <c r="BE1041" s="1095" t="s">
        <v>1280</v>
      </c>
      <c r="BF1041" s="1094" t="s">
        <v>1334</v>
      </c>
      <c r="BG1041" s="1094" t="s">
        <v>1284</v>
      </c>
      <c r="BH1041" s="1094" t="s">
        <v>1323</v>
      </c>
      <c r="BI1041" s="1314"/>
    </row>
    <row r="1042" spans="49:61">
      <c r="AW1042" s="1313"/>
      <c r="AX1042" s="1313"/>
      <c r="AY1042" s="1313"/>
      <c r="AZ1042" s="1313"/>
      <c r="BA1042" s="1313"/>
      <c r="BB1042" s="1313"/>
      <c r="BC1042" s="1313"/>
      <c r="BD1042" s="1095" t="s">
        <v>1292</v>
      </c>
      <c r="BE1042" s="1095" t="s">
        <v>1281</v>
      </c>
      <c r="BF1042" s="1094" t="s">
        <v>1335</v>
      </c>
      <c r="BG1042" s="1094" t="s">
        <v>1285</v>
      </c>
      <c r="BH1042" s="1094" t="s">
        <v>1324</v>
      </c>
      <c r="BI1042" s="1314"/>
    </row>
    <row r="1043" spans="49:61">
      <c r="AW1043" s="1313"/>
      <c r="AX1043" s="1313"/>
      <c r="AY1043" s="1313"/>
      <c r="AZ1043" s="1313"/>
      <c r="BA1043" s="1313"/>
      <c r="BB1043" s="1313"/>
      <c r="BC1043" s="1313"/>
      <c r="BD1043" s="1095" t="s">
        <v>1293</v>
      </c>
      <c r="BE1043" s="1095" t="s">
        <v>1282</v>
      </c>
      <c r="BF1043" s="1094" t="s">
        <v>2045</v>
      </c>
      <c r="BG1043" s="1094" t="s">
        <v>1286</v>
      </c>
      <c r="BH1043" s="1094" t="s">
        <v>1325</v>
      </c>
      <c r="BI1043" s="1314"/>
    </row>
    <row r="1044" spans="49:61">
      <c r="AW1044" s="1313"/>
      <c r="AX1044" s="1313"/>
      <c r="AY1044" s="1313"/>
      <c r="AZ1044" s="1313"/>
      <c r="BA1044" s="1313"/>
      <c r="BB1044" s="1313"/>
      <c r="BC1044" s="1313"/>
      <c r="BD1044" s="1095" t="s">
        <v>1294</v>
      </c>
      <c r="BE1044" s="1095" t="s">
        <v>1283</v>
      </c>
      <c r="BF1044" s="1094" t="s">
        <v>1337</v>
      </c>
      <c r="BG1044" s="1094" t="s">
        <v>506</v>
      </c>
      <c r="BH1044" s="1094" t="s">
        <v>1326</v>
      </c>
      <c r="BI1044" s="1314"/>
    </row>
    <row r="1045" spans="49:61">
      <c r="AW1045" s="1313"/>
      <c r="AX1045" s="1313"/>
      <c r="AY1045" s="1313"/>
      <c r="AZ1045" s="1313"/>
      <c r="BA1045" s="1313"/>
      <c r="BB1045" s="1313"/>
      <c r="BC1045" s="1313"/>
      <c r="BD1045" s="1095" t="s">
        <v>1295</v>
      </c>
      <c r="BE1045" s="1095" t="s">
        <v>1284</v>
      </c>
      <c r="BF1045" s="1094" t="s">
        <v>1338</v>
      </c>
      <c r="BG1045" s="1094" t="s">
        <v>1287</v>
      </c>
      <c r="BH1045" s="1094" t="s">
        <v>2051</v>
      </c>
      <c r="BI1045" s="1314"/>
    </row>
    <row r="1046" spans="49:61">
      <c r="AW1046" s="1313"/>
      <c r="AX1046" s="1313"/>
      <c r="AY1046" s="1313"/>
      <c r="AZ1046" s="1313"/>
      <c r="BA1046" s="1313"/>
      <c r="BB1046" s="1313"/>
      <c r="BC1046" s="1313"/>
      <c r="BD1046" s="1095" t="s">
        <v>1296</v>
      </c>
      <c r="BE1046" s="1095" t="s">
        <v>1285</v>
      </c>
      <c r="BF1046" s="1094" t="s">
        <v>1339</v>
      </c>
      <c r="BG1046" s="1094" t="s">
        <v>2049</v>
      </c>
      <c r="BH1046" s="1094" t="s">
        <v>1327</v>
      </c>
      <c r="BI1046" s="1314"/>
    </row>
    <row r="1047" spans="49:61">
      <c r="AW1047" s="1313"/>
      <c r="AX1047" s="1313"/>
      <c r="AY1047" s="1313"/>
      <c r="AZ1047" s="1313"/>
      <c r="BA1047" s="1313"/>
      <c r="BB1047" s="1313"/>
      <c r="BC1047" s="1313"/>
      <c r="BD1047" s="1095" t="s">
        <v>1297</v>
      </c>
      <c r="BE1047" s="1095" t="s">
        <v>1286</v>
      </c>
      <c r="BF1047" s="1094" t="s">
        <v>1340</v>
      </c>
      <c r="BG1047" s="1094" t="s">
        <v>2039</v>
      </c>
      <c r="BH1047" s="1094" t="s">
        <v>1328</v>
      </c>
      <c r="BI1047" s="1314"/>
    </row>
    <row r="1048" spans="49:61">
      <c r="AW1048" s="1313"/>
      <c r="AX1048" s="1313"/>
      <c r="AY1048" s="1313"/>
      <c r="AZ1048" s="1313"/>
      <c r="BA1048" s="1313"/>
      <c r="BB1048" s="1313"/>
      <c r="BC1048" s="1313"/>
      <c r="BD1048" s="1095" t="s">
        <v>1298</v>
      </c>
      <c r="BE1048" s="1095" t="s">
        <v>506</v>
      </c>
      <c r="BF1048" s="1094" t="s">
        <v>2052</v>
      </c>
      <c r="BG1048" s="1094" t="s">
        <v>2040</v>
      </c>
      <c r="BH1048" s="1094" t="s">
        <v>1329</v>
      </c>
      <c r="BI1048" s="1314"/>
    </row>
    <row r="1049" spans="49:61">
      <c r="AW1049" s="1313"/>
      <c r="AX1049" s="1313"/>
      <c r="AY1049" s="1313"/>
      <c r="AZ1049" s="1313"/>
      <c r="BA1049" s="1313"/>
      <c r="BB1049" s="1313"/>
      <c r="BC1049" s="1313"/>
      <c r="BD1049" s="1095" t="s">
        <v>1299</v>
      </c>
      <c r="BE1049" s="1095" t="s">
        <v>1287</v>
      </c>
      <c r="BF1049" s="1094" t="s">
        <v>2053</v>
      </c>
      <c r="BG1049" s="1094" t="s">
        <v>1289</v>
      </c>
      <c r="BH1049" s="1094" t="s">
        <v>2043</v>
      </c>
      <c r="BI1049" s="1314"/>
    </row>
    <row r="1050" spans="49:61">
      <c r="AW1050" s="1313"/>
      <c r="AX1050" s="1313"/>
      <c r="AY1050" s="1313"/>
      <c r="AZ1050" s="1313"/>
      <c r="BA1050" s="1313"/>
      <c r="BB1050" s="1313"/>
      <c r="BC1050" s="1313"/>
      <c r="BD1050" s="1095" t="s">
        <v>1300</v>
      </c>
      <c r="BE1050" s="1095" t="s">
        <v>1288</v>
      </c>
      <c r="BF1050" s="1094" t="s">
        <v>2054</v>
      </c>
      <c r="BG1050" s="1094" t="s">
        <v>1290</v>
      </c>
      <c r="BH1050" s="1094" t="s">
        <v>1331</v>
      </c>
      <c r="BI1050" s="1314"/>
    </row>
    <row r="1051" spans="49:61">
      <c r="AW1051" s="1313"/>
      <c r="AX1051" s="1313"/>
      <c r="AY1051" s="1313"/>
      <c r="AZ1051" s="1313"/>
      <c r="BA1051" s="1313"/>
      <c r="BB1051" s="1313"/>
      <c r="BC1051" s="1313"/>
      <c r="BD1051" s="1095" t="s">
        <v>1301</v>
      </c>
      <c r="BE1051" s="1095" t="s">
        <v>1289</v>
      </c>
      <c r="BF1051" s="1094" t="s">
        <v>1341</v>
      </c>
      <c r="BG1051" s="1094" t="s">
        <v>1291</v>
      </c>
      <c r="BH1051" s="1094" t="s">
        <v>1332</v>
      </c>
      <c r="BI1051" s="1314"/>
    </row>
    <row r="1052" spans="49:61">
      <c r="AW1052" s="1313"/>
      <c r="AX1052" s="1313"/>
      <c r="AY1052" s="1313"/>
      <c r="AZ1052" s="1313"/>
      <c r="BA1052" s="1313"/>
      <c r="BB1052" s="1313"/>
      <c r="BC1052" s="1313"/>
      <c r="BD1052" s="1095" t="s">
        <v>1302</v>
      </c>
      <c r="BE1052" s="1095" t="s">
        <v>1290</v>
      </c>
      <c r="BF1052" s="1094" t="s">
        <v>1343</v>
      </c>
      <c r="BG1052" s="1094" t="s">
        <v>1292</v>
      </c>
      <c r="BH1052" s="1094" t="s">
        <v>1333</v>
      </c>
      <c r="BI1052" s="1314"/>
    </row>
    <row r="1053" spans="49:61">
      <c r="AW1053" s="1313"/>
      <c r="AX1053" s="1313"/>
      <c r="AY1053" s="1313"/>
      <c r="AZ1053" s="1313"/>
      <c r="BA1053" s="1313"/>
      <c r="BB1053" s="1313"/>
      <c r="BC1053" s="1313"/>
      <c r="BD1053" s="1095" t="s">
        <v>1303</v>
      </c>
      <c r="BE1053" s="1095" t="s">
        <v>1291</v>
      </c>
      <c r="BF1053" s="1094" t="s">
        <v>1344</v>
      </c>
      <c r="BG1053" s="1094" t="s">
        <v>1293</v>
      </c>
      <c r="BH1053" s="1094" t="s">
        <v>1334</v>
      </c>
      <c r="BI1053" s="1314"/>
    </row>
    <row r="1054" spans="49:61">
      <c r="AW1054" s="1313"/>
      <c r="AX1054" s="1313"/>
      <c r="AY1054" s="1313"/>
      <c r="AZ1054" s="1313"/>
      <c r="BA1054" s="1313"/>
      <c r="BB1054" s="1313"/>
      <c r="BC1054" s="1313"/>
      <c r="BD1054" s="1095" t="s">
        <v>1304</v>
      </c>
      <c r="BE1054" s="1095" t="s">
        <v>1292</v>
      </c>
      <c r="BF1054" s="1094" t="s">
        <v>1345</v>
      </c>
      <c r="BG1054" s="1094" t="s">
        <v>1294</v>
      </c>
      <c r="BH1054" s="1094" t="s">
        <v>1335</v>
      </c>
      <c r="BI1054" s="1314"/>
    </row>
    <row r="1055" spans="49:61">
      <c r="AW1055" s="1313"/>
      <c r="AX1055" s="1313"/>
      <c r="AY1055" s="1313"/>
      <c r="AZ1055" s="1313"/>
      <c r="BA1055" s="1313"/>
      <c r="BB1055" s="1313"/>
      <c r="BC1055" s="1313"/>
      <c r="BD1055" s="1095" t="s">
        <v>1305</v>
      </c>
      <c r="BE1055" s="1095" t="s">
        <v>1293</v>
      </c>
      <c r="BF1055" s="1094" t="s">
        <v>1346</v>
      </c>
      <c r="BG1055" s="1094" t="s">
        <v>1295</v>
      </c>
      <c r="BH1055" s="1094" t="s">
        <v>2045</v>
      </c>
      <c r="BI1055" s="1314"/>
    </row>
    <row r="1056" spans="49:61">
      <c r="AW1056" s="1313"/>
      <c r="AX1056" s="1313"/>
      <c r="AY1056" s="1313"/>
      <c r="AZ1056" s="1313"/>
      <c r="BA1056" s="1313"/>
      <c r="BB1056" s="1313"/>
      <c r="BC1056" s="1313"/>
      <c r="BD1056" s="1095" t="s">
        <v>1306</v>
      </c>
      <c r="BE1056" s="1095" t="s">
        <v>1294</v>
      </c>
      <c r="BF1056" s="1095"/>
      <c r="BG1056" s="1094" t="s">
        <v>1296</v>
      </c>
      <c r="BH1056" s="1094" t="s">
        <v>1337</v>
      </c>
      <c r="BI1056" s="1314"/>
    </row>
    <row r="1057" spans="49:61">
      <c r="AW1057" s="1313"/>
      <c r="AX1057" s="1313"/>
      <c r="AY1057" s="1313"/>
      <c r="AZ1057" s="1313"/>
      <c r="BA1057" s="1313"/>
      <c r="BB1057" s="1313"/>
      <c r="BC1057" s="1313"/>
      <c r="BD1057" s="1095" t="s">
        <v>1307</v>
      </c>
      <c r="BE1057" s="1095" t="s">
        <v>1295</v>
      </c>
      <c r="BF1057" s="1095"/>
      <c r="BG1057" s="1094" t="s">
        <v>1297</v>
      </c>
      <c r="BH1057" s="1094" t="s">
        <v>1338</v>
      </c>
      <c r="BI1057" s="1314"/>
    </row>
    <row r="1058" spans="49:61">
      <c r="AW1058" s="1313"/>
      <c r="AX1058" s="1313"/>
      <c r="AY1058" s="1313"/>
      <c r="AZ1058" s="1313"/>
      <c r="BA1058" s="1313"/>
      <c r="BB1058" s="1313"/>
      <c r="BC1058" s="1313"/>
      <c r="BD1058" s="1095" t="s">
        <v>1308</v>
      </c>
      <c r="BE1058" s="1095" t="s">
        <v>1296</v>
      </c>
      <c r="BF1058" s="1095"/>
      <c r="BG1058" s="1094" t="s">
        <v>1298</v>
      </c>
      <c r="BH1058" s="1094" t="s">
        <v>1339</v>
      </c>
      <c r="BI1058" s="1314"/>
    </row>
    <row r="1059" spans="49:61">
      <c r="AW1059" s="1313"/>
      <c r="AX1059" s="1313"/>
      <c r="AY1059" s="1313"/>
      <c r="AZ1059" s="1313"/>
      <c r="BA1059" s="1313"/>
      <c r="BB1059" s="1313"/>
      <c r="BC1059" s="1313"/>
      <c r="BD1059" s="1095" t="s">
        <v>1309</v>
      </c>
      <c r="BE1059" s="1095" t="s">
        <v>1297</v>
      </c>
      <c r="BF1059" s="1095"/>
      <c r="BG1059" s="1094" t="s">
        <v>1299</v>
      </c>
      <c r="BH1059" s="1094" t="s">
        <v>1340</v>
      </c>
      <c r="BI1059" s="1314"/>
    </row>
    <row r="1060" spans="49:61">
      <c r="AW1060" s="1313"/>
      <c r="AX1060" s="1313"/>
      <c r="AY1060" s="1313"/>
      <c r="AZ1060" s="1313"/>
      <c r="BA1060" s="1313"/>
      <c r="BB1060" s="1313"/>
      <c r="BC1060" s="1313"/>
      <c r="BD1060" s="1095" t="s">
        <v>1310</v>
      </c>
      <c r="BE1060" s="1095" t="s">
        <v>1298</v>
      </c>
      <c r="BF1060" s="1095"/>
      <c r="BG1060" s="1094" t="s">
        <v>1300</v>
      </c>
      <c r="BH1060" s="1094" t="s">
        <v>2053</v>
      </c>
      <c r="BI1060" s="1314"/>
    </row>
    <row r="1061" spans="49:61">
      <c r="AW1061" s="1313"/>
      <c r="AX1061" s="1313"/>
      <c r="AY1061" s="1313"/>
      <c r="AZ1061" s="1313"/>
      <c r="BA1061" s="1313"/>
      <c r="BB1061" s="1313"/>
      <c r="BC1061" s="1313"/>
      <c r="BD1061" s="1095" t="s">
        <v>1311</v>
      </c>
      <c r="BE1061" s="1095" t="s">
        <v>1299</v>
      </c>
      <c r="BF1061" s="1095"/>
      <c r="BG1061" s="1094" t="s">
        <v>1301</v>
      </c>
      <c r="BH1061" s="1094" t="s">
        <v>1341</v>
      </c>
      <c r="BI1061" s="1314"/>
    </row>
    <row r="1062" spans="49:61">
      <c r="AW1062" s="1313"/>
      <c r="AX1062" s="1313"/>
      <c r="AY1062" s="1313"/>
      <c r="AZ1062" s="1313"/>
      <c r="BA1062" s="1313"/>
      <c r="BB1062" s="1313"/>
      <c r="BC1062" s="1313"/>
      <c r="BD1062" s="1095" t="s">
        <v>1312</v>
      </c>
      <c r="BE1062" s="1095" t="s">
        <v>1300</v>
      </c>
      <c r="BF1062" s="1095"/>
      <c r="BG1062" s="1094" t="s">
        <v>1302</v>
      </c>
      <c r="BH1062" s="1094" t="s">
        <v>1343</v>
      </c>
      <c r="BI1062" s="1314"/>
    </row>
    <row r="1063" spans="49:61">
      <c r="AW1063" s="1313"/>
      <c r="AX1063" s="1313"/>
      <c r="AY1063" s="1313"/>
      <c r="AZ1063" s="1313"/>
      <c r="BA1063" s="1313"/>
      <c r="BB1063" s="1313"/>
      <c r="BC1063" s="1313"/>
      <c r="BD1063" s="1095" t="s">
        <v>1313</v>
      </c>
      <c r="BE1063" s="1095" t="s">
        <v>1301</v>
      </c>
      <c r="BF1063" s="1095"/>
      <c r="BG1063" s="1094" t="s">
        <v>1303</v>
      </c>
      <c r="BH1063" s="1094" t="s">
        <v>1344</v>
      </c>
      <c r="BI1063" s="1314"/>
    </row>
    <row r="1064" spans="49:61">
      <c r="AW1064" s="1313"/>
      <c r="AX1064" s="1313"/>
      <c r="AY1064" s="1313"/>
      <c r="AZ1064" s="1313"/>
      <c r="BA1064" s="1313"/>
      <c r="BB1064" s="1313"/>
      <c r="BC1064" s="1313"/>
      <c r="BD1064" s="1095" t="s">
        <v>1314</v>
      </c>
      <c r="BE1064" s="1095" t="s">
        <v>1302</v>
      </c>
      <c r="BF1064" s="1095"/>
      <c r="BG1064" s="1094" t="s">
        <v>1304</v>
      </c>
      <c r="BH1064" s="1094" t="s">
        <v>533</v>
      </c>
      <c r="BI1064" s="1314"/>
    </row>
    <row r="1065" spans="49:61">
      <c r="AW1065" s="1313"/>
      <c r="AX1065" s="1313"/>
      <c r="AY1065" s="1313"/>
      <c r="AZ1065" s="1313"/>
      <c r="BA1065" s="1313"/>
      <c r="BB1065" s="1313"/>
      <c r="BC1065" s="1313"/>
      <c r="BD1065" s="1095" t="s">
        <v>515</v>
      </c>
      <c r="BE1065" s="1095" t="s">
        <v>1303</v>
      </c>
      <c r="BF1065" s="1095"/>
      <c r="BG1065" s="1094" t="s">
        <v>1305</v>
      </c>
      <c r="BH1065" s="1094" t="s">
        <v>1345</v>
      </c>
      <c r="BI1065" s="1314"/>
    </row>
    <row r="1066" spans="49:61">
      <c r="AW1066" s="1313"/>
      <c r="AX1066" s="1313"/>
      <c r="AY1066" s="1313"/>
      <c r="AZ1066" s="1313"/>
      <c r="BA1066" s="1313"/>
      <c r="BB1066" s="1313"/>
      <c r="BC1066" s="1313"/>
      <c r="BD1066" s="1095" t="s">
        <v>1315</v>
      </c>
      <c r="BE1066" s="1095" t="s">
        <v>1304</v>
      </c>
      <c r="BF1066" s="1095"/>
      <c r="BG1066" s="1094" t="s">
        <v>1306</v>
      </c>
      <c r="BH1066" s="1094" t="s">
        <v>1346</v>
      </c>
      <c r="BI1066" s="1314"/>
    </row>
    <row r="1067" spans="49:61">
      <c r="AW1067" s="1313"/>
      <c r="AX1067" s="1313"/>
      <c r="AY1067" s="1313"/>
      <c r="AZ1067" s="1313"/>
      <c r="BA1067" s="1313"/>
      <c r="BB1067" s="1313"/>
      <c r="BC1067" s="1313"/>
      <c r="BD1067" s="1095" t="s">
        <v>1316</v>
      </c>
      <c r="BE1067" s="1095" t="s">
        <v>1305</v>
      </c>
      <c r="BF1067" s="1095"/>
      <c r="BG1067" s="1094" t="s">
        <v>1307</v>
      </c>
      <c r="BH1067" s="1314"/>
      <c r="BI1067" s="1314"/>
    </row>
    <row r="1068" spans="49:61">
      <c r="AW1068" s="1313"/>
      <c r="AX1068" s="1313"/>
      <c r="AY1068" s="1313"/>
      <c r="AZ1068" s="1313"/>
      <c r="BA1068" s="1313"/>
      <c r="BB1068" s="1313"/>
      <c r="BC1068" s="1313"/>
      <c r="BD1068" s="1095" t="s">
        <v>1317</v>
      </c>
      <c r="BE1068" s="1095" t="s">
        <v>1306</v>
      </c>
      <c r="BF1068" s="1095"/>
      <c r="BG1068" s="1094" t="s">
        <v>1308</v>
      </c>
      <c r="BH1068" s="1314"/>
      <c r="BI1068" s="1314"/>
    </row>
    <row r="1069" spans="49:61">
      <c r="AW1069" s="1313"/>
      <c r="AX1069" s="1313"/>
      <c r="AY1069" s="1313"/>
      <c r="AZ1069" s="1313"/>
      <c r="BA1069" s="1313"/>
      <c r="BB1069" s="1313"/>
      <c r="BC1069" s="1313"/>
      <c r="BD1069" s="1095" t="s">
        <v>1318</v>
      </c>
      <c r="BE1069" s="1095" t="s">
        <v>1307</v>
      </c>
      <c r="BF1069" s="1095"/>
      <c r="BG1069" s="1094" t="s">
        <v>1309</v>
      </c>
      <c r="BH1069" s="1314"/>
      <c r="BI1069" s="1314"/>
    </row>
    <row r="1070" spans="49:61">
      <c r="AW1070" s="1313"/>
      <c r="AX1070" s="1313"/>
      <c r="AY1070" s="1313"/>
      <c r="AZ1070" s="1313"/>
      <c r="BA1070" s="1313"/>
      <c r="BB1070" s="1313"/>
      <c r="BC1070" s="1313"/>
      <c r="BD1070" s="1095" t="s">
        <v>1319</v>
      </c>
      <c r="BE1070" s="1095" t="s">
        <v>1308</v>
      </c>
      <c r="BF1070" s="1095"/>
      <c r="BG1070" s="1094" t="s">
        <v>1310</v>
      </c>
      <c r="BH1070" s="1314"/>
      <c r="BI1070" s="1314"/>
    </row>
    <row r="1071" spans="49:61">
      <c r="AW1071" s="1313"/>
      <c r="AX1071" s="1313"/>
      <c r="AY1071" s="1313"/>
      <c r="AZ1071" s="1313"/>
      <c r="BA1071" s="1313"/>
      <c r="BB1071" s="1313"/>
      <c r="BC1071" s="1313"/>
      <c r="BD1071" s="1095" t="s">
        <v>1320</v>
      </c>
      <c r="BE1071" s="1095" t="s">
        <v>1309</v>
      </c>
      <c r="BF1071" s="1095"/>
      <c r="BG1071" s="1094" t="s">
        <v>1311</v>
      </c>
      <c r="BH1071" s="1314"/>
      <c r="BI1071" s="1314"/>
    </row>
    <row r="1072" spans="49:61">
      <c r="AW1072" s="1313"/>
      <c r="AX1072" s="1313"/>
      <c r="AY1072" s="1313"/>
      <c r="AZ1072" s="1313"/>
      <c r="BA1072" s="1313"/>
      <c r="BB1072" s="1313"/>
      <c r="BC1072" s="1313"/>
      <c r="BD1072" s="1095" t="s">
        <v>1321</v>
      </c>
      <c r="BE1072" s="1095" t="s">
        <v>1310</v>
      </c>
      <c r="BF1072" s="1095"/>
      <c r="BG1072" s="1094" t="s">
        <v>1312</v>
      </c>
      <c r="BH1072" s="1314"/>
      <c r="BI1072" s="1314"/>
    </row>
    <row r="1073" spans="49:61">
      <c r="AW1073" s="1313"/>
      <c r="AX1073" s="1313"/>
      <c r="AY1073" s="1313"/>
      <c r="AZ1073" s="1313"/>
      <c r="BA1073" s="1313"/>
      <c r="BB1073" s="1313"/>
      <c r="BC1073" s="1313"/>
      <c r="BD1073" s="1095" t="s">
        <v>1322</v>
      </c>
      <c r="BE1073" s="1095" t="s">
        <v>1311</v>
      </c>
      <c r="BF1073" s="1095"/>
      <c r="BG1073" s="1094" t="s">
        <v>1313</v>
      </c>
      <c r="BH1073" s="1314"/>
      <c r="BI1073" s="1314"/>
    </row>
    <row r="1074" spans="49:61">
      <c r="AW1074" s="1313"/>
      <c r="AX1074" s="1313"/>
      <c r="AY1074" s="1313"/>
      <c r="AZ1074" s="1313"/>
      <c r="BA1074" s="1313"/>
      <c r="BB1074" s="1313"/>
      <c r="BC1074" s="1313"/>
      <c r="BD1074" s="1095" t="s">
        <v>1323</v>
      </c>
      <c r="BE1074" s="1095" t="s">
        <v>1312</v>
      </c>
      <c r="BF1074" s="1095"/>
      <c r="BG1074" s="1094" t="s">
        <v>1314</v>
      </c>
      <c r="BH1074" s="1314"/>
      <c r="BI1074" s="1314"/>
    </row>
    <row r="1075" spans="49:61">
      <c r="AW1075" s="1313"/>
      <c r="AX1075" s="1313"/>
      <c r="AY1075" s="1313"/>
      <c r="AZ1075" s="1313"/>
      <c r="BA1075" s="1313"/>
      <c r="BB1075" s="1313"/>
      <c r="BC1075" s="1313"/>
      <c r="BD1075" s="1095" t="s">
        <v>1324</v>
      </c>
      <c r="BE1075" s="1095" t="s">
        <v>1313</v>
      </c>
      <c r="BF1075" s="1095"/>
      <c r="BG1075" s="1094" t="s">
        <v>1315</v>
      </c>
      <c r="BH1075" s="1314"/>
      <c r="BI1075" s="1314"/>
    </row>
    <row r="1076" spans="49:61">
      <c r="AW1076" s="1313"/>
      <c r="AX1076" s="1313"/>
      <c r="AY1076" s="1313"/>
      <c r="AZ1076" s="1313"/>
      <c r="BA1076" s="1313"/>
      <c r="BB1076" s="1313"/>
      <c r="BC1076" s="1313"/>
      <c r="BD1076" s="1095" t="s">
        <v>1325</v>
      </c>
      <c r="BE1076" s="1095" t="s">
        <v>1314</v>
      </c>
      <c r="BF1076" s="1095"/>
      <c r="BG1076" s="1094" t="s">
        <v>1316</v>
      </c>
      <c r="BH1076" s="1314"/>
      <c r="BI1076" s="1314"/>
    </row>
    <row r="1077" spans="49:61">
      <c r="AW1077" s="1313"/>
      <c r="AX1077" s="1313"/>
      <c r="AY1077" s="1313"/>
      <c r="AZ1077" s="1313"/>
      <c r="BA1077" s="1313"/>
      <c r="BB1077" s="1313"/>
      <c r="BC1077" s="1313"/>
      <c r="BD1077" s="1095" t="s">
        <v>1326</v>
      </c>
      <c r="BE1077" s="1095" t="s">
        <v>515</v>
      </c>
      <c r="BF1077" s="1095"/>
      <c r="BG1077" s="1094" t="s">
        <v>1317</v>
      </c>
      <c r="BH1077" s="1314"/>
      <c r="BI1077" s="1314"/>
    </row>
    <row r="1078" spans="49:61">
      <c r="AW1078" s="1313"/>
      <c r="AX1078" s="1313"/>
      <c r="AY1078" s="1313"/>
      <c r="AZ1078" s="1313"/>
      <c r="BA1078" s="1313"/>
      <c r="BB1078" s="1313"/>
      <c r="BC1078" s="1313"/>
      <c r="BD1078" s="1095" t="s">
        <v>1327</v>
      </c>
      <c r="BE1078" s="1095" t="s">
        <v>1315</v>
      </c>
      <c r="BF1078" s="1095"/>
      <c r="BG1078" s="1094" t="s">
        <v>1318</v>
      </c>
      <c r="BH1078" s="1314"/>
      <c r="BI1078" s="1314"/>
    </row>
    <row r="1079" spans="49:61">
      <c r="AW1079" s="1313"/>
      <c r="AX1079" s="1313"/>
      <c r="AY1079" s="1313"/>
      <c r="AZ1079" s="1313"/>
      <c r="BA1079" s="1313"/>
      <c r="BB1079" s="1313"/>
      <c r="BC1079" s="1313"/>
      <c r="BD1079" s="1095" t="s">
        <v>1328</v>
      </c>
      <c r="BE1079" s="1095" t="s">
        <v>1316</v>
      </c>
      <c r="BF1079" s="1095"/>
      <c r="BG1079" s="1094" t="s">
        <v>1319</v>
      </c>
      <c r="BH1079" s="1314"/>
      <c r="BI1079" s="1314"/>
    </row>
    <row r="1080" spans="49:61">
      <c r="AW1080" s="1313"/>
      <c r="AX1080" s="1313"/>
      <c r="AY1080" s="1313"/>
      <c r="AZ1080" s="1313"/>
      <c r="BA1080" s="1313"/>
      <c r="BB1080" s="1313"/>
      <c r="BC1080" s="1313"/>
      <c r="BD1080" s="1095" t="s">
        <v>1329</v>
      </c>
      <c r="BE1080" s="1095" t="s">
        <v>1317</v>
      </c>
      <c r="BF1080" s="1095"/>
      <c r="BG1080" s="1094" t="s">
        <v>1320</v>
      </c>
      <c r="BH1080" s="1314"/>
      <c r="BI1080" s="1314"/>
    </row>
    <row r="1081" spans="49:61">
      <c r="AW1081" s="1313"/>
      <c r="AX1081" s="1313"/>
      <c r="AY1081" s="1313"/>
      <c r="AZ1081" s="1313"/>
      <c r="BA1081" s="1313"/>
      <c r="BB1081" s="1313"/>
      <c r="BC1081" s="1313"/>
      <c r="BD1081" s="1095" t="s">
        <v>1330</v>
      </c>
      <c r="BE1081" s="1095" t="s">
        <v>1318</v>
      </c>
      <c r="BF1081" s="1095"/>
      <c r="BG1081" s="1094" t="s">
        <v>1321</v>
      </c>
      <c r="BH1081" s="1314"/>
      <c r="BI1081" s="1314"/>
    </row>
    <row r="1082" spans="49:61">
      <c r="AW1082" s="1313"/>
      <c r="AX1082" s="1313"/>
      <c r="AY1082" s="1313"/>
      <c r="AZ1082" s="1313"/>
      <c r="BA1082" s="1313"/>
      <c r="BB1082" s="1313"/>
      <c r="BC1082" s="1313"/>
      <c r="BD1082" s="1095" t="s">
        <v>1331</v>
      </c>
      <c r="BE1082" s="1095" t="s">
        <v>1319</v>
      </c>
      <c r="BF1082" s="1095"/>
      <c r="BG1082" s="1094" t="s">
        <v>1322</v>
      </c>
      <c r="BH1082" s="1314"/>
      <c r="BI1082" s="1314"/>
    </row>
    <row r="1083" spans="49:61">
      <c r="AW1083" s="1313"/>
      <c r="AX1083" s="1313"/>
      <c r="AY1083" s="1313"/>
      <c r="AZ1083" s="1313"/>
      <c r="BA1083" s="1313"/>
      <c r="BB1083" s="1313"/>
      <c r="BC1083" s="1313"/>
      <c r="BD1083" s="1095" t="s">
        <v>1332</v>
      </c>
      <c r="BE1083" s="1095" t="s">
        <v>1320</v>
      </c>
      <c r="BF1083" s="1095"/>
      <c r="BG1083" s="1094" t="s">
        <v>1323</v>
      </c>
      <c r="BH1083" s="1314"/>
      <c r="BI1083" s="1314"/>
    </row>
    <row r="1084" spans="49:61">
      <c r="AW1084" s="1313"/>
      <c r="AX1084" s="1313"/>
      <c r="AY1084" s="1313"/>
      <c r="AZ1084" s="1313"/>
      <c r="BA1084" s="1313"/>
      <c r="BB1084" s="1313"/>
      <c r="BC1084" s="1313"/>
      <c r="BD1084" s="1095" t="s">
        <v>1333</v>
      </c>
      <c r="BE1084" s="1095" t="s">
        <v>1321</v>
      </c>
      <c r="BF1084" s="1095"/>
      <c r="BG1084" s="1094" t="s">
        <v>1324</v>
      </c>
      <c r="BH1084" s="1314"/>
      <c r="BI1084" s="1314"/>
    </row>
    <row r="1085" spans="49:61">
      <c r="AW1085" s="1313"/>
      <c r="AX1085" s="1313"/>
      <c r="AY1085" s="1313"/>
      <c r="AZ1085" s="1313"/>
      <c r="BA1085" s="1313"/>
      <c r="BB1085" s="1313"/>
      <c r="BC1085" s="1313"/>
      <c r="BD1085" s="1095" t="s">
        <v>1334</v>
      </c>
      <c r="BE1085" s="1095" t="s">
        <v>1322</v>
      </c>
      <c r="BF1085" s="1095"/>
      <c r="BG1085" s="1094" t="s">
        <v>1325</v>
      </c>
      <c r="BH1085" s="1314"/>
      <c r="BI1085" s="1314"/>
    </row>
    <row r="1086" spans="49:61">
      <c r="AW1086" s="1313"/>
      <c r="AX1086" s="1313"/>
      <c r="AY1086" s="1313"/>
      <c r="AZ1086" s="1313"/>
      <c r="BA1086" s="1313"/>
      <c r="BB1086" s="1313"/>
      <c r="BC1086" s="1313"/>
      <c r="BD1086" s="1095" t="s">
        <v>1335</v>
      </c>
      <c r="BE1086" s="1095" t="s">
        <v>1323</v>
      </c>
      <c r="BF1086" s="1095"/>
      <c r="BG1086" s="1094" t="s">
        <v>1326</v>
      </c>
      <c r="BH1086" s="1314"/>
      <c r="BI1086" s="1314"/>
    </row>
    <row r="1087" spans="49:61">
      <c r="AW1087" s="1313"/>
      <c r="AX1087" s="1313"/>
      <c r="AY1087" s="1313"/>
      <c r="AZ1087" s="1313"/>
      <c r="BA1087" s="1313"/>
      <c r="BB1087" s="1313"/>
      <c r="BC1087" s="1313"/>
      <c r="BD1087" s="1095" t="s">
        <v>1336</v>
      </c>
      <c r="BE1087" s="1095" t="s">
        <v>1324</v>
      </c>
      <c r="BF1087" s="1095"/>
      <c r="BG1087" s="1094" t="s">
        <v>2051</v>
      </c>
      <c r="BH1087" s="1314"/>
      <c r="BI1087" s="1314"/>
    </row>
    <row r="1088" spans="49:61">
      <c r="AW1088" s="1313"/>
      <c r="AX1088" s="1313"/>
      <c r="AY1088" s="1313"/>
      <c r="AZ1088" s="1313"/>
      <c r="BA1088" s="1313"/>
      <c r="BB1088" s="1313"/>
      <c r="BC1088" s="1313"/>
      <c r="BD1088" s="1095" t="s">
        <v>1337</v>
      </c>
      <c r="BE1088" s="1095" t="s">
        <v>1325</v>
      </c>
      <c r="BF1088" s="1095"/>
      <c r="BG1088" s="1094" t="s">
        <v>1327</v>
      </c>
      <c r="BH1088" s="1314"/>
      <c r="BI1088" s="1314"/>
    </row>
    <row r="1089" spans="49:61">
      <c r="AW1089" s="1313"/>
      <c r="AX1089" s="1313"/>
      <c r="AY1089" s="1313"/>
      <c r="AZ1089" s="1313"/>
      <c r="BA1089" s="1313"/>
      <c r="BB1089" s="1313"/>
      <c r="BC1089" s="1313"/>
      <c r="BD1089" s="1095" t="s">
        <v>1338</v>
      </c>
      <c r="BE1089" s="1095" t="s">
        <v>1326</v>
      </c>
      <c r="BF1089" s="1095"/>
      <c r="BG1089" s="1094" t="s">
        <v>1328</v>
      </c>
      <c r="BH1089" s="1314"/>
      <c r="BI1089" s="1314"/>
    </row>
    <row r="1090" spans="49:61">
      <c r="AW1090" s="1313"/>
      <c r="AX1090" s="1313"/>
      <c r="AY1090" s="1313"/>
      <c r="AZ1090" s="1313"/>
      <c r="BA1090" s="1313"/>
      <c r="BB1090" s="1313"/>
      <c r="BC1090" s="1313"/>
      <c r="BD1090" s="1095" t="s">
        <v>1339</v>
      </c>
      <c r="BE1090" s="1095" t="s">
        <v>1327</v>
      </c>
      <c r="BF1090" s="1095"/>
      <c r="BG1090" s="1094" t="s">
        <v>1329</v>
      </c>
      <c r="BH1090" s="1314"/>
      <c r="BI1090" s="1314"/>
    </row>
    <row r="1091" spans="49:61">
      <c r="AW1091" s="1313"/>
      <c r="AX1091" s="1313"/>
      <c r="AY1091" s="1313"/>
      <c r="AZ1091" s="1313"/>
      <c r="BA1091" s="1313"/>
      <c r="BB1091" s="1313"/>
      <c r="BC1091" s="1313"/>
      <c r="BD1091" s="1095" t="s">
        <v>1340</v>
      </c>
      <c r="BE1091" s="1095" t="s">
        <v>1328</v>
      </c>
      <c r="BF1091" s="1095"/>
      <c r="BG1091" s="1094" t="s">
        <v>2043</v>
      </c>
      <c r="BH1091" s="1314"/>
      <c r="BI1091" s="1314"/>
    </row>
    <row r="1092" spans="49:61">
      <c r="AW1092" s="1313"/>
      <c r="AX1092" s="1313"/>
      <c r="AY1092" s="1313"/>
      <c r="AZ1092" s="1313"/>
      <c r="BA1092" s="1313"/>
      <c r="BB1092" s="1313"/>
      <c r="BC1092" s="1313"/>
      <c r="BD1092" s="1095" t="s">
        <v>1341</v>
      </c>
      <c r="BE1092" s="1095" t="s">
        <v>1329</v>
      </c>
      <c r="BF1092" s="1095"/>
      <c r="BG1092" s="1094" t="s">
        <v>1331</v>
      </c>
      <c r="BH1092" s="1314"/>
      <c r="BI1092" s="1314"/>
    </row>
    <row r="1093" spans="49:61">
      <c r="AW1093" s="1313"/>
      <c r="AX1093" s="1313"/>
      <c r="AY1093" s="1313"/>
      <c r="AZ1093" s="1313"/>
      <c r="BA1093" s="1313"/>
      <c r="BB1093" s="1313"/>
      <c r="BC1093" s="1313"/>
      <c r="BD1093" s="1095" t="s">
        <v>1342</v>
      </c>
      <c r="BE1093" s="1095" t="s">
        <v>1330</v>
      </c>
      <c r="BF1093" s="1095"/>
      <c r="BG1093" s="1094" t="s">
        <v>1332</v>
      </c>
      <c r="BH1093" s="1314"/>
      <c r="BI1093" s="1314"/>
    </row>
    <row r="1094" spans="49:61">
      <c r="AW1094" s="1313"/>
      <c r="AX1094" s="1313"/>
      <c r="AY1094" s="1313"/>
      <c r="AZ1094" s="1313"/>
      <c r="BA1094" s="1313"/>
      <c r="BB1094" s="1313"/>
      <c r="BC1094" s="1313"/>
      <c r="BD1094" s="1095" t="s">
        <v>1343</v>
      </c>
      <c r="BE1094" s="1095" t="s">
        <v>1331</v>
      </c>
      <c r="BF1094" s="1095"/>
      <c r="BG1094" s="1094" t="s">
        <v>1333</v>
      </c>
      <c r="BH1094" s="1314"/>
      <c r="BI1094" s="1314"/>
    </row>
    <row r="1095" spans="49:61">
      <c r="AW1095" s="1313"/>
      <c r="AX1095" s="1313"/>
      <c r="AY1095" s="1313"/>
      <c r="AZ1095" s="1313"/>
      <c r="BA1095" s="1313"/>
      <c r="BB1095" s="1313"/>
      <c r="BC1095" s="1313"/>
      <c r="BD1095" s="1095" t="s">
        <v>1344</v>
      </c>
      <c r="BE1095" s="1095" t="s">
        <v>1332</v>
      </c>
      <c r="BF1095" s="1095"/>
      <c r="BG1095" s="1094" t="s">
        <v>1334</v>
      </c>
      <c r="BH1095" s="1314"/>
      <c r="BI1095" s="1314"/>
    </row>
    <row r="1096" spans="49:61">
      <c r="AW1096" s="1313"/>
      <c r="AX1096" s="1313"/>
      <c r="AY1096" s="1313"/>
      <c r="AZ1096" s="1313"/>
      <c r="BA1096" s="1313"/>
      <c r="BB1096" s="1313"/>
      <c r="BC1096" s="1313"/>
      <c r="BD1096" s="1095" t="s">
        <v>533</v>
      </c>
      <c r="BE1096" s="1095" t="s">
        <v>1333</v>
      </c>
      <c r="BF1096" s="1095"/>
      <c r="BG1096" s="1094" t="s">
        <v>1335</v>
      </c>
      <c r="BH1096" s="1314"/>
      <c r="BI1096" s="1314"/>
    </row>
    <row r="1097" spans="49:61">
      <c r="AW1097" s="1313"/>
      <c r="AX1097" s="1313"/>
      <c r="AY1097" s="1313"/>
      <c r="AZ1097" s="1313"/>
      <c r="BA1097" s="1313"/>
      <c r="BB1097" s="1313"/>
      <c r="BC1097" s="1313"/>
      <c r="BD1097" s="1095" t="s">
        <v>1345</v>
      </c>
      <c r="BE1097" s="1095" t="s">
        <v>1334</v>
      </c>
      <c r="BF1097" s="1095"/>
      <c r="BG1097" s="1094" t="s">
        <v>2045</v>
      </c>
      <c r="BH1097" s="1314"/>
      <c r="BI1097" s="1314"/>
    </row>
    <row r="1098" spans="49:61">
      <c r="AW1098" s="1313"/>
      <c r="AX1098" s="1313"/>
      <c r="AY1098" s="1313"/>
      <c r="AZ1098" s="1313"/>
      <c r="BA1098" s="1313"/>
      <c r="BB1098" s="1313"/>
      <c r="BC1098" s="1313"/>
      <c r="BD1098" s="1095" t="s">
        <v>1346</v>
      </c>
      <c r="BE1098" s="1095" t="s">
        <v>1335</v>
      </c>
      <c r="BF1098" s="1095"/>
      <c r="BG1098" s="1094" t="s">
        <v>1337</v>
      </c>
      <c r="BH1098" s="1314"/>
      <c r="BI1098" s="1314"/>
    </row>
    <row r="1099" spans="49:61">
      <c r="AW1099" s="1313"/>
      <c r="AX1099" s="1313"/>
      <c r="AY1099" s="1313"/>
      <c r="AZ1099" s="1313"/>
      <c r="BA1099" s="1313"/>
      <c r="BB1099" s="1313"/>
      <c r="BC1099" s="1313"/>
      <c r="BD1099" s="1095"/>
      <c r="BE1099" s="1095" t="s">
        <v>1336</v>
      </c>
      <c r="BF1099" s="1095"/>
      <c r="BG1099" s="1094" t="s">
        <v>1338</v>
      </c>
      <c r="BH1099" s="1314"/>
      <c r="BI1099" s="1314"/>
    </row>
    <row r="1100" spans="49:61">
      <c r="AW1100" s="1313"/>
      <c r="AX1100" s="1313"/>
      <c r="AY1100" s="1313"/>
      <c r="AZ1100" s="1313"/>
      <c r="BA1100" s="1313"/>
      <c r="BB1100" s="1313"/>
      <c r="BC1100" s="1313"/>
      <c r="BD1100" s="1095"/>
      <c r="BE1100" s="1095" t="s">
        <v>1337</v>
      </c>
      <c r="BF1100" s="1095"/>
      <c r="BG1100" s="1094" t="s">
        <v>1339</v>
      </c>
      <c r="BH1100" s="1315"/>
      <c r="BI1100" s="1314"/>
    </row>
    <row r="1101" spans="49:61">
      <c r="AW1101" s="1313"/>
      <c r="AX1101" s="1313"/>
      <c r="AY1101" s="1313"/>
      <c r="AZ1101" s="1313"/>
      <c r="BA1101" s="1313"/>
      <c r="BB1101" s="1313"/>
      <c r="BC1101" s="1313"/>
      <c r="BD1101" s="1095"/>
      <c r="BE1101" s="1095" t="s">
        <v>1338</v>
      </c>
      <c r="BF1101" s="1095"/>
      <c r="BG1101" s="1094" t="s">
        <v>1340</v>
      </c>
      <c r="BH1101" s="1316"/>
      <c r="BI1101" s="1315"/>
    </row>
    <row r="1102" spans="49:61">
      <c r="AW1102" s="1313"/>
      <c r="AX1102" s="1313"/>
      <c r="AY1102" s="1313"/>
      <c r="AZ1102" s="1313"/>
      <c r="BA1102" s="1313"/>
      <c r="BB1102" s="1313"/>
      <c r="BC1102" s="1313"/>
      <c r="BD1102" s="1095"/>
      <c r="BE1102" s="1095" t="s">
        <v>1339</v>
      </c>
      <c r="BF1102" s="1095"/>
      <c r="BG1102" s="1094" t="s">
        <v>2052</v>
      </c>
      <c r="BH1102" s="1316"/>
      <c r="BI1102" s="1316"/>
    </row>
    <row r="1103" spans="49:61">
      <c r="AW1103" s="1313"/>
      <c r="AX1103" s="1313"/>
      <c r="AY1103" s="1313"/>
      <c r="AZ1103" s="1313"/>
      <c r="BA1103" s="1313"/>
      <c r="BB1103" s="1313"/>
      <c r="BC1103" s="1313"/>
      <c r="BD1103" s="1313"/>
      <c r="BE1103" s="1095" t="s">
        <v>1340</v>
      </c>
      <c r="BF1103" s="1095"/>
      <c r="BG1103" s="1094" t="s">
        <v>2054</v>
      </c>
      <c r="BH1103" s="1316"/>
      <c r="BI1103" s="1316"/>
    </row>
    <row r="1104" spans="49:61">
      <c r="AW1104" s="1313"/>
      <c r="AX1104" s="1313"/>
      <c r="AY1104" s="1313"/>
      <c r="AZ1104" s="1313"/>
      <c r="BA1104" s="1313"/>
      <c r="BB1104" s="1313"/>
      <c r="BC1104" s="1313"/>
      <c r="BD1104" s="1313"/>
      <c r="BE1104" s="1095" t="s">
        <v>1341</v>
      </c>
      <c r="BF1104" s="1095"/>
      <c r="BG1104" s="1094" t="s">
        <v>1341</v>
      </c>
      <c r="BH1104" s="1316"/>
      <c r="BI1104" s="1316"/>
    </row>
    <row r="1105" spans="49:61">
      <c r="AW1105" s="1313"/>
      <c r="AX1105" s="1313"/>
      <c r="AY1105" s="1313"/>
      <c r="AZ1105" s="1313"/>
      <c r="BA1105" s="1313"/>
      <c r="BB1105" s="1313"/>
      <c r="BC1105" s="1313"/>
      <c r="BD1105" s="1313"/>
      <c r="BE1105" s="1095" t="s">
        <v>1342</v>
      </c>
      <c r="BF1105" s="1317"/>
      <c r="BG1105" s="1318" t="s">
        <v>1343</v>
      </c>
      <c r="BH1105" s="1232"/>
      <c r="BI1105" s="1316"/>
    </row>
    <row r="1106" spans="49:61">
      <c r="AW1106" s="1313"/>
      <c r="AX1106" s="1313"/>
      <c r="AY1106" s="1313"/>
      <c r="AZ1106" s="1313"/>
      <c r="BA1106" s="1313"/>
      <c r="BB1106" s="1313"/>
      <c r="BC1106" s="1313"/>
      <c r="BD1106" s="1313"/>
      <c r="BE1106" s="1095" t="s">
        <v>1343</v>
      </c>
      <c r="BF1106" s="1180"/>
      <c r="BG1106" s="1319" t="s">
        <v>1344</v>
      </c>
      <c r="BH1106" s="1232"/>
      <c r="BI1106" s="1232"/>
    </row>
    <row r="1107" spans="49:61">
      <c r="AW1107" s="1313"/>
      <c r="AX1107" s="1313"/>
      <c r="AY1107" s="1313"/>
      <c r="AZ1107" s="1313"/>
      <c r="BA1107" s="1313"/>
      <c r="BB1107" s="1313"/>
      <c r="BC1107" s="1313"/>
      <c r="BD1107" s="1313"/>
      <c r="BE1107" s="1095" t="s">
        <v>1344</v>
      </c>
      <c r="BF1107" s="1180"/>
      <c r="BG1107" s="1319" t="s">
        <v>533</v>
      </c>
      <c r="BH1107" s="1232"/>
      <c r="BI1107" s="1232"/>
    </row>
    <row r="1108" spans="49:61">
      <c r="AW1108" s="1313"/>
      <c r="AX1108" s="1313"/>
      <c r="AY1108" s="1313"/>
      <c r="AZ1108" s="1313"/>
      <c r="BA1108" s="1313"/>
      <c r="BB1108" s="1313"/>
      <c r="BC1108" s="1313"/>
      <c r="BD1108" s="1313"/>
      <c r="BE1108" s="1095" t="s">
        <v>533</v>
      </c>
      <c r="BF1108" s="1180"/>
      <c r="BG1108" s="1319" t="s">
        <v>1345</v>
      </c>
      <c r="BH1108" s="1232"/>
      <c r="BI1108" s="1232"/>
    </row>
    <row r="1109" spans="49:61">
      <c r="AW1109" s="1313"/>
      <c r="AX1109" s="1313"/>
      <c r="AY1109" s="1313"/>
      <c r="AZ1109" s="1313"/>
      <c r="BA1109" s="1313"/>
      <c r="BB1109" s="1313"/>
      <c r="BC1109" s="1313"/>
      <c r="BD1109" s="1313"/>
      <c r="BE1109" s="1095" t="s">
        <v>1345</v>
      </c>
      <c r="BF1109" s="1180"/>
      <c r="BG1109" s="1319" t="s">
        <v>1346</v>
      </c>
      <c r="BI1109" s="1232"/>
    </row>
    <row r="1110" spans="49:61">
      <c r="AW1110" s="1313"/>
      <c r="AX1110" s="1313"/>
      <c r="AY1110" s="1313"/>
      <c r="AZ1110" s="1313"/>
      <c r="BA1110" s="1313"/>
      <c r="BB1110" s="1313"/>
      <c r="BC1110" s="1313"/>
      <c r="BD1110" s="1313"/>
      <c r="BE1110" s="1095" t="s">
        <v>1346</v>
      </c>
      <c r="BF1110" s="1180"/>
      <c r="BG1110" s="1232"/>
    </row>
    <row r="1111" spans="49:61">
      <c r="AW1111" s="1313"/>
      <c r="AX1111" s="1313"/>
      <c r="AY1111" s="1313"/>
      <c r="AZ1111" s="1313"/>
      <c r="BA1111" s="1313"/>
      <c r="BB1111" s="1313"/>
      <c r="BC1111" s="1313"/>
      <c r="BD1111" s="1313"/>
      <c r="BE1111" s="1095"/>
      <c r="BF1111" s="1180"/>
      <c r="BG1111" s="1232"/>
    </row>
    <row r="1112" spans="49:61">
      <c r="AW1112" s="1313"/>
      <c r="AX1112" s="1313"/>
      <c r="AY1112" s="1313"/>
      <c r="AZ1112" s="1313"/>
      <c r="BA1112" s="1313"/>
      <c r="BB1112" s="1313"/>
      <c r="BC1112" s="1313"/>
      <c r="BD1112" s="1313"/>
      <c r="BE1112" s="1095"/>
      <c r="BF1112" s="1180"/>
      <c r="BG1112" s="1232"/>
    </row>
    <row r="1113" spans="49:61">
      <c r="AW1113" s="1313"/>
      <c r="AX1113" s="1313"/>
      <c r="AY1113" s="1313"/>
      <c r="AZ1113" s="1313"/>
      <c r="BA1113" s="1313"/>
      <c r="BB1113" s="1313"/>
      <c r="BC1113" s="1313"/>
      <c r="BD1113" s="1313"/>
      <c r="BE1113" s="1095"/>
      <c r="BF1113" s="1180"/>
      <c r="BG1113" s="1232"/>
    </row>
    <row r="1114" spans="49:61">
      <c r="AW1114" s="1313"/>
      <c r="AX1114" s="1313"/>
      <c r="AY1114" s="1313"/>
      <c r="AZ1114" s="1313"/>
      <c r="BA1114" s="1313"/>
      <c r="BB1114" s="1313"/>
      <c r="BC1114" s="1313"/>
      <c r="BD1114" s="1313"/>
      <c r="BE1114" s="1320"/>
    </row>
  </sheetData>
  <mergeCells count="47">
    <mergeCell ref="A26:B26"/>
    <mergeCell ref="A25:B25"/>
    <mergeCell ref="F25:L25"/>
    <mergeCell ref="D26:D27"/>
    <mergeCell ref="E26:L26"/>
    <mergeCell ref="B2:M2"/>
    <mergeCell ref="B3:G3"/>
    <mergeCell ref="A9:L9"/>
    <mergeCell ref="A10:B10"/>
    <mergeCell ref="D13:D14"/>
    <mergeCell ref="E13:L13"/>
    <mergeCell ref="A8:L8"/>
    <mergeCell ref="A5:L5"/>
    <mergeCell ref="A6:L6"/>
    <mergeCell ref="A7:L7"/>
    <mergeCell ref="E44:L44"/>
    <mergeCell ref="D54:D55"/>
    <mergeCell ref="E54:L54"/>
    <mergeCell ref="P64:W64"/>
    <mergeCell ref="N28:N29"/>
    <mergeCell ref="A40:M40"/>
    <mergeCell ref="A29:B30"/>
    <mergeCell ref="A37:M37"/>
    <mergeCell ref="A38:M38"/>
    <mergeCell ref="A39:M39"/>
    <mergeCell ref="A31:B34"/>
    <mergeCell ref="AI124:AP124"/>
    <mergeCell ref="A41:M41"/>
    <mergeCell ref="P214:W214"/>
    <mergeCell ref="AI214:AP214"/>
    <mergeCell ref="Y64:AF64"/>
    <mergeCell ref="AI64:AP64"/>
    <mergeCell ref="P94:W94"/>
    <mergeCell ref="Y94:AF94"/>
    <mergeCell ref="AI94:AP94"/>
    <mergeCell ref="P154:W154"/>
    <mergeCell ref="Y154:AF154"/>
    <mergeCell ref="AI154:AP154"/>
    <mergeCell ref="P184:W184"/>
    <mergeCell ref="Y184:AF184"/>
    <mergeCell ref="AI184:AP184"/>
    <mergeCell ref="D44:D45"/>
    <mergeCell ref="A244:A266"/>
    <mergeCell ref="A268:A283"/>
    <mergeCell ref="A285:A302"/>
    <mergeCell ref="P124:W124"/>
    <mergeCell ref="Y124:AF124"/>
  </mergeCells>
  <conditionalFormatting sqref="A31:A33">
    <cfRule type="expression" dxfId="27" priority="3">
      <formula>$B$16=$AS$14</formula>
    </cfRule>
    <cfRule type="expression" dxfId="26" priority="4">
      <formula>$B$16=$AS$13</formula>
    </cfRule>
  </conditionalFormatting>
  <conditionalFormatting sqref="E33:J33">
    <cfRule type="expression" dxfId="25" priority="1">
      <formula>$B$16=$AS$15</formula>
    </cfRule>
  </conditionalFormatting>
  <conditionalFormatting sqref="H11">
    <cfRule type="expression" dxfId="24" priority="11">
      <formula>($B$16=$AS$12)</formula>
    </cfRule>
    <cfRule type="expression" dxfId="23" priority="14">
      <formula>($B$16=$AS$15)</formula>
    </cfRule>
    <cfRule type="expression" dxfId="22" priority="15">
      <formula>($B$16=$AS$11)</formula>
    </cfRule>
    <cfRule type="expression" dxfId="21" priority="16">
      <formula>($B$16=$AS$10)</formula>
    </cfRule>
  </conditionalFormatting>
  <conditionalFormatting sqref="K11">
    <cfRule type="expression" dxfId="20" priority="12">
      <formula>($B$16=$AS$12)</formula>
    </cfRule>
    <cfRule type="expression" dxfId="19" priority="17">
      <formula>($B$16=$AS$15)</formula>
    </cfRule>
    <cfRule type="expression" dxfId="18" priority="18">
      <formula>($B$16=$AS$11)</formula>
    </cfRule>
    <cfRule type="expression" dxfId="17" priority="19">
      <formula>($B$16=$AS$10)</formula>
    </cfRule>
  </conditionalFormatting>
  <conditionalFormatting sqref="A28:A29">
    <cfRule type="expression" dxfId="16" priority="9">
      <formula>$B$16=$AS$14</formula>
    </cfRule>
    <cfRule type="expression" dxfId="15" priority="10">
      <formula>$B$16=$AS$13</formula>
    </cfRule>
  </conditionalFormatting>
  <conditionalFormatting sqref="BI1101 BH1100 BF1105:BG1105 BE1114">
    <cfRule type="duplicateValues" dxfId="14" priority="20"/>
  </conditionalFormatting>
  <conditionalFormatting sqref="AT80">
    <cfRule type="duplicateValues" dxfId="13" priority="5"/>
  </conditionalFormatting>
  <conditionalFormatting sqref="AT9:AT79 AT81:AT265">
    <cfRule type="duplicateValues" dxfId="12" priority="21"/>
  </conditionalFormatting>
  <conditionalFormatting sqref="E35:J35">
    <cfRule type="cellIs" dxfId="11" priority="2" stopIfTrue="1" operator="equal">
      <formula>0</formula>
    </cfRule>
  </conditionalFormatting>
  <dataValidations count="10">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$BI$10:$BI$974</formula1>
    </dataValidation>
    <dataValidation type="list" allowBlank="1" showInputMessage="1" showErrorMessage="1" promptTitle="Project PIS / LURA Date" prompt="Select the PIS Date for the Project. For  State HTF, select the LURA Date." sqref="B18">
      <formula1>$AU$10:$AU$41</formula1>
    </dataValidation>
    <dataValidation type="list" allowBlank="1" showInputMessage="1" showErrorMessage="1" prompt="Carryover / Determination Notice / Subaward Agreement Date / LURA Date. Review footnote 3 at the bottom of the spreadsheet." sqref="A26:B26">
      <formula1>$AU$10:$AU$41</formula1>
    </dataValidation>
    <dataValidation type="list" allowBlank="1" showInputMessage="1" showErrorMessage="1" promptTitle="County" prompt="Enter the County in which the Project is located." sqref="B11">
      <formula1>$AT$10:$AT$266</formula1>
    </dataValidation>
    <dataValidation allowBlank="1" showInputMessage="1" showErrorMessage="1" prompt="For HOME and NSP ONLY; see footnote #4." sqref="S25"/>
    <dataValidation type="list" allowBlank="1" showInputMessage="1" showErrorMessage="1" promptTitle="Financing" prompt="Select the source of financing." sqref="B16">
      <formula1>$AS$10:$AS$17</formula1>
    </dataValidation>
    <dataValidation allowBlank="1" showInputMessage="1" showErrorMessage="1" prompt="Area Median Income" sqref="K11"/>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Title="Project" prompt="Enter the Project Name." sqref="B3:G3"/>
    <dataValidation type="list" allowBlank="1" showInputMessage="1" showErrorMessage="1" sqref="B31">
      <formula1>$AP$10:$AP$12</formula1>
    </dataValidation>
  </dataValidations>
  <hyperlinks>
    <hyperlink ref="N4" location="'Income-Rent Tool'!A33" display="Goto footnotes"/>
    <hyperlink ref="A42"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Approval_Staff_Only</vt:lpstr>
      <vt:lpstr>ReviewSheet</vt:lpstr>
      <vt:lpstr>Rent Schedule</vt:lpstr>
      <vt:lpstr>Program Rent Review</vt:lpstr>
      <vt:lpstr>Income-Rent Tool HTC</vt:lpstr>
      <vt:lpstr>Income-Rent Tool HOME</vt:lpstr>
      <vt:lpstr>Income-Rent Tool MRB</vt:lpstr>
      <vt:lpstr>Income-Rent Tool NHTF</vt:lpstr>
      <vt:lpstr>Income-Rent Tool NSP</vt:lpstr>
      <vt:lpstr>PropertySummary_Current</vt:lpstr>
      <vt:lpstr>PropertySummary_Proposed</vt:lpstr>
      <vt:lpstr>Rent Request</vt:lpstr>
      <vt:lpstr>Exhibit 1 (UA)</vt:lpstr>
      <vt:lpstr>Exhibit 2 (UA back up)</vt:lpstr>
      <vt:lpstr>Exhibit 3 (Rent Schedule)</vt:lpstr>
      <vt:lpstr>Exhibit 4 (Rent Roll)</vt:lpstr>
      <vt:lpstr>Exhibit 5 (Operating Statement)</vt:lpstr>
      <vt:lpstr>'Exhibit 1 (UA)'!Print_Area</vt:lpstr>
      <vt:lpstr>'Exhibit 3 (Rent Schedule)'!Print_Area</vt:lpstr>
      <vt:lpstr>'Income-Rent Tool HOME'!Print_Area</vt:lpstr>
      <vt:lpstr>'Income-Rent Tool HTC'!Print_Area</vt:lpstr>
      <vt:lpstr>'Income-Rent Tool MRB'!Print_Area</vt:lpstr>
      <vt:lpstr>'Income-Rent Tool NHTF'!Print_Area</vt:lpstr>
      <vt:lpstr>'Program Rent Review'!Print_Area</vt:lpstr>
      <vt:lpstr>'Rent Request'!Print_Area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Ann Chance</dc:creator>
  <cp:lastModifiedBy>Lee Ann Chance</cp:lastModifiedBy>
  <cp:lastPrinted>2022-06-21T14:36:40Z</cp:lastPrinted>
  <dcterms:created xsi:type="dcterms:W3CDTF">2021-06-30T14:13:35Z</dcterms:created>
  <dcterms:modified xsi:type="dcterms:W3CDTF">2022-06-21T14:59:03Z</dcterms:modified>
</cp:coreProperties>
</file>